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iBridge 3\UF\Research\Florida triatomines\Sanguisuga Genome Study\Scientific Reports Manuscript\Final submission\Final Final Submission\Editorial revision\"/>
    </mc:Choice>
  </mc:AlternateContent>
  <xr:revisionPtr revIDLastSave="0" documentId="8_{19EC5C38-778D-4100-8FB7-724CD80B35E0}" xr6:coauthVersionLast="47" xr6:coauthVersionMax="47" xr10:uidLastSave="{00000000-0000-0000-0000-000000000000}"/>
  <bookViews>
    <workbookView xWindow="-120" yWindow="-120" windowWidth="29040" windowHeight="15720" xr2:uid="{6ACC71B5-6118-497A-AC5B-B4F2B59A5B27}"/>
  </bookViews>
  <sheets>
    <sheet name="Master list" sheetId="1" r:id="rId1"/>
  </sheets>
  <definedNames>
    <definedName name="_xlnm._FilterDatabase" localSheetId="0" hidden="1">'Master list'!$A$2:$W$84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0" i="1" l="1"/>
  <c r="S79" i="1"/>
  <c r="R79" i="1"/>
  <c r="Q79" i="1"/>
  <c r="L79" i="1"/>
  <c r="L77" i="1"/>
  <c r="R75" i="1"/>
  <c r="Q75" i="1"/>
  <c r="L75" i="1"/>
  <c r="Q74" i="1"/>
  <c r="L74" i="1"/>
  <c r="L73" i="1"/>
  <c r="R71" i="1"/>
  <c r="L71" i="1"/>
  <c r="R70" i="1"/>
  <c r="Q70" i="1"/>
  <c r="R66" i="1"/>
  <c r="Q66" i="1"/>
  <c r="L66" i="1"/>
  <c r="L65" i="1"/>
  <c r="Q64" i="1"/>
  <c r="L64" i="1"/>
  <c r="L51" i="1"/>
  <c r="S49" i="1"/>
  <c r="R49" i="1"/>
  <c r="Q49" i="1"/>
  <c r="L49" i="1"/>
  <c r="T48" i="1"/>
  <c r="S48" i="1"/>
  <c r="R48" i="1"/>
  <c r="L48" i="1"/>
  <c r="Q47" i="1"/>
  <c r="L47" i="1"/>
  <c r="L46" i="1"/>
  <c r="S44" i="1"/>
  <c r="R44" i="1"/>
  <c r="L44" i="1"/>
  <c r="L42" i="1"/>
  <c r="L40" i="1"/>
  <c r="N37" i="1"/>
  <c r="L31" i="1"/>
  <c r="U24" i="1"/>
  <c r="L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641998CA-9B36-4512-9CF4-6FE959C7E924}">
      <text>
        <r>
          <rPr>
            <sz val="10"/>
            <color rgb="FF000000"/>
            <rFont val="Aptos Narrow"/>
          </rPr>
          <t xml:space="preserve">Make sure to "unclick" all buttons on the Process tab before taking the final snapshot with the measurement. Otherwise the snapshot will come out with an extra measurement line.
</t>
        </r>
        <r>
          <rPr>
            <sz val="10"/>
            <color rgb="FF000000"/>
            <rFont val="Aptos Narrow"/>
          </rPr>
          <t xml:space="preserve">	-Bernardo Moreno Peniche</t>
        </r>
      </text>
    </comment>
    <comment ref="Q1" authorId="0" shapeId="0" xr:uid="{C7EB4FC6-5699-48C1-8E27-7D8FE16B7AC5}">
      <text>
        <r>
          <rPr>
            <sz val="10"/>
            <color rgb="FF000000"/>
            <rFont val="Aptos Narrow"/>
            <scheme val="minor"/>
          </rPr>
          <t>When measuring antennae, do not measure the nodules, just the articles: "The articles are separated from each other by small nodules, not to be included in measurements for the calculation of antennal ratios." (Lent and Wygodzinsky 1979: 141)
	-Bernardo Moreno Peniche</t>
        </r>
      </text>
    </comment>
    <comment ref="T1" authorId="0" shapeId="0" xr:uid="{D1984CFB-F762-4998-BC3C-5B2B52982CDB}">
      <text>
        <r>
          <rPr>
            <sz val="10"/>
            <color rgb="FF000000"/>
            <rFont val="Aptos Narrow"/>
            <scheme val="minor"/>
          </rPr>
          <t>2nd and 3rd antennomere are considerably longer than 1st and 4th. In specimens that do not have complete antennae, measurement should limit to the complete antennomere on a proximal-distal direction. Fill cells with '0' when antennomere is incomplete or absent.
	-Bernardo Moreno Peniche</t>
        </r>
      </text>
    </comment>
    <comment ref="H2" authorId="0" shapeId="0" xr:uid="{A8D98CFF-27B7-4D2F-9ABA-BF185244F763}">
      <text>
        <r>
          <rPr>
            <sz val="10"/>
            <color rgb="FF000000"/>
            <rFont val="Aptos Narrow"/>
          </rPr>
          <t xml:space="preserve">Head Length must be measured dorsally, from the the most caudal edge of the interocellar crest to the most rostral aspect of the clypeus. Do not include either the neck or the anteclypeus in this measurement.
</t>
        </r>
        <r>
          <rPr>
            <sz val="10"/>
            <color rgb="FF000000"/>
            <rFont val="Aptos Narrow"/>
          </rPr>
          <t xml:space="preserve">	-Bernardo Moreno Peniche</t>
        </r>
      </text>
    </comment>
    <comment ref="S24" authorId="0" shapeId="0" xr:uid="{C9C1AC62-E3C9-4AD8-AE15-189457E92A68}">
      <text>
        <r>
          <rPr>
            <sz val="10"/>
            <color rgb="FF000000"/>
            <rFont val="Aptos Narrow"/>
            <family val="2"/>
            <scheme val="minor"/>
          </rPr>
          <t>introduce the value '0' if the part is absent.
	-Bernardo Moreno Peniche</t>
        </r>
      </text>
    </comment>
  </commentList>
</comments>
</file>

<file path=xl/sharedStrings.xml><?xml version="1.0" encoding="utf-8"?>
<sst xmlns="http://schemas.openxmlformats.org/spreadsheetml/2006/main" count="386" uniqueCount="204">
  <si>
    <t xml:space="preserve">Florida </t>
  </si>
  <si>
    <t>Non-Florida</t>
  </si>
  <si>
    <t>_WAbdomen</t>
  </si>
  <si>
    <t>_HeadL</t>
  </si>
  <si>
    <t>_WxEyes</t>
  </si>
  <si>
    <t>_AnteOc</t>
  </si>
  <si>
    <t>_PostOc</t>
  </si>
  <si>
    <t>_WEye</t>
  </si>
  <si>
    <t>_Synthlipsis</t>
  </si>
  <si>
    <t>_WPronotum</t>
  </si>
  <si>
    <t>_LPronotum</t>
  </si>
  <si>
    <t>_LScutellum</t>
  </si>
  <si>
    <t>_1Anten</t>
  </si>
  <si>
    <t>_2Anten</t>
  </si>
  <si>
    <t>_3Anten</t>
  </si>
  <si>
    <t>_4Anten</t>
  </si>
  <si>
    <t>_1LabialArt</t>
  </si>
  <si>
    <t>_2LabialArt</t>
  </si>
  <si>
    <t>_3LabialArt</t>
  </si>
  <si>
    <t>ID</t>
  </si>
  <si>
    <t>Sex</t>
  </si>
  <si>
    <t>Date collected</t>
  </si>
  <si>
    <t>City/County</t>
  </si>
  <si>
    <t>State</t>
  </si>
  <si>
    <t>Total Length</t>
  </si>
  <si>
    <t>Width of abdomen</t>
  </si>
  <si>
    <t>Head length</t>
  </si>
  <si>
    <t>Width across eyes</t>
  </si>
  <si>
    <t>Ante-ocular region</t>
  </si>
  <si>
    <t>Post-ocular region</t>
  </si>
  <si>
    <t>Width of eye</t>
  </si>
  <si>
    <t>Synthlipsis</t>
  </si>
  <si>
    <t>Width of pronotum</t>
  </si>
  <si>
    <t>Length of pronotum</t>
  </si>
  <si>
    <t>Length of Scutellum</t>
  </si>
  <si>
    <t>1st antennomere</t>
  </si>
  <si>
    <t>2nd antennomere</t>
  </si>
  <si>
    <t>3rd antennomere</t>
  </si>
  <si>
    <t>4th antennomere</t>
  </si>
  <si>
    <t>1st labial article</t>
  </si>
  <si>
    <t>2nd labial article</t>
  </si>
  <si>
    <t>3rd labial article</t>
  </si>
  <si>
    <t>FL2024-1</t>
  </si>
  <si>
    <t>M</t>
  </si>
  <si>
    <t>Micanopy, Alachua</t>
  </si>
  <si>
    <t>Florida</t>
  </si>
  <si>
    <t>FL2024-3</t>
  </si>
  <si>
    <t>Gainesville, Alachua</t>
  </si>
  <si>
    <t>FL2024-9</t>
  </si>
  <si>
    <t>Rosewood, Levy County</t>
  </si>
  <si>
    <t>FL2024-10</t>
  </si>
  <si>
    <t>FL2024-11</t>
  </si>
  <si>
    <t>FL2024-12</t>
  </si>
  <si>
    <t>FL2024-13</t>
  </si>
  <si>
    <t>FL2024-14</t>
  </si>
  <si>
    <t>FL2024-15</t>
  </si>
  <si>
    <t>FL2024-17</t>
  </si>
  <si>
    <t>Hawthorne, Alachua County</t>
  </si>
  <si>
    <t>FL2024-18</t>
  </si>
  <si>
    <t>FL2024-2</t>
  </si>
  <si>
    <t>F</t>
  </si>
  <si>
    <t>Gainesville, Alachua County</t>
  </si>
  <si>
    <t>FL2024-4</t>
  </si>
  <si>
    <t>Micanopy, Alachua County</t>
  </si>
  <si>
    <t>FL2024-5</t>
  </si>
  <si>
    <t>FL2024-6</t>
  </si>
  <si>
    <t>FL2024-7</t>
  </si>
  <si>
    <t>FL2024-8</t>
  </si>
  <si>
    <t>Lake City, Columbia County</t>
  </si>
  <si>
    <t>FL2024-16</t>
  </si>
  <si>
    <t>FL2024-19</t>
  </si>
  <si>
    <t>FL2024-20</t>
  </si>
  <si>
    <t>FL2024-21</t>
  </si>
  <si>
    <t>FDACS1</t>
  </si>
  <si>
    <t>Seminole County</t>
  </si>
  <si>
    <t>FDACS2</t>
  </si>
  <si>
    <t>Torreya State Park, Liberty County</t>
  </si>
  <si>
    <t>FDACS3</t>
  </si>
  <si>
    <t>Gainesville Alachua County</t>
  </si>
  <si>
    <t>FDACS4</t>
  </si>
  <si>
    <t>Gulf Hammock, Levy County</t>
  </si>
  <si>
    <t>FDACS5</t>
  </si>
  <si>
    <t>Tomoka State Park, Volusia County</t>
  </si>
  <si>
    <t>FDACS6</t>
  </si>
  <si>
    <t>Wekiwa River, Seminole County</t>
  </si>
  <si>
    <t>FDACS7</t>
  </si>
  <si>
    <t>Ocala, Marion County</t>
  </si>
  <si>
    <t>FDACS8</t>
  </si>
  <si>
    <t>Monticello, Jefferson County</t>
  </si>
  <si>
    <t>FDACS9</t>
  </si>
  <si>
    <t>FDACS10</t>
  </si>
  <si>
    <t>FDACS11</t>
  </si>
  <si>
    <t>FDACS12</t>
  </si>
  <si>
    <t>FDACS13</t>
  </si>
  <si>
    <t>FDACS14</t>
  </si>
  <si>
    <t xml:space="preserve">F </t>
  </si>
  <si>
    <t>Venice, Sarasota County</t>
  </si>
  <si>
    <t>FDACS15</t>
  </si>
  <si>
    <t>Upper Key Largo, Monroe County</t>
  </si>
  <si>
    <t>FDACS16</t>
  </si>
  <si>
    <t>Osceola County</t>
  </si>
  <si>
    <t>FDACS17</t>
  </si>
  <si>
    <t>Royal Palm Park, Dade County</t>
  </si>
  <si>
    <t>FDACS18</t>
  </si>
  <si>
    <t>FDACS19</t>
  </si>
  <si>
    <t>Ortona, Glades County</t>
  </si>
  <si>
    <t>FDACS20</t>
  </si>
  <si>
    <t>Dade County</t>
  </si>
  <si>
    <t>FDACS21</t>
  </si>
  <si>
    <t>Loxahatchee, Palm Beach County</t>
  </si>
  <si>
    <t>FDACS22</t>
  </si>
  <si>
    <t>FDACS23</t>
  </si>
  <si>
    <t>Gainesville, Alachua County, Spring Forest</t>
  </si>
  <si>
    <t>FDACS24</t>
  </si>
  <si>
    <t>FDACS25</t>
  </si>
  <si>
    <t>Myakka City, Manatee County</t>
  </si>
  <si>
    <t>FDACS26</t>
  </si>
  <si>
    <t>Lake Placid, Archbold, Biological station, Highlands County</t>
  </si>
  <si>
    <t>FDACS27</t>
  </si>
  <si>
    <t>Immokalee, Collier County</t>
  </si>
  <si>
    <t>FDACS28</t>
  </si>
  <si>
    <t>North Port, Sarasota County</t>
  </si>
  <si>
    <t>PS4108</t>
  </si>
  <si>
    <t>Grayson County</t>
  </si>
  <si>
    <t>Texas</t>
  </si>
  <si>
    <t>PS4110</t>
  </si>
  <si>
    <t>PS4122</t>
  </si>
  <si>
    <t>PS4125</t>
  </si>
  <si>
    <t>PS4126</t>
  </si>
  <si>
    <t>PS6916</t>
  </si>
  <si>
    <t>Burleson County</t>
  </si>
  <si>
    <t>PS6920</t>
  </si>
  <si>
    <t>PS8438</t>
  </si>
  <si>
    <t>Bastrop County</t>
  </si>
  <si>
    <t>PS8442</t>
  </si>
  <si>
    <t>PS3848</t>
  </si>
  <si>
    <t>Williamson County</t>
  </si>
  <si>
    <t>PS4709</t>
  </si>
  <si>
    <t>White County</t>
  </si>
  <si>
    <t>Tennessee</t>
  </si>
  <si>
    <t>MS2024-1</t>
  </si>
  <si>
    <t>Gainesville, Ozark County</t>
  </si>
  <si>
    <t>Missouri</t>
  </si>
  <si>
    <t>FDACS29</t>
  </si>
  <si>
    <t>Leon Valley, Bexar County</t>
  </si>
  <si>
    <t>FDACS30</t>
  </si>
  <si>
    <t>Madison Davidson County</t>
  </si>
  <si>
    <t>FDACS31</t>
  </si>
  <si>
    <t>Madison Lodge, Barber County</t>
  </si>
  <si>
    <t>Kansas</t>
  </si>
  <si>
    <t>FDACS32</t>
  </si>
  <si>
    <t>Southern Pines</t>
  </si>
  <si>
    <t>North Carolina</t>
  </si>
  <si>
    <t>FDACS33</t>
  </si>
  <si>
    <t xml:space="preserve"> Hollytree, Jackson County</t>
  </si>
  <si>
    <t>Alabama</t>
  </si>
  <si>
    <t>FDACS34</t>
  </si>
  <si>
    <t>Falls Wake County</t>
  </si>
  <si>
    <t>FDACS35</t>
  </si>
  <si>
    <t>FDACS36</t>
  </si>
  <si>
    <t>Eureka Springs, Carroll County</t>
  </si>
  <si>
    <t>Arkansas</t>
  </si>
  <si>
    <t>FDACS37</t>
  </si>
  <si>
    <t>Auburn, Lee County</t>
  </si>
  <si>
    <t>FDACS38</t>
  </si>
  <si>
    <t xml:space="preserve">Praire Du Rocher, Monroe County </t>
  </si>
  <si>
    <t>Illinois</t>
  </si>
  <si>
    <t>FDACS39</t>
  </si>
  <si>
    <t>Anne, Arudel County - Edgewater</t>
  </si>
  <si>
    <t>Maryland</t>
  </si>
  <si>
    <t>FDACS40</t>
  </si>
  <si>
    <t>Edgard, St. John the Baptist Parrish</t>
  </si>
  <si>
    <t>Louisana</t>
  </si>
  <si>
    <t>FDACS41</t>
  </si>
  <si>
    <t>Dixon Springs, Pope County</t>
  </si>
  <si>
    <t>FDACS42</t>
  </si>
  <si>
    <t>Lowndes County</t>
  </si>
  <si>
    <t>Georgia</t>
  </si>
  <si>
    <t>FDACS43</t>
  </si>
  <si>
    <t xml:space="preserve">Washington on the Brazo State Park, Washington County </t>
  </si>
  <si>
    <t>FDACS44</t>
  </si>
  <si>
    <t>North Harlowe, Craven County</t>
  </si>
  <si>
    <t>FDACS45</t>
  </si>
  <si>
    <t>Kansas City, Jackson County</t>
  </si>
  <si>
    <t>FDACS46</t>
  </si>
  <si>
    <t>Talbot, Royal Park</t>
  </si>
  <si>
    <t>FDACS47</t>
  </si>
  <si>
    <t>Gibson County</t>
  </si>
  <si>
    <t>Indiana</t>
  </si>
  <si>
    <t>FDACS48</t>
  </si>
  <si>
    <t>Big Pine Creek, Hocking County</t>
  </si>
  <si>
    <t>Ohio</t>
  </si>
  <si>
    <t>FDACS49</t>
  </si>
  <si>
    <t>Seguin, Guadalupe County</t>
  </si>
  <si>
    <t>July 2018</t>
  </si>
  <si>
    <t>August 2018</t>
  </si>
  <si>
    <t>2020 or 2021</t>
  </si>
  <si>
    <t>July, unknown year</t>
  </si>
  <si>
    <t>May 2019</t>
  </si>
  <si>
    <t>June, unknown year</t>
  </si>
  <si>
    <t>June 31, 1972</t>
  </si>
  <si>
    <t>October 1979</t>
  </si>
  <si>
    <t>July 1948</t>
  </si>
  <si>
    <t>April 1905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</si>
</sst>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8" x14ac:knownFonts="1">
    <font>
      <sz val="11"/>
      <color theme="1"/>
      <name val="Aptos Narrow"/>
      <family val="2"/>
      <scheme val="minor"/>
    </font>
    <font>
      <sz val="10"/>
      <color theme="1"/>
      <name val="Arial"/>
      <family val="2"/>
    </font>
    <font>
      <sz val="10"/>
      <color rgb="FF000000"/>
      <name val="Aptos Narrow"/>
    </font>
    <font>
      <sz val="11"/>
      <color theme="1"/>
      <name val="Aptos Narrow"/>
      <scheme val="minor"/>
    </font>
    <font>
      <sz val="10"/>
      <color rgb="FF000000"/>
      <name val="Aptos Narrow"/>
      <scheme val="minor"/>
    </font>
    <font>
      <sz val="10"/>
      <color rgb="FF000000"/>
      <name val="Arial"/>
      <family val="2"/>
    </font>
    <font>
      <sz val="10"/>
      <color rgb="FF000000"/>
      <name val="Aptos Narrow"/>
      <family val="2"/>
      <scheme val="minor"/>
    </font>
    <font>
      <b/>
      <sz val="11"/>
      <color theme="1"/>
      <name val="Arial"/>
      <family val="2"/>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59999389629810485"/>
        <bgColor rgb="FFF4CCCC"/>
      </patternFill>
    </fill>
    <fill>
      <patternFill patternType="solid">
        <fgColor theme="5" tint="0.59999389629810485"/>
        <bgColor indexed="64"/>
      </patternFill>
    </fill>
    <fill>
      <patternFill patternType="solid">
        <fgColor theme="5" tint="0.59999389629810485"/>
        <bgColor rgb="FFD9EAD3"/>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43">
    <xf numFmtId="0" fontId="0" fillId="0" borderId="0" xfId="0"/>
    <xf numFmtId="0" fontId="0" fillId="0" borderId="0" xfId="0" applyAlignment="1">
      <alignment horizontal="center" vertical="center"/>
    </xf>
    <xf numFmtId="0" fontId="0" fillId="0" borderId="0" xfId="0" applyAlignment="1">
      <alignment horizontal="center"/>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xf>
    <xf numFmtId="0" fontId="0" fillId="3" borderId="0" xfId="0" applyFill="1"/>
    <xf numFmtId="0" fontId="0" fillId="3" borderId="0" xfId="0" applyFill="1" applyAlignment="1">
      <alignment horizontal="center"/>
    </xf>
    <xf numFmtId="0" fontId="0" fillId="3" borderId="0" xfId="0" applyFill="1" applyAlignment="1">
      <alignment vertical="center"/>
    </xf>
    <xf numFmtId="0" fontId="0" fillId="4" borderId="2" xfId="0" applyFill="1" applyBorder="1" applyAlignment="1">
      <alignment horizontal="center" vertical="center"/>
    </xf>
    <xf numFmtId="14" fontId="0" fillId="4" borderId="2" xfId="0" applyNumberFormat="1" applyFill="1" applyBorder="1" applyAlignment="1">
      <alignment horizontal="center" vertical="center"/>
    </xf>
    <xf numFmtId="0" fontId="0" fillId="4" borderId="2" xfId="0" applyFill="1" applyBorder="1" applyAlignment="1">
      <alignment horizontal="center" vertical="center" wrapText="1"/>
    </xf>
    <xf numFmtId="0" fontId="0" fillId="4" borderId="2" xfId="0" applyFill="1" applyBorder="1" applyAlignment="1">
      <alignment horizontal="center"/>
    </xf>
    <xf numFmtId="0" fontId="3" fillId="4" borderId="2" xfId="0" applyFont="1" applyFill="1" applyBorder="1" applyAlignment="1">
      <alignment horizontal="center" vertical="center"/>
    </xf>
    <xf numFmtId="0" fontId="0" fillId="5" borderId="2" xfId="0" applyFill="1" applyBorder="1" applyAlignment="1">
      <alignment horizontal="center" vertical="center"/>
    </xf>
    <xf numFmtId="0" fontId="1" fillId="4" borderId="2" xfId="0" applyFont="1" applyFill="1" applyBorder="1" applyAlignment="1">
      <alignment horizontal="center" vertical="center"/>
    </xf>
    <xf numFmtId="0" fontId="1" fillId="4" borderId="2" xfId="0" applyFont="1" applyFill="1" applyBorder="1" applyAlignment="1">
      <alignment horizontal="center"/>
    </xf>
    <xf numFmtId="0" fontId="5" fillId="4" borderId="2" xfId="0" applyFont="1" applyFill="1" applyBorder="1" applyAlignment="1">
      <alignment horizontal="center"/>
    </xf>
    <xf numFmtId="0" fontId="5" fillId="4" borderId="2" xfId="0" applyFont="1" applyFill="1" applyBorder="1" applyAlignment="1">
      <alignment horizontal="center" vertical="center"/>
    </xf>
    <xf numFmtId="0" fontId="7" fillId="4" borderId="1" xfId="0" applyFont="1" applyFill="1" applyBorder="1" applyAlignment="1">
      <alignment horizontal="center" vertical="center"/>
    </xf>
    <xf numFmtId="0" fontId="0" fillId="5" borderId="3" xfId="0" applyFill="1" applyBorder="1" applyAlignment="1">
      <alignment horizontal="center" vertical="center"/>
    </xf>
    <xf numFmtId="0" fontId="0" fillId="4" borderId="3" xfId="0" applyFill="1" applyBorder="1" applyAlignment="1">
      <alignment horizontal="center" vertical="center"/>
    </xf>
    <xf numFmtId="0" fontId="0" fillId="4" borderId="3" xfId="0" applyFill="1" applyBorder="1" applyAlignment="1">
      <alignment horizontal="center" vertical="center" wrapText="1"/>
    </xf>
    <xf numFmtId="0" fontId="1" fillId="4" borderId="3" xfId="0" applyFont="1" applyFill="1" applyBorder="1" applyAlignment="1">
      <alignment horizontal="center"/>
    </xf>
    <xf numFmtId="0" fontId="5" fillId="4" borderId="3" xfId="0" applyFont="1" applyFill="1" applyBorder="1" applyAlignment="1">
      <alignment horizontal="center"/>
    </xf>
    <xf numFmtId="0" fontId="0" fillId="6" borderId="2" xfId="0" applyFill="1" applyBorder="1" applyAlignment="1">
      <alignment horizontal="center" vertical="center"/>
    </xf>
    <xf numFmtId="0" fontId="0" fillId="6" borderId="2" xfId="0" applyFill="1" applyBorder="1" applyAlignment="1">
      <alignment horizontal="center" vertical="center" wrapText="1"/>
    </xf>
    <xf numFmtId="0" fontId="0" fillId="6" borderId="2" xfId="0" applyFill="1" applyBorder="1" applyAlignment="1">
      <alignment horizontal="center"/>
    </xf>
    <xf numFmtId="0" fontId="0" fillId="7" borderId="2" xfId="0" applyFill="1" applyBorder="1" applyAlignment="1">
      <alignment horizontal="center" vertical="center"/>
    </xf>
    <xf numFmtId="0" fontId="1" fillId="6" borderId="2" xfId="0" applyFont="1" applyFill="1" applyBorder="1" applyAlignment="1">
      <alignment horizontal="center"/>
    </xf>
    <xf numFmtId="0" fontId="1" fillId="6" borderId="2" xfId="0" applyFont="1" applyFill="1" applyBorder="1" applyAlignment="1">
      <alignment horizontal="center" vertical="center"/>
    </xf>
    <xf numFmtId="0" fontId="5" fillId="6" borderId="2" xfId="0" applyFont="1" applyFill="1" applyBorder="1" applyAlignment="1">
      <alignment horizontal="center"/>
    </xf>
    <xf numFmtId="0" fontId="5" fillId="6" borderId="2"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vertical="center"/>
    </xf>
    <xf numFmtId="49" fontId="0" fillId="6" borderId="2" xfId="0" applyNumberFormat="1" applyFill="1" applyBorder="1" applyAlignment="1">
      <alignment horizontal="center" vertical="center"/>
    </xf>
    <xf numFmtId="164" fontId="0" fillId="4" borderId="2" xfId="0" applyNumberFormat="1" applyFill="1" applyBorder="1" applyAlignment="1">
      <alignment horizontal="center" vertical="center"/>
    </xf>
    <xf numFmtId="164" fontId="0" fillId="4" borderId="2" xfId="0" applyNumberFormat="1" applyFill="1" applyBorder="1" applyAlignment="1">
      <alignment horizontal="center" vertical="center" wrapText="1"/>
    </xf>
    <xf numFmtId="164" fontId="0" fillId="4" borderId="3" xfId="0" applyNumberFormat="1" applyFill="1" applyBorder="1" applyAlignment="1">
      <alignment horizontal="center" vertical="center" wrapText="1"/>
    </xf>
    <xf numFmtId="164" fontId="0" fillId="6" borderId="2" xfId="0" applyNumberFormat="1" applyFill="1" applyBorder="1" applyAlignment="1">
      <alignment horizontal="center" vertical="center"/>
    </xf>
    <xf numFmtId="164" fontId="0" fillId="6" borderId="2" xfId="0" applyNumberFormat="1" applyFill="1" applyBorder="1" applyAlignment="1">
      <alignment horizontal="center" vertical="center" wrapText="1"/>
    </xf>
    <xf numFmtId="49" fontId="0" fillId="4" borderId="2" xfId="0" applyNumberForma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4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102C-1ED9-4E60-B670-D4BADA7F3C60}">
  <dimension ref="A1:W84"/>
  <sheetViews>
    <sheetView tabSelected="1" zoomScaleNormal="100" workbookViewId="0">
      <pane ySplit="2" topLeftCell="A3" activePane="bottomLeft" state="frozen"/>
      <selection pane="bottomLeft" activeCell="A51" sqref="A51"/>
    </sheetView>
  </sheetViews>
  <sheetFormatPr defaultColWidth="8.85546875" defaultRowHeight="15" x14ac:dyDescent="0.25"/>
  <cols>
    <col min="1" max="1" width="12.28515625" style="1" customWidth="1"/>
    <col min="2" max="2" width="8" style="6" customWidth="1"/>
    <col min="3" max="3" width="18.85546875" style="1" customWidth="1"/>
    <col min="4" max="4" width="28.42578125" style="5" customWidth="1"/>
    <col min="5" max="5" width="16.42578125" style="1" customWidth="1"/>
    <col min="6" max="6" width="18.28515625" style="2" customWidth="1"/>
    <col min="7" max="7" width="21.85546875" style="2" customWidth="1"/>
    <col min="8" max="8" width="19.7109375" style="2" customWidth="1"/>
    <col min="9" max="9" width="20.42578125" style="2" customWidth="1"/>
    <col min="10" max="10" width="25.140625" style="2" customWidth="1"/>
    <col min="11" max="11" width="24.140625" style="2" customWidth="1"/>
    <col min="12" max="12" width="21.140625" style="2" customWidth="1"/>
    <col min="13" max="13" width="20" style="2" customWidth="1"/>
    <col min="14" max="14" width="23.85546875" style="2" customWidth="1"/>
    <col min="15" max="15" width="24.7109375" style="2" customWidth="1"/>
    <col min="16" max="16" width="25.28515625" style="2" customWidth="1"/>
    <col min="17" max="17" width="22.28515625" style="2" customWidth="1"/>
    <col min="18" max="18" width="24.7109375" style="2" customWidth="1"/>
    <col min="19" max="19" width="25.7109375" style="2" customWidth="1"/>
    <col min="20" max="20" width="22.85546875" style="2" customWidth="1"/>
    <col min="21" max="21" width="24.7109375" style="2" customWidth="1"/>
    <col min="22" max="22" width="22.85546875" style="2" customWidth="1"/>
    <col min="23" max="23" width="23.140625" style="2" customWidth="1"/>
  </cols>
  <sheetData>
    <row r="1" spans="1:23" ht="31.5" customHeight="1" x14ac:dyDescent="0.25">
      <c r="A1" s="20" t="s">
        <v>0</v>
      </c>
      <c r="B1" s="35" t="s">
        <v>1</v>
      </c>
      <c r="C1" s="34"/>
      <c r="D1" s="4"/>
      <c r="E1" s="3"/>
      <c r="F1" s="3"/>
      <c r="G1" s="3" t="s">
        <v>2</v>
      </c>
      <c r="H1" s="3" t="s">
        <v>3</v>
      </c>
      <c r="I1" s="3" t="s">
        <v>4</v>
      </c>
      <c r="J1" s="3" t="s">
        <v>5</v>
      </c>
      <c r="K1" s="3" t="s">
        <v>6</v>
      </c>
      <c r="L1" s="3" t="s">
        <v>7</v>
      </c>
      <c r="M1" s="3" t="s">
        <v>8</v>
      </c>
      <c r="N1" s="3" t="s">
        <v>9</v>
      </c>
      <c r="O1" s="3" t="s">
        <v>10</v>
      </c>
      <c r="P1" s="3" t="s">
        <v>11</v>
      </c>
      <c r="Q1" s="3" t="s">
        <v>12</v>
      </c>
      <c r="R1" s="3" t="s">
        <v>13</v>
      </c>
      <c r="S1" s="3" t="s">
        <v>14</v>
      </c>
      <c r="T1" s="3" t="s">
        <v>15</v>
      </c>
      <c r="U1" s="3" t="s">
        <v>16</v>
      </c>
      <c r="V1" s="3" t="s">
        <v>17</v>
      </c>
      <c r="W1" s="3" t="s">
        <v>18</v>
      </c>
    </row>
    <row r="2" spans="1:23" ht="33" customHeight="1" x14ac:dyDescent="0.25">
      <c r="A2" s="3" t="s">
        <v>19</v>
      </c>
      <c r="B2" s="3" t="s">
        <v>20</v>
      </c>
      <c r="C2" s="3" t="s">
        <v>21</v>
      </c>
      <c r="D2" s="4" t="s">
        <v>22</v>
      </c>
      <c r="E2" s="3" t="s">
        <v>23</v>
      </c>
      <c r="F2" s="3" t="s">
        <v>24</v>
      </c>
      <c r="G2" s="3" t="s">
        <v>25</v>
      </c>
      <c r="H2" s="3" t="s">
        <v>26</v>
      </c>
      <c r="I2" s="3" t="s">
        <v>27</v>
      </c>
      <c r="J2" s="3" t="s">
        <v>28</v>
      </c>
      <c r="K2" s="3" t="s">
        <v>29</v>
      </c>
      <c r="L2" s="3" t="s">
        <v>30</v>
      </c>
      <c r="M2" s="3" t="s">
        <v>31</v>
      </c>
      <c r="N2" s="3" t="s">
        <v>32</v>
      </c>
      <c r="O2" s="3" t="s">
        <v>33</v>
      </c>
      <c r="P2" s="3" t="s">
        <v>34</v>
      </c>
      <c r="Q2" s="3" t="s">
        <v>35</v>
      </c>
      <c r="R2" s="3" t="s">
        <v>36</v>
      </c>
      <c r="S2" s="3" t="s">
        <v>37</v>
      </c>
      <c r="T2" s="3" t="s">
        <v>38</v>
      </c>
      <c r="U2" s="3" t="s">
        <v>39</v>
      </c>
      <c r="V2" s="3" t="s">
        <v>40</v>
      </c>
      <c r="W2" s="3" t="s">
        <v>41</v>
      </c>
    </row>
    <row r="3" spans="1:23" s="7" customFormat="1" ht="25.5" customHeight="1" x14ac:dyDescent="0.25">
      <c r="A3" s="10" t="s">
        <v>42</v>
      </c>
      <c r="B3" s="10" t="s">
        <v>43</v>
      </c>
      <c r="C3" s="37">
        <v>45490</v>
      </c>
      <c r="D3" s="12" t="s">
        <v>44</v>
      </c>
      <c r="E3" s="10" t="s">
        <v>45</v>
      </c>
      <c r="F3" s="10">
        <v>18.71</v>
      </c>
      <c r="G3" s="10">
        <v>6.68</v>
      </c>
      <c r="H3" s="10">
        <v>3.04</v>
      </c>
      <c r="I3" s="10">
        <v>1.66</v>
      </c>
      <c r="J3" s="10">
        <v>1.65</v>
      </c>
      <c r="K3" s="10">
        <v>0.64</v>
      </c>
      <c r="L3" s="10">
        <v>0.44500000000000001</v>
      </c>
      <c r="M3" s="10">
        <v>0.8</v>
      </c>
      <c r="N3" s="10">
        <v>4.5</v>
      </c>
      <c r="O3" s="10">
        <v>3.23</v>
      </c>
      <c r="P3" s="10">
        <v>2.14</v>
      </c>
      <c r="Q3" s="10">
        <v>0.63</v>
      </c>
      <c r="R3" s="10">
        <v>2.64</v>
      </c>
      <c r="S3" s="10">
        <v>1.98</v>
      </c>
      <c r="T3" s="10">
        <v>0</v>
      </c>
      <c r="U3" s="10">
        <v>1.28</v>
      </c>
      <c r="V3" s="10">
        <v>2.2650000000000001</v>
      </c>
      <c r="W3" s="10">
        <v>0.62</v>
      </c>
    </row>
    <row r="4" spans="1:23" s="7" customFormat="1" ht="27.75" customHeight="1" x14ac:dyDescent="0.25">
      <c r="A4" s="10" t="s">
        <v>46</v>
      </c>
      <c r="B4" s="10" t="s">
        <v>43</v>
      </c>
      <c r="C4" s="37">
        <v>45417</v>
      </c>
      <c r="D4" s="12" t="s">
        <v>47</v>
      </c>
      <c r="E4" s="10" t="s">
        <v>45</v>
      </c>
      <c r="F4" s="10">
        <v>19.119999999999997</v>
      </c>
      <c r="G4" s="10">
        <v>7.21</v>
      </c>
      <c r="H4" s="10">
        <v>3.12</v>
      </c>
      <c r="I4" s="10">
        <v>1.7</v>
      </c>
      <c r="J4" s="10">
        <v>1.73</v>
      </c>
      <c r="K4" s="10">
        <v>0.61</v>
      </c>
      <c r="L4" s="10">
        <v>0.44500000000000001</v>
      </c>
      <c r="M4" s="10">
        <v>0.8</v>
      </c>
      <c r="N4" s="10">
        <v>4.53</v>
      </c>
      <c r="O4" s="10">
        <v>3.08</v>
      </c>
      <c r="P4" s="10">
        <v>2.38</v>
      </c>
      <c r="Q4" s="10">
        <v>0.66</v>
      </c>
      <c r="R4" s="10">
        <v>2.5499999999999998</v>
      </c>
      <c r="S4" s="10">
        <v>0</v>
      </c>
      <c r="T4" s="10">
        <v>0</v>
      </c>
      <c r="U4" s="10">
        <v>1.17</v>
      </c>
      <c r="V4" s="10">
        <v>2.2799999999999998</v>
      </c>
      <c r="W4" s="10">
        <v>0.56000000000000005</v>
      </c>
    </row>
    <row r="5" spans="1:23" s="7" customFormat="1" ht="30" customHeight="1" x14ac:dyDescent="0.25">
      <c r="A5" s="10" t="s">
        <v>48</v>
      </c>
      <c r="B5" s="10" t="s">
        <v>43</v>
      </c>
      <c r="C5" s="37">
        <v>45427</v>
      </c>
      <c r="D5" s="12" t="s">
        <v>49</v>
      </c>
      <c r="E5" s="10" t="s">
        <v>45</v>
      </c>
      <c r="F5" s="10">
        <v>16.89</v>
      </c>
      <c r="G5" s="10">
        <v>5.89</v>
      </c>
      <c r="H5" s="10">
        <v>2.92</v>
      </c>
      <c r="I5" s="10">
        <v>1.54</v>
      </c>
      <c r="J5" s="10">
        <v>1.57</v>
      </c>
      <c r="K5" s="10">
        <v>0.67</v>
      </c>
      <c r="L5" s="10">
        <v>0.43</v>
      </c>
      <c r="M5" s="10">
        <v>0.69</v>
      </c>
      <c r="N5" s="10">
        <v>3.81</v>
      </c>
      <c r="O5" s="10">
        <v>2.75</v>
      </c>
      <c r="P5" s="10">
        <v>2.13</v>
      </c>
      <c r="Q5" s="10">
        <v>0.75</v>
      </c>
      <c r="R5" s="10">
        <v>0</v>
      </c>
      <c r="S5" s="10">
        <v>0</v>
      </c>
      <c r="T5" s="10">
        <v>0</v>
      </c>
      <c r="U5" s="10">
        <v>1.1299999999999999</v>
      </c>
      <c r="V5" s="10">
        <v>2.17</v>
      </c>
      <c r="W5" s="10">
        <v>0.55000000000000004</v>
      </c>
    </row>
    <row r="6" spans="1:23" s="7" customFormat="1" ht="29.25" customHeight="1" x14ac:dyDescent="0.25">
      <c r="A6" s="10" t="s">
        <v>50</v>
      </c>
      <c r="B6" s="10" t="s">
        <v>43</v>
      </c>
      <c r="C6" s="37">
        <v>45427</v>
      </c>
      <c r="D6" s="12" t="s">
        <v>49</v>
      </c>
      <c r="E6" s="10" t="s">
        <v>45</v>
      </c>
      <c r="F6" s="10">
        <v>18.049999999999997</v>
      </c>
      <c r="G6" s="10">
        <v>5.98</v>
      </c>
      <c r="H6" s="10">
        <v>2.95</v>
      </c>
      <c r="I6" s="10">
        <v>1.58</v>
      </c>
      <c r="J6" s="10">
        <v>1.6</v>
      </c>
      <c r="K6" s="10">
        <v>0.66</v>
      </c>
      <c r="L6" s="10">
        <v>0.41</v>
      </c>
      <c r="M6" s="10">
        <v>0.73</v>
      </c>
      <c r="N6" s="10">
        <v>4.1900000000000004</v>
      </c>
      <c r="O6" s="10">
        <v>3.04</v>
      </c>
      <c r="P6" s="10">
        <v>2.1</v>
      </c>
      <c r="Q6" s="10">
        <v>0.57999999999999996</v>
      </c>
      <c r="R6" s="10">
        <v>2.42</v>
      </c>
      <c r="S6" s="10">
        <v>0</v>
      </c>
      <c r="T6" s="10">
        <v>0</v>
      </c>
      <c r="U6" s="10">
        <v>1.07</v>
      </c>
      <c r="V6" s="10">
        <v>2.34</v>
      </c>
      <c r="W6" s="10">
        <v>0.56999999999999995</v>
      </c>
    </row>
    <row r="7" spans="1:23" s="7" customFormat="1" ht="28.5" customHeight="1" x14ac:dyDescent="0.25">
      <c r="A7" s="10" t="s">
        <v>51</v>
      </c>
      <c r="B7" s="10" t="s">
        <v>43</v>
      </c>
      <c r="C7" s="37">
        <v>45427</v>
      </c>
      <c r="D7" s="12" t="s">
        <v>49</v>
      </c>
      <c r="E7" s="10" t="s">
        <v>45</v>
      </c>
      <c r="F7" s="10">
        <v>18.995000000000001</v>
      </c>
      <c r="G7" s="10">
        <v>7.11</v>
      </c>
      <c r="H7" s="10">
        <v>3.24</v>
      </c>
      <c r="I7" s="10">
        <v>1.76</v>
      </c>
      <c r="J7" s="10">
        <v>1.7</v>
      </c>
      <c r="K7" s="10">
        <v>0.74</v>
      </c>
      <c r="L7" s="10">
        <v>0.47499999999999998</v>
      </c>
      <c r="M7" s="10">
        <v>0.81</v>
      </c>
      <c r="N7" s="10">
        <v>4.47</v>
      </c>
      <c r="O7" s="10">
        <v>3.22</v>
      </c>
      <c r="P7" s="10">
        <v>2.1800000000000002</v>
      </c>
      <c r="Q7" s="10">
        <v>0.72</v>
      </c>
      <c r="R7" s="10">
        <v>2.7</v>
      </c>
      <c r="S7" s="10">
        <v>1.73</v>
      </c>
      <c r="T7" s="10">
        <v>0</v>
      </c>
      <c r="U7" s="10">
        <v>1.1000000000000001</v>
      </c>
      <c r="V7" s="10">
        <v>2.41</v>
      </c>
      <c r="W7" s="10">
        <v>0.61</v>
      </c>
    </row>
    <row r="8" spans="1:23" s="7" customFormat="1" ht="32.25" customHeight="1" x14ac:dyDescent="0.25">
      <c r="A8" s="10" t="s">
        <v>52</v>
      </c>
      <c r="B8" s="10" t="s">
        <v>43</v>
      </c>
      <c r="C8" s="37">
        <v>45427</v>
      </c>
      <c r="D8" s="12" t="s">
        <v>49</v>
      </c>
      <c r="E8" s="10" t="s">
        <v>45</v>
      </c>
      <c r="F8" s="10">
        <v>17.03</v>
      </c>
      <c r="G8" s="10">
        <v>4.97</v>
      </c>
      <c r="H8" s="10">
        <v>2.87</v>
      </c>
      <c r="I8" s="10">
        <v>1.58</v>
      </c>
      <c r="J8" s="10">
        <v>1.58</v>
      </c>
      <c r="K8" s="10">
        <v>0.64</v>
      </c>
      <c r="L8" s="10">
        <v>0.42499999999999999</v>
      </c>
      <c r="M8" s="10">
        <v>0.76</v>
      </c>
      <c r="N8" s="10">
        <v>3.8</v>
      </c>
      <c r="O8" s="10">
        <v>2.84</v>
      </c>
      <c r="P8" s="10">
        <v>1.99</v>
      </c>
      <c r="Q8" s="10">
        <v>0.62</v>
      </c>
      <c r="R8" s="10">
        <v>2.39</v>
      </c>
      <c r="S8" s="13">
        <v>1.68</v>
      </c>
      <c r="T8" s="13">
        <v>1.44</v>
      </c>
      <c r="U8" s="10">
        <v>1.06</v>
      </c>
      <c r="V8" s="10">
        <v>2.1800000000000002</v>
      </c>
      <c r="W8" s="10">
        <v>0.52</v>
      </c>
    </row>
    <row r="9" spans="1:23" s="7" customFormat="1" ht="28.5" customHeight="1" x14ac:dyDescent="0.25">
      <c r="A9" s="10" t="s">
        <v>53</v>
      </c>
      <c r="B9" s="10" t="s">
        <v>43</v>
      </c>
      <c r="C9" s="37">
        <v>45427</v>
      </c>
      <c r="D9" s="12" t="s">
        <v>49</v>
      </c>
      <c r="E9" s="10" t="s">
        <v>45</v>
      </c>
      <c r="F9" s="10">
        <v>19.560000000000002</v>
      </c>
      <c r="G9" s="10">
        <v>6.27</v>
      </c>
      <c r="H9" s="10">
        <v>3.17</v>
      </c>
      <c r="I9" s="10">
        <v>1.74</v>
      </c>
      <c r="J9" s="10">
        <v>1.67</v>
      </c>
      <c r="K9" s="10">
        <v>0.72</v>
      </c>
      <c r="L9" s="10">
        <v>0.48</v>
      </c>
      <c r="M9" s="10">
        <v>0.8</v>
      </c>
      <c r="N9" s="10">
        <v>4.41</v>
      </c>
      <c r="O9" s="10">
        <v>3.03</v>
      </c>
      <c r="P9" s="10">
        <v>2.08</v>
      </c>
      <c r="Q9" s="10">
        <v>0.68</v>
      </c>
      <c r="R9" s="10">
        <v>2.34</v>
      </c>
      <c r="S9" s="13">
        <v>0</v>
      </c>
      <c r="T9" s="13">
        <v>0</v>
      </c>
      <c r="U9" s="10">
        <v>1.05</v>
      </c>
      <c r="V9" s="10">
        <v>2.34</v>
      </c>
      <c r="W9" s="10">
        <v>0.57999999999999996</v>
      </c>
    </row>
    <row r="10" spans="1:23" s="7" customFormat="1" ht="30.75" customHeight="1" x14ac:dyDescent="0.25">
      <c r="A10" s="10" t="s">
        <v>54</v>
      </c>
      <c r="B10" s="10" t="s">
        <v>43</v>
      </c>
      <c r="C10" s="37">
        <v>45427</v>
      </c>
      <c r="D10" s="12" t="s">
        <v>49</v>
      </c>
      <c r="E10" s="10" t="s">
        <v>45</v>
      </c>
      <c r="F10" s="10">
        <v>17.12</v>
      </c>
      <c r="G10" s="10">
        <v>5.6</v>
      </c>
      <c r="H10" s="10">
        <v>2.78</v>
      </c>
      <c r="I10" s="10">
        <v>1.57</v>
      </c>
      <c r="J10" s="10">
        <v>1.56</v>
      </c>
      <c r="K10" s="10">
        <v>0.57999999999999996</v>
      </c>
      <c r="L10" s="10">
        <v>0.40500000000000003</v>
      </c>
      <c r="M10" s="10">
        <v>0.75</v>
      </c>
      <c r="N10" s="10">
        <v>3.94</v>
      </c>
      <c r="O10" s="10">
        <v>2.77</v>
      </c>
      <c r="P10" s="10">
        <v>2.0699999999999998</v>
      </c>
      <c r="Q10" s="10">
        <v>0.68</v>
      </c>
      <c r="R10" s="10">
        <v>2.17</v>
      </c>
      <c r="S10" s="13">
        <v>1.59</v>
      </c>
      <c r="T10" s="13">
        <v>1.51</v>
      </c>
      <c r="U10" s="10">
        <v>1.01</v>
      </c>
      <c r="V10" s="10">
        <v>2.1800000000000002</v>
      </c>
      <c r="W10" s="10">
        <v>0.54</v>
      </c>
    </row>
    <row r="11" spans="1:23" s="7" customFormat="1" ht="27" customHeight="1" x14ac:dyDescent="0.25">
      <c r="A11" s="10" t="s">
        <v>55</v>
      </c>
      <c r="B11" s="10" t="s">
        <v>43</v>
      </c>
      <c r="C11" s="37">
        <v>45427</v>
      </c>
      <c r="D11" s="12" t="s">
        <v>49</v>
      </c>
      <c r="E11" s="10" t="s">
        <v>45</v>
      </c>
      <c r="F11" s="10">
        <v>16.549999999999997</v>
      </c>
      <c r="G11" s="10">
        <v>5.43</v>
      </c>
      <c r="H11" s="10">
        <v>2.71</v>
      </c>
      <c r="I11" s="10">
        <v>1.52</v>
      </c>
      <c r="J11" s="10">
        <v>1.46</v>
      </c>
      <c r="K11" s="10">
        <v>0.52</v>
      </c>
      <c r="L11" s="10">
        <v>0.41</v>
      </c>
      <c r="M11" s="10">
        <v>0.71</v>
      </c>
      <c r="N11" s="10">
        <v>3.86</v>
      </c>
      <c r="O11" s="10">
        <v>2.66</v>
      </c>
      <c r="P11" s="10">
        <v>2.1</v>
      </c>
      <c r="Q11" s="10">
        <v>0.65</v>
      </c>
      <c r="R11" s="10">
        <v>2.31</v>
      </c>
      <c r="S11" s="13">
        <v>1.63</v>
      </c>
      <c r="T11" s="13">
        <v>0</v>
      </c>
      <c r="U11" s="13">
        <v>1.1100000000000001</v>
      </c>
      <c r="V11" s="10">
        <v>2.2400000000000002</v>
      </c>
      <c r="W11" s="10">
        <v>0.43</v>
      </c>
    </row>
    <row r="12" spans="1:23" s="7" customFormat="1" ht="34.5" customHeight="1" x14ac:dyDescent="0.25">
      <c r="A12" s="10" t="s">
        <v>56</v>
      </c>
      <c r="B12" s="10" t="s">
        <v>43</v>
      </c>
      <c r="C12" s="37">
        <v>45444</v>
      </c>
      <c r="D12" s="12" t="s">
        <v>57</v>
      </c>
      <c r="E12" s="10" t="s">
        <v>45</v>
      </c>
      <c r="F12" s="10">
        <v>17.899999999999999</v>
      </c>
      <c r="G12" s="10">
        <v>6.36</v>
      </c>
      <c r="H12" s="10">
        <v>2.83</v>
      </c>
      <c r="I12" s="10">
        <v>1.81</v>
      </c>
      <c r="J12" s="10">
        <v>1.6</v>
      </c>
      <c r="K12" s="10">
        <v>0.56999999999999995</v>
      </c>
      <c r="L12" s="10">
        <v>0.505</v>
      </c>
      <c r="M12" s="10">
        <v>0.77</v>
      </c>
      <c r="N12" s="10">
        <v>4.16</v>
      </c>
      <c r="O12" s="10">
        <v>2.89</v>
      </c>
      <c r="P12" s="10">
        <v>2.2599999999999998</v>
      </c>
      <c r="Q12" s="10">
        <v>0.66</v>
      </c>
      <c r="R12" s="10">
        <v>2.5</v>
      </c>
      <c r="S12" s="13">
        <v>1.78</v>
      </c>
      <c r="T12" s="13">
        <v>1.63</v>
      </c>
      <c r="U12" s="10">
        <v>1.1299999999999999</v>
      </c>
      <c r="V12" s="10">
        <v>2.14</v>
      </c>
      <c r="W12" s="10">
        <v>0.57999999999999996</v>
      </c>
    </row>
    <row r="13" spans="1:23" s="7" customFormat="1" ht="30" customHeight="1" x14ac:dyDescent="0.25">
      <c r="A13" s="10" t="s">
        <v>58</v>
      </c>
      <c r="B13" s="10" t="s">
        <v>43</v>
      </c>
      <c r="C13" s="37">
        <v>45436</v>
      </c>
      <c r="D13" s="12" t="s">
        <v>49</v>
      </c>
      <c r="E13" s="10" t="s">
        <v>45</v>
      </c>
      <c r="F13" s="10">
        <v>18.649999999999999</v>
      </c>
      <c r="G13" s="10">
        <v>6.52</v>
      </c>
      <c r="H13" s="10">
        <v>3.14</v>
      </c>
      <c r="I13" s="10">
        <v>1.85</v>
      </c>
      <c r="J13" s="10">
        <v>1.73</v>
      </c>
      <c r="K13" s="10">
        <v>0.65</v>
      </c>
      <c r="L13" s="10">
        <v>0.51</v>
      </c>
      <c r="M13" s="10">
        <v>0.84</v>
      </c>
      <c r="N13" s="10">
        <v>4.57</v>
      </c>
      <c r="O13" s="10">
        <v>3.09</v>
      </c>
      <c r="P13" s="10">
        <v>2.25</v>
      </c>
      <c r="Q13" s="10">
        <v>0.67</v>
      </c>
      <c r="R13" s="10">
        <v>2.72</v>
      </c>
      <c r="S13" s="13">
        <v>1.86</v>
      </c>
      <c r="T13" s="13">
        <v>0</v>
      </c>
      <c r="U13" s="10">
        <v>1.25</v>
      </c>
      <c r="V13" s="10">
        <v>2.39</v>
      </c>
      <c r="W13" s="10">
        <v>0.56000000000000005</v>
      </c>
    </row>
    <row r="14" spans="1:23" s="7" customFormat="1" ht="30.75" customHeight="1" x14ac:dyDescent="0.25">
      <c r="A14" s="10" t="s">
        <v>59</v>
      </c>
      <c r="B14" s="10" t="s">
        <v>60</v>
      </c>
      <c r="C14" s="37">
        <v>45417</v>
      </c>
      <c r="D14" s="12" t="s">
        <v>61</v>
      </c>
      <c r="E14" s="10" t="s">
        <v>45</v>
      </c>
      <c r="F14" s="10">
        <v>20.75</v>
      </c>
      <c r="G14" s="10">
        <v>7.94</v>
      </c>
      <c r="H14" s="10">
        <v>3.37</v>
      </c>
      <c r="I14" s="10">
        <v>1.72</v>
      </c>
      <c r="J14" s="10">
        <v>1.84</v>
      </c>
      <c r="K14" s="10">
        <v>0.75</v>
      </c>
      <c r="L14" s="10">
        <v>0.435</v>
      </c>
      <c r="M14" s="10">
        <v>0.85499999999999998</v>
      </c>
      <c r="N14" s="10">
        <v>4.6399999999999997</v>
      </c>
      <c r="O14" s="10">
        <v>3.22</v>
      </c>
      <c r="P14" s="10">
        <v>2.12</v>
      </c>
      <c r="Q14" s="10">
        <v>0.72</v>
      </c>
      <c r="R14" s="10">
        <v>2.5299999999999998</v>
      </c>
      <c r="S14" s="10">
        <v>1.79</v>
      </c>
      <c r="T14" s="10">
        <v>0</v>
      </c>
      <c r="U14" s="10">
        <v>1.17</v>
      </c>
      <c r="V14" s="10">
        <v>2.5499999999999998</v>
      </c>
      <c r="W14" s="10">
        <v>0.57999999999999996</v>
      </c>
    </row>
    <row r="15" spans="1:23" s="7" customFormat="1" ht="28.5" customHeight="1" x14ac:dyDescent="0.25">
      <c r="A15" s="10" t="s">
        <v>62</v>
      </c>
      <c r="B15" s="10" t="s">
        <v>60</v>
      </c>
      <c r="C15" s="37">
        <v>45542</v>
      </c>
      <c r="D15" s="12" t="s">
        <v>63</v>
      </c>
      <c r="E15" s="10" t="s">
        <v>45</v>
      </c>
      <c r="F15" s="10">
        <v>20.049999999999997</v>
      </c>
      <c r="G15" s="10">
        <v>7.09</v>
      </c>
      <c r="H15" s="10">
        <v>3.08</v>
      </c>
      <c r="I15" s="10">
        <v>1.78</v>
      </c>
      <c r="J15" s="10">
        <v>1.73</v>
      </c>
      <c r="K15" s="10">
        <v>0.63</v>
      </c>
      <c r="L15" s="10">
        <v>0.47</v>
      </c>
      <c r="M15" s="10">
        <v>0.86</v>
      </c>
      <c r="N15" s="10">
        <v>4.37</v>
      </c>
      <c r="O15" s="10">
        <v>3.16</v>
      </c>
      <c r="P15" s="10">
        <v>2.19</v>
      </c>
      <c r="Q15" s="10">
        <v>0.64</v>
      </c>
      <c r="R15" s="10">
        <v>2.44</v>
      </c>
      <c r="S15" s="10">
        <v>1.83</v>
      </c>
      <c r="T15" s="10">
        <v>0</v>
      </c>
      <c r="U15" s="10">
        <v>1.07</v>
      </c>
      <c r="V15" s="10">
        <v>2.34</v>
      </c>
      <c r="W15" s="10">
        <v>0.57999999999999996</v>
      </c>
    </row>
    <row r="16" spans="1:23" s="7" customFormat="1" ht="30" customHeight="1" x14ac:dyDescent="0.25">
      <c r="A16" s="10" t="s">
        <v>64</v>
      </c>
      <c r="B16" s="10" t="s">
        <v>60</v>
      </c>
      <c r="C16" s="37">
        <v>45061</v>
      </c>
      <c r="D16" s="12" t="s">
        <v>61</v>
      </c>
      <c r="E16" s="10" t="s">
        <v>45</v>
      </c>
      <c r="F16" s="10">
        <v>21.91</v>
      </c>
      <c r="G16" s="10">
        <v>7.69</v>
      </c>
      <c r="H16" s="10">
        <v>3.34</v>
      </c>
      <c r="I16" s="10">
        <v>1.76</v>
      </c>
      <c r="J16" s="10">
        <v>1.8</v>
      </c>
      <c r="K16" s="10">
        <v>0.68</v>
      </c>
      <c r="L16" s="10">
        <v>0.45</v>
      </c>
      <c r="M16" s="10">
        <v>0.82</v>
      </c>
      <c r="N16" s="10">
        <v>4.7699999999999996</v>
      </c>
      <c r="O16" s="10">
        <v>3.34</v>
      </c>
      <c r="P16" s="10">
        <v>2.4700000000000002</v>
      </c>
      <c r="Q16" s="10">
        <v>0.77</v>
      </c>
      <c r="R16" s="10">
        <v>2.69</v>
      </c>
      <c r="S16" s="10">
        <v>1.92</v>
      </c>
      <c r="T16" s="10">
        <v>1.85</v>
      </c>
      <c r="U16" s="10">
        <v>1</v>
      </c>
      <c r="V16" s="10">
        <v>2.5099999999999998</v>
      </c>
      <c r="W16" s="10">
        <v>0.56999999999999995</v>
      </c>
    </row>
    <row r="17" spans="1:23" s="7" customFormat="1" ht="30" customHeight="1" x14ac:dyDescent="0.25">
      <c r="A17" s="10" t="s">
        <v>65</v>
      </c>
      <c r="B17" s="10" t="s">
        <v>60</v>
      </c>
      <c r="C17" s="37">
        <v>45196</v>
      </c>
      <c r="D17" s="12" t="s">
        <v>61</v>
      </c>
      <c r="E17" s="10" t="s">
        <v>45</v>
      </c>
      <c r="F17" s="10">
        <v>20.835000000000001</v>
      </c>
      <c r="G17" s="10">
        <v>7.82</v>
      </c>
      <c r="H17" s="10">
        <v>3.34</v>
      </c>
      <c r="I17" s="10">
        <v>1.69</v>
      </c>
      <c r="J17" s="10">
        <v>1.73</v>
      </c>
      <c r="K17" s="10">
        <v>0.75</v>
      </c>
      <c r="L17" s="10">
        <v>0.435</v>
      </c>
      <c r="M17" s="10">
        <v>0.83</v>
      </c>
      <c r="N17" s="10">
        <v>4.6399999999999997</v>
      </c>
      <c r="O17" s="10">
        <v>3</v>
      </c>
      <c r="P17" s="10">
        <v>2.46</v>
      </c>
      <c r="Q17" s="10">
        <v>0.72</v>
      </c>
      <c r="R17" s="10">
        <v>2.46</v>
      </c>
      <c r="S17" s="10">
        <v>1.87</v>
      </c>
      <c r="T17" s="10">
        <v>1.61</v>
      </c>
      <c r="U17" s="10">
        <v>1.03</v>
      </c>
      <c r="V17" s="10">
        <v>2.48</v>
      </c>
      <c r="W17" s="10">
        <v>0.6</v>
      </c>
    </row>
    <row r="18" spans="1:23" s="7" customFormat="1" ht="28.5" customHeight="1" x14ac:dyDescent="0.25">
      <c r="A18" s="10" t="s">
        <v>66</v>
      </c>
      <c r="B18" s="10" t="s">
        <v>60</v>
      </c>
      <c r="C18" s="37">
        <v>45231</v>
      </c>
      <c r="D18" s="12" t="s">
        <v>57</v>
      </c>
      <c r="E18" s="10" t="s">
        <v>45</v>
      </c>
      <c r="F18" s="10">
        <v>20.41</v>
      </c>
      <c r="G18" s="10">
        <v>8.2799999999999994</v>
      </c>
      <c r="H18" s="10">
        <v>3.23</v>
      </c>
      <c r="I18" s="10">
        <v>1.66</v>
      </c>
      <c r="J18" s="10">
        <v>1.69</v>
      </c>
      <c r="K18" s="10">
        <v>0.77</v>
      </c>
      <c r="L18" s="10">
        <v>0.41499999999999998</v>
      </c>
      <c r="M18" s="10">
        <v>0.81</v>
      </c>
      <c r="N18" s="10">
        <v>4.57</v>
      </c>
      <c r="O18" s="10">
        <v>3.06</v>
      </c>
      <c r="P18" s="10">
        <v>2.58</v>
      </c>
      <c r="Q18" s="10">
        <v>0.68</v>
      </c>
      <c r="R18" s="10">
        <v>0</v>
      </c>
      <c r="S18" s="10">
        <v>0</v>
      </c>
      <c r="T18" s="10">
        <v>0</v>
      </c>
      <c r="U18" s="10">
        <v>1.06</v>
      </c>
      <c r="V18" s="10">
        <v>2.35</v>
      </c>
      <c r="W18" s="10">
        <v>0.56000000000000005</v>
      </c>
    </row>
    <row r="19" spans="1:23" s="7" customFormat="1" ht="33.75" customHeight="1" x14ac:dyDescent="0.25">
      <c r="A19" s="10" t="s">
        <v>67</v>
      </c>
      <c r="B19" s="11" t="s">
        <v>60</v>
      </c>
      <c r="C19" s="37">
        <v>45200</v>
      </c>
      <c r="D19" s="12" t="s">
        <v>68</v>
      </c>
      <c r="E19" s="10" t="s">
        <v>45</v>
      </c>
      <c r="F19" s="10">
        <v>20.009999999999998</v>
      </c>
      <c r="G19" s="10">
        <v>6.28</v>
      </c>
      <c r="H19" s="10">
        <v>3.21</v>
      </c>
      <c r="I19" s="10">
        <v>1.74</v>
      </c>
      <c r="J19" s="10">
        <v>1.77</v>
      </c>
      <c r="K19" s="10">
        <v>0.71</v>
      </c>
      <c r="L19" s="10">
        <v>0.435</v>
      </c>
      <c r="M19" s="10">
        <v>0.86</v>
      </c>
      <c r="N19" s="10">
        <v>4.49</v>
      </c>
      <c r="O19" s="10">
        <v>3.41</v>
      </c>
      <c r="P19" s="10">
        <v>2.25</v>
      </c>
      <c r="Q19" s="10">
        <v>0.75</v>
      </c>
      <c r="R19" s="10">
        <v>2.68</v>
      </c>
      <c r="S19" s="10">
        <v>0</v>
      </c>
      <c r="T19" s="10">
        <v>0</v>
      </c>
      <c r="U19" s="10">
        <v>1.2</v>
      </c>
      <c r="V19" s="10">
        <v>2.4300000000000002</v>
      </c>
      <c r="W19" s="10">
        <v>0.6</v>
      </c>
    </row>
    <row r="20" spans="1:23" s="7" customFormat="1" ht="29.25" customHeight="1" x14ac:dyDescent="0.25">
      <c r="A20" s="10" t="s">
        <v>69</v>
      </c>
      <c r="B20" s="10" t="s">
        <v>60</v>
      </c>
      <c r="C20" s="37">
        <v>45313</v>
      </c>
      <c r="D20" s="12" t="s">
        <v>57</v>
      </c>
      <c r="E20" s="10" t="s">
        <v>45</v>
      </c>
      <c r="F20" s="10">
        <v>21.03</v>
      </c>
      <c r="G20" s="10">
        <v>7.62</v>
      </c>
      <c r="H20" s="10">
        <v>3.2</v>
      </c>
      <c r="I20" s="10">
        <v>1.68</v>
      </c>
      <c r="J20" s="10">
        <v>1.71</v>
      </c>
      <c r="K20" s="10">
        <v>0.71</v>
      </c>
      <c r="L20" s="10">
        <v>0.43</v>
      </c>
      <c r="M20" s="10">
        <v>0.84</v>
      </c>
      <c r="N20" s="10">
        <v>4.88</v>
      </c>
      <c r="O20" s="10">
        <v>3.23</v>
      </c>
      <c r="P20" s="10">
        <v>2.4</v>
      </c>
      <c r="Q20" s="10">
        <v>0.69</v>
      </c>
      <c r="R20" s="10">
        <v>0</v>
      </c>
      <c r="S20" s="13">
        <v>1.66</v>
      </c>
      <c r="T20" s="13">
        <v>0</v>
      </c>
      <c r="U20" s="10">
        <v>1.17</v>
      </c>
      <c r="V20" s="10">
        <v>2.35</v>
      </c>
      <c r="W20" s="10">
        <v>0.6</v>
      </c>
    </row>
    <row r="21" spans="1:23" s="7" customFormat="1" ht="33" customHeight="1" x14ac:dyDescent="0.25">
      <c r="A21" s="10" t="s">
        <v>70</v>
      </c>
      <c r="B21" s="10" t="s">
        <v>60</v>
      </c>
      <c r="C21" s="37">
        <v>45436</v>
      </c>
      <c r="D21" s="12" t="s">
        <v>49</v>
      </c>
      <c r="E21" s="10" t="s">
        <v>45</v>
      </c>
      <c r="F21" s="10">
        <v>19.07</v>
      </c>
      <c r="G21" s="10">
        <v>6.67</v>
      </c>
      <c r="H21" s="10">
        <v>2.9</v>
      </c>
      <c r="I21" s="10">
        <v>1.64</v>
      </c>
      <c r="J21" s="10">
        <v>1.57</v>
      </c>
      <c r="K21" s="10">
        <v>0.64</v>
      </c>
      <c r="L21" s="10">
        <v>0.47</v>
      </c>
      <c r="M21" s="10">
        <v>0.71</v>
      </c>
      <c r="N21" s="10">
        <v>4.04</v>
      </c>
      <c r="O21" s="10">
        <v>2.97</v>
      </c>
      <c r="P21" s="10">
        <v>1.91</v>
      </c>
      <c r="Q21" s="10">
        <v>0.63</v>
      </c>
      <c r="R21" s="13">
        <v>0</v>
      </c>
      <c r="S21" s="13">
        <v>0</v>
      </c>
      <c r="T21" s="13">
        <v>0</v>
      </c>
      <c r="U21" s="10">
        <v>1.1100000000000001</v>
      </c>
      <c r="V21" s="10">
        <v>2.2400000000000002</v>
      </c>
      <c r="W21" s="10">
        <v>0.52</v>
      </c>
    </row>
    <row r="22" spans="1:23" s="7" customFormat="1" ht="34.5" customHeight="1" x14ac:dyDescent="0.25">
      <c r="A22" s="10" t="s">
        <v>71</v>
      </c>
      <c r="B22" s="10" t="s">
        <v>60</v>
      </c>
      <c r="C22" s="37">
        <v>45436</v>
      </c>
      <c r="D22" s="12" t="s">
        <v>49</v>
      </c>
      <c r="E22" s="10" t="s">
        <v>45</v>
      </c>
      <c r="F22" s="10">
        <v>21.14</v>
      </c>
      <c r="G22" s="10">
        <v>7.86</v>
      </c>
      <c r="H22" s="10">
        <v>3.17</v>
      </c>
      <c r="I22" s="10">
        <v>1.74</v>
      </c>
      <c r="J22" s="10">
        <v>1.67</v>
      </c>
      <c r="K22" s="10">
        <v>0.59</v>
      </c>
      <c r="L22" s="10">
        <v>0.49</v>
      </c>
      <c r="M22" s="10">
        <v>0.77</v>
      </c>
      <c r="N22" s="10">
        <v>4.55</v>
      </c>
      <c r="O22" s="10">
        <v>3.05</v>
      </c>
      <c r="P22" s="10">
        <v>2.56</v>
      </c>
      <c r="Q22" s="10">
        <v>0.69</v>
      </c>
      <c r="R22" s="10">
        <v>2.2400000000000002</v>
      </c>
      <c r="S22" s="13">
        <v>1.68</v>
      </c>
      <c r="T22" s="13">
        <v>0</v>
      </c>
      <c r="U22" s="10">
        <v>1.1200000000000001</v>
      </c>
      <c r="V22" s="10">
        <v>2.36</v>
      </c>
      <c r="W22" s="10">
        <v>0.62</v>
      </c>
    </row>
    <row r="23" spans="1:23" s="7" customFormat="1" ht="36" customHeight="1" x14ac:dyDescent="0.25">
      <c r="A23" s="10" t="s">
        <v>72</v>
      </c>
      <c r="B23" s="10" t="s">
        <v>43</v>
      </c>
      <c r="C23" s="37">
        <v>45436</v>
      </c>
      <c r="D23" s="12" t="s">
        <v>49</v>
      </c>
      <c r="E23" s="10" t="s">
        <v>45</v>
      </c>
      <c r="F23" s="10">
        <v>18.38</v>
      </c>
      <c r="G23" s="10">
        <v>7.15</v>
      </c>
      <c r="H23" s="14">
        <v>2.97</v>
      </c>
      <c r="I23" s="10">
        <v>1.73</v>
      </c>
      <c r="J23" s="10">
        <v>1.6</v>
      </c>
      <c r="K23" s="10">
        <v>0.55000000000000004</v>
      </c>
      <c r="L23" s="10">
        <v>0.46</v>
      </c>
      <c r="M23" s="10">
        <v>0.78</v>
      </c>
      <c r="N23" s="10">
        <v>4.2300000000000004</v>
      </c>
      <c r="O23" s="10">
        <v>2.76</v>
      </c>
      <c r="P23" s="10">
        <v>2.31</v>
      </c>
      <c r="Q23" s="10">
        <v>0.65</v>
      </c>
      <c r="R23" s="10">
        <v>2.34</v>
      </c>
      <c r="S23" s="10">
        <v>1.68</v>
      </c>
      <c r="T23" s="10">
        <v>1.75</v>
      </c>
      <c r="U23" s="10">
        <v>1.1299999999999999</v>
      </c>
      <c r="V23" s="10">
        <v>2.19</v>
      </c>
      <c r="W23" s="10">
        <v>0.5</v>
      </c>
    </row>
    <row r="24" spans="1:23" s="9" customFormat="1" ht="31.5" customHeight="1" x14ac:dyDescent="0.25">
      <c r="A24" s="15" t="s">
        <v>73</v>
      </c>
      <c r="B24" s="10" t="s">
        <v>60</v>
      </c>
      <c r="C24" s="38">
        <v>24633</v>
      </c>
      <c r="D24" s="12" t="s">
        <v>74</v>
      </c>
      <c r="E24" s="10" t="s">
        <v>45</v>
      </c>
      <c r="F24" s="16">
        <v>19.86</v>
      </c>
      <c r="G24" s="16">
        <v>7.13</v>
      </c>
      <c r="H24" s="16">
        <v>3.08</v>
      </c>
      <c r="I24" s="16">
        <v>1.75</v>
      </c>
      <c r="J24" s="16">
        <v>1.6</v>
      </c>
      <c r="K24" s="16">
        <v>0.64</v>
      </c>
      <c r="L24" s="16">
        <f>AVERAGE(0.43,0.53)</f>
        <v>0.48</v>
      </c>
      <c r="M24" s="16">
        <v>0.79</v>
      </c>
      <c r="N24" s="16">
        <v>4.3099999999999996</v>
      </c>
      <c r="O24" s="16">
        <v>3.11</v>
      </c>
      <c r="P24" s="16">
        <v>2.21</v>
      </c>
      <c r="Q24" s="16">
        <v>0.61</v>
      </c>
      <c r="R24" s="16">
        <v>2.37</v>
      </c>
      <c r="S24" s="16">
        <v>0</v>
      </c>
      <c r="T24" s="16">
        <v>0</v>
      </c>
      <c r="U24" s="16">
        <f>(0.8+0.52)</f>
        <v>1.32</v>
      </c>
      <c r="V24" s="16">
        <v>2.35</v>
      </c>
      <c r="W24" s="16">
        <v>0.62</v>
      </c>
    </row>
    <row r="25" spans="1:23" s="9" customFormat="1" ht="33.75" customHeight="1" x14ac:dyDescent="0.25">
      <c r="A25" s="15" t="s">
        <v>75</v>
      </c>
      <c r="B25" s="10" t="s">
        <v>60</v>
      </c>
      <c r="C25" s="38">
        <v>23511</v>
      </c>
      <c r="D25" s="12" t="s">
        <v>76</v>
      </c>
      <c r="E25" s="10" t="s">
        <v>45</v>
      </c>
      <c r="F25" s="16">
        <v>21.33</v>
      </c>
      <c r="G25" s="16">
        <v>8.2899999999999991</v>
      </c>
      <c r="H25" s="16">
        <v>3.22</v>
      </c>
      <c r="I25" s="16">
        <v>1.84</v>
      </c>
      <c r="J25" s="16">
        <v>1.83</v>
      </c>
      <c r="K25" s="16">
        <v>0.57999999999999996</v>
      </c>
      <c r="L25" s="16">
        <v>0.54</v>
      </c>
      <c r="M25" s="16">
        <v>0.78</v>
      </c>
      <c r="N25" s="16">
        <v>4.59</v>
      </c>
      <c r="O25" s="16">
        <v>3.41</v>
      </c>
      <c r="P25" s="16">
        <v>2.4300000000000002</v>
      </c>
      <c r="Q25" s="16">
        <v>0.76</v>
      </c>
      <c r="R25" s="16">
        <v>0</v>
      </c>
      <c r="S25" s="16">
        <v>0</v>
      </c>
      <c r="T25" s="16">
        <v>0</v>
      </c>
      <c r="U25" s="16">
        <v>1.45</v>
      </c>
      <c r="V25" s="16">
        <v>2.44</v>
      </c>
      <c r="W25" s="16">
        <v>0.59</v>
      </c>
    </row>
    <row r="26" spans="1:23" s="7" customFormat="1" ht="24" customHeight="1" x14ac:dyDescent="0.25">
      <c r="A26" s="15" t="s">
        <v>77</v>
      </c>
      <c r="B26" s="10" t="s">
        <v>60</v>
      </c>
      <c r="C26" s="42" t="s">
        <v>202</v>
      </c>
      <c r="D26" s="12" t="s">
        <v>78</v>
      </c>
      <c r="E26" s="10" t="s">
        <v>45</v>
      </c>
      <c r="F26" s="17">
        <v>20.020000000000003</v>
      </c>
      <c r="G26" s="17">
        <v>6.79</v>
      </c>
      <c r="H26" s="17">
        <v>3.11</v>
      </c>
      <c r="I26" s="17">
        <v>1.78</v>
      </c>
      <c r="J26" s="17">
        <v>1.65</v>
      </c>
      <c r="K26" s="17">
        <v>0.62</v>
      </c>
      <c r="L26" s="17">
        <v>0.47</v>
      </c>
      <c r="M26" s="17">
        <v>0.81</v>
      </c>
      <c r="N26" s="17">
        <v>4.7</v>
      </c>
      <c r="O26" s="17">
        <v>3.5</v>
      </c>
      <c r="P26" s="17">
        <v>2.09</v>
      </c>
      <c r="Q26" s="17">
        <v>0.67</v>
      </c>
      <c r="R26" s="17">
        <v>2.5</v>
      </c>
      <c r="S26" s="17">
        <v>0</v>
      </c>
      <c r="T26" s="17">
        <v>0</v>
      </c>
      <c r="U26" s="17">
        <v>1.19</v>
      </c>
      <c r="V26" s="17">
        <v>2.2000000000000002</v>
      </c>
      <c r="W26" s="17">
        <v>0.56000000000000005</v>
      </c>
    </row>
    <row r="27" spans="1:23" s="7" customFormat="1" ht="24.75" customHeight="1" x14ac:dyDescent="0.25">
      <c r="A27" s="15" t="s">
        <v>79</v>
      </c>
      <c r="B27" s="10" t="s">
        <v>60</v>
      </c>
      <c r="C27" s="42" t="s">
        <v>201</v>
      </c>
      <c r="D27" s="12" t="s">
        <v>80</v>
      </c>
      <c r="E27" s="10" t="s">
        <v>45</v>
      </c>
      <c r="F27" s="17">
        <v>19.68</v>
      </c>
      <c r="G27" s="17">
        <v>7.06</v>
      </c>
      <c r="H27" s="17">
        <v>3.35</v>
      </c>
      <c r="I27" s="17">
        <v>1.73</v>
      </c>
      <c r="J27" s="17">
        <v>1.74</v>
      </c>
      <c r="K27" s="17">
        <v>0.69</v>
      </c>
      <c r="L27" s="17">
        <v>0.46500000000000002</v>
      </c>
      <c r="M27" s="17">
        <v>0.8</v>
      </c>
      <c r="N27" s="17">
        <v>4.68</v>
      </c>
      <c r="O27" s="17">
        <v>3.38</v>
      </c>
      <c r="P27" s="17">
        <v>2.23</v>
      </c>
      <c r="Q27" s="17">
        <v>0.69</v>
      </c>
      <c r="R27" s="17">
        <v>2.44</v>
      </c>
      <c r="S27" s="17">
        <v>1.49</v>
      </c>
      <c r="T27" s="17">
        <v>0</v>
      </c>
      <c r="U27" s="17">
        <v>1.1100000000000001</v>
      </c>
      <c r="V27" s="17">
        <v>2.27</v>
      </c>
      <c r="W27" s="17">
        <v>0.6</v>
      </c>
    </row>
    <row r="28" spans="1:23" s="7" customFormat="1" ht="30" x14ac:dyDescent="0.25">
      <c r="A28" s="15" t="s">
        <v>81</v>
      </c>
      <c r="B28" s="10" t="s">
        <v>43</v>
      </c>
      <c r="C28" s="38">
        <v>36671</v>
      </c>
      <c r="D28" s="12" t="s">
        <v>82</v>
      </c>
      <c r="E28" s="10" t="s">
        <v>45</v>
      </c>
      <c r="F28" s="17">
        <v>16.86</v>
      </c>
      <c r="G28" s="17">
        <v>5.01</v>
      </c>
      <c r="H28" s="17">
        <v>2.65</v>
      </c>
      <c r="I28" s="17">
        <v>1.51</v>
      </c>
      <c r="J28" s="17">
        <v>1.49</v>
      </c>
      <c r="K28" s="17">
        <v>0.52</v>
      </c>
      <c r="L28" s="17">
        <v>0.41</v>
      </c>
      <c r="M28" s="17">
        <v>0.65</v>
      </c>
      <c r="N28" s="17">
        <v>3.74</v>
      </c>
      <c r="O28" s="17">
        <v>2.71</v>
      </c>
      <c r="P28" s="17">
        <v>1.89</v>
      </c>
      <c r="Q28" s="17">
        <v>0.52</v>
      </c>
      <c r="R28" s="17">
        <v>2.02</v>
      </c>
      <c r="S28" s="17">
        <v>0</v>
      </c>
      <c r="T28" s="17">
        <v>0</v>
      </c>
      <c r="U28" s="17">
        <v>1.1100000000000001</v>
      </c>
      <c r="V28" s="17">
        <v>2.12</v>
      </c>
      <c r="W28" s="17">
        <v>0.56000000000000005</v>
      </c>
    </row>
    <row r="29" spans="1:23" s="7" customFormat="1" ht="30" x14ac:dyDescent="0.25">
      <c r="A29" s="15" t="s">
        <v>83</v>
      </c>
      <c r="B29" s="10" t="s">
        <v>60</v>
      </c>
      <c r="C29" s="38">
        <v>12961</v>
      </c>
      <c r="D29" s="12" t="s">
        <v>84</v>
      </c>
      <c r="E29" s="10" t="s">
        <v>45</v>
      </c>
      <c r="F29" s="17">
        <v>18.48</v>
      </c>
      <c r="G29" s="17">
        <v>6.86</v>
      </c>
      <c r="H29" s="17">
        <v>3</v>
      </c>
      <c r="I29" s="17">
        <v>1.66</v>
      </c>
      <c r="J29" s="17">
        <v>1.64</v>
      </c>
      <c r="K29" s="17">
        <v>0.63</v>
      </c>
      <c r="L29" s="17">
        <v>0.435</v>
      </c>
      <c r="M29" s="17">
        <v>0.8</v>
      </c>
      <c r="N29" s="17">
        <v>4.05</v>
      </c>
      <c r="O29" s="17">
        <v>3.03</v>
      </c>
      <c r="P29" s="17">
        <v>2.0099999999999998</v>
      </c>
      <c r="Q29" s="17">
        <v>0.56000000000000005</v>
      </c>
      <c r="R29" s="17">
        <v>2.02</v>
      </c>
      <c r="S29" s="17">
        <v>1.66</v>
      </c>
      <c r="T29" s="17">
        <v>0</v>
      </c>
      <c r="U29" s="17">
        <v>1.23</v>
      </c>
      <c r="V29" s="17">
        <v>2.25</v>
      </c>
      <c r="W29" s="17">
        <v>0.55000000000000004</v>
      </c>
    </row>
    <row r="30" spans="1:23" s="7" customFormat="1" ht="26.25" customHeight="1" x14ac:dyDescent="0.25">
      <c r="A30" s="15" t="s">
        <v>85</v>
      </c>
      <c r="B30" s="10" t="s">
        <v>60</v>
      </c>
      <c r="C30" s="38">
        <v>38859</v>
      </c>
      <c r="D30" s="12" t="s">
        <v>86</v>
      </c>
      <c r="E30" s="10" t="s">
        <v>45</v>
      </c>
      <c r="F30" s="17">
        <v>19.36</v>
      </c>
      <c r="G30" s="17">
        <v>7.03</v>
      </c>
      <c r="H30" s="17">
        <v>3.04</v>
      </c>
      <c r="I30" s="17">
        <v>1.56</v>
      </c>
      <c r="J30" s="17">
        <v>1.65</v>
      </c>
      <c r="K30" s="17">
        <v>0.63</v>
      </c>
      <c r="L30" s="17">
        <v>0.41</v>
      </c>
      <c r="M30" s="17">
        <v>0.74</v>
      </c>
      <c r="N30" s="17">
        <v>4.46</v>
      </c>
      <c r="O30" s="17">
        <v>3.27</v>
      </c>
      <c r="P30" s="17">
        <v>2.31</v>
      </c>
      <c r="Q30" s="17">
        <v>0.62</v>
      </c>
      <c r="R30" s="17">
        <v>2.27</v>
      </c>
      <c r="S30" s="17">
        <v>1.72</v>
      </c>
      <c r="T30" s="17">
        <v>0</v>
      </c>
      <c r="U30" s="17">
        <v>1.3</v>
      </c>
      <c r="V30" s="17">
        <v>2.2400000000000002</v>
      </c>
      <c r="W30" s="17">
        <v>0.55000000000000004</v>
      </c>
    </row>
    <row r="31" spans="1:23" s="7" customFormat="1" ht="25.5" customHeight="1" x14ac:dyDescent="0.25">
      <c r="A31" s="15" t="s">
        <v>87</v>
      </c>
      <c r="B31" s="10" t="s">
        <v>43</v>
      </c>
      <c r="C31" s="38">
        <v>29895</v>
      </c>
      <c r="D31" s="12" t="s">
        <v>88</v>
      </c>
      <c r="E31" s="10" t="s">
        <v>45</v>
      </c>
      <c r="F31" s="17">
        <v>20.82</v>
      </c>
      <c r="G31" s="17">
        <v>7.53</v>
      </c>
      <c r="H31" s="17">
        <v>3.22</v>
      </c>
      <c r="I31" s="17">
        <v>1.87</v>
      </c>
      <c r="J31" s="17">
        <v>1.75</v>
      </c>
      <c r="K31" s="17">
        <v>0.63</v>
      </c>
      <c r="L31" s="17">
        <f>AVERAGE(0.59,0.5)</f>
        <v>0.54499999999999993</v>
      </c>
      <c r="M31" s="17">
        <v>0.78</v>
      </c>
      <c r="N31" s="17">
        <v>4.96</v>
      </c>
      <c r="O31" s="17">
        <v>3.42</v>
      </c>
      <c r="P31" s="17">
        <v>2.5</v>
      </c>
      <c r="Q31" s="17">
        <v>0.73</v>
      </c>
      <c r="R31" s="17">
        <v>2.75</v>
      </c>
      <c r="S31" s="17">
        <v>0</v>
      </c>
      <c r="T31" s="17">
        <v>0</v>
      </c>
      <c r="U31" s="17">
        <v>1.33</v>
      </c>
      <c r="V31" s="17">
        <v>2.31</v>
      </c>
      <c r="W31" s="17">
        <v>0.64</v>
      </c>
    </row>
    <row r="32" spans="1:23" s="7" customFormat="1" ht="30" x14ac:dyDescent="0.25">
      <c r="A32" s="15" t="s">
        <v>89</v>
      </c>
      <c r="B32" s="10" t="s">
        <v>60</v>
      </c>
      <c r="C32" s="38">
        <v>23927</v>
      </c>
      <c r="D32" s="12" t="s">
        <v>76</v>
      </c>
      <c r="E32" s="10" t="s">
        <v>45</v>
      </c>
      <c r="F32" s="17">
        <v>22.189999999999998</v>
      </c>
      <c r="G32" s="17">
        <v>7.92</v>
      </c>
      <c r="H32" s="17">
        <v>3.39</v>
      </c>
      <c r="I32" s="17">
        <v>1.75</v>
      </c>
      <c r="J32" s="17">
        <v>1.78</v>
      </c>
      <c r="K32" s="17">
        <v>0.68</v>
      </c>
      <c r="L32" s="17">
        <v>0.47</v>
      </c>
      <c r="M32" s="17">
        <v>0.84</v>
      </c>
      <c r="N32" s="17">
        <v>4.9000000000000004</v>
      </c>
      <c r="O32" s="17">
        <v>3.46</v>
      </c>
      <c r="P32" s="17">
        <v>2.82</v>
      </c>
      <c r="Q32" s="17">
        <v>0.75</v>
      </c>
      <c r="R32" s="17">
        <v>2.75</v>
      </c>
      <c r="S32" s="17">
        <v>2.1</v>
      </c>
      <c r="T32" s="13">
        <v>1.8</v>
      </c>
      <c r="U32" s="17">
        <v>1.38</v>
      </c>
      <c r="V32" s="17">
        <v>2.39</v>
      </c>
      <c r="W32" s="17">
        <v>0.56000000000000005</v>
      </c>
    </row>
    <row r="33" spans="1:23" s="7" customFormat="1" ht="23.25" customHeight="1" x14ac:dyDescent="0.25">
      <c r="A33" s="15" t="s">
        <v>90</v>
      </c>
      <c r="B33" s="10" t="s">
        <v>43</v>
      </c>
      <c r="C33" s="38">
        <v>33381</v>
      </c>
      <c r="D33" s="12" t="s">
        <v>61</v>
      </c>
      <c r="E33" s="10" t="s">
        <v>45</v>
      </c>
      <c r="F33" s="17">
        <v>18.509999999999998</v>
      </c>
      <c r="G33" s="17">
        <v>6.86</v>
      </c>
      <c r="H33" s="17">
        <v>3.07</v>
      </c>
      <c r="I33" s="17">
        <v>1.6</v>
      </c>
      <c r="J33" s="17">
        <v>1.64</v>
      </c>
      <c r="K33" s="17">
        <v>0.67</v>
      </c>
      <c r="L33" s="17">
        <v>0.43</v>
      </c>
      <c r="M33" s="17">
        <v>0.76</v>
      </c>
      <c r="N33" s="17">
        <v>4.3899999999999997</v>
      </c>
      <c r="O33" s="17">
        <v>3.29</v>
      </c>
      <c r="P33" s="17">
        <v>2.08</v>
      </c>
      <c r="Q33" s="17">
        <v>0.76</v>
      </c>
      <c r="R33" s="17">
        <v>2.4300000000000002</v>
      </c>
      <c r="S33" s="17">
        <v>0</v>
      </c>
      <c r="T33" s="17">
        <v>0</v>
      </c>
      <c r="U33" s="17">
        <v>1.25</v>
      </c>
      <c r="V33" s="17">
        <v>2.35</v>
      </c>
      <c r="W33" s="17">
        <v>0.52</v>
      </c>
    </row>
    <row r="34" spans="1:23" s="7" customFormat="1" ht="26.25" customHeight="1" x14ac:dyDescent="0.25">
      <c r="A34" s="15" t="s">
        <v>91</v>
      </c>
      <c r="B34" s="10" t="s">
        <v>60</v>
      </c>
      <c r="C34" s="38">
        <v>31223</v>
      </c>
      <c r="D34" s="12" t="s">
        <v>61</v>
      </c>
      <c r="E34" s="10" t="s">
        <v>45</v>
      </c>
      <c r="F34" s="17">
        <v>21.009999999999998</v>
      </c>
      <c r="G34" s="17">
        <v>7.94</v>
      </c>
      <c r="H34" s="18">
        <v>3.29</v>
      </c>
      <c r="I34" s="17">
        <v>1.77</v>
      </c>
      <c r="J34" s="17">
        <v>1.79</v>
      </c>
      <c r="K34" s="17">
        <v>0.72</v>
      </c>
      <c r="L34" s="17">
        <v>0.47</v>
      </c>
      <c r="M34" s="17">
        <v>0.83</v>
      </c>
      <c r="N34" s="18">
        <v>4.7699999999999996</v>
      </c>
      <c r="O34" s="17">
        <v>3.22</v>
      </c>
      <c r="P34" s="17">
        <v>2.59</v>
      </c>
      <c r="Q34" s="17">
        <v>0.81</v>
      </c>
      <c r="R34" s="17">
        <v>2.4700000000000002</v>
      </c>
      <c r="S34" s="17">
        <v>1.88</v>
      </c>
      <c r="T34" s="17">
        <v>1.57</v>
      </c>
      <c r="U34" s="17">
        <v>1.23</v>
      </c>
      <c r="V34" s="17">
        <v>2.2400000000000002</v>
      </c>
      <c r="W34" s="17">
        <v>0.55000000000000004</v>
      </c>
    </row>
    <row r="35" spans="1:23" s="7" customFormat="1" ht="25.5" customHeight="1" x14ac:dyDescent="0.25">
      <c r="A35" s="15" t="s">
        <v>92</v>
      </c>
      <c r="B35" s="10" t="s">
        <v>43</v>
      </c>
      <c r="C35" s="38">
        <v>31121</v>
      </c>
      <c r="D35" s="12" t="s">
        <v>61</v>
      </c>
      <c r="E35" s="10" t="s">
        <v>45</v>
      </c>
      <c r="F35" s="17">
        <v>19.91</v>
      </c>
      <c r="G35" s="17">
        <v>7.57</v>
      </c>
      <c r="H35" s="18">
        <v>3.3</v>
      </c>
      <c r="I35" s="17">
        <v>1.77</v>
      </c>
      <c r="J35" s="17">
        <v>1.72</v>
      </c>
      <c r="K35" s="17">
        <v>0.7</v>
      </c>
      <c r="L35" s="17">
        <v>0.51</v>
      </c>
      <c r="M35" s="17">
        <v>0.8</v>
      </c>
      <c r="N35" s="18">
        <v>4.91</v>
      </c>
      <c r="O35" s="17">
        <v>3.31</v>
      </c>
      <c r="P35" s="17">
        <v>2.5099999999999998</v>
      </c>
      <c r="Q35" s="17">
        <v>0.77</v>
      </c>
      <c r="R35" s="17">
        <v>2.79</v>
      </c>
      <c r="S35" s="17">
        <v>1.66</v>
      </c>
      <c r="T35" s="17">
        <v>1.71</v>
      </c>
      <c r="U35" s="17">
        <v>1.47</v>
      </c>
      <c r="V35" s="17">
        <v>2.2999999999999998</v>
      </c>
      <c r="W35" s="17">
        <v>0.56999999999999995</v>
      </c>
    </row>
    <row r="36" spans="1:23" s="7" customFormat="1" ht="30" x14ac:dyDescent="0.25">
      <c r="A36" s="15" t="s">
        <v>93</v>
      </c>
      <c r="B36" s="10" t="s">
        <v>60</v>
      </c>
      <c r="C36" s="38">
        <v>36671</v>
      </c>
      <c r="D36" s="12" t="s">
        <v>82</v>
      </c>
      <c r="E36" s="10" t="s">
        <v>45</v>
      </c>
      <c r="F36" s="17">
        <v>19.47</v>
      </c>
      <c r="G36" s="17">
        <v>6.88</v>
      </c>
      <c r="H36" s="18">
        <v>2.98</v>
      </c>
      <c r="I36" s="17">
        <v>1.66</v>
      </c>
      <c r="J36" s="17">
        <v>1.62</v>
      </c>
      <c r="K36" s="17">
        <v>0.56999999999999995</v>
      </c>
      <c r="L36" s="17">
        <v>0.44</v>
      </c>
      <c r="M36" s="17">
        <v>0.79</v>
      </c>
      <c r="N36" s="18">
        <v>4.51</v>
      </c>
      <c r="O36" s="17">
        <v>3.1</v>
      </c>
      <c r="P36" s="17">
        <v>2.15</v>
      </c>
      <c r="Q36" s="17">
        <v>0.7</v>
      </c>
      <c r="R36" s="17">
        <v>2.3199999999999998</v>
      </c>
      <c r="S36" s="17">
        <v>1.52</v>
      </c>
      <c r="T36" s="17">
        <v>1.23</v>
      </c>
      <c r="U36" s="17">
        <v>1.19</v>
      </c>
      <c r="V36" s="17">
        <v>2.2999999999999998</v>
      </c>
      <c r="W36" s="17">
        <v>0.56999999999999995</v>
      </c>
    </row>
    <row r="37" spans="1:23" s="9" customFormat="1" ht="28.5" customHeight="1" x14ac:dyDescent="0.25">
      <c r="A37" s="15" t="s">
        <v>94</v>
      </c>
      <c r="B37" s="10" t="s">
        <v>95</v>
      </c>
      <c r="C37" s="38">
        <v>23184</v>
      </c>
      <c r="D37" s="12" t="s">
        <v>96</v>
      </c>
      <c r="E37" s="10" t="s">
        <v>45</v>
      </c>
      <c r="F37" s="16">
        <v>18.509999999999998</v>
      </c>
      <c r="G37" s="16">
        <v>6.64</v>
      </c>
      <c r="H37" s="19">
        <v>2.83</v>
      </c>
      <c r="I37" s="19">
        <v>1.51</v>
      </c>
      <c r="J37" s="16">
        <v>1.54</v>
      </c>
      <c r="K37" s="16">
        <v>0.54</v>
      </c>
      <c r="L37" s="16">
        <v>0.38</v>
      </c>
      <c r="M37" s="16">
        <v>0.75</v>
      </c>
      <c r="N37" s="19">
        <f>SUM(4.12+0.9)</f>
        <v>5.0200000000000005</v>
      </c>
      <c r="O37" s="16">
        <v>2.91</v>
      </c>
      <c r="P37" s="16">
        <v>2.2599999999999998</v>
      </c>
      <c r="Q37" s="16">
        <v>0.63</v>
      </c>
      <c r="R37" s="16">
        <v>2</v>
      </c>
      <c r="S37" s="16">
        <v>0</v>
      </c>
      <c r="T37" s="16">
        <v>0</v>
      </c>
      <c r="U37" s="16">
        <v>1.03</v>
      </c>
      <c r="V37" s="16">
        <v>2.23</v>
      </c>
      <c r="W37" s="16">
        <v>0.56000000000000005</v>
      </c>
    </row>
    <row r="38" spans="1:23" s="7" customFormat="1" ht="30" x14ac:dyDescent="0.25">
      <c r="A38" s="15" t="s">
        <v>97</v>
      </c>
      <c r="B38" s="10" t="s">
        <v>95</v>
      </c>
      <c r="C38" s="38">
        <v>31502</v>
      </c>
      <c r="D38" s="12" t="s">
        <v>98</v>
      </c>
      <c r="E38" s="10" t="s">
        <v>45</v>
      </c>
      <c r="F38" s="17">
        <v>21.14</v>
      </c>
      <c r="G38" s="17">
        <v>8.09</v>
      </c>
      <c r="H38" s="18">
        <v>3.28</v>
      </c>
      <c r="I38" s="18">
        <v>1.7</v>
      </c>
      <c r="J38" s="17">
        <v>1.86</v>
      </c>
      <c r="K38" s="17">
        <v>0.64</v>
      </c>
      <c r="L38" s="17">
        <v>0.45</v>
      </c>
      <c r="M38" s="17">
        <v>0.8</v>
      </c>
      <c r="N38" s="18">
        <v>4.6900000000000004</v>
      </c>
      <c r="O38" s="17">
        <v>3.33</v>
      </c>
      <c r="P38" s="17">
        <v>2.4500000000000002</v>
      </c>
      <c r="Q38" s="17">
        <v>0.61</v>
      </c>
      <c r="R38" s="17">
        <v>0</v>
      </c>
      <c r="S38" s="17">
        <v>0</v>
      </c>
      <c r="T38" s="17">
        <v>0</v>
      </c>
      <c r="U38" s="17">
        <v>1.19</v>
      </c>
      <c r="V38" s="17">
        <v>2.38</v>
      </c>
      <c r="W38" s="17">
        <v>0.66</v>
      </c>
    </row>
    <row r="39" spans="1:23" s="8" customFormat="1" ht="30" customHeight="1" x14ac:dyDescent="0.25">
      <c r="A39" s="15" t="s">
        <v>99</v>
      </c>
      <c r="B39" s="10" t="s">
        <v>60</v>
      </c>
      <c r="C39" s="38">
        <v>13419</v>
      </c>
      <c r="D39" s="12" t="s">
        <v>100</v>
      </c>
      <c r="E39" s="10" t="s">
        <v>45</v>
      </c>
      <c r="F39" s="17">
        <v>18.130000000000003</v>
      </c>
      <c r="G39" s="17">
        <v>6.34</v>
      </c>
      <c r="H39" s="18">
        <v>2.95</v>
      </c>
      <c r="I39" s="18">
        <v>1.61</v>
      </c>
      <c r="J39" s="17">
        <v>1.6</v>
      </c>
      <c r="K39" s="17">
        <v>0.61</v>
      </c>
      <c r="L39" s="17">
        <v>0.41</v>
      </c>
      <c r="M39" s="17">
        <v>0.77</v>
      </c>
      <c r="N39" s="18">
        <v>4.2300000000000004</v>
      </c>
      <c r="O39" s="17">
        <v>2.87</v>
      </c>
      <c r="P39" s="17">
        <v>1.99</v>
      </c>
      <c r="Q39" s="17">
        <v>0.7</v>
      </c>
      <c r="R39" s="17">
        <v>1.98</v>
      </c>
      <c r="S39" s="17">
        <v>1.43</v>
      </c>
      <c r="T39" s="17">
        <v>1.38</v>
      </c>
      <c r="U39" s="17">
        <v>1.26</v>
      </c>
      <c r="V39" s="17">
        <v>2.16</v>
      </c>
      <c r="W39" s="17">
        <v>0.49</v>
      </c>
    </row>
    <row r="40" spans="1:23" s="7" customFormat="1" ht="21.75" customHeight="1" x14ac:dyDescent="0.25">
      <c r="A40" s="15" t="s">
        <v>101</v>
      </c>
      <c r="B40" s="10" t="s">
        <v>43</v>
      </c>
      <c r="C40" s="42" t="s">
        <v>203</v>
      </c>
      <c r="D40" s="12" t="s">
        <v>102</v>
      </c>
      <c r="E40" s="10" t="s">
        <v>45</v>
      </c>
      <c r="F40" s="17">
        <v>17.77</v>
      </c>
      <c r="G40" s="17">
        <v>6.76</v>
      </c>
      <c r="H40" s="18">
        <v>2.92</v>
      </c>
      <c r="I40" s="18">
        <v>1.74</v>
      </c>
      <c r="J40" s="17">
        <v>1.55</v>
      </c>
      <c r="K40" s="17">
        <v>0.59</v>
      </c>
      <c r="L40" s="17">
        <f>AVERAGE(0.51,0.5)</f>
        <v>0.505</v>
      </c>
      <c r="M40" s="17">
        <v>0.74</v>
      </c>
      <c r="N40" s="18">
        <v>4.22</v>
      </c>
      <c r="O40" s="17">
        <v>3.1</v>
      </c>
      <c r="P40" s="17">
        <v>2</v>
      </c>
      <c r="Q40" s="17">
        <v>0.61</v>
      </c>
      <c r="R40" s="17">
        <v>0</v>
      </c>
      <c r="S40" s="17">
        <v>0</v>
      </c>
      <c r="T40" s="17">
        <v>0</v>
      </c>
      <c r="U40" s="17">
        <v>1.06</v>
      </c>
      <c r="V40" s="17">
        <v>2.12</v>
      </c>
      <c r="W40" s="17">
        <v>0.65</v>
      </c>
    </row>
    <row r="41" spans="1:23" s="7" customFormat="1" ht="24.75" customHeight="1" x14ac:dyDescent="0.25">
      <c r="A41" s="15" t="s">
        <v>103</v>
      </c>
      <c r="B41" s="10" t="s">
        <v>60</v>
      </c>
      <c r="C41" s="38" t="s">
        <v>200</v>
      </c>
      <c r="D41" s="12" t="s">
        <v>61</v>
      </c>
      <c r="E41" s="10" t="s">
        <v>45</v>
      </c>
      <c r="F41" s="17">
        <v>18.84</v>
      </c>
      <c r="G41" s="17">
        <v>6.47</v>
      </c>
      <c r="H41" s="18">
        <v>3.18</v>
      </c>
      <c r="I41" s="18">
        <v>1.75</v>
      </c>
      <c r="J41" s="17">
        <v>1.64</v>
      </c>
      <c r="K41" s="17">
        <v>0.71</v>
      </c>
      <c r="L41" s="17">
        <v>0.5</v>
      </c>
      <c r="M41" s="17">
        <v>0.78</v>
      </c>
      <c r="N41" s="18">
        <v>4.6500000000000004</v>
      </c>
      <c r="O41" s="17">
        <v>3.32</v>
      </c>
      <c r="P41" s="17">
        <v>1.99</v>
      </c>
      <c r="Q41" s="17">
        <v>0.66</v>
      </c>
      <c r="R41" s="17">
        <v>2.5099999999999998</v>
      </c>
      <c r="S41" s="17">
        <v>1.83</v>
      </c>
      <c r="T41" s="17">
        <v>0.85</v>
      </c>
      <c r="U41" s="17">
        <v>1.1200000000000001</v>
      </c>
      <c r="V41" s="17">
        <v>2.41</v>
      </c>
      <c r="W41" s="17">
        <v>0.51</v>
      </c>
    </row>
    <row r="42" spans="1:23" s="9" customFormat="1" ht="35.25" customHeight="1" x14ac:dyDescent="0.25">
      <c r="A42" s="15" t="s">
        <v>104</v>
      </c>
      <c r="B42" s="10" t="s">
        <v>60</v>
      </c>
      <c r="C42" s="38">
        <v>29877</v>
      </c>
      <c r="D42" s="12" t="s">
        <v>105</v>
      </c>
      <c r="E42" s="10" t="s">
        <v>45</v>
      </c>
      <c r="F42" s="16">
        <v>17.899999999999999</v>
      </c>
      <c r="G42" s="16">
        <v>6.93</v>
      </c>
      <c r="H42" s="19">
        <v>2.62</v>
      </c>
      <c r="I42" s="19">
        <v>1.63</v>
      </c>
      <c r="J42" s="16">
        <v>1.47</v>
      </c>
      <c r="K42" s="16">
        <v>0.45</v>
      </c>
      <c r="L42" s="16">
        <f>AVERAGE(0.38,0.42)</f>
        <v>0.4</v>
      </c>
      <c r="M42" s="16">
        <v>0.8</v>
      </c>
      <c r="N42" s="19">
        <v>4.08</v>
      </c>
      <c r="O42" s="16">
        <v>2.74</v>
      </c>
      <c r="P42" s="16">
        <v>2.2799999999999998</v>
      </c>
      <c r="Q42" s="16">
        <v>0.51</v>
      </c>
      <c r="R42" s="16">
        <v>1.8</v>
      </c>
      <c r="S42" s="16">
        <v>0</v>
      </c>
      <c r="T42" s="16">
        <v>0</v>
      </c>
      <c r="U42" s="16">
        <v>1.22</v>
      </c>
      <c r="V42" s="16">
        <v>1.97</v>
      </c>
      <c r="W42" s="16">
        <v>0.61</v>
      </c>
    </row>
    <row r="43" spans="1:23" s="9" customFormat="1" ht="28.5" customHeight="1" x14ac:dyDescent="0.25">
      <c r="A43" s="15" t="s">
        <v>106</v>
      </c>
      <c r="B43" s="10" t="s">
        <v>60</v>
      </c>
      <c r="C43" s="38">
        <v>18218</v>
      </c>
      <c r="D43" s="12" t="s">
        <v>107</v>
      </c>
      <c r="E43" s="10" t="s">
        <v>45</v>
      </c>
      <c r="F43" s="16">
        <v>16.510000000000002</v>
      </c>
      <c r="G43" s="16">
        <v>7.05</v>
      </c>
      <c r="H43" s="19">
        <v>3</v>
      </c>
      <c r="I43" s="19">
        <v>1.45</v>
      </c>
      <c r="J43" s="16">
        <v>1.62</v>
      </c>
      <c r="K43" s="16">
        <v>0.67</v>
      </c>
      <c r="L43" s="16">
        <v>0.38</v>
      </c>
      <c r="M43" s="16">
        <v>0.7</v>
      </c>
      <c r="N43" s="19">
        <v>4.09</v>
      </c>
      <c r="O43" s="16">
        <v>3.05</v>
      </c>
      <c r="P43" s="16">
        <v>2.33</v>
      </c>
      <c r="Q43" s="16">
        <v>0.63</v>
      </c>
      <c r="R43" s="16">
        <v>2.06</v>
      </c>
      <c r="S43" s="16">
        <v>0</v>
      </c>
      <c r="T43" s="16">
        <v>0</v>
      </c>
      <c r="U43" s="16">
        <v>1.05</v>
      </c>
      <c r="V43" s="16">
        <v>1.81</v>
      </c>
      <c r="W43" s="16">
        <v>0.48</v>
      </c>
    </row>
    <row r="44" spans="1:23" s="7" customFormat="1" ht="30" x14ac:dyDescent="0.25">
      <c r="A44" s="15" t="s">
        <v>108</v>
      </c>
      <c r="B44" s="10" t="s">
        <v>43</v>
      </c>
      <c r="C44" s="38">
        <v>12722</v>
      </c>
      <c r="D44" s="12" t="s">
        <v>109</v>
      </c>
      <c r="E44" s="10" t="s">
        <v>45</v>
      </c>
      <c r="F44" s="17">
        <v>17.47</v>
      </c>
      <c r="G44" s="17">
        <v>6.45</v>
      </c>
      <c r="H44" s="18">
        <v>2.94</v>
      </c>
      <c r="I44" s="18">
        <v>1.73</v>
      </c>
      <c r="J44" s="17">
        <v>1.53</v>
      </c>
      <c r="K44" s="17">
        <v>0.72</v>
      </c>
      <c r="L44" s="17">
        <f>AVERAGE(0.48,0.49)</f>
        <v>0.48499999999999999</v>
      </c>
      <c r="M44" s="17">
        <v>0.76</v>
      </c>
      <c r="N44" s="18">
        <v>4.08</v>
      </c>
      <c r="O44" s="17">
        <v>2.85</v>
      </c>
      <c r="P44" s="17">
        <v>2.12</v>
      </c>
      <c r="Q44" s="17">
        <v>0.56999999999999995</v>
      </c>
      <c r="R44" s="17">
        <f>AVERAGE(2.31,2.34)</f>
        <v>2.3250000000000002</v>
      </c>
      <c r="S44" s="17">
        <f>AVERAGE(1.42,1.48)</f>
        <v>1.45</v>
      </c>
      <c r="T44" s="17">
        <v>1.25</v>
      </c>
      <c r="U44" s="17">
        <v>1.0900000000000001</v>
      </c>
      <c r="V44" s="17">
        <v>2.1800000000000002</v>
      </c>
      <c r="W44" s="17">
        <v>0.62</v>
      </c>
    </row>
    <row r="45" spans="1:23" s="7" customFormat="1" ht="22.5" customHeight="1" x14ac:dyDescent="0.25">
      <c r="A45" s="15" t="s">
        <v>110</v>
      </c>
      <c r="B45" s="10" t="s">
        <v>60</v>
      </c>
      <c r="C45" s="38">
        <v>1955</v>
      </c>
      <c r="D45" s="12" t="s">
        <v>61</v>
      </c>
      <c r="E45" s="10" t="s">
        <v>45</v>
      </c>
      <c r="F45" s="17">
        <v>18.2</v>
      </c>
      <c r="G45" s="17">
        <v>7.26</v>
      </c>
      <c r="H45" s="18">
        <v>2.83</v>
      </c>
      <c r="I45" s="18">
        <v>1.6</v>
      </c>
      <c r="J45" s="17">
        <v>1.53</v>
      </c>
      <c r="K45" s="17">
        <v>0.59</v>
      </c>
      <c r="L45" s="17">
        <v>0.44</v>
      </c>
      <c r="M45" s="17">
        <v>0.71</v>
      </c>
      <c r="N45" s="18">
        <v>4.18</v>
      </c>
      <c r="O45" s="17">
        <v>2.99</v>
      </c>
      <c r="P45" s="17">
        <v>2.4500000000000002</v>
      </c>
      <c r="Q45" s="17">
        <v>0.62</v>
      </c>
      <c r="R45" s="17">
        <v>2.2599999999999998</v>
      </c>
      <c r="S45" s="17">
        <v>1.19</v>
      </c>
      <c r="T45" s="17">
        <v>0.48</v>
      </c>
      <c r="U45" s="17">
        <v>1.1499999999999999</v>
      </c>
      <c r="V45" s="17">
        <v>2.2799999999999998</v>
      </c>
      <c r="W45" s="17">
        <v>0.55000000000000004</v>
      </c>
    </row>
    <row r="46" spans="1:23" s="7" customFormat="1" ht="30" x14ac:dyDescent="0.25">
      <c r="A46" s="15" t="s">
        <v>111</v>
      </c>
      <c r="B46" s="10" t="s">
        <v>43</v>
      </c>
      <c r="C46" s="38">
        <v>35951</v>
      </c>
      <c r="D46" s="12" t="s">
        <v>112</v>
      </c>
      <c r="E46" s="10" t="s">
        <v>45</v>
      </c>
      <c r="F46" s="17">
        <v>18.12</v>
      </c>
      <c r="G46" s="17">
        <v>6.59</v>
      </c>
      <c r="H46" s="18">
        <v>2.83</v>
      </c>
      <c r="I46" s="18">
        <v>1.65</v>
      </c>
      <c r="J46" s="17">
        <v>1.59</v>
      </c>
      <c r="K46" s="17">
        <v>0.59</v>
      </c>
      <c r="L46" s="17">
        <f>AVERAGE(0.43,0.51)</f>
        <v>0.47</v>
      </c>
      <c r="M46" s="17">
        <v>0.73</v>
      </c>
      <c r="N46" s="18">
        <v>4.8099999999999996</v>
      </c>
      <c r="O46" s="17">
        <v>3.05</v>
      </c>
      <c r="P46" s="17">
        <v>1.93</v>
      </c>
      <c r="Q46" s="17">
        <v>0.7</v>
      </c>
      <c r="R46" s="17">
        <v>2.48</v>
      </c>
      <c r="S46" s="17">
        <v>1.68</v>
      </c>
      <c r="T46" s="17">
        <v>0</v>
      </c>
      <c r="U46" s="17">
        <v>1.2</v>
      </c>
      <c r="V46" s="17">
        <v>2.1800000000000002</v>
      </c>
      <c r="W46" s="17">
        <v>0.56000000000000005</v>
      </c>
    </row>
    <row r="47" spans="1:23" s="7" customFormat="1" ht="30.75" customHeight="1" x14ac:dyDescent="0.25">
      <c r="A47" s="15" t="s">
        <v>113</v>
      </c>
      <c r="B47" s="10" t="s">
        <v>60</v>
      </c>
      <c r="C47" s="38">
        <v>32348</v>
      </c>
      <c r="D47" s="12" t="s">
        <v>61</v>
      </c>
      <c r="E47" s="10" t="s">
        <v>45</v>
      </c>
      <c r="F47" s="17">
        <v>21.16</v>
      </c>
      <c r="G47" s="17">
        <v>7.93</v>
      </c>
      <c r="H47" s="18">
        <v>3.07</v>
      </c>
      <c r="I47" s="18">
        <v>1.82</v>
      </c>
      <c r="J47" s="17">
        <v>1.63</v>
      </c>
      <c r="K47" s="17">
        <v>0.6</v>
      </c>
      <c r="L47" s="17">
        <f>AVERAGE(0.45,0.47)</f>
        <v>0.45999999999999996</v>
      </c>
      <c r="M47" s="17">
        <v>0.87</v>
      </c>
      <c r="N47" s="18">
        <v>4.6900000000000004</v>
      </c>
      <c r="O47" s="17">
        <v>3.23</v>
      </c>
      <c r="P47" s="17">
        <v>2.35</v>
      </c>
      <c r="Q47" s="17">
        <f>AVERAGE(0.64,0.75)</f>
        <v>0.69500000000000006</v>
      </c>
      <c r="R47" s="17">
        <v>2.52</v>
      </c>
      <c r="S47" s="17">
        <v>1.74</v>
      </c>
      <c r="T47" s="17">
        <v>1.76</v>
      </c>
      <c r="U47" s="17">
        <v>1.28</v>
      </c>
      <c r="V47" s="17">
        <v>2.33</v>
      </c>
      <c r="W47" s="17">
        <v>0.54</v>
      </c>
    </row>
    <row r="48" spans="1:23" s="7" customFormat="1" ht="25.5" customHeight="1" x14ac:dyDescent="0.25">
      <c r="A48" s="15" t="s">
        <v>114</v>
      </c>
      <c r="B48" s="10" t="s">
        <v>60</v>
      </c>
      <c r="C48" s="38">
        <v>35571</v>
      </c>
      <c r="D48" s="12" t="s">
        <v>115</v>
      </c>
      <c r="E48" s="10" t="s">
        <v>45</v>
      </c>
      <c r="F48" s="17">
        <v>18.079999999999998</v>
      </c>
      <c r="G48" s="17">
        <v>6.09</v>
      </c>
      <c r="H48" s="18">
        <v>2.85</v>
      </c>
      <c r="I48" s="18">
        <v>1.56</v>
      </c>
      <c r="J48" s="17">
        <v>1.55</v>
      </c>
      <c r="K48" s="17">
        <v>0.5</v>
      </c>
      <c r="L48" s="17">
        <f>AVERAGE(0.37,0.44)</f>
        <v>0.40500000000000003</v>
      </c>
      <c r="M48" s="17">
        <v>0.75</v>
      </c>
      <c r="N48" s="18">
        <v>4.09</v>
      </c>
      <c r="O48" s="17">
        <v>3.03</v>
      </c>
      <c r="P48" s="17">
        <v>2.12</v>
      </c>
      <c r="Q48" s="17">
        <v>0.53</v>
      </c>
      <c r="R48" s="17">
        <f>AVERAGE(1.77,1.79)</f>
        <v>1.78</v>
      </c>
      <c r="S48" s="17">
        <f>AVERAGE(1.44,1.39)</f>
        <v>1.415</v>
      </c>
      <c r="T48" s="17">
        <f>AVERAGE(1.18,1.18)</f>
        <v>1.18</v>
      </c>
      <c r="U48" s="17">
        <v>1.2</v>
      </c>
      <c r="V48" s="17">
        <v>2.17</v>
      </c>
      <c r="W48" s="17">
        <v>0.52</v>
      </c>
    </row>
    <row r="49" spans="1:23" s="7" customFormat="1" ht="42.75" customHeight="1" x14ac:dyDescent="0.25">
      <c r="A49" s="15" t="s">
        <v>116</v>
      </c>
      <c r="B49" s="10" t="s">
        <v>60</v>
      </c>
      <c r="C49" s="38">
        <v>33666</v>
      </c>
      <c r="D49" s="12" t="s">
        <v>117</v>
      </c>
      <c r="E49" s="10" t="s">
        <v>45</v>
      </c>
      <c r="F49" s="17">
        <v>18.11</v>
      </c>
      <c r="G49" s="17">
        <v>6.67</v>
      </c>
      <c r="H49" s="18">
        <v>2.75</v>
      </c>
      <c r="I49" s="18">
        <v>1.55</v>
      </c>
      <c r="J49" s="17">
        <v>1.5</v>
      </c>
      <c r="K49" s="17">
        <v>0.53</v>
      </c>
      <c r="L49" s="17">
        <f>AVERAGE(0.39, 0.43)</f>
        <v>0.41000000000000003</v>
      </c>
      <c r="M49" s="17">
        <v>0.71</v>
      </c>
      <c r="N49" s="18">
        <v>4.07</v>
      </c>
      <c r="O49" s="17">
        <v>2.88</v>
      </c>
      <c r="P49" s="17">
        <v>2.13</v>
      </c>
      <c r="Q49" s="17">
        <f>AVERAGE(0.6,0.57)</f>
        <v>0.58499999999999996</v>
      </c>
      <c r="R49" s="17">
        <f>AVERAGE(1.77, 1.64)</f>
        <v>1.7050000000000001</v>
      </c>
      <c r="S49" s="17">
        <f>AVERAGE(1.1,1.2)</f>
        <v>1.1499999999999999</v>
      </c>
      <c r="T49" s="17">
        <v>0</v>
      </c>
      <c r="U49" s="17">
        <v>0.99</v>
      </c>
      <c r="V49" s="17">
        <v>2.0299999999999998</v>
      </c>
      <c r="W49" s="17">
        <v>0.57999999999999996</v>
      </c>
    </row>
    <row r="50" spans="1:23" s="7" customFormat="1" ht="21" customHeight="1" x14ac:dyDescent="0.25">
      <c r="A50" s="15" t="s">
        <v>118</v>
      </c>
      <c r="B50" s="10" t="s">
        <v>60</v>
      </c>
      <c r="C50" s="38">
        <v>41095</v>
      </c>
      <c r="D50" s="12" t="s">
        <v>119</v>
      </c>
      <c r="E50" s="10" t="s">
        <v>45</v>
      </c>
      <c r="F50" s="17">
        <v>16.740000000000002</v>
      </c>
      <c r="G50" s="17">
        <v>6.71</v>
      </c>
      <c r="H50" s="18">
        <v>2.87</v>
      </c>
      <c r="I50" s="18">
        <v>1.52</v>
      </c>
      <c r="J50" s="17">
        <v>1.61</v>
      </c>
      <c r="K50" s="17">
        <v>0.56000000000000005</v>
      </c>
      <c r="L50" s="17">
        <v>0.38500000000000001</v>
      </c>
      <c r="M50" s="17">
        <v>0.72</v>
      </c>
      <c r="N50" s="18">
        <v>3.76</v>
      </c>
      <c r="O50" s="17">
        <v>2.39</v>
      </c>
      <c r="P50" s="17">
        <v>2.5299999999999998</v>
      </c>
      <c r="Q50" s="17">
        <v>0.55000000000000004</v>
      </c>
      <c r="R50" s="17">
        <v>1.97</v>
      </c>
      <c r="S50" s="17">
        <v>1.27</v>
      </c>
      <c r="T50" s="17">
        <v>0.95</v>
      </c>
      <c r="U50" s="17">
        <v>1.1200000000000001</v>
      </c>
      <c r="V50" s="17">
        <v>1.83</v>
      </c>
      <c r="W50" s="17">
        <v>0.45</v>
      </c>
    </row>
    <row r="51" spans="1:23" s="7" customFormat="1" ht="29.25" customHeight="1" x14ac:dyDescent="0.25">
      <c r="A51" s="21" t="s">
        <v>120</v>
      </c>
      <c r="B51" s="22" t="s">
        <v>43</v>
      </c>
      <c r="C51" s="39">
        <v>35637</v>
      </c>
      <c r="D51" s="23" t="s">
        <v>121</v>
      </c>
      <c r="E51" s="22" t="s">
        <v>45</v>
      </c>
      <c r="F51" s="24">
        <v>16.689999999999998</v>
      </c>
      <c r="G51" s="24">
        <v>5.85</v>
      </c>
      <c r="H51" s="25">
        <v>2.73</v>
      </c>
      <c r="I51" s="25">
        <v>1.6</v>
      </c>
      <c r="J51" s="24">
        <v>1.53</v>
      </c>
      <c r="K51" s="24">
        <v>0.51</v>
      </c>
      <c r="L51" s="24">
        <f>AVERAGE(0.48,0.4)</f>
        <v>0.44</v>
      </c>
      <c r="M51" s="24">
        <v>0.7</v>
      </c>
      <c r="N51" s="25">
        <v>4.1100000000000003</v>
      </c>
      <c r="O51" s="24">
        <v>2.92</v>
      </c>
      <c r="P51" s="24">
        <v>1.94</v>
      </c>
      <c r="Q51" s="24">
        <v>0.59</v>
      </c>
      <c r="R51" s="24">
        <v>2.15</v>
      </c>
      <c r="S51" s="24">
        <v>1.48</v>
      </c>
      <c r="T51" s="24">
        <v>1.2</v>
      </c>
      <c r="U51" s="24">
        <v>1.1399999999999999</v>
      </c>
      <c r="V51" s="24">
        <v>2.25</v>
      </c>
      <c r="W51" s="24">
        <v>0.5</v>
      </c>
    </row>
    <row r="52" spans="1:23" s="7" customFormat="1" ht="26.25" customHeight="1" x14ac:dyDescent="0.25">
      <c r="A52" s="26" t="s">
        <v>122</v>
      </c>
      <c r="B52" s="26" t="s">
        <v>60</v>
      </c>
      <c r="C52" s="36" t="s">
        <v>194</v>
      </c>
      <c r="D52" s="27" t="s">
        <v>123</v>
      </c>
      <c r="E52" s="26" t="s">
        <v>124</v>
      </c>
      <c r="F52" s="28">
        <v>22.14</v>
      </c>
      <c r="G52" s="26">
        <v>7.57</v>
      </c>
      <c r="H52" s="26">
        <v>3.47</v>
      </c>
      <c r="I52" s="26">
        <v>1.91</v>
      </c>
      <c r="J52" s="26">
        <v>1.95</v>
      </c>
      <c r="K52" s="26">
        <v>0.7</v>
      </c>
      <c r="L52" s="26">
        <v>0.47</v>
      </c>
      <c r="M52" s="26">
        <v>0.96</v>
      </c>
      <c r="N52" s="26">
        <v>5.35</v>
      </c>
      <c r="O52" s="26">
        <v>3.71</v>
      </c>
      <c r="P52" s="26">
        <v>2.5</v>
      </c>
      <c r="Q52" s="26">
        <v>0.77</v>
      </c>
      <c r="R52" s="26">
        <v>2.38</v>
      </c>
      <c r="S52" s="26">
        <v>1.89</v>
      </c>
      <c r="T52" s="26">
        <v>0.82</v>
      </c>
      <c r="U52" s="26">
        <v>1.26</v>
      </c>
      <c r="V52" s="26">
        <v>2.65</v>
      </c>
      <c r="W52" s="26">
        <v>0.66</v>
      </c>
    </row>
    <row r="53" spans="1:23" s="7" customFormat="1" ht="30.75" customHeight="1" x14ac:dyDescent="0.25">
      <c r="A53" s="26" t="s">
        <v>125</v>
      </c>
      <c r="B53" s="26" t="s">
        <v>60</v>
      </c>
      <c r="C53" s="40" t="s">
        <v>194</v>
      </c>
      <c r="D53" s="27" t="s">
        <v>123</v>
      </c>
      <c r="E53" s="26" t="s">
        <v>124</v>
      </c>
      <c r="F53" s="28">
        <v>20.310000000000002</v>
      </c>
      <c r="G53" s="26">
        <v>6.67</v>
      </c>
      <c r="H53" s="26">
        <v>3.29</v>
      </c>
      <c r="I53" s="26">
        <v>1.7</v>
      </c>
      <c r="J53" s="26">
        <v>1.69</v>
      </c>
      <c r="K53" s="26">
        <v>0.72</v>
      </c>
      <c r="L53" s="26">
        <v>0.40500000000000003</v>
      </c>
      <c r="M53" s="26">
        <v>0.92</v>
      </c>
      <c r="N53" s="26">
        <v>4.5</v>
      </c>
      <c r="O53" s="26">
        <v>3.17</v>
      </c>
      <c r="P53" s="26">
        <v>2.2599999999999998</v>
      </c>
      <c r="Q53" s="26">
        <v>0.79</v>
      </c>
      <c r="R53" s="26">
        <v>2.52</v>
      </c>
      <c r="S53" s="26">
        <v>2.1800000000000002</v>
      </c>
      <c r="T53" s="26">
        <v>0</v>
      </c>
      <c r="U53" s="26">
        <v>1.1100000000000001</v>
      </c>
      <c r="V53" s="26">
        <v>2.4300000000000002</v>
      </c>
      <c r="W53" s="26">
        <v>0.61</v>
      </c>
    </row>
    <row r="54" spans="1:23" s="7" customFormat="1" ht="31.5" customHeight="1" x14ac:dyDescent="0.25">
      <c r="A54" s="26" t="s">
        <v>126</v>
      </c>
      <c r="B54" s="26" t="s">
        <v>60</v>
      </c>
      <c r="C54" s="40" t="s">
        <v>194</v>
      </c>
      <c r="D54" s="27" t="s">
        <v>123</v>
      </c>
      <c r="E54" s="26" t="s">
        <v>124</v>
      </c>
      <c r="F54" s="28">
        <v>22.369999999999997</v>
      </c>
      <c r="G54" s="26">
        <v>8.51</v>
      </c>
      <c r="H54" s="26">
        <v>3.52</v>
      </c>
      <c r="I54" s="26">
        <v>1.83</v>
      </c>
      <c r="J54" s="26">
        <v>1.91</v>
      </c>
      <c r="K54" s="26">
        <v>0.72</v>
      </c>
      <c r="L54" s="26">
        <v>0.47</v>
      </c>
      <c r="M54" s="26">
        <v>0.9</v>
      </c>
      <c r="N54" s="26">
        <v>5.18</v>
      </c>
      <c r="O54" s="26">
        <v>3.85</v>
      </c>
      <c r="P54" s="26">
        <v>2.5</v>
      </c>
      <c r="Q54" s="26">
        <v>0.81</v>
      </c>
      <c r="R54" s="26">
        <v>2.67</v>
      </c>
      <c r="S54" s="26">
        <v>0</v>
      </c>
      <c r="T54" s="26">
        <v>0</v>
      </c>
      <c r="U54" s="26">
        <v>1.27</v>
      </c>
      <c r="V54" s="26">
        <v>2.4900000000000002</v>
      </c>
      <c r="W54" s="26">
        <v>0.6</v>
      </c>
    </row>
    <row r="55" spans="1:23" s="7" customFormat="1" ht="27" customHeight="1" x14ac:dyDescent="0.25">
      <c r="A55" s="26" t="s">
        <v>127</v>
      </c>
      <c r="B55" s="26" t="s">
        <v>60</v>
      </c>
      <c r="C55" s="40" t="s">
        <v>195</v>
      </c>
      <c r="D55" s="27" t="s">
        <v>123</v>
      </c>
      <c r="E55" s="26" t="s">
        <v>124</v>
      </c>
      <c r="F55" s="28">
        <v>20.810000000000002</v>
      </c>
      <c r="G55" s="26">
        <v>7.25</v>
      </c>
      <c r="H55" s="26">
        <v>3.33</v>
      </c>
      <c r="I55" s="26">
        <v>1.77</v>
      </c>
      <c r="J55" s="26">
        <v>2</v>
      </c>
      <c r="K55" s="26">
        <v>0.69</v>
      </c>
      <c r="L55" s="26">
        <v>0.435</v>
      </c>
      <c r="M55" s="26">
        <v>0.91</v>
      </c>
      <c r="N55" s="26">
        <v>4.68</v>
      </c>
      <c r="O55" s="26">
        <v>3.38</v>
      </c>
      <c r="P55" s="26">
        <v>2.39</v>
      </c>
      <c r="Q55" s="26">
        <v>0.68</v>
      </c>
      <c r="R55" s="26">
        <v>2.61</v>
      </c>
      <c r="S55" s="26">
        <v>1.92</v>
      </c>
      <c r="T55" s="26">
        <v>0</v>
      </c>
      <c r="U55" s="26">
        <v>1.18</v>
      </c>
      <c r="V55" s="26">
        <v>2.44</v>
      </c>
      <c r="W55" s="26">
        <v>0.6</v>
      </c>
    </row>
    <row r="56" spans="1:23" s="7" customFormat="1" ht="29.25" customHeight="1" x14ac:dyDescent="0.25">
      <c r="A56" s="26" t="s">
        <v>128</v>
      </c>
      <c r="B56" s="26" t="s">
        <v>60</v>
      </c>
      <c r="C56" s="40" t="s">
        <v>194</v>
      </c>
      <c r="D56" s="27" t="s">
        <v>123</v>
      </c>
      <c r="E56" s="26" t="s">
        <v>124</v>
      </c>
      <c r="F56" s="28">
        <v>20.64</v>
      </c>
      <c r="G56" s="26">
        <v>7.25</v>
      </c>
      <c r="H56" s="26">
        <v>3.4</v>
      </c>
      <c r="I56" s="26">
        <v>1.76</v>
      </c>
      <c r="J56" s="26">
        <v>1.87</v>
      </c>
      <c r="K56" s="26">
        <v>0.74</v>
      </c>
      <c r="L56" s="26">
        <v>0.41499999999999998</v>
      </c>
      <c r="M56" s="26">
        <v>0.93</v>
      </c>
      <c r="N56" s="26">
        <v>4.55</v>
      </c>
      <c r="O56" s="26">
        <v>3.34</v>
      </c>
      <c r="P56" s="26">
        <v>2.2599999999999998</v>
      </c>
      <c r="Q56" s="26">
        <v>0.73</v>
      </c>
      <c r="R56" s="26">
        <v>2.4900000000000002</v>
      </c>
      <c r="S56" s="26">
        <v>1.76</v>
      </c>
      <c r="T56" s="26">
        <v>0</v>
      </c>
      <c r="U56" s="26">
        <v>1.2</v>
      </c>
      <c r="V56" s="26">
        <v>2.4900000000000002</v>
      </c>
      <c r="W56" s="26">
        <v>0.6</v>
      </c>
    </row>
    <row r="57" spans="1:23" s="7" customFormat="1" ht="28.5" customHeight="1" x14ac:dyDescent="0.25">
      <c r="A57" s="26" t="s">
        <v>129</v>
      </c>
      <c r="B57" s="26" t="s">
        <v>60</v>
      </c>
      <c r="C57" s="40" t="s">
        <v>196</v>
      </c>
      <c r="D57" s="27" t="s">
        <v>130</v>
      </c>
      <c r="E57" s="26" t="s">
        <v>124</v>
      </c>
      <c r="F57" s="28">
        <v>23.34</v>
      </c>
      <c r="G57" s="26">
        <v>8.23</v>
      </c>
      <c r="H57" s="26">
        <v>3.66</v>
      </c>
      <c r="I57" s="26">
        <v>1.86</v>
      </c>
      <c r="J57" s="26">
        <v>2.0499999999999998</v>
      </c>
      <c r="K57" s="26">
        <v>0.77</v>
      </c>
      <c r="L57" s="26">
        <v>0.46</v>
      </c>
      <c r="M57" s="26">
        <v>0.93</v>
      </c>
      <c r="N57" s="26">
        <v>5.42</v>
      </c>
      <c r="O57" s="26">
        <v>3.73</v>
      </c>
      <c r="P57" s="26">
        <v>2.78</v>
      </c>
      <c r="Q57" s="26">
        <v>0.9</v>
      </c>
      <c r="R57" s="26">
        <v>2.95</v>
      </c>
      <c r="S57" s="26">
        <v>0</v>
      </c>
      <c r="T57" s="26">
        <v>0</v>
      </c>
      <c r="U57" s="26">
        <v>1.36</v>
      </c>
      <c r="V57" s="26">
        <v>2.65</v>
      </c>
      <c r="W57" s="26">
        <v>0.66</v>
      </c>
    </row>
    <row r="58" spans="1:23" s="7" customFormat="1" ht="29.25" customHeight="1" x14ac:dyDescent="0.25">
      <c r="A58" s="26" t="s">
        <v>131</v>
      </c>
      <c r="B58" s="26" t="s">
        <v>60</v>
      </c>
      <c r="C58" s="40" t="s">
        <v>196</v>
      </c>
      <c r="D58" s="27" t="s">
        <v>130</v>
      </c>
      <c r="E58" s="26" t="s">
        <v>124</v>
      </c>
      <c r="F58" s="28">
        <v>23.21</v>
      </c>
      <c r="G58" s="26">
        <v>8.98</v>
      </c>
      <c r="H58" s="26">
        <v>3.7</v>
      </c>
      <c r="I58" s="26">
        <v>1.9</v>
      </c>
      <c r="J58" s="26">
        <v>2.14</v>
      </c>
      <c r="K58" s="26">
        <v>0.8</v>
      </c>
      <c r="L58" s="26">
        <v>0.44</v>
      </c>
      <c r="M58" s="26">
        <v>1.01</v>
      </c>
      <c r="N58" s="26">
        <v>5.48</v>
      </c>
      <c r="O58" s="26">
        <v>3.75</v>
      </c>
      <c r="P58" s="26">
        <v>2.73</v>
      </c>
      <c r="Q58" s="26">
        <v>1.06</v>
      </c>
      <c r="R58" s="26">
        <v>2.89</v>
      </c>
      <c r="S58" s="26">
        <v>0</v>
      </c>
      <c r="T58" s="26">
        <v>0</v>
      </c>
      <c r="U58" s="26">
        <v>1.35</v>
      </c>
      <c r="V58" s="26">
        <v>2.8</v>
      </c>
      <c r="W58" s="26">
        <v>0.72</v>
      </c>
    </row>
    <row r="59" spans="1:23" s="7" customFormat="1" ht="29.25" customHeight="1" x14ac:dyDescent="0.25">
      <c r="A59" s="26" t="s">
        <v>132</v>
      </c>
      <c r="B59" s="26" t="s">
        <v>43</v>
      </c>
      <c r="C59" s="40" t="s">
        <v>197</v>
      </c>
      <c r="D59" s="27" t="s">
        <v>133</v>
      </c>
      <c r="E59" s="26" t="s">
        <v>124</v>
      </c>
      <c r="F59" s="28">
        <v>21.880000000000003</v>
      </c>
      <c r="G59" s="26">
        <v>8.19</v>
      </c>
      <c r="H59" s="26">
        <v>3.64</v>
      </c>
      <c r="I59" s="26">
        <v>1.86</v>
      </c>
      <c r="J59" s="26">
        <v>1.93</v>
      </c>
      <c r="K59" s="26">
        <v>0.81</v>
      </c>
      <c r="L59" s="26">
        <v>0.48499999999999999</v>
      </c>
      <c r="M59" s="26">
        <v>0.9</v>
      </c>
      <c r="N59" s="26">
        <v>4.9400000000000004</v>
      </c>
      <c r="O59" s="26">
        <v>3.53</v>
      </c>
      <c r="P59" s="26">
        <v>2.81</v>
      </c>
      <c r="Q59" s="26">
        <v>0.83</v>
      </c>
      <c r="R59" s="26">
        <v>2.76</v>
      </c>
      <c r="S59" s="26">
        <v>2.14</v>
      </c>
      <c r="T59" s="26">
        <v>1.81</v>
      </c>
      <c r="U59" s="26">
        <v>1.4</v>
      </c>
      <c r="V59" s="26">
        <v>2.5099999999999998</v>
      </c>
      <c r="W59" s="26">
        <v>0.65</v>
      </c>
    </row>
    <row r="60" spans="1:23" s="7" customFormat="1" ht="26.25" customHeight="1" x14ac:dyDescent="0.25">
      <c r="A60" s="26" t="s">
        <v>134</v>
      </c>
      <c r="B60" s="26" t="s">
        <v>43</v>
      </c>
      <c r="C60" s="40" t="s">
        <v>197</v>
      </c>
      <c r="D60" s="27" t="s">
        <v>133</v>
      </c>
      <c r="E60" s="26" t="s">
        <v>124</v>
      </c>
      <c r="F60" s="28">
        <v>20.549999999999997</v>
      </c>
      <c r="G60" s="26">
        <v>7.79</v>
      </c>
      <c r="H60" s="26">
        <v>3.43</v>
      </c>
      <c r="I60" s="26">
        <v>1.76</v>
      </c>
      <c r="J60" s="26">
        <v>1.92</v>
      </c>
      <c r="K60" s="26">
        <v>0.67</v>
      </c>
      <c r="L60" s="26">
        <v>0.45</v>
      </c>
      <c r="M60" s="26">
        <v>0.84</v>
      </c>
      <c r="N60" s="26">
        <v>4.7699999999999996</v>
      </c>
      <c r="O60" s="26">
        <v>3.56</v>
      </c>
      <c r="P60" s="26">
        <v>2.56</v>
      </c>
      <c r="Q60" s="26">
        <v>0.79</v>
      </c>
      <c r="R60" s="26">
        <v>2.68</v>
      </c>
      <c r="S60" s="26">
        <v>1.89</v>
      </c>
      <c r="T60" s="26">
        <v>1.57</v>
      </c>
      <c r="U60" s="26">
        <v>1.31</v>
      </c>
      <c r="V60" s="26">
        <v>2.57</v>
      </c>
      <c r="W60" s="26">
        <v>0.62</v>
      </c>
    </row>
    <row r="61" spans="1:23" s="7" customFormat="1" ht="27.75" customHeight="1" x14ac:dyDescent="0.25">
      <c r="A61" s="26" t="s">
        <v>135</v>
      </c>
      <c r="B61" s="26" t="s">
        <v>43</v>
      </c>
      <c r="C61" s="40" t="s">
        <v>194</v>
      </c>
      <c r="D61" s="27" t="s">
        <v>136</v>
      </c>
      <c r="E61" s="26" t="s">
        <v>124</v>
      </c>
      <c r="F61" s="28">
        <v>19.86</v>
      </c>
      <c r="G61" s="26">
        <v>7.44</v>
      </c>
      <c r="H61" s="26">
        <v>3.32</v>
      </c>
      <c r="I61" s="26">
        <v>1.61</v>
      </c>
      <c r="J61" s="26">
        <v>1.88</v>
      </c>
      <c r="K61" s="26">
        <v>0.62</v>
      </c>
      <c r="L61" s="26">
        <v>0.40500000000000003</v>
      </c>
      <c r="M61" s="26">
        <v>0.84</v>
      </c>
      <c r="N61" s="26">
        <v>4.6100000000000003</v>
      </c>
      <c r="O61" s="26">
        <v>3.39</v>
      </c>
      <c r="P61" s="26">
        <v>2.5</v>
      </c>
      <c r="Q61" s="26">
        <v>0.82</v>
      </c>
      <c r="R61" s="26">
        <v>2.61</v>
      </c>
      <c r="S61" s="26">
        <v>1.9958</v>
      </c>
      <c r="T61" s="26"/>
      <c r="U61" s="26">
        <v>1.35</v>
      </c>
      <c r="V61" s="26">
        <v>2.4</v>
      </c>
      <c r="W61" s="26">
        <v>0.65</v>
      </c>
    </row>
    <row r="62" spans="1:23" s="7" customFormat="1" ht="30.75" customHeight="1" x14ac:dyDescent="0.25">
      <c r="A62" s="26" t="s">
        <v>137</v>
      </c>
      <c r="B62" s="26" t="s">
        <v>60</v>
      </c>
      <c r="C62" s="40" t="s">
        <v>198</v>
      </c>
      <c r="D62" s="27" t="s">
        <v>138</v>
      </c>
      <c r="E62" s="26" t="s">
        <v>139</v>
      </c>
      <c r="F62" s="28">
        <v>21.87</v>
      </c>
      <c r="G62" s="26">
        <v>7.74</v>
      </c>
      <c r="H62" s="26">
        <v>3.48</v>
      </c>
      <c r="I62" s="26">
        <v>1.89</v>
      </c>
      <c r="J62" s="26">
        <v>2</v>
      </c>
      <c r="K62" s="26">
        <v>0.64</v>
      </c>
      <c r="L62" s="26">
        <v>0.46</v>
      </c>
      <c r="M62" s="26">
        <v>0.93</v>
      </c>
      <c r="N62" s="26">
        <v>5.18</v>
      </c>
      <c r="O62" s="26">
        <v>3.7</v>
      </c>
      <c r="P62" s="26">
        <v>2.33</v>
      </c>
      <c r="Q62" s="26">
        <v>0.83</v>
      </c>
      <c r="R62" s="26">
        <v>2.79</v>
      </c>
      <c r="S62" s="26">
        <v>2.16</v>
      </c>
      <c r="T62" s="26">
        <v>1.67</v>
      </c>
      <c r="U62" s="26">
        <v>1.36</v>
      </c>
      <c r="V62" s="26">
        <v>2.66</v>
      </c>
      <c r="W62" s="26">
        <v>0.65</v>
      </c>
    </row>
    <row r="63" spans="1:23" s="9" customFormat="1" ht="33" customHeight="1" x14ac:dyDescent="0.25">
      <c r="A63" s="26" t="s">
        <v>140</v>
      </c>
      <c r="B63" s="26" t="s">
        <v>60</v>
      </c>
      <c r="C63" s="40">
        <v>45488</v>
      </c>
      <c r="D63" s="27" t="s">
        <v>141</v>
      </c>
      <c r="E63" s="26" t="s">
        <v>142</v>
      </c>
      <c r="F63" s="26">
        <v>22.509999999999998</v>
      </c>
      <c r="G63" s="26">
        <v>8.61</v>
      </c>
      <c r="H63" s="26">
        <v>3.4</v>
      </c>
      <c r="I63" s="26">
        <v>1.81</v>
      </c>
      <c r="J63" s="26">
        <v>1.8</v>
      </c>
      <c r="K63" s="26">
        <v>0.72</v>
      </c>
      <c r="L63" s="26">
        <v>0.47</v>
      </c>
      <c r="M63" s="26">
        <v>0.88</v>
      </c>
      <c r="N63" s="26">
        <v>4.99</v>
      </c>
      <c r="O63" s="26">
        <v>3.41</v>
      </c>
      <c r="P63" s="26">
        <v>2.79</v>
      </c>
      <c r="Q63" s="26">
        <v>0.79</v>
      </c>
      <c r="R63" s="26">
        <v>3.29</v>
      </c>
      <c r="S63" s="26">
        <v>0</v>
      </c>
      <c r="T63" s="26">
        <v>0</v>
      </c>
      <c r="U63" s="26">
        <v>1.18</v>
      </c>
      <c r="V63" s="26">
        <v>2.48</v>
      </c>
      <c r="W63" s="26">
        <v>0.64</v>
      </c>
    </row>
    <row r="64" spans="1:23" s="7" customFormat="1" ht="25.5" customHeight="1" x14ac:dyDescent="0.25">
      <c r="A64" s="29" t="s">
        <v>143</v>
      </c>
      <c r="B64" s="26" t="s">
        <v>60</v>
      </c>
      <c r="C64" s="41">
        <v>28706</v>
      </c>
      <c r="D64" s="27" t="s">
        <v>144</v>
      </c>
      <c r="E64" s="27" t="s">
        <v>124</v>
      </c>
      <c r="F64" s="30">
        <v>21.53</v>
      </c>
      <c r="G64" s="30">
        <v>8.49</v>
      </c>
      <c r="H64" s="32">
        <v>3.36</v>
      </c>
      <c r="I64" s="32">
        <v>1.79</v>
      </c>
      <c r="J64" s="30">
        <v>1.93</v>
      </c>
      <c r="K64" s="30">
        <v>0.61</v>
      </c>
      <c r="L64" s="30">
        <f>AVERAGE(0.44, 0.46)</f>
        <v>0.45</v>
      </c>
      <c r="M64" s="30">
        <v>0.86</v>
      </c>
      <c r="N64" s="32">
        <v>5.0999999999999996</v>
      </c>
      <c r="O64" s="30">
        <v>3.79</v>
      </c>
      <c r="P64" s="30">
        <v>2.66</v>
      </c>
      <c r="Q64" s="30">
        <f>AVERAGE(0.56, 0.62)</f>
        <v>0.59000000000000008</v>
      </c>
      <c r="R64" s="30">
        <v>0</v>
      </c>
      <c r="S64" s="30">
        <v>0</v>
      </c>
      <c r="T64" s="30">
        <v>0</v>
      </c>
      <c r="U64" s="30">
        <v>1.39</v>
      </c>
      <c r="V64" s="30">
        <v>2.5099999999999998</v>
      </c>
      <c r="W64" s="30">
        <v>0.68</v>
      </c>
    </row>
    <row r="65" spans="1:23" s="7" customFormat="1" ht="29.25" customHeight="1" x14ac:dyDescent="0.25">
      <c r="A65" s="29" t="s">
        <v>145</v>
      </c>
      <c r="B65" s="26" t="s">
        <v>43</v>
      </c>
      <c r="C65" s="41">
        <v>33849</v>
      </c>
      <c r="D65" s="27" t="s">
        <v>146</v>
      </c>
      <c r="E65" s="27" t="s">
        <v>139</v>
      </c>
      <c r="F65" s="30">
        <v>20.170000000000002</v>
      </c>
      <c r="G65" s="30">
        <v>6.59</v>
      </c>
      <c r="H65" s="30">
        <v>3.18</v>
      </c>
      <c r="I65" s="32">
        <v>1.79</v>
      </c>
      <c r="J65" s="30">
        <v>1.75</v>
      </c>
      <c r="K65" s="30">
        <v>0.62</v>
      </c>
      <c r="L65" s="30">
        <f>AVERAGE(0.48,0.41)</f>
        <v>0.44499999999999995</v>
      </c>
      <c r="M65" s="30">
        <v>0.86</v>
      </c>
      <c r="N65" s="32">
        <v>4.8600000000000003</v>
      </c>
      <c r="O65" s="30">
        <v>3.42</v>
      </c>
      <c r="P65" s="30">
        <v>2.39</v>
      </c>
      <c r="Q65" s="30">
        <v>0.73</v>
      </c>
      <c r="R65" s="30">
        <v>2.5099999999999998</v>
      </c>
      <c r="S65" s="30">
        <v>1.88</v>
      </c>
      <c r="T65" s="30">
        <v>0</v>
      </c>
      <c r="U65" s="30">
        <v>1.29</v>
      </c>
      <c r="V65" s="30">
        <v>2.3199999999999998</v>
      </c>
      <c r="W65" s="30">
        <v>0.66</v>
      </c>
    </row>
    <row r="66" spans="1:23" s="7" customFormat="1" ht="25.5" customHeight="1" x14ac:dyDescent="0.25">
      <c r="A66" s="29" t="s">
        <v>147</v>
      </c>
      <c r="B66" s="26" t="s">
        <v>43</v>
      </c>
      <c r="C66" s="41">
        <v>27923</v>
      </c>
      <c r="D66" s="27" t="s">
        <v>148</v>
      </c>
      <c r="E66" s="27" t="s">
        <v>149</v>
      </c>
      <c r="F66" s="30">
        <v>20.66</v>
      </c>
      <c r="G66" s="30">
        <v>6.86</v>
      </c>
      <c r="H66" s="30">
        <v>3.27</v>
      </c>
      <c r="I66" s="32">
        <v>1.51</v>
      </c>
      <c r="J66" s="30">
        <v>1.87</v>
      </c>
      <c r="K66" s="30">
        <v>0.59</v>
      </c>
      <c r="L66" s="30">
        <f>AVERAGE(0.4,0.36)</f>
        <v>0.38</v>
      </c>
      <c r="M66" s="30">
        <v>0.79</v>
      </c>
      <c r="N66" s="32">
        <v>4.59</v>
      </c>
      <c r="O66" s="30">
        <v>3.46</v>
      </c>
      <c r="P66" s="30">
        <v>2.33</v>
      </c>
      <c r="Q66" s="30">
        <f>AVERAGE(0.73,0.72)</f>
        <v>0.72499999999999998</v>
      </c>
      <c r="R66" s="30">
        <f>AVERAGE(2.6,2.6)</f>
        <v>2.6</v>
      </c>
      <c r="S66" s="30">
        <v>2.02</v>
      </c>
      <c r="T66" s="30">
        <v>0</v>
      </c>
      <c r="U66" s="30">
        <v>1.33</v>
      </c>
      <c r="V66" s="30">
        <v>2.5099999999999998</v>
      </c>
      <c r="W66" s="30">
        <v>0.44</v>
      </c>
    </row>
    <row r="67" spans="1:23" s="7" customFormat="1" ht="24.75" customHeight="1" x14ac:dyDescent="0.25">
      <c r="A67" s="29" t="s">
        <v>150</v>
      </c>
      <c r="B67" s="26" t="s">
        <v>60</v>
      </c>
      <c r="C67" s="41" t="s">
        <v>199</v>
      </c>
      <c r="D67" s="27" t="s">
        <v>151</v>
      </c>
      <c r="E67" s="27" t="s">
        <v>152</v>
      </c>
      <c r="F67" s="30">
        <v>22.77</v>
      </c>
      <c r="G67" s="30">
        <v>7.55</v>
      </c>
      <c r="H67" s="30">
        <v>3.5</v>
      </c>
      <c r="I67" s="32">
        <v>1.86</v>
      </c>
      <c r="J67" s="30">
        <v>1.94</v>
      </c>
      <c r="K67" s="30">
        <v>0.6</v>
      </c>
      <c r="L67" s="30">
        <v>0.44</v>
      </c>
      <c r="M67" s="30">
        <v>0.97</v>
      </c>
      <c r="N67" s="32">
        <v>5.37</v>
      </c>
      <c r="O67" s="30">
        <v>3.86</v>
      </c>
      <c r="P67" s="30">
        <v>2.73</v>
      </c>
      <c r="Q67" s="30">
        <v>0.88</v>
      </c>
      <c r="R67" s="30">
        <v>2.2799999999999998</v>
      </c>
      <c r="S67" s="30">
        <v>1.87</v>
      </c>
      <c r="T67" s="30">
        <v>0</v>
      </c>
      <c r="U67" s="30">
        <v>1.51</v>
      </c>
      <c r="V67" s="30">
        <v>2.66</v>
      </c>
      <c r="W67" s="30">
        <v>0.67</v>
      </c>
    </row>
    <row r="68" spans="1:23" s="7" customFormat="1" ht="31.5" customHeight="1" x14ac:dyDescent="0.25">
      <c r="A68" s="29" t="s">
        <v>153</v>
      </c>
      <c r="B68" s="26" t="s">
        <v>60</v>
      </c>
      <c r="C68" s="41">
        <v>36756</v>
      </c>
      <c r="D68" s="27" t="s">
        <v>154</v>
      </c>
      <c r="E68" s="27" t="s">
        <v>155</v>
      </c>
      <c r="F68" s="30">
        <v>22.939999999999998</v>
      </c>
      <c r="G68" s="30">
        <v>7.74</v>
      </c>
      <c r="H68" s="30">
        <v>3.64</v>
      </c>
      <c r="I68" s="32">
        <v>1.97</v>
      </c>
      <c r="J68" s="30">
        <v>2.11</v>
      </c>
      <c r="K68" s="30">
        <v>0.78</v>
      </c>
      <c r="L68" s="30">
        <v>0.5</v>
      </c>
      <c r="M68" s="30">
        <v>0.93</v>
      </c>
      <c r="N68" s="32">
        <v>5.41</v>
      </c>
      <c r="O68" s="30">
        <v>3.64</v>
      </c>
      <c r="P68" s="30">
        <v>2.65</v>
      </c>
      <c r="Q68" s="30">
        <v>0</v>
      </c>
      <c r="R68" s="30">
        <v>0</v>
      </c>
      <c r="S68" s="30">
        <v>0</v>
      </c>
      <c r="T68" s="30">
        <v>0</v>
      </c>
      <c r="U68" s="30">
        <v>1.33</v>
      </c>
      <c r="V68" s="30">
        <v>2.68</v>
      </c>
      <c r="W68" s="30">
        <v>0.7</v>
      </c>
    </row>
    <row r="69" spans="1:23" s="7" customFormat="1" ht="26.25" customHeight="1" x14ac:dyDescent="0.25">
      <c r="A69" s="29" t="s">
        <v>156</v>
      </c>
      <c r="B69" s="26" t="s">
        <v>43</v>
      </c>
      <c r="C69" s="41">
        <v>26216</v>
      </c>
      <c r="D69" s="27" t="s">
        <v>157</v>
      </c>
      <c r="E69" s="27" t="s">
        <v>152</v>
      </c>
      <c r="F69" s="30">
        <v>21.19</v>
      </c>
      <c r="G69" s="30">
        <v>7.28</v>
      </c>
      <c r="H69" s="30">
        <v>3.45</v>
      </c>
      <c r="I69" s="32">
        <v>1.81</v>
      </c>
      <c r="J69" s="30">
        <v>1.93</v>
      </c>
      <c r="K69" s="30">
        <v>0.69</v>
      </c>
      <c r="L69" s="30">
        <v>0.44</v>
      </c>
      <c r="M69" s="30">
        <v>0.94</v>
      </c>
      <c r="N69" s="32">
        <v>5.23</v>
      </c>
      <c r="O69" s="30">
        <v>3.73</v>
      </c>
      <c r="P69" s="30">
        <v>2.4900000000000002</v>
      </c>
      <c r="Q69" s="30">
        <v>0.94</v>
      </c>
      <c r="R69" s="30">
        <v>2.69</v>
      </c>
      <c r="S69" s="30">
        <v>0</v>
      </c>
      <c r="T69" s="30">
        <v>0</v>
      </c>
      <c r="U69" s="30">
        <v>1.49</v>
      </c>
      <c r="V69" s="30">
        <v>2.46</v>
      </c>
      <c r="W69" s="30">
        <v>0.61</v>
      </c>
    </row>
    <row r="70" spans="1:23" s="7" customFormat="1" ht="24.75" customHeight="1" x14ac:dyDescent="0.25">
      <c r="A70" s="29" t="s">
        <v>158</v>
      </c>
      <c r="B70" s="26" t="s">
        <v>60</v>
      </c>
      <c r="C70" s="41">
        <v>25769</v>
      </c>
      <c r="D70" s="27" t="s">
        <v>157</v>
      </c>
      <c r="E70" s="27" t="s">
        <v>152</v>
      </c>
      <c r="F70" s="30">
        <v>24.43</v>
      </c>
      <c r="G70" s="30">
        <v>8.34</v>
      </c>
      <c r="H70" s="30">
        <v>3.5</v>
      </c>
      <c r="I70" s="30">
        <v>2.08</v>
      </c>
      <c r="J70" s="30">
        <v>1.96</v>
      </c>
      <c r="K70" s="30">
        <v>0.6</v>
      </c>
      <c r="L70" s="30">
        <v>0.54</v>
      </c>
      <c r="M70" s="30">
        <v>1.03</v>
      </c>
      <c r="N70" s="32">
        <v>6.09</v>
      </c>
      <c r="O70" s="30">
        <v>3.8</v>
      </c>
      <c r="P70" s="30">
        <v>3.01</v>
      </c>
      <c r="Q70" s="30">
        <f>AVERAGE(0.79,0.82)</f>
        <v>0.80499999999999994</v>
      </c>
      <c r="R70" s="30">
        <f>AVERAGE(2.67,2.68)</f>
        <v>2.6749999999999998</v>
      </c>
      <c r="S70" s="30">
        <v>1.59</v>
      </c>
      <c r="T70" s="30">
        <v>0</v>
      </c>
      <c r="U70" s="30">
        <v>1.37</v>
      </c>
      <c r="V70" s="30">
        <v>2.59</v>
      </c>
      <c r="W70" s="30">
        <v>0.71</v>
      </c>
    </row>
    <row r="71" spans="1:23" s="7" customFormat="1" ht="23.25" customHeight="1" x14ac:dyDescent="0.25">
      <c r="A71" s="29" t="s">
        <v>159</v>
      </c>
      <c r="B71" s="26" t="s">
        <v>43</v>
      </c>
      <c r="C71" s="41">
        <v>37823</v>
      </c>
      <c r="D71" s="27" t="s">
        <v>160</v>
      </c>
      <c r="E71" s="27" t="s">
        <v>161</v>
      </c>
      <c r="F71" s="30">
        <v>21.52</v>
      </c>
      <c r="G71" s="30">
        <v>7.99</v>
      </c>
      <c r="H71" s="30">
        <v>3.39</v>
      </c>
      <c r="I71" s="30">
        <v>1.82</v>
      </c>
      <c r="J71" s="30">
        <v>1.89</v>
      </c>
      <c r="K71" s="30">
        <v>0.69</v>
      </c>
      <c r="L71" s="30">
        <f>AVERAGE(0.43,0.42)</f>
        <v>0.42499999999999999</v>
      </c>
      <c r="M71" s="30">
        <v>0.94</v>
      </c>
      <c r="N71" s="32">
        <v>5.19</v>
      </c>
      <c r="O71" s="30">
        <v>3.7</v>
      </c>
      <c r="P71" s="30">
        <v>2.59</v>
      </c>
      <c r="Q71" s="30">
        <v>0.78</v>
      </c>
      <c r="R71" s="30">
        <f>AVERAGE(2.62,2.59)</f>
        <v>2.605</v>
      </c>
      <c r="S71" s="30">
        <v>1.76</v>
      </c>
      <c r="T71" s="30">
        <v>0</v>
      </c>
      <c r="U71" s="30">
        <v>1.26</v>
      </c>
      <c r="V71" s="30">
        <v>2.46</v>
      </c>
      <c r="W71" s="30">
        <v>0.66</v>
      </c>
    </row>
    <row r="72" spans="1:23" s="7" customFormat="1" ht="23.25" customHeight="1" x14ac:dyDescent="0.25">
      <c r="A72" s="29" t="s">
        <v>162</v>
      </c>
      <c r="B72" s="26" t="s">
        <v>43</v>
      </c>
      <c r="C72" s="41">
        <v>1962</v>
      </c>
      <c r="D72" s="27" t="s">
        <v>163</v>
      </c>
      <c r="E72" s="27" t="s">
        <v>155</v>
      </c>
      <c r="F72" s="30">
        <v>21.21</v>
      </c>
      <c r="G72" s="30">
        <v>7.7</v>
      </c>
      <c r="H72" s="30">
        <v>3.41</v>
      </c>
      <c r="I72" s="30">
        <v>1.84</v>
      </c>
      <c r="J72" s="30">
        <v>1.99</v>
      </c>
      <c r="K72" s="30">
        <v>0.68</v>
      </c>
      <c r="L72" s="30">
        <v>0.49</v>
      </c>
      <c r="M72" s="30">
        <v>0.87</v>
      </c>
      <c r="N72" s="32">
        <v>5.0999999999999996</v>
      </c>
      <c r="O72" s="30">
        <v>3.69</v>
      </c>
      <c r="P72" s="30">
        <v>2.29</v>
      </c>
      <c r="Q72" s="30">
        <v>0.83</v>
      </c>
      <c r="R72" s="30">
        <v>3.06</v>
      </c>
      <c r="S72" s="30">
        <v>2</v>
      </c>
      <c r="T72" s="30">
        <v>0.51</v>
      </c>
      <c r="U72" s="30">
        <v>1.26</v>
      </c>
      <c r="V72" s="30">
        <v>2.5099999999999998</v>
      </c>
      <c r="W72" s="30">
        <v>0.69</v>
      </c>
    </row>
    <row r="73" spans="1:23" s="7" customFormat="1" ht="30" x14ac:dyDescent="0.25">
      <c r="A73" s="29" t="s">
        <v>164</v>
      </c>
      <c r="B73" s="26" t="s">
        <v>43</v>
      </c>
      <c r="C73" s="41">
        <v>27203</v>
      </c>
      <c r="D73" s="27" t="s">
        <v>165</v>
      </c>
      <c r="E73" s="27" t="s">
        <v>166</v>
      </c>
      <c r="F73" s="30">
        <v>21.77</v>
      </c>
      <c r="G73" s="30">
        <v>7.99</v>
      </c>
      <c r="H73" s="30">
        <v>3.29</v>
      </c>
      <c r="I73" s="30">
        <v>1.8</v>
      </c>
      <c r="J73" s="30">
        <v>1.89</v>
      </c>
      <c r="K73" s="30">
        <v>0.6</v>
      </c>
      <c r="L73" s="30">
        <f>AVERAGE(0.41,0.48)</f>
        <v>0.44499999999999995</v>
      </c>
      <c r="M73" s="30">
        <v>0.83</v>
      </c>
      <c r="N73" s="32">
        <v>5.34</v>
      </c>
      <c r="O73" s="30">
        <v>3.84</v>
      </c>
      <c r="P73" s="30">
        <v>2.4700000000000002</v>
      </c>
      <c r="Q73" s="30">
        <v>0.77</v>
      </c>
      <c r="R73" s="30">
        <v>2.5</v>
      </c>
      <c r="S73" s="30">
        <v>0</v>
      </c>
      <c r="T73" s="30">
        <v>0</v>
      </c>
      <c r="U73" s="30">
        <v>1.48</v>
      </c>
      <c r="V73" s="30">
        <v>2.57</v>
      </c>
      <c r="W73" s="30">
        <v>0.61</v>
      </c>
    </row>
    <row r="74" spans="1:23" s="7" customFormat="1" ht="30" x14ac:dyDescent="0.25">
      <c r="A74" s="29" t="s">
        <v>167</v>
      </c>
      <c r="B74" s="26" t="s">
        <v>60</v>
      </c>
      <c r="C74" s="41">
        <v>35256</v>
      </c>
      <c r="D74" s="27" t="s">
        <v>168</v>
      </c>
      <c r="E74" s="27" t="s">
        <v>169</v>
      </c>
      <c r="F74" s="30">
        <v>24.32</v>
      </c>
      <c r="G74" s="30">
        <v>8.31</v>
      </c>
      <c r="H74" s="30">
        <v>3.6</v>
      </c>
      <c r="I74" s="30">
        <v>1.96</v>
      </c>
      <c r="J74" s="30">
        <v>2.02</v>
      </c>
      <c r="K74" s="30">
        <v>0.72</v>
      </c>
      <c r="L74" s="30">
        <f>AVERAGE(0.47,0.52)</f>
        <v>0.495</v>
      </c>
      <c r="M74" s="30">
        <v>0.96</v>
      </c>
      <c r="N74" s="32">
        <v>5.73</v>
      </c>
      <c r="O74" s="30">
        <v>4.0199999999999996</v>
      </c>
      <c r="P74" s="30">
        <v>2.87</v>
      </c>
      <c r="Q74" s="30">
        <f>AVERAGE(0.86,0.81)</f>
        <v>0.83499999999999996</v>
      </c>
      <c r="R74" s="30">
        <v>2.79</v>
      </c>
      <c r="S74" s="30">
        <v>0</v>
      </c>
      <c r="T74" s="30">
        <v>0</v>
      </c>
      <c r="U74" s="30">
        <v>1.4</v>
      </c>
      <c r="V74" s="30">
        <v>2.66</v>
      </c>
      <c r="W74" s="30">
        <v>0.72</v>
      </c>
    </row>
    <row r="75" spans="1:23" s="7" customFormat="1" ht="30" x14ac:dyDescent="0.25">
      <c r="A75" s="29" t="s">
        <v>170</v>
      </c>
      <c r="B75" s="26" t="s">
        <v>60</v>
      </c>
      <c r="C75" s="41">
        <v>26892</v>
      </c>
      <c r="D75" s="27" t="s">
        <v>171</v>
      </c>
      <c r="E75" s="27" t="s">
        <v>172</v>
      </c>
      <c r="F75" s="30">
        <v>22.799999999999997</v>
      </c>
      <c r="G75" s="30">
        <v>7.98</v>
      </c>
      <c r="H75" s="30">
        <v>3.5</v>
      </c>
      <c r="I75" s="30">
        <v>1.9</v>
      </c>
      <c r="J75" s="30">
        <v>1.98</v>
      </c>
      <c r="K75" s="30">
        <v>0.68</v>
      </c>
      <c r="L75" s="30">
        <f>AVERAGE(0.52,0.47)</f>
        <v>0.495</v>
      </c>
      <c r="M75" s="30">
        <v>0.9</v>
      </c>
      <c r="N75" s="32">
        <v>5.32</v>
      </c>
      <c r="O75" s="30">
        <v>3.66</v>
      </c>
      <c r="P75" s="30">
        <v>2.71</v>
      </c>
      <c r="Q75" s="30">
        <f>AVERAGE(0.78,0.8)</f>
        <v>0.79</v>
      </c>
      <c r="R75" s="30">
        <f>AVERAGE(2.57,2.47)</f>
        <v>2.52</v>
      </c>
      <c r="S75" s="30">
        <v>2.0499999999999998</v>
      </c>
      <c r="T75" s="30">
        <v>0</v>
      </c>
      <c r="U75" s="30">
        <v>1.41</v>
      </c>
      <c r="V75" s="30">
        <v>2.69</v>
      </c>
      <c r="W75" s="30">
        <v>0.66</v>
      </c>
    </row>
    <row r="76" spans="1:23" s="7" customFormat="1" ht="30" customHeight="1" x14ac:dyDescent="0.25">
      <c r="A76" s="29" t="s">
        <v>173</v>
      </c>
      <c r="B76" s="26" t="s">
        <v>60</v>
      </c>
      <c r="C76" s="41">
        <v>27215</v>
      </c>
      <c r="D76" s="27" t="s">
        <v>174</v>
      </c>
      <c r="E76" s="27" t="s">
        <v>166</v>
      </c>
      <c r="F76" s="30">
        <v>20.85</v>
      </c>
      <c r="G76" s="30">
        <v>6.72</v>
      </c>
      <c r="H76" s="30">
        <v>3.19</v>
      </c>
      <c r="I76" s="30">
        <v>1.78</v>
      </c>
      <c r="J76" s="30">
        <v>1.86</v>
      </c>
      <c r="K76" s="30">
        <v>0.62</v>
      </c>
      <c r="L76" s="30">
        <v>0.42</v>
      </c>
      <c r="M76" s="30">
        <v>0.91</v>
      </c>
      <c r="N76" s="32">
        <v>4.99</v>
      </c>
      <c r="O76" s="30">
        <v>3.54</v>
      </c>
      <c r="P76" s="30">
        <v>2.21</v>
      </c>
      <c r="Q76" s="30">
        <v>0.76</v>
      </c>
      <c r="R76" s="30">
        <v>2.38</v>
      </c>
      <c r="S76" s="30">
        <v>1.63</v>
      </c>
      <c r="T76" s="30">
        <v>0</v>
      </c>
      <c r="U76" s="30">
        <v>1.43</v>
      </c>
      <c r="V76" s="30">
        <v>2.4700000000000002</v>
      </c>
      <c r="W76" s="30">
        <v>0.61</v>
      </c>
    </row>
    <row r="77" spans="1:23" s="7" customFormat="1" ht="27" customHeight="1" x14ac:dyDescent="0.25">
      <c r="A77" s="29" t="s">
        <v>175</v>
      </c>
      <c r="B77" s="26" t="s">
        <v>43</v>
      </c>
      <c r="C77" s="41">
        <v>22883</v>
      </c>
      <c r="D77" s="27" t="s">
        <v>176</v>
      </c>
      <c r="E77" s="27" t="s">
        <v>177</v>
      </c>
      <c r="F77" s="30">
        <v>19.14</v>
      </c>
      <c r="G77" s="30">
        <v>6.48</v>
      </c>
      <c r="H77" s="30">
        <v>2.9</v>
      </c>
      <c r="I77" s="30">
        <v>1.65</v>
      </c>
      <c r="J77" s="30">
        <v>1.66</v>
      </c>
      <c r="K77" s="30">
        <v>0.5</v>
      </c>
      <c r="L77" s="30">
        <f>AVERAGE(0.43,0.5)</f>
        <v>0.46499999999999997</v>
      </c>
      <c r="M77" s="30">
        <v>0.72</v>
      </c>
      <c r="N77" s="32">
        <v>4.3499999999999996</v>
      </c>
      <c r="O77" s="30">
        <v>3.13</v>
      </c>
      <c r="P77" s="30">
        <v>2.25</v>
      </c>
      <c r="Q77" s="30">
        <v>0.7</v>
      </c>
      <c r="R77" s="30">
        <v>3.11</v>
      </c>
      <c r="S77" s="30">
        <v>0</v>
      </c>
      <c r="T77" s="30">
        <v>0</v>
      </c>
      <c r="U77" s="30">
        <v>1.25</v>
      </c>
      <c r="V77" s="30">
        <v>2.2999999999999998</v>
      </c>
      <c r="W77" s="30">
        <v>0.46</v>
      </c>
    </row>
    <row r="78" spans="1:23" s="9" customFormat="1" ht="40.5" customHeight="1" x14ac:dyDescent="0.25">
      <c r="A78" s="29" t="s">
        <v>178</v>
      </c>
      <c r="B78" s="26" t="s">
        <v>60</v>
      </c>
      <c r="C78" s="41">
        <v>25045</v>
      </c>
      <c r="D78" s="27" t="s">
        <v>179</v>
      </c>
      <c r="E78" s="27" t="s">
        <v>124</v>
      </c>
      <c r="F78" s="31">
        <v>21.86</v>
      </c>
      <c r="G78" s="31">
        <v>8.26</v>
      </c>
      <c r="H78" s="31">
        <v>3.73</v>
      </c>
      <c r="I78" s="31">
        <v>1.93</v>
      </c>
      <c r="J78" s="31">
        <v>2</v>
      </c>
      <c r="K78" s="31">
        <v>0.75</v>
      </c>
      <c r="L78" s="31">
        <v>0.49</v>
      </c>
      <c r="M78" s="31">
        <v>0.93</v>
      </c>
      <c r="N78" s="33">
        <v>5.33</v>
      </c>
      <c r="O78" s="31">
        <v>3.66</v>
      </c>
      <c r="P78" s="31">
        <v>2.69</v>
      </c>
      <c r="Q78" s="31">
        <v>0.92</v>
      </c>
      <c r="R78" s="31">
        <v>3.22</v>
      </c>
      <c r="S78" s="31">
        <v>2.36</v>
      </c>
      <c r="T78" s="31">
        <v>1.33</v>
      </c>
      <c r="U78" s="31">
        <v>1.62</v>
      </c>
      <c r="V78" s="31">
        <v>2.74</v>
      </c>
      <c r="W78" s="31">
        <v>0.62</v>
      </c>
    </row>
    <row r="79" spans="1:23" s="7" customFormat="1" ht="27.75" customHeight="1" x14ac:dyDescent="0.25">
      <c r="A79" s="29" t="s">
        <v>180</v>
      </c>
      <c r="B79" s="26" t="s">
        <v>60</v>
      </c>
      <c r="C79" s="41">
        <v>33085</v>
      </c>
      <c r="D79" s="27" t="s">
        <v>181</v>
      </c>
      <c r="E79" s="27" t="s">
        <v>152</v>
      </c>
      <c r="F79" s="30">
        <v>22.89</v>
      </c>
      <c r="G79" s="30">
        <v>8.48</v>
      </c>
      <c r="H79" s="30">
        <v>3.37</v>
      </c>
      <c r="I79" s="30">
        <v>1.93</v>
      </c>
      <c r="J79" s="30">
        <v>1.92</v>
      </c>
      <c r="K79" s="30">
        <v>0.56000000000000005</v>
      </c>
      <c r="L79" s="30">
        <f>AVERAGE(0.45,0.59)</f>
        <v>0.52</v>
      </c>
      <c r="M79" s="30">
        <v>0.89</v>
      </c>
      <c r="N79" s="32">
        <v>5.3</v>
      </c>
      <c r="O79" s="30">
        <v>4.03</v>
      </c>
      <c r="P79" s="30">
        <v>2.4300000000000002</v>
      </c>
      <c r="Q79" s="30">
        <f>AVERAGE(0.7,0.75)</f>
        <v>0.72499999999999998</v>
      </c>
      <c r="R79" s="30">
        <f>AVERAGE(2.64,2.65)</f>
        <v>2.645</v>
      </c>
      <c r="S79" s="30">
        <f>AVERAGE(1.59,1.68)</f>
        <v>1.635</v>
      </c>
      <c r="T79" s="30">
        <v>1.84</v>
      </c>
      <c r="U79" s="30">
        <v>1.23</v>
      </c>
      <c r="V79" s="30">
        <v>2.54</v>
      </c>
      <c r="W79" s="30">
        <v>0.67</v>
      </c>
    </row>
    <row r="80" spans="1:23" s="7" customFormat="1" ht="26.25" customHeight="1" x14ac:dyDescent="0.25">
      <c r="A80" s="29" t="s">
        <v>182</v>
      </c>
      <c r="B80" s="26" t="s">
        <v>43</v>
      </c>
      <c r="C80" s="41">
        <v>24949</v>
      </c>
      <c r="D80" s="27" t="s">
        <v>183</v>
      </c>
      <c r="E80" s="27" t="s">
        <v>142</v>
      </c>
      <c r="F80" s="30">
        <v>19.439999999999998</v>
      </c>
      <c r="G80" s="30">
        <v>6.71</v>
      </c>
      <c r="H80" s="30">
        <v>3.04</v>
      </c>
      <c r="I80" s="30">
        <v>1.73</v>
      </c>
      <c r="J80" s="30">
        <v>1.73</v>
      </c>
      <c r="K80" s="30">
        <v>0.55000000000000004</v>
      </c>
      <c r="L80" s="30">
        <f>AVERAGE(0.43,0.42)</f>
        <v>0.42499999999999999</v>
      </c>
      <c r="M80" s="30">
        <v>0.84</v>
      </c>
      <c r="N80" s="32">
        <v>4.79</v>
      </c>
      <c r="O80" s="30">
        <v>3.35</v>
      </c>
      <c r="P80" s="30">
        <v>2.4500000000000002</v>
      </c>
      <c r="Q80" s="30">
        <v>0.73</v>
      </c>
      <c r="R80" s="30">
        <v>2.4500000000000002</v>
      </c>
      <c r="S80" s="30">
        <v>1.88</v>
      </c>
      <c r="T80" s="30">
        <v>0</v>
      </c>
      <c r="U80" s="30">
        <v>1.41</v>
      </c>
      <c r="V80" s="30">
        <v>2.4300000000000002</v>
      </c>
      <c r="W80" s="30">
        <v>0.56000000000000005</v>
      </c>
    </row>
    <row r="81" spans="1:23" s="7" customFormat="1" ht="29.25" customHeight="1" x14ac:dyDescent="0.25">
      <c r="A81" s="29" t="s">
        <v>184</v>
      </c>
      <c r="B81" s="26" t="s">
        <v>43</v>
      </c>
      <c r="C81" s="41">
        <v>33071</v>
      </c>
      <c r="D81" s="27" t="s">
        <v>185</v>
      </c>
      <c r="E81" s="27" t="s">
        <v>169</v>
      </c>
      <c r="F81" s="30">
        <v>21.97</v>
      </c>
      <c r="G81" s="30">
        <v>7.68</v>
      </c>
      <c r="H81" s="30">
        <v>3.4</v>
      </c>
      <c r="I81" s="30">
        <v>1.93</v>
      </c>
      <c r="J81" s="30">
        <v>1.66</v>
      </c>
      <c r="K81" s="30">
        <v>0.77</v>
      </c>
      <c r="L81" s="30">
        <v>0.495</v>
      </c>
      <c r="M81" s="30">
        <v>0.99</v>
      </c>
      <c r="N81" s="32">
        <v>5.74</v>
      </c>
      <c r="O81" s="30">
        <v>3.71</v>
      </c>
      <c r="P81" s="30">
        <v>2.76</v>
      </c>
      <c r="Q81" s="30">
        <v>0.95</v>
      </c>
      <c r="R81" s="30">
        <v>2.95</v>
      </c>
      <c r="S81" s="30">
        <v>2.2200000000000002</v>
      </c>
      <c r="T81" s="30">
        <v>0</v>
      </c>
      <c r="U81" s="30">
        <v>1.49</v>
      </c>
      <c r="V81" s="30">
        <v>2.54</v>
      </c>
      <c r="W81" s="30">
        <v>0.67</v>
      </c>
    </row>
    <row r="82" spans="1:23" s="7" customFormat="1" ht="31.5" customHeight="1" x14ac:dyDescent="0.25">
      <c r="A82" s="29" t="s">
        <v>186</v>
      </c>
      <c r="B82" s="26" t="s">
        <v>60</v>
      </c>
      <c r="C82" s="41">
        <v>17018</v>
      </c>
      <c r="D82" s="27" t="s">
        <v>187</v>
      </c>
      <c r="E82" s="27" t="s">
        <v>188</v>
      </c>
      <c r="F82" s="30">
        <v>20.82</v>
      </c>
      <c r="G82" s="30">
        <v>7.08</v>
      </c>
      <c r="H82" s="30">
        <v>3.31</v>
      </c>
      <c r="I82" s="30">
        <v>1.75</v>
      </c>
      <c r="J82" s="30">
        <v>1.86</v>
      </c>
      <c r="K82" s="30">
        <v>0.65</v>
      </c>
      <c r="L82" s="30">
        <v>0.42499999999999999</v>
      </c>
      <c r="M82" s="30">
        <v>0.89</v>
      </c>
      <c r="N82" s="32">
        <v>4.8499999999999996</v>
      </c>
      <c r="O82" s="30">
        <v>3.5</v>
      </c>
      <c r="P82" s="30">
        <v>2.34</v>
      </c>
      <c r="Q82" s="30">
        <v>0.8</v>
      </c>
      <c r="R82" s="30">
        <v>2.2599999999999998</v>
      </c>
      <c r="S82" s="30">
        <v>0</v>
      </c>
      <c r="T82" s="30">
        <v>0</v>
      </c>
      <c r="U82" s="30">
        <v>1.48</v>
      </c>
      <c r="V82" s="30">
        <v>2.5299999999999998</v>
      </c>
      <c r="W82" s="30">
        <v>0.63</v>
      </c>
    </row>
    <row r="83" spans="1:23" s="7" customFormat="1" ht="29.25" customHeight="1" x14ac:dyDescent="0.25">
      <c r="A83" s="29" t="s">
        <v>189</v>
      </c>
      <c r="B83" s="26" t="s">
        <v>60</v>
      </c>
      <c r="C83" s="41">
        <v>40761</v>
      </c>
      <c r="D83" s="27" t="s">
        <v>190</v>
      </c>
      <c r="E83" s="27" t="s">
        <v>191</v>
      </c>
      <c r="F83" s="30">
        <v>22.96</v>
      </c>
      <c r="G83" s="30">
        <v>7.66</v>
      </c>
      <c r="H83" s="30">
        <v>3.51</v>
      </c>
      <c r="I83" s="30">
        <v>1.87</v>
      </c>
      <c r="J83" s="30">
        <v>2</v>
      </c>
      <c r="K83" s="30">
        <v>0.7</v>
      </c>
      <c r="L83" s="30">
        <v>0.47499999999999998</v>
      </c>
      <c r="M83" s="30">
        <v>0.97</v>
      </c>
      <c r="N83" s="32">
        <v>5.5</v>
      </c>
      <c r="O83" s="30">
        <v>3.6</v>
      </c>
      <c r="P83" s="30">
        <v>2.5499999999999998</v>
      </c>
      <c r="Q83" s="30">
        <v>0.84</v>
      </c>
      <c r="R83" s="30">
        <v>2.56</v>
      </c>
      <c r="S83" s="30">
        <v>0</v>
      </c>
      <c r="T83" s="30">
        <v>0</v>
      </c>
      <c r="U83" s="30">
        <v>1.4</v>
      </c>
      <c r="V83" s="30">
        <v>2.4700000000000002</v>
      </c>
      <c r="W83" s="30">
        <v>0.66</v>
      </c>
    </row>
    <row r="84" spans="1:23" s="7" customFormat="1" ht="28.5" customHeight="1" x14ac:dyDescent="0.25">
      <c r="A84" s="29" t="s">
        <v>192</v>
      </c>
      <c r="B84" s="26" t="s">
        <v>60</v>
      </c>
      <c r="C84" s="41">
        <v>43565</v>
      </c>
      <c r="D84" s="27" t="s">
        <v>193</v>
      </c>
      <c r="E84" s="27" t="s">
        <v>124</v>
      </c>
      <c r="F84" s="30">
        <v>22.950000000000003</v>
      </c>
      <c r="G84" s="30">
        <v>7.99</v>
      </c>
      <c r="H84" s="30">
        <v>3.54</v>
      </c>
      <c r="I84" s="30">
        <v>1.91</v>
      </c>
      <c r="J84" s="30">
        <v>2.0299999999999998</v>
      </c>
      <c r="K84" s="30">
        <v>0.67</v>
      </c>
      <c r="L84" s="30">
        <v>0.48</v>
      </c>
      <c r="M84" s="30">
        <v>0.98</v>
      </c>
      <c r="N84" s="32">
        <v>5.18</v>
      </c>
      <c r="O84" s="30">
        <v>4.1500000000000004</v>
      </c>
      <c r="P84" s="30">
        <v>2.74</v>
      </c>
      <c r="Q84" s="30">
        <v>0.9</v>
      </c>
      <c r="R84" s="30">
        <v>2.4500000000000002</v>
      </c>
      <c r="S84" s="30">
        <v>0</v>
      </c>
      <c r="T84" s="30">
        <v>0.43</v>
      </c>
      <c r="U84" s="30">
        <v>1.33</v>
      </c>
      <c r="V84" s="30">
        <v>2.67</v>
      </c>
      <c r="W84" s="30">
        <v>0.6</v>
      </c>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 list</vt:lpstr>
    </vt:vector>
  </TitlesOfParts>
  <Manager/>
  <Company>University of Florida Academic Health Center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Beatty,Norman</dc:creator>
  <cp:keywords/>
  <dc:description/>
  <cp:lastModifiedBy>Beatty,Norman</cp:lastModifiedBy>
  <cp:revision/>
  <dcterms:created xsi:type="dcterms:W3CDTF">2025-01-17T17:41:35Z</dcterms:created>
  <dcterms:modified xsi:type="dcterms:W3CDTF">2026-06-10T22:46:03Z</dcterms:modified>
  <cp:category/>
  <cp:contentStatus/>
</cp:coreProperties>
</file>