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tsu\Desktop\مقاله استویا پژوهشکده\BMC stevia submitt\"/>
    </mc:Choice>
  </mc:AlternateContent>
  <xr:revisionPtr revIDLastSave="0" documentId="13_ncr:1_{C5509628-8817-4FDF-A919-047B65D1A197}" xr6:coauthVersionLast="47" xr6:coauthVersionMax="47" xr10:uidLastSave="{00000000-0000-0000-0000-000000000000}"/>
  <bookViews>
    <workbookView xWindow="0" yWindow="0" windowWidth="20490" windowHeight="10920" xr2:uid="{D0DBCD40-B52E-4958-9760-F3D30BE73182}"/>
  </bookViews>
  <sheets>
    <sheet name="dat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6" i="1"/>
  <c r="I7" i="1"/>
  <c r="I10" i="1"/>
  <c r="I11" i="1"/>
  <c r="V29" i="1"/>
  <c r="I29" i="1"/>
  <c r="V28" i="1"/>
  <c r="M28" i="1"/>
  <c r="V27" i="1"/>
  <c r="I27" i="1"/>
  <c r="V26" i="1"/>
  <c r="I26" i="1"/>
  <c r="V25" i="1"/>
  <c r="V24" i="1"/>
  <c r="I24" i="1"/>
  <c r="V23" i="1"/>
  <c r="I23" i="1"/>
  <c r="V22" i="1"/>
  <c r="M22" i="1"/>
  <c r="I22" i="1"/>
  <c r="V21" i="1"/>
  <c r="I21" i="1"/>
  <c r="Z20" i="1"/>
  <c r="V20" i="1"/>
  <c r="T20" i="1"/>
  <c r="S20" i="1"/>
  <c r="S29" i="1" s="1"/>
  <c r="Q20" i="1"/>
  <c r="Q29" i="1" s="1"/>
  <c r="P20" i="1"/>
  <c r="P29" i="1" s="1"/>
  <c r="N20" i="1"/>
  <c r="N29" i="1" s="1"/>
  <c r="M20" i="1"/>
  <c r="M29" i="1" s="1"/>
  <c r="K20" i="1"/>
  <c r="K29" i="1" s="1"/>
  <c r="E20" i="1"/>
  <c r="E29" i="1" s="1"/>
  <c r="Z19" i="1"/>
  <c r="V19" i="1"/>
  <c r="U19" i="1"/>
  <c r="U28" i="1" s="1"/>
  <c r="T19" i="1"/>
  <c r="T28" i="1" s="1"/>
  <c r="S19" i="1"/>
  <c r="S28" i="1" s="1"/>
  <c r="Q19" i="1"/>
  <c r="Q28" i="1" s="1"/>
  <c r="P19" i="1"/>
  <c r="N19" i="1"/>
  <c r="N28" i="1" s="1"/>
  <c r="K19" i="1"/>
  <c r="K28" i="1" s="1"/>
  <c r="I19" i="1"/>
  <c r="E19" i="1"/>
  <c r="E28" i="1" s="1"/>
  <c r="V18" i="1"/>
  <c r="U18" i="1"/>
  <c r="U27" i="1" s="1"/>
  <c r="T18" i="1"/>
  <c r="T27" i="1" s="1"/>
  <c r="S18" i="1"/>
  <c r="S27" i="1" s="1"/>
  <c r="Q18" i="1"/>
  <c r="Q27" i="1" s="1"/>
  <c r="P18" i="1"/>
  <c r="P27" i="1" s="1"/>
  <c r="N18" i="1"/>
  <c r="N27" i="1" s="1"/>
  <c r="M18" i="1"/>
  <c r="M27" i="1" s="1"/>
  <c r="K18" i="1"/>
  <c r="K27" i="1" s="1"/>
  <c r="I18" i="1"/>
  <c r="E18" i="1"/>
  <c r="E27" i="1" s="1"/>
  <c r="Z17" i="1"/>
  <c r="Z27" i="1" s="1"/>
  <c r="V17" i="1"/>
  <c r="U17" i="1"/>
  <c r="U26" i="1" s="1"/>
  <c r="T17" i="1"/>
  <c r="T26" i="1" s="1"/>
  <c r="S17" i="1"/>
  <c r="S26" i="1" s="1"/>
  <c r="Q17" i="1"/>
  <c r="Q26" i="1" s="1"/>
  <c r="P17" i="1"/>
  <c r="P26" i="1" s="1"/>
  <c r="N17" i="1"/>
  <c r="N26" i="1" s="1"/>
  <c r="M17" i="1"/>
  <c r="M26" i="1" s="1"/>
  <c r="K17" i="1"/>
  <c r="K26" i="1" s="1"/>
  <c r="I17" i="1"/>
  <c r="E17" i="1"/>
  <c r="E26" i="1" s="1"/>
  <c r="Z16" i="1"/>
  <c r="Z26" i="1" s="1"/>
  <c r="V16" i="1"/>
  <c r="U16" i="1"/>
  <c r="U25" i="1" s="1"/>
  <c r="T16" i="1"/>
  <c r="T25" i="1" s="1"/>
  <c r="S16" i="1"/>
  <c r="S25" i="1" s="1"/>
  <c r="Q16" i="1"/>
  <c r="Q25" i="1" s="1"/>
  <c r="P16" i="1"/>
  <c r="P25" i="1" s="1"/>
  <c r="N16" i="1"/>
  <c r="N25" i="1" s="1"/>
  <c r="M16" i="1"/>
  <c r="M25" i="1" s="1"/>
  <c r="K16" i="1"/>
  <c r="K25" i="1" s="1"/>
  <c r="E16" i="1"/>
  <c r="E25" i="1" s="1"/>
  <c r="Z15" i="1"/>
  <c r="V15" i="1"/>
  <c r="U15" i="1"/>
  <c r="U24" i="1" s="1"/>
  <c r="T15" i="1"/>
  <c r="T24" i="1" s="1"/>
  <c r="S15" i="1"/>
  <c r="S24" i="1" s="1"/>
  <c r="Q15" i="1"/>
  <c r="Q24" i="1" s="1"/>
  <c r="P15" i="1"/>
  <c r="P24" i="1" s="1"/>
  <c r="N15" i="1"/>
  <c r="N24" i="1" s="1"/>
  <c r="M15" i="1"/>
  <c r="M24" i="1" s="1"/>
  <c r="K15" i="1"/>
  <c r="K24" i="1" s="1"/>
  <c r="I15" i="1"/>
  <c r="E15" i="1"/>
  <c r="E24" i="1" s="1"/>
  <c r="Z14" i="1"/>
  <c r="Z24" i="1" s="1"/>
  <c r="V14" i="1"/>
  <c r="U14" i="1"/>
  <c r="U23" i="1" s="1"/>
  <c r="T14" i="1"/>
  <c r="T23" i="1" s="1"/>
  <c r="S14" i="1"/>
  <c r="S23" i="1" s="1"/>
  <c r="Q14" i="1"/>
  <c r="Q23" i="1" s="1"/>
  <c r="P14" i="1"/>
  <c r="P23" i="1" s="1"/>
  <c r="N14" i="1"/>
  <c r="N23" i="1" s="1"/>
  <c r="M14" i="1"/>
  <c r="M23" i="1" s="1"/>
  <c r="K14" i="1"/>
  <c r="K23" i="1" s="1"/>
  <c r="I14" i="1"/>
  <c r="E14" i="1"/>
  <c r="E23" i="1" s="1"/>
  <c r="Z13" i="1"/>
  <c r="Z23" i="1" s="1"/>
  <c r="V13" i="1"/>
  <c r="U13" i="1"/>
  <c r="U22" i="1" s="1"/>
  <c r="T13" i="1"/>
  <c r="T22" i="1" s="1"/>
  <c r="S13" i="1"/>
  <c r="S22" i="1" s="1"/>
  <c r="Q13" i="1"/>
  <c r="Q22" i="1" s="1"/>
  <c r="P13" i="1"/>
  <c r="P22" i="1" s="1"/>
  <c r="N13" i="1"/>
  <c r="N22" i="1" s="1"/>
  <c r="K13" i="1"/>
  <c r="K22" i="1" s="1"/>
  <c r="E13" i="1"/>
  <c r="E22" i="1" s="1"/>
  <c r="Z12" i="1"/>
  <c r="Z21" i="1" s="1"/>
  <c r="V12" i="1"/>
  <c r="U12" i="1"/>
  <c r="U21" i="1" s="1"/>
  <c r="T12" i="1"/>
  <c r="T21" i="1" s="1"/>
  <c r="S12" i="1"/>
  <c r="S21" i="1" s="1"/>
  <c r="Q12" i="1"/>
  <c r="Q21" i="1" s="1"/>
  <c r="P12" i="1"/>
  <c r="P21" i="1" s="1"/>
  <c r="N12" i="1"/>
  <c r="N21" i="1" s="1"/>
  <c r="M12" i="1"/>
  <c r="M21" i="1" s="1"/>
  <c r="K12" i="1"/>
  <c r="K21" i="1" s="1"/>
  <c r="I12" i="1"/>
  <c r="E12" i="1"/>
  <c r="E21" i="1" s="1"/>
</calcChain>
</file>

<file path=xl/sharedStrings.xml><?xml version="1.0" encoding="utf-8"?>
<sst xmlns="http://schemas.openxmlformats.org/spreadsheetml/2006/main" count="81" uniqueCount="45">
  <si>
    <t>Replication</t>
  </si>
  <si>
    <t>number of shoot</t>
  </si>
  <si>
    <t>shoot dry weight</t>
  </si>
  <si>
    <t>root fresh weight</t>
  </si>
  <si>
    <t>root dry weight</t>
  </si>
  <si>
    <t>chlorophyll b</t>
  </si>
  <si>
    <t>carotenoids</t>
  </si>
  <si>
    <t>Rebaudioside A</t>
  </si>
  <si>
    <t>Ci</t>
  </si>
  <si>
    <t>leaf area</t>
  </si>
  <si>
    <t>RWC</t>
  </si>
  <si>
    <t>Treatment code</t>
  </si>
  <si>
    <t>treatment name</t>
  </si>
  <si>
    <t>Plant height</t>
  </si>
  <si>
    <t>Stem diameter</t>
  </si>
  <si>
    <t>POD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</si>
  <si>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</si>
  <si>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</si>
  <si>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</si>
  <si>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</si>
  <si>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</si>
  <si>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</si>
  <si>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</si>
  <si>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</si>
  <si>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</si>
  <si>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ARA0+AL</t>
  </si>
  <si>
    <t>ARA0+PSL</t>
  </si>
  <si>
    <t>ARA0+CSL</t>
  </si>
  <si>
    <t>ARA25+AL</t>
  </si>
  <si>
    <t>ARA25+PSL</t>
  </si>
  <si>
    <t>ARA25+CSL</t>
  </si>
  <si>
    <t>SOD (U mg protein min−1)</t>
  </si>
  <si>
    <t>E (mmol H2O m-2 s-1)</t>
  </si>
  <si>
    <t>Total flavonoide</t>
  </si>
  <si>
    <t>ARA40+AL</t>
  </si>
  <si>
    <t>ARA40+CSL</t>
  </si>
  <si>
    <t>ARA40+PSL</t>
  </si>
  <si>
    <t xml:space="preserve"> shoot fresh weight (g/plant)</t>
  </si>
  <si>
    <t>gs</t>
  </si>
  <si>
    <r>
      <t>Chlorophyll a (</t>
    </r>
    <r>
      <rPr>
        <sz val="11"/>
        <rFont val="Calibri"/>
        <family val="2"/>
      </rPr>
      <t>µ</t>
    </r>
    <r>
      <rPr>
        <sz val="11"/>
        <rFont val="Times New Roman"/>
        <family val="1"/>
      </rPr>
      <t>g 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 xml:space="preserve"> FW)</t>
    </r>
  </si>
  <si>
    <r>
      <t>CAT(µmol 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mg</t>
    </r>
    <r>
      <rPr>
        <vertAlign val="superscript"/>
        <sz val="11"/>
        <rFont val="Times New Roman"/>
        <family val="1"/>
      </rPr>
      <t>−1</t>
    </r>
    <r>
      <rPr>
        <sz val="11"/>
        <rFont val="Times New Roman"/>
        <family val="1"/>
      </rPr>
      <t xml:space="preserve"> protein min</t>
    </r>
    <r>
      <rPr>
        <vertAlign val="superscript"/>
        <sz val="11"/>
        <rFont val="Times New Roman"/>
        <family val="1"/>
      </rPr>
      <t>−1</t>
    </r>
    <r>
      <rPr>
        <sz val="11"/>
        <rFont val="Times New Roman"/>
        <family val="1"/>
      </rPr>
      <t>)</t>
    </r>
  </si>
  <si>
    <r>
      <t>proline (</t>
    </r>
    <r>
      <rPr>
        <sz val="11"/>
        <rFont val="Calibri"/>
        <family val="2"/>
      </rPr>
      <t>µg g</t>
    </r>
    <r>
      <rPr>
        <vertAlign val="superscript"/>
        <sz val="11"/>
        <rFont val="Calibri"/>
        <family val="2"/>
      </rPr>
      <t>-1</t>
    </r>
    <r>
      <rPr>
        <sz val="11"/>
        <rFont val="Calibri"/>
        <family val="2"/>
      </rPr>
      <t xml:space="preserve"> FW)</t>
    </r>
    <r>
      <rPr>
        <sz val="11"/>
        <rFont val="Calibri"/>
        <family val="2"/>
        <scheme val="minor"/>
      </rPr>
      <t>)</t>
    </r>
  </si>
  <si>
    <r>
      <t>Pn(</t>
    </r>
    <r>
      <rPr>
        <sz val="11"/>
        <rFont val="Calibri"/>
        <family val="2"/>
      </rPr>
      <t>µ</t>
    </r>
    <r>
      <rPr>
        <sz val="11"/>
        <rFont val="Times New Roman"/>
        <family val="1"/>
      </rPr>
      <t>mol CO2 m-2 s-1)</t>
    </r>
  </si>
  <si>
    <r>
      <t>SVglys content Stevioside (mg 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 xml:space="preserve"> DW)</t>
    </r>
  </si>
  <si>
    <r>
      <t>Total phenolic content (mg GAE 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</si>
</sst>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0838"/>
      <color rgb="FF221557"/>
      <color rgb="FFFF822D"/>
      <color rgb="FF1C32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FBCC-EF29-467F-8838-7429538B7BD6}">
  <dimension ref="A1:AA29"/>
  <sheetViews>
    <sheetView tabSelected="1" zoomScale="86" zoomScaleNormal="86" workbookViewId="0">
      <selection activeCell="P34" sqref="P34"/>
    </sheetView>
  </sheetViews>
  <sheetFormatPr defaultRowHeight="15" x14ac:dyDescent="0.25"/>
  <cols>
    <col min="1" max="1" width="9.140625" style="1"/>
    <col min="2" max="2" width="13.140625" style="1" customWidth="1"/>
    <col min="3" max="17" width="9.140625" style="1"/>
    <col min="18" max="19" width="9.140625" style="1" customWidth="1"/>
    <col min="20" max="26" width="9.140625" style="1"/>
  </cols>
  <sheetData>
    <row r="1" spans="1:27" x14ac:dyDescent="0.25"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</row>
    <row r="2" spans="1:27" s="2" customFormat="1" ht="18.75" x14ac:dyDescent="0.3">
      <c r="A2" s="2" t="s">
        <v>11</v>
      </c>
      <c r="B2" s="2" t="s">
        <v>12</v>
      </c>
      <c r="C2" s="2" t="s">
        <v>0</v>
      </c>
      <c r="D2" s="2" t="s">
        <v>13</v>
      </c>
      <c r="E2" s="2" t="s">
        <v>14</v>
      </c>
      <c r="F2" s="2" t="s">
        <v>1</v>
      </c>
      <c r="G2" s="2" t="s">
        <v>37</v>
      </c>
      <c r="H2" s="2" t="s">
        <v>2</v>
      </c>
      <c r="I2" s="2" t="s">
        <v>3</v>
      </c>
      <c r="J2" s="2" t="s">
        <v>4</v>
      </c>
      <c r="K2" s="2" t="s">
        <v>9</v>
      </c>
      <c r="L2" s="2" t="s">
        <v>10</v>
      </c>
      <c r="M2" s="2" t="s">
        <v>39</v>
      </c>
      <c r="N2" s="2" t="s">
        <v>5</v>
      </c>
      <c r="O2" s="2" t="s">
        <v>6</v>
      </c>
      <c r="P2" s="2" t="s">
        <v>31</v>
      </c>
      <c r="Q2" s="2" t="s">
        <v>40</v>
      </c>
      <c r="R2" s="2" t="s">
        <v>15</v>
      </c>
      <c r="S2" s="3" t="s">
        <v>41</v>
      </c>
      <c r="T2" s="2" t="s">
        <v>42</v>
      </c>
      <c r="U2" s="2" t="s">
        <v>32</v>
      </c>
      <c r="V2" s="2" t="s">
        <v>38</v>
      </c>
      <c r="W2" s="2" t="s">
        <v>8</v>
      </c>
      <c r="X2" s="2" t="s">
        <v>43</v>
      </c>
      <c r="Y2" s="2" t="s">
        <v>7</v>
      </c>
      <c r="Z2" s="2" t="s">
        <v>44</v>
      </c>
      <c r="AA2" s="2" t="s">
        <v>33</v>
      </c>
    </row>
    <row r="3" spans="1:27" s="4" customFormat="1" x14ac:dyDescent="0.25">
      <c r="A3" s="3" t="s">
        <v>16</v>
      </c>
      <c r="B3" s="3" t="s">
        <v>25</v>
      </c>
      <c r="C3" s="3">
        <v>1</v>
      </c>
      <c r="D3" s="3">
        <v>43</v>
      </c>
      <c r="E3" s="3">
        <v>0.22</v>
      </c>
      <c r="F3" s="3">
        <v>2</v>
      </c>
      <c r="G3" s="3">
        <v>120</v>
      </c>
      <c r="H3" s="3">
        <v>20.2</v>
      </c>
      <c r="I3" s="3">
        <v>12.89</v>
      </c>
      <c r="J3" s="3">
        <v>0.71</v>
      </c>
      <c r="K3" s="3">
        <v>1800.7</v>
      </c>
      <c r="L3" s="3">
        <v>70</v>
      </c>
      <c r="M3" s="3">
        <v>1308</v>
      </c>
      <c r="N3" s="3">
        <v>430</v>
      </c>
      <c r="O3" s="3">
        <v>411</v>
      </c>
      <c r="P3" s="3">
        <v>0.12</v>
      </c>
      <c r="Q3" s="3">
        <v>17.45</v>
      </c>
      <c r="R3" s="3">
        <v>11.3</v>
      </c>
      <c r="S3" s="3">
        <v>16.78</v>
      </c>
      <c r="T3" s="3">
        <v>11.2</v>
      </c>
      <c r="U3" s="3">
        <v>3.44</v>
      </c>
      <c r="V3" s="3">
        <v>0.28999999999999998</v>
      </c>
      <c r="W3" s="3">
        <v>243</v>
      </c>
      <c r="X3" s="3">
        <v>1.2300000000000004</v>
      </c>
      <c r="Y3" s="3">
        <v>0.47</v>
      </c>
      <c r="Z3" s="3">
        <v>9.3000000000000007</v>
      </c>
      <c r="AA3" s="4">
        <v>0.87</v>
      </c>
    </row>
    <row r="4" spans="1:27" s="4" customFormat="1" x14ac:dyDescent="0.25">
      <c r="A4" s="3" t="s">
        <v>17</v>
      </c>
      <c r="B4" s="3" t="s">
        <v>26</v>
      </c>
      <c r="C4" s="3">
        <v>1</v>
      </c>
      <c r="D4" s="3">
        <v>35</v>
      </c>
      <c r="E4" s="3">
        <v>0.39</v>
      </c>
      <c r="F4" s="3">
        <v>3</v>
      </c>
      <c r="G4" s="3">
        <v>121.8</v>
      </c>
      <c r="H4" s="3">
        <v>23.045000000000002</v>
      </c>
      <c r="I4" s="3">
        <f t="shared" ref="I4:I11" si="0">J4*22</f>
        <v>17.82</v>
      </c>
      <c r="J4" s="3">
        <v>0.81</v>
      </c>
      <c r="K4" s="3">
        <v>1700.9</v>
      </c>
      <c r="L4" s="3">
        <v>76</v>
      </c>
      <c r="M4" s="3">
        <v>1498</v>
      </c>
      <c r="N4" s="3">
        <v>587</v>
      </c>
      <c r="O4" s="3">
        <v>335</v>
      </c>
      <c r="P4" s="3">
        <v>0.14000000000000001</v>
      </c>
      <c r="Q4" s="3">
        <v>12.3</v>
      </c>
      <c r="R4" s="3">
        <v>16.7</v>
      </c>
      <c r="S4" s="3">
        <v>20.329999999999998</v>
      </c>
      <c r="T4" s="3">
        <v>14.5</v>
      </c>
      <c r="U4" s="3">
        <v>3.49</v>
      </c>
      <c r="V4" s="3">
        <v>0.27</v>
      </c>
      <c r="W4" s="3">
        <v>249</v>
      </c>
      <c r="X4" s="3">
        <v>2.9800000000000004</v>
      </c>
      <c r="Y4" s="3">
        <v>0.99</v>
      </c>
      <c r="Z4" s="3">
        <v>12</v>
      </c>
      <c r="AA4" s="4">
        <v>1.47</v>
      </c>
    </row>
    <row r="5" spans="1:27" s="4" customFormat="1" x14ac:dyDescent="0.25">
      <c r="A5" s="3" t="s">
        <v>18</v>
      </c>
      <c r="B5" s="3" t="s">
        <v>27</v>
      </c>
      <c r="C5" s="3">
        <v>1</v>
      </c>
      <c r="D5" s="3">
        <v>39.4</v>
      </c>
      <c r="E5" s="3">
        <v>0.37</v>
      </c>
      <c r="F5" s="3">
        <v>3</v>
      </c>
      <c r="G5" s="3">
        <v>124</v>
      </c>
      <c r="H5" s="3">
        <v>23.1</v>
      </c>
      <c r="I5" s="3">
        <v>15.49</v>
      </c>
      <c r="J5" s="3">
        <v>0.75</v>
      </c>
      <c r="K5" s="3">
        <v>2100</v>
      </c>
      <c r="L5" s="3">
        <v>67</v>
      </c>
      <c r="M5" s="3">
        <v>1459</v>
      </c>
      <c r="N5" s="3">
        <v>484</v>
      </c>
      <c r="O5" s="3">
        <v>400</v>
      </c>
      <c r="P5" s="3">
        <v>0.14000000000000001</v>
      </c>
      <c r="Q5" s="3">
        <v>16.88</v>
      </c>
      <c r="R5" s="3">
        <v>12.8</v>
      </c>
      <c r="S5" s="3">
        <v>17.54</v>
      </c>
      <c r="T5" s="3">
        <v>12.34</v>
      </c>
      <c r="U5" s="3">
        <v>3.66</v>
      </c>
      <c r="V5" s="3">
        <v>0.31</v>
      </c>
      <c r="W5" s="3">
        <v>276</v>
      </c>
      <c r="X5" s="3">
        <v>1.0500000000000007</v>
      </c>
      <c r="Y5" s="3">
        <v>0.56999999999999995</v>
      </c>
      <c r="Z5" s="3">
        <v>9.1999999999999993</v>
      </c>
      <c r="AA5" s="4">
        <v>1.1000000000000001</v>
      </c>
    </row>
    <row r="6" spans="1:27" s="4" customFormat="1" x14ac:dyDescent="0.25">
      <c r="A6" s="3" t="s">
        <v>19</v>
      </c>
      <c r="B6" s="3" t="s">
        <v>28</v>
      </c>
      <c r="C6" s="3">
        <v>1</v>
      </c>
      <c r="D6" s="3">
        <v>38.9</v>
      </c>
      <c r="E6" s="3">
        <v>0.24</v>
      </c>
      <c r="F6" s="3">
        <v>2</v>
      </c>
      <c r="G6" s="3">
        <v>119</v>
      </c>
      <c r="H6" s="3">
        <v>22.975000000000001</v>
      </c>
      <c r="I6" s="3">
        <f t="shared" si="0"/>
        <v>16.28</v>
      </c>
      <c r="J6" s="3">
        <v>0.74</v>
      </c>
      <c r="K6" s="3">
        <v>2000.67</v>
      </c>
      <c r="L6" s="3">
        <v>66</v>
      </c>
      <c r="M6" s="3">
        <v>1309</v>
      </c>
      <c r="N6" s="3">
        <v>442</v>
      </c>
      <c r="O6" s="3">
        <v>445</v>
      </c>
      <c r="P6" s="3">
        <v>0.15</v>
      </c>
      <c r="Q6" s="3">
        <v>16.760000000000002</v>
      </c>
      <c r="R6" s="3">
        <v>13.56</v>
      </c>
      <c r="S6" s="3">
        <v>18.2</v>
      </c>
      <c r="T6" s="3">
        <v>11.31</v>
      </c>
      <c r="U6" s="3">
        <v>3.79</v>
      </c>
      <c r="V6" s="3">
        <v>0.28999999999999998</v>
      </c>
      <c r="W6" s="3">
        <v>267</v>
      </c>
      <c r="X6" s="3">
        <v>1.7799999999999994</v>
      </c>
      <c r="Y6" s="3">
        <v>1.68</v>
      </c>
      <c r="Z6" s="3">
        <v>9.6999999999999993</v>
      </c>
      <c r="AA6" s="4">
        <v>0.69</v>
      </c>
    </row>
    <row r="7" spans="1:27" s="4" customFormat="1" x14ac:dyDescent="0.25">
      <c r="A7" s="3" t="s">
        <v>20</v>
      </c>
      <c r="B7" s="3" t="s">
        <v>29</v>
      </c>
      <c r="C7" s="3">
        <v>1</v>
      </c>
      <c r="D7" s="3">
        <v>42.4</v>
      </c>
      <c r="E7" s="3">
        <v>0.45</v>
      </c>
      <c r="F7" s="3">
        <v>4</v>
      </c>
      <c r="G7" s="3">
        <v>123</v>
      </c>
      <c r="H7" s="3">
        <v>26.074999999999999</v>
      </c>
      <c r="I7" s="3">
        <f t="shared" si="0"/>
        <v>19.36</v>
      </c>
      <c r="J7" s="3">
        <v>0.88</v>
      </c>
      <c r="K7" s="3">
        <v>2300.98</v>
      </c>
      <c r="L7" s="3">
        <v>69</v>
      </c>
      <c r="M7" s="3">
        <v>1454</v>
      </c>
      <c r="N7" s="3">
        <v>576</v>
      </c>
      <c r="O7" s="3">
        <v>369</v>
      </c>
      <c r="P7" s="3">
        <v>0.12</v>
      </c>
      <c r="Q7" s="3">
        <v>9.6999999999999993</v>
      </c>
      <c r="R7" s="3">
        <v>17.87</v>
      </c>
      <c r="S7" s="3">
        <v>23.45</v>
      </c>
      <c r="T7" s="3">
        <v>14.87</v>
      </c>
      <c r="U7" s="3">
        <v>3.63</v>
      </c>
      <c r="V7" s="3">
        <v>0.21</v>
      </c>
      <c r="W7" s="3">
        <v>298</v>
      </c>
      <c r="X7" s="3">
        <v>3.49</v>
      </c>
      <c r="Y7" s="3">
        <v>0.74</v>
      </c>
      <c r="Z7" s="3">
        <v>13.23</v>
      </c>
      <c r="AA7" s="4">
        <v>1.39</v>
      </c>
    </row>
    <row r="8" spans="1:27" s="4" customFormat="1" x14ac:dyDescent="0.25">
      <c r="A8" s="3" t="s">
        <v>21</v>
      </c>
      <c r="B8" s="3" t="s">
        <v>30</v>
      </c>
      <c r="C8" s="3">
        <v>1</v>
      </c>
      <c r="D8" s="3">
        <v>34.700000000000003</v>
      </c>
      <c r="E8" s="3">
        <v>0.43</v>
      </c>
      <c r="F8" s="3">
        <v>4</v>
      </c>
      <c r="G8" s="3">
        <v>123</v>
      </c>
      <c r="H8" s="3">
        <v>22.074999999999999</v>
      </c>
      <c r="I8" s="3">
        <v>15.78</v>
      </c>
      <c r="J8" s="3">
        <v>0.8</v>
      </c>
      <c r="K8" s="3">
        <v>2000.23</v>
      </c>
      <c r="L8" s="3">
        <v>68</v>
      </c>
      <c r="M8" s="3">
        <v>1398</v>
      </c>
      <c r="N8" s="3">
        <v>539</v>
      </c>
      <c r="O8" s="3">
        <v>366</v>
      </c>
      <c r="P8" s="3">
        <v>0.18</v>
      </c>
      <c r="Q8" s="3">
        <v>15.2</v>
      </c>
      <c r="R8" s="3">
        <v>15.2</v>
      </c>
      <c r="S8" s="3">
        <v>18.559999999999999</v>
      </c>
      <c r="T8" s="3">
        <v>14.23</v>
      </c>
      <c r="U8" s="3">
        <v>4.54</v>
      </c>
      <c r="V8" s="3">
        <v>0.33</v>
      </c>
      <c r="W8" s="3">
        <v>243</v>
      </c>
      <c r="X8" s="3">
        <v>1.6300000000000008</v>
      </c>
      <c r="Y8" s="3">
        <v>0.7</v>
      </c>
      <c r="Z8" s="3">
        <v>12.76</v>
      </c>
      <c r="AA8" s="4">
        <v>1.07</v>
      </c>
    </row>
    <row r="9" spans="1:27" s="4" customFormat="1" x14ac:dyDescent="0.25">
      <c r="A9" s="3" t="s">
        <v>22</v>
      </c>
      <c r="B9" s="3" t="s">
        <v>34</v>
      </c>
      <c r="C9" s="3">
        <v>1</v>
      </c>
      <c r="D9" s="3">
        <v>42.3</v>
      </c>
      <c r="E9" s="3">
        <v>0.27</v>
      </c>
      <c r="F9" s="3">
        <v>2</v>
      </c>
      <c r="G9" s="3">
        <v>125.54</v>
      </c>
      <c r="H9" s="3">
        <v>23.138500000000001</v>
      </c>
      <c r="I9" s="3">
        <v>15.04</v>
      </c>
      <c r="J9" s="3">
        <v>0.74</v>
      </c>
      <c r="K9" s="3">
        <v>2000</v>
      </c>
      <c r="L9" s="3">
        <v>68</v>
      </c>
      <c r="M9" s="3">
        <v>1448</v>
      </c>
      <c r="N9" s="3">
        <v>456</v>
      </c>
      <c r="O9" s="3">
        <v>411</v>
      </c>
      <c r="P9" s="3">
        <v>0.14000000000000001</v>
      </c>
      <c r="Q9" s="3">
        <v>10.76</v>
      </c>
      <c r="R9" s="3">
        <v>14.89</v>
      </c>
      <c r="S9" s="3">
        <v>20.059999999999999</v>
      </c>
      <c r="T9" s="3">
        <v>12.98</v>
      </c>
      <c r="U9" s="3">
        <v>4.1100000000000003</v>
      </c>
      <c r="V9" s="3">
        <v>0.28000000000000003</v>
      </c>
      <c r="W9" s="3">
        <v>270</v>
      </c>
      <c r="X9" s="3">
        <v>2.0500000000000007</v>
      </c>
      <c r="Y9" s="3">
        <v>0.89</v>
      </c>
      <c r="Z9" s="3">
        <v>10.220000000000001</v>
      </c>
      <c r="AA9" s="4">
        <v>0.9</v>
      </c>
    </row>
    <row r="10" spans="1:27" s="4" customFormat="1" x14ac:dyDescent="0.25">
      <c r="A10" s="3" t="s">
        <v>23</v>
      </c>
      <c r="B10" s="3" t="s">
        <v>36</v>
      </c>
      <c r="C10" s="3">
        <v>1</v>
      </c>
      <c r="D10" s="3">
        <v>36.9</v>
      </c>
      <c r="E10" s="3">
        <v>0.51</v>
      </c>
      <c r="F10" s="3">
        <v>4</v>
      </c>
      <c r="G10" s="3">
        <v>154</v>
      </c>
      <c r="H10" s="3">
        <v>27.95</v>
      </c>
      <c r="I10" s="3">
        <f t="shared" si="0"/>
        <v>18.48</v>
      </c>
      <c r="J10" s="3">
        <v>0.84</v>
      </c>
      <c r="K10" s="3">
        <v>2400.39</v>
      </c>
      <c r="L10" s="3">
        <v>74</v>
      </c>
      <c r="M10" s="3">
        <v>1645</v>
      </c>
      <c r="N10" s="3">
        <v>590</v>
      </c>
      <c r="O10" s="3">
        <v>413</v>
      </c>
      <c r="P10" s="3">
        <v>0.22</v>
      </c>
      <c r="Q10" s="3">
        <v>10.11</v>
      </c>
      <c r="R10" s="3">
        <v>23.29</v>
      </c>
      <c r="S10" s="3">
        <v>24.45</v>
      </c>
      <c r="T10" s="3">
        <v>16.86</v>
      </c>
      <c r="U10" s="3">
        <v>4.49</v>
      </c>
      <c r="V10" s="3">
        <v>0.17</v>
      </c>
      <c r="W10" s="3">
        <v>311</v>
      </c>
      <c r="X10" s="3">
        <v>5.7799999999999994</v>
      </c>
      <c r="Y10" s="3">
        <v>1.27</v>
      </c>
      <c r="Z10" s="3">
        <v>16.89</v>
      </c>
      <c r="AA10" s="4">
        <v>1.9</v>
      </c>
    </row>
    <row r="11" spans="1:27" s="4" customFormat="1" x14ac:dyDescent="0.25">
      <c r="A11" s="3" t="s">
        <v>24</v>
      </c>
      <c r="B11" s="3" t="s">
        <v>35</v>
      </c>
      <c r="C11" s="3">
        <v>1</v>
      </c>
      <c r="D11" s="3">
        <v>42.9</v>
      </c>
      <c r="E11" s="3">
        <v>0.44</v>
      </c>
      <c r="F11" s="3">
        <v>4</v>
      </c>
      <c r="G11" s="3">
        <v>124.8</v>
      </c>
      <c r="H11" s="3">
        <v>22.87</v>
      </c>
      <c r="I11" s="3">
        <f t="shared" si="0"/>
        <v>17.82</v>
      </c>
      <c r="J11" s="3">
        <v>0.80999999999999994</v>
      </c>
      <c r="K11" s="3">
        <v>2000.56</v>
      </c>
      <c r="L11" s="3">
        <v>66</v>
      </c>
      <c r="M11" s="3">
        <v>1478</v>
      </c>
      <c r="N11" s="3">
        <v>490</v>
      </c>
      <c r="O11" s="3">
        <v>456</v>
      </c>
      <c r="P11" s="3">
        <v>0.15</v>
      </c>
      <c r="Q11" s="3">
        <v>11.2</v>
      </c>
      <c r="R11" s="3">
        <v>18.559999999999999</v>
      </c>
      <c r="S11" s="3">
        <v>21.25</v>
      </c>
      <c r="T11" s="3">
        <v>14.28</v>
      </c>
      <c r="U11" s="3">
        <v>3.98</v>
      </c>
      <c r="V11" s="3">
        <v>0.28000000000000003</v>
      </c>
      <c r="W11" s="3">
        <v>251</v>
      </c>
      <c r="X11" s="3">
        <v>4.5999999999999996</v>
      </c>
      <c r="Y11" s="3">
        <v>0.63</v>
      </c>
      <c r="Z11" s="3">
        <v>12.95</v>
      </c>
      <c r="AA11" s="4">
        <v>0.99</v>
      </c>
    </row>
    <row r="12" spans="1:27" s="4" customFormat="1" x14ac:dyDescent="0.25">
      <c r="A12" s="3" t="s">
        <v>16</v>
      </c>
      <c r="B12" s="3" t="s">
        <v>25</v>
      </c>
      <c r="C12" s="3">
        <v>2</v>
      </c>
      <c r="D12" s="3">
        <v>43.8</v>
      </c>
      <c r="E12" s="3">
        <f t="shared" ref="E12:E20" si="1">E3+0.05</f>
        <v>0.27</v>
      </c>
      <c r="F12" s="3">
        <v>2</v>
      </c>
      <c r="G12" s="3">
        <v>115</v>
      </c>
      <c r="H12" s="3">
        <v>23.38</v>
      </c>
      <c r="I12" s="3">
        <f>J12*20</f>
        <v>14.399999999999999</v>
      </c>
      <c r="J12" s="3">
        <v>0.72</v>
      </c>
      <c r="K12" s="3">
        <f t="shared" ref="K12:K20" si="2">K3+0.35</f>
        <v>1801.05</v>
      </c>
      <c r="L12" s="3">
        <v>68</v>
      </c>
      <c r="M12" s="3">
        <f>M3-28</f>
        <v>1280</v>
      </c>
      <c r="N12" s="3">
        <f t="shared" ref="N12:N20" si="3">N3-13</f>
        <v>417</v>
      </c>
      <c r="O12" s="3">
        <v>376</v>
      </c>
      <c r="P12" s="3">
        <f t="shared" ref="P12:P20" si="4">P3+0.04</f>
        <v>0.16</v>
      </c>
      <c r="Q12" s="3">
        <f t="shared" ref="Q12:Q20" si="5">Q3+0.21</f>
        <v>17.66</v>
      </c>
      <c r="R12" s="3">
        <v>11.3</v>
      </c>
      <c r="S12" s="3">
        <f t="shared" ref="S12:S20" si="6">S3+0.24</f>
        <v>17.02</v>
      </c>
      <c r="T12" s="3">
        <f t="shared" ref="T12:T20" si="7">T3+0.15</f>
        <v>11.35</v>
      </c>
      <c r="U12" s="3">
        <f t="shared" ref="U12:U19" si="8">U3-0.1</f>
        <v>3.34</v>
      </c>
      <c r="V12" s="3">
        <f t="shared" ref="V12:V20" si="9">V3-0.02</f>
        <v>0.26999999999999996</v>
      </c>
      <c r="W12" s="3">
        <v>240</v>
      </c>
      <c r="X12" s="3">
        <v>1.3499999999999996</v>
      </c>
      <c r="Y12" s="3">
        <v>0.53</v>
      </c>
      <c r="Z12" s="3">
        <f t="shared" ref="Z12:Z17" si="10">Z3+0.17</f>
        <v>9.4700000000000006</v>
      </c>
      <c r="AA12" s="4">
        <v>0.59</v>
      </c>
    </row>
    <row r="13" spans="1:27" s="4" customFormat="1" x14ac:dyDescent="0.25">
      <c r="A13" s="3" t="s">
        <v>17</v>
      </c>
      <c r="B13" s="3" t="s">
        <v>26</v>
      </c>
      <c r="C13" s="3">
        <v>2</v>
      </c>
      <c r="D13" s="3">
        <v>35.799999999999997</v>
      </c>
      <c r="E13" s="3">
        <f t="shared" si="1"/>
        <v>0.44</v>
      </c>
      <c r="F13" s="3">
        <v>3</v>
      </c>
      <c r="G13" s="3">
        <v>115</v>
      </c>
      <c r="H13" s="3">
        <v>24.39</v>
      </c>
      <c r="I13" s="3">
        <v>17.11</v>
      </c>
      <c r="J13" s="3">
        <v>0.76</v>
      </c>
      <c r="K13" s="3">
        <f t="shared" si="2"/>
        <v>1701.25</v>
      </c>
      <c r="L13" s="3">
        <v>71</v>
      </c>
      <c r="M13" s="3">
        <v>1449</v>
      </c>
      <c r="N13" s="3">
        <f t="shared" si="3"/>
        <v>574</v>
      </c>
      <c r="O13" s="3">
        <v>344</v>
      </c>
      <c r="P13" s="3">
        <f t="shared" si="4"/>
        <v>0.18000000000000002</v>
      </c>
      <c r="Q13" s="3">
        <f t="shared" si="5"/>
        <v>12.510000000000002</v>
      </c>
      <c r="R13" s="3">
        <v>16.7</v>
      </c>
      <c r="S13" s="3">
        <f t="shared" si="6"/>
        <v>20.569999999999997</v>
      </c>
      <c r="T13" s="3">
        <f t="shared" si="7"/>
        <v>14.65</v>
      </c>
      <c r="U13" s="3">
        <f t="shared" si="8"/>
        <v>3.39</v>
      </c>
      <c r="V13" s="3">
        <f t="shared" si="9"/>
        <v>0.25</v>
      </c>
      <c r="W13" s="3">
        <v>246</v>
      </c>
      <c r="X13" s="3">
        <v>3.0999999999999996</v>
      </c>
      <c r="Y13" s="3">
        <v>0.51</v>
      </c>
      <c r="Z13" s="3">
        <f t="shared" si="10"/>
        <v>12.17</v>
      </c>
      <c r="AA13" s="4">
        <v>1.23</v>
      </c>
    </row>
    <row r="14" spans="1:27" s="4" customFormat="1" x14ac:dyDescent="0.25">
      <c r="A14" s="3" t="s">
        <v>18</v>
      </c>
      <c r="B14" s="3" t="s">
        <v>27</v>
      </c>
      <c r="C14" s="3">
        <v>2</v>
      </c>
      <c r="D14" s="3">
        <v>40.200000000000003</v>
      </c>
      <c r="E14" s="3">
        <f t="shared" si="1"/>
        <v>0.42</v>
      </c>
      <c r="F14" s="3">
        <v>3</v>
      </c>
      <c r="G14" s="3">
        <v>116.9</v>
      </c>
      <c r="H14" s="3">
        <v>23.43</v>
      </c>
      <c r="I14" s="3">
        <f t="shared" ref="I14:I19" si="11">J14*20</f>
        <v>14.8</v>
      </c>
      <c r="J14" s="3">
        <v>0.74</v>
      </c>
      <c r="K14" s="3">
        <f t="shared" si="2"/>
        <v>2100.35</v>
      </c>
      <c r="L14" s="3">
        <v>66</v>
      </c>
      <c r="M14" s="3">
        <f>M5-28</f>
        <v>1431</v>
      </c>
      <c r="N14" s="3">
        <f t="shared" si="3"/>
        <v>471</v>
      </c>
      <c r="O14" s="3">
        <v>398</v>
      </c>
      <c r="P14" s="3">
        <f t="shared" si="4"/>
        <v>0.18000000000000002</v>
      </c>
      <c r="Q14" s="3">
        <f t="shared" si="5"/>
        <v>17.09</v>
      </c>
      <c r="R14" s="3">
        <v>12.8</v>
      </c>
      <c r="S14" s="3">
        <f t="shared" si="6"/>
        <v>17.779999999999998</v>
      </c>
      <c r="T14" s="3">
        <f t="shared" si="7"/>
        <v>12.49</v>
      </c>
      <c r="U14" s="3">
        <f t="shared" si="8"/>
        <v>3.56</v>
      </c>
      <c r="V14" s="3">
        <f t="shared" si="9"/>
        <v>0.28999999999999998</v>
      </c>
      <c r="W14" s="3">
        <v>281</v>
      </c>
      <c r="X14" s="3">
        <v>1.17</v>
      </c>
      <c r="Y14" s="3">
        <v>0.67</v>
      </c>
      <c r="Z14" s="3">
        <f t="shared" si="10"/>
        <v>9.3699999999999992</v>
      </c>
      <c r="AA14" s="4">
        <v>1.01</v>
      </c>
    </row>
    <row r="15" spans="1:27" s="4" customFormat="1" x14ac:dyDescent="0.25">
      <c r="A15" s="3" t="s">
        <v>19</v>
      </c>
      <c r="B15" s="3" t="s">
        <v>28</v>
      </c>
      <c r="C15" s="3">
        <v>2</v>
      </c>
      <c r="D15" s="3">
        <v>39.700000000000003</v>
      </c>
      <c r="E15" s="3">
        <f t="shared" si="1"/>
        <v>0.28999999999999998</v>
      </c>
      <c r="F15" s="3">
        <v>2</v>
      </c>
      <c r="G15" s="3">
        <v>125</v>
      </c>
      <c r="H15" s="3">
        <v>23.67</v>
      </c>
      <c r="I15" s="3">
        <f t="shared" si="11"/>
        <v>14.6</v>
      </c>
      <c r="J15" s="3">
        <v>0.73</v>
      </c>
      <c r="K15" s="3">
        <f t="shared" si="2"/>
        <v>2001.02</v>
      </c>
      <c r="L15" s="3">
        <v>65</v>
      </c>
      <c r="M15" s="3">
        <f>M6-28</f>
        <v>1281</v>
      </c>
      <c r="N15" s="3">
        <f t="shared" si="3"/>
        <v>429</v>
      </c>
      <c r="O15" s="3">
        <v>345</v>
      </c>
      <c r="P15" s="3">
        <f t="shared" si="4"/>
        <v>0.19</v>
      </c>
      <c r="Q15" s="3">
        <f t="shared" si="5"/>
        <v>16.970000000000002</v>
      </c>
      <c r="R15" s="3">
        <v>13.56</v>
      </c>
      <c r="S15" s="3">
        <f t="shared" si="6"/>
        <v>18.439999999999998</v>
      </c>
      <c r="T15" s="3">
        <f t="shared" si="7"/>
        <v>11.46</v>
      </c>
      <c r="U15" s="3">
        <f t="shared" si="8"/>
        <v>3.69</v>
      </c>
      <c r="V15" s="3">
        <f t="shared" si="9"/>
        <v>0.26999999999999996</v>
      </c>
      <c r="W15" s="3">
        <v>267</v>
      </c>
      <c r="X15" s="3">
        <v>1.8999999999999986</v>
      </c>
      <c r="Y15" s="3">
        <v>1.55</v>
      </c>
      <c r="Z15" s="3">
        <f t="shared" si="10"/>
        <v>9.8699999999999992</v>
      </c>
      <c r="AA15" s="4">
        <v>0.79</v>
      </c>
    </row>
    <row r="16" spans="1:27" s="4" customFormat="1" x14ac:dyDescent="0.25">
      <c r="A16" s="3" t="s">
        <v>20</v>
      </c>
      <c r="B16" s="3" t="s">
        <v>29</v>
      </c>
      <c r="C16" s="3">
        <v>2</v>
      </c>
      <c r="D16" s="3">
        <v>43.199999999999996</v>
      </c>
      <c r="E16" s="3">
        <f t="shared" si="1"/>
        <v>0.5</v>
      </c>
      <c r="F16" s="3">
        <v>4</v>
      </c>
      <c r="G16" s="3">
        <v>128</v>
      </c>
      <c r="H16" s="3">
        <v>28.76</v>
      </c>
      <c r="I16" s="3">
        <v>18.899999999999999</v>
      </c>
      <c r="J16" s="3">
        <v>0.83</v>
      </c>
      <c r="K16" s="3">
        <f t="shared" si="2"/>
        <v>2301.33</v>
      </c>
      <c r="L16" s="3">
        <v>69</v>
      </c>
      <c r="M16" s="3">
        <f>M7-28</f>
        <v>1426</v>
      </c>
      <c r="N16" s="3">
        <f t="shared" si="3"/>
        <v>563</v>
      </c>
      <c r="O16" s="3">
        <v>367</v>
      </c>
      <c r="P16" s="3">
        <f t="shared" si="4"/>
        <v>0.16</v>
      </c>
      <c r="Q16" s="3">
        <f t="shared" si="5"/>
        <v>9.91</v>
      </c>
      <c r="R16" s="3">
        <v>17.87</v>
      </c>
      <c r="S16" s="3">
        <f t="shared" si="6"/>
        <v>23.689999999999998</v>
      </c>
      <c r="T16" s="3">
        <f t="shared" si="7"/>
        <v>15.02</v>
      </c>
      <c r="U16" s="3">
        <f t="shared" si="8"/>
        <v>3.53</v>
      </c>
      <c r="V16" s="3">
        <f t="shared" si="9"/>
        <v>0.19</v>
      </c>
      <c r="W16" s="3">
        <v>291</v>
      </c>
      <c r="X16" s="3">
        <v>3.6099999999999994</v>
      </c>
      <c r="Y16" s="3">
        <v>0.44</v>
      </c>
      <c r="Z16" s="3">
        <f t="shared" si="10"/>
        <v>13.4</v>
      </c>
      <c r="AA16" s="4">
        <v>1.29</v>
      </c>
    </row>
    <row r="17" spans="1:27" s="4" customFormat="1" x14ac:dyDescent="0.25">
      <c r="A17" s="3" t="s">
        <v>21</v>
      </c>
      <c r="B17" s="3" t="s">
        <v>30</v>
      </c>
      <c r="C17" s="3">
        <v>2</v>
      </c>
      <c r="D17" s="3">
        <v>35.5</v>
      </c>
      <c r="E17" s="3">
        <f t="shared" si="1"/>
        <v>0.48</v>
      </c>
      <c r="F17" s="3">
        <v>4</v>
      </c>
      <c r="G17" s="3">
        <v>124</v>
      </c>
      <c r="H17" s="3">
        <v>23.64</v>
      </c>
      <c r="I17" s="3">
        <f t="shared" si="11"/>
        <v>15.4</v>
      </c>
      <c r="J17" s="3">
        <v>0.77</v>
      </c>
      <c r="K17" s="3">
        <f t="shared" si="2"/>
        <v>2000.58</v>
      </c>
      <c r="L17" s="3">
        <v>67</v>
      </c>
      <c r="M17" s="3">
        <f>M8-28</f>
        <v>1370</v>
      </c>
      <c r="N17" s="3">
        <f t="shared" si="3"/>
        <v>526</v>
      </c>
      <c r="O17" s="3">
        <v>389</v>
      </c>
      <c r="P17" s="3">
        <f t="shared" si="4"/>
        <v>0.22</v>
      </c>
      <c r="Q17" s="3">
        <f t="shared" si="5"/>
        <v>15.41</v>
      </c>
      <c r="R17" s="3">
        <v>15.2</v>
      </c>
      <c r="S17" s="3">
        <f t="shared" si="6"/>
        <v>18.799999999999997</v>
      </c>
      <c r="T17" s="3">
        <f t="shared" si="7"/>
        <v>14.38</v>
      </c>
      <c r="U17" s="3">
        <f t="shared" si="8"/>
        <v>4.4400000000000004</v>
      </c>
      <c r="V17" s="3">
        <f t="shared" si="9"/>
        <v>0.31</v>
      </c>
      <c r="W17" s="3">
        <v>253</v>
      </c>
      <c r="X17" s="3">
        <v>1.75</v>
      </c>
      <c r="Y17" s="3">
        <v>1.7</v>
      </c>
      <c r="Z17" s="3">
        <f t="shared" si="10"/>
        <v>12.93</v>
      </c>
      <c r="AA17" s="4">
        <v>0.98</v>
      </c>
    </row>
    <row r="18" spans="1:27" s="4" customFormat="1" x14ac:dyDescent="0.25">
      <c r="A18" s="3" t="s">
        <v>22</v>
      </c>
      <c r="B18" s="3" t="s">
        <v>34</v>
      </c>
      <c r="C18" s="3">
        <v>2</v>
      </c>
      <c r="D18" s="3">
        <v>43.099999999999994</v>
      </c>
      <c r="E18" s="3">
        <f t="shared" si="1"/>
        <v>0.32</v>
      </c>
      <c r="F18" s="3">
        <v>2</v>
      </c>
      <c r="G18" s="3">
        <v>133</v>
      </c>
      <c r="H18" s="3">
        <v>25.91</v>
      </c>
      <c r="I18" s="3">
        <f t="shared" si="11"/>
        <v>15</v>
      </c>
      <c r="J18" s="3">
        <v>0.75</v>
      </c>
      <c r="K18" s="3">
        <f t="shared" si="2"/>
        <v>2000.35</v>
      </c>
      <c r="L18" s="3">
        <v>70</v>
      </c>
      <c r="M18" s="3">
        <f>M9-28</f>
        <v>1420</v>
      </c>
      <c r="N18" s="3">
        <f t="shared" si="3"/>
        <v>443</v>
      </c>
      <c r="O18" s="3">
        <v>267</v>
      </c>
      <c r="P18" s="3">
        <f t="shared" si="4"/>
        <v>0.18000000000000002</v>
      </c>
      <c r="Q18" s="3">
        <f t="shared" si="5"/>
        <v>10.97</v>
      </c>
      <c r="R18" s="3">
        <v>14.89</v>
      </c>
      <c r="S18" s="3">
        <f t="shared" si="6"/>
        <v>20.299999999999997</v>
      </c>
      <c r="T18" s="3">
        <f t="shared" si="7"/>
        <v>13.13</v>
      </c>
      <c r="U18" s="3">
        <f t="shared" si="8"/>
        <v>4.0100000000000007</v>
      </c>
      <c r="V18" s="3">
        <f t="shared" si="9"/>
        <v>0.26</v>
      </c>
      <c r="W18" s="3">
        <v>273</v>
      </c>
      <c r="X18" s="3">
        <v>2.17</v>
      </c>
      <c r="Y18" s="3">
        <v>0.39</v>
      </c>
      <c r="Z18" s="3">
        <v>9.56</v>
      </c>
      <c r="AA18" s="4">
        <v>0.88</v>
      </c>
    </row>
    <row r="19" spans="1:27" s="4" customFormat="1" x14ac:dyDescent="0.25">
      <c r="A19" s="3" t="s">
        <v>23</v>
      </c>
      <c r="B19" s="3" t="s">
        <v>36</v>
      </c>
      <c r="C19" s="3">
        <v>2</v>
      </c>
      <c r="D19" s="3">
        <v>34.700000000000003</v>
      </c>
      <c r="E19" s="3">
        <f t="shared" si="1"/>
        <v>0.56000000000000005</v>
      </c>
      <c r="F19" s="3">
        <v>5</v>
      </c>
      <c r="G19" s="3">
        <v>166</v>
      </c>
      <c r="H19" s="3">
        <v>26.704999999999998</v>
      </c>
      <c r="I19" s="3">
        <f t="shared" si="11"/>
        <v>17.2</v>
      </c>
      <c r="J19" s="3">
        <v>0.86</v>
      </c>
      <c r="K19" s="3">
        <f t="shared" si="2"/>
        <v>2400.7399999999998</v>
      </c>
      <c r="L19" s="3">
        <v>74</v>
      </c>
      <c r="M19" s="3">
        <v>1478</v>
      </c>
      <c r="N19" s="3">
        <f t="shared" si="3"/>
        <v>577</v>
      </c>
      <c r="O19" s="3">
        <v>356</v>
      </c>
      <c r="P19" s="3">
        <f t="shared" si="4"/>
        <v>0.26</v>
      </c>
      <c r="Q19" s="3">
        <f t="shared" si="5"/>
        <v>10.32</v>
      </c>
      <c r="R19" s="3">
        <v>23.29</v>
      </c>
      <c r="S19" s="3">
        <f t="shared" si="6"/>
        <v>24.689999999999998</v>
      </c>
      <c r="T19" s="3">
        <f t="shared" si="7"/>
        <v>17.009999999999998</v>
      </c>
      <c r="U19" s="3">
        <f t="shared" si="8"/>
        <v>4.3900000000000006</v>
      </c>
      <c r="V19" s="3">
        <f t="shared" si="9"/>
        <v>0.15000000000000002</v>
      </c>
      <c r="W19" s="3">
        <v>298</v>
      </c>
      <c r="X19" s="3">
        <v>5.8999999999999986</v>
      </c>
      <c r="Y19" s="3">
        <v>1.33</v>
      </c>
      <c r="Z19" s="3">
        <f>Z10+0.17</f>
        <v>17.060000000000002</v>
      </c>
      <c r="AA19" s="4">
        <v>1.76</v>
      </c>
    </row>
    <row r="20" spans="1:27" s="4" customFormat="1" x14ac:dyDescent="0.25">
      <c r="A20" s="3" t="s">
        <v>24</v>
      </c>
      <c r="B20" s="3" t="s">
        <v>35</v>
      </c>
      <c r="C20" s="3">
        <v>2</v>
      </c>
      <c r="D20" s="3">
        <v>43.699999999999996</v>
      </c>
      <c r="E20" s="3">
        <f t="shared" si="1"/>
        <v>0.49</v>
      </c>
      <c r="F20" s="3">
        <v>4</v>
      </c>
      <c r="G20" s="3">
        <v>133.77000000000001</v>
      </c>
      <c r="H20" s="3">
        <v>24.84</v>
      </c>
      <c r="I20" s="3">
        <v>16.45</v>
      </c>
      <c r="J20" s="3">
        <v>0.82</v>
      </c>
      <c r="K20" s="3">
        <f t="shared" si="2"/>
        <v>2000.9099999999999</v>
      </c>
      <c r="L20" s="3">
        <v>66</v>
      </c>
      <c r="M20" s="3">
        <f>M11-28</f>
        <v>1450</v>
      </c>
      <c r="N20" s="3">
        <f t="shared" si="3"/>
        <v>477</v>
      </c>
      <c r="O20" s="3">
        <v>382</v>
      </c>
      <c r="P20" s="3">
        <f t="shared" si="4"/>
        <v>0.19</v>
      </c>
      <c r="Q20" s="3">
        <f t="shared" si="5"/>
        <v>11.41</v>
      </c>
      <c r="R20" s="3">
        <v>18.559999999999999</v>
      </c>
      <c r="S20" s="3">
        <f t="shared" si="6"/>
        <v>21.49</v>
      </c>
      <c r="T20" s="3">
        <f t="shared" si="7"/>
        <v>14.43</v>
      </c>
      <c r="U20" s="3">
        <v>3.02</v>
      </c>
      <c r="V20" s="3">
        <f t="shared" si="9"/>
        <v>0.26</v>
      </c>
      <c r="W20" s="3">
        <v>241</v>
      </c>
      <c r="X20" s="3">
        <v>4.7199999999999989</v>
      </c>
      <c r="Y20" s="3">
        <v>0.7</v>
      </c>
      <c r="Z20" s="3">
        <f>Z11+0.17</f>
        <v>13.12</v>
      </c>
      <c r="AA20" s="4">
        <v>0.92</v>
      </c>
    </row>
    <row r="21" spans="1:27" s="4" customFormat="1" x14ac:dyDescent="0.25">
      <c r="A21" s="3" t="s">
        <v>16</v>
      </c>
      <c r="B21" s="3" t="s">
        <v>25</v>
      </c>
      <c r="C21" s="3">
        <v>3</v>
      </c>
      <c r="D21" s="3">
        <v>43.54</v>
      </c>
      <c r="E21" s="3">
        <f>E12-0.02</f>
        <v>0.25</v>
      </c>
      <c r="F21" s="3">
        <v>2</v>
      </c>
      <c r="G21" s="3">
        <v>112</v>
      </c>
      <c r="H21" s="3">
        <v>24.14</v>
      </c>
      <c r="I21" s="3">
        <f>J21*18.9</f>
        <v>13.796999999999999</v>
      </c>
      <c r="J21" s="3">
        <v>0.73</v>
      </c>
      <c r="K21" s="3">
        <f t="shared" ref="K21:K29" si="12">K12+0.35</f>
        <v>1801.3999999999999</v>
      </c>
      <c r="L21" s="3">
        <v>67</v>
      </c>
      <c r="M21" s="3">
        <f>M12-78</f>
        <v>1202</v>
      </c>
      <c r="N21" s="3">
        <f>N12+8</f>
        <v>425</v>
      </c>
      <c r="O21" s="3">
        <v>321</v>
      </c>
      <c r="P21" s="3">
        <f>P12-0.01</f>
        <v>0.15</v>
      </c>
      <c r="Q21" s="3">
        <f>Q12-0.31</f>
        <v>17.350000000000001</v>
      </c>
      <c r="R21" s="3">
        <v>11.9</v>
      </c>
      <c r="S21" s="3">
        <f t="shared" ref="S21:S29" si="13">S12+0.24</f>
        <v>17.259999999999998</v>
      </c>
      <c r="T21" s="3">
        <f>T12-0.11</f>
        <v>11.24</v>
      </c>
      <c r="U21" s="3">
        <f>U12-0.23</f>
        <v>3.11</v>
      </c>
      <c r="V21" s="3">
        <f t="shared" ref="V21:V29" si="14">V3+0.03</f>
        <v>0.31999999999999995</v>
      </c>
      <c r="W21" s="3">
        <v>233</v>
      </c>
      <c r="X21" s="3">
        <v>1.1600000000000001</v>
      </c>
      <c r="Y21" s="3">
        <v>0.73</v>
      </c>
      <c r="Z21" s="3">
        <f t="shared" ref="Z21" si="15">Z12+0.17</f>
        <v>9.64</v>
      </c>
      <c r="AA21" s="4">
        <v>0.87</v>
      </c>
    </row>
    <row r="22" spans="1:27" s="4" customFormat="1" x14ac:dyDescent="0.25">
      <c r="A22" s="3" t="s">
        <v>17</v>
      </c>
      <c r="B22" s="3" t="s">
        <v>26</v>
      </c>
      <c r="C22" s="3">
        <v>3</v>
      </c>
      <c r="D22" s="3">
        <v>35.54</v>
      </c>
      <c r="E22" s="3">
        <f t="shared" ref="E22:E29" si="16">E13-0.02</f>
        <v>0.42</v>
      </c>
      <c r="F22" s="3">
        <v>3</v>
      </c>
      <c r="G22" s="3">
        <v>123</v>
      </c>
      <c r="H22" s="3">
        <v>26.5</v>
      </c>
      <c r="I22" s="3">
        <f t="shared" ref="I22:I29" si="17">J22*18.9</f>
        <v>14.174999999999999</v>
      </c>
      <c r="J22" s="3">
        <v>0.75</v>
      </c>
      <c r="K22" s="3">
        <f t="shared" si="12"/>
        <v>1701.6</v>
      </c>
      <c r="L22" s="3">
        <v>66</v>
      </c>
      <c r="M22" s="3">
        <f t="shared" ref="M22:M29" si="18">M13-78</f>
        <v>1371</v>
      </c>
      <c r="N22" s="3">
        <f t="shared" ref="N22:N29" si="19">N13+8</f>
        <v>582</v>
      </c>
      <c r="O22" s="3">
        <v>298</v>
      </c>
      <c r="P22" s="3">
        <f t="shared" ref="P22:P29" si="20">P13-0.01</f>
        <v>0.17</v>
      </c>
      <c r="Q22" s="3">
        <f t="shared" ref="Q22:Q29" si="21">Q13-0.31</f>
        <v>12.200000000000001</v>
      </c>
      <c r="R22" s="3">
        <v>15.7</v>
      </c>
      <c r="S22" s="3">
        <f t="shared" si="13"/>
        <v>20.809999999999995</v>
      </c>
      <c r="T22" s="3">
        <f t="shared" ref="T22:T28" si="22">T13-0.11</f>
        <v>14.540000000000001</v>
      </c>
      <c r="U22" s="3">
        <f t="shared" ref="U22:U28" si="23">U13-0.23</f>
        <v>3.16</v>
      </c>
      <c r="V22" s="3">
        <f t="shared" si="14"/>
        <v>0.30000000000000004</v>
      </c>
      <c r="W22" s="3">
        <v>246</v>
      </c>
      <c r="X22" s="3">
        <v>2.91</v>
      </c>
      <c r="Y22" s="3">
        <v>1.23</v>
      </c>
      <c r="Z22" s="3">
        <v>15.44</v>
      </c>
      <c r="AA22" s="4">
        <v>1.28</v>
      </c>
    </row>
    <row r="23" spans="1:27" s="4" customFormat="1" x14ac:dyDescent="0.25">
      <c r="A23" s="3" t="s">
        <v>18</v>
      </c>
      <c r="B23" s="3" t="s">
        <v>27</v>
      </c>
      <c r="C23" s="3">
        <v>3</v>
      </c>
      <c r="D23" s="3">
        <v>39.94</v>
      </c>
      <c r="E23" s="3">
        <f t="shared" si="16"/>
        <v>0.39999999999999997</v>
      </c>
      <c r="F23" s="3">
        <v>3</v>
      </c>
      <c r="G23" s="3">
        <v>122</v>
      </c>
      <c r="H23" s="3">
        <v>24.51</v>
      </c>
      <c r="I23" s="3">
        <f t="shared" si="17"/>
        <v>13.985999999999999</v>
      </c>
      <c r="J23" s="3">
        <v>0.74</v>
      </c>
      <c r="K23" s="3">
        <f t="shared" si="12"/>
        <v>2100.6999999999998</v>
      </c>
      <c r="L23" s="3">
        <v>64</v>
      </c>
      <c r="M23" s="3">
        <f t="shared" si="18"/>
        <v>1353</v>
      </c>
      <c r="N23" s="3">
        <f t="shared" si="19"/>
        <v>479</v>
      </c>
      <c r="O23" s="3">
        <v>367</v>
      </c>
      <c r="P23" s="3">
        <f t="shared" si="20"/>
        <v>0.17</v>
      </c>
      <c r="Q23" s="3">
        <f t="shared" si="21"/>
        <v>16.78</v>
      </c>
      <c r="R23" s="3">
        <v>13.1</v>
      </c>
      <c r="S23" s="3">
        <f t="shared" si="13"/>
        <v>18.019999999999996</v>
      </c>
      <c r="T23" s="3">
        <f t="shared" si="22"/>
        <v>12.38</v>
      </c>
      <c r="U23" s="3">
        <f t="shared" si="23"/>
        <v>3.33</v>
      </c>
      <c r="V23" s="3">
        <f t="shared" si="14"/>
        <v>0.33999999999999997</v>
      </c>
      <c r="W23" s="3">
        <v>280</v>
      </c>
      <c r="X23" s="3">
        <v>0.98000000000000043</v>
      </c>
      <c r="Y23" s="3">
        <v>0.54</v>
      </c>
      <c r="Z23" s="3">
        <f>Z13+0.25</f>
        <v>12.42</v>
      </c>
      <c r="AA23" s="4">
        <v>1.1200000000000001</v>
      </c>
    </row>
    <row r="24" spans="1:27" s="4" customFormat="1" x14ac:dyDescent="0.25">
      <c r="A24" s="3" t="s">
        <v>19</v>
      </c>
      <c r="B24" s="3" t="s">
        <v>28</v>
      </c>
      <c r="C24" s="3">
        <v>3</v>
      </c>
      <c r="D24" s="3">
        <v>39.44</v>
      </c>
      <c r="E24" s="3">
        <f t="shared" si="16"/>
        <v>0.26999999999999996</v>
      </c>
      <c r="F24" s="3">
        <v>2</v>
      </c>
      <c r="G24" s="3">
        <v>117</v>
      </c>
      <c r="H24" s="3">
        <v>24.33</v>
      </c>
      <c r="I24" s="3">
        <f t="shared" si="17"/>
        <v>13.607999999999999</v>
      </c>
      <c r="J24" s="3">
        <v>0.72</v>
      </c>
      <c r="K24" s="3">
        <f t="shared" si="12"/>
        <v>2001.37</v>
      </c>
      <c r="L24" s="3">
        <v>65</v>
      </c>
      <c r="M24" s="3">
        <f t="shared" si="18"/>
        <v>1203</v>
      </c>
      <c r="N24" s="3">
        <f t="shared" si="19"/>
        <v>437</v>
      </c>
      <c r="O24" s="3">
        <v>323</v>
      </c>
      <c r="P24" s="3">
        <f t="shared" si="20"/>
        <v>0.18</v>
      </c>
      <c r="Q24" s="3">
        <f t="shared" si="21"/>
        <v>16.660000000000004</v>
      </c>
      <c r="R24" s="3">
        <v>13</v>
      </c>
      <c r="S24" s="3">
        <f t="shared" si="13"/>
        <v>18.679999999999996</v>
      </c>
      <c r="T24" s="3">
        <f t="shared" si="22"/>
        <v>11.350000000000001</v>
      </c>
      <c r="U24" s="3">
        <f t="shared" si="23"/>
        <v>3.46</v>
      </c>
      <c r="V24" s="3">
        <f t="shared" si="14"/>
        <v>0.31999999999999995</v>
      </c>
      <c r="W24" s="3">
        <v>267</v>
      </c>
      <c r="X24" s="3">
        <v>1.71</v>
      </c>
      <c r="Y24" s="3">
        <v>1.28</v>
      </c>
      <c r="Z24" s="3">
        <f>Z14+0.25</f>
        <v>9.6199999999999992</v>
      </c>
      <c r="AA24" s="4">
        <v>0.73</v>
      </c>
    </row>
    <row r="25" spans="1:27" s="4" customFormat="1" x14ac:dyDescent="0.25">
      <c r="A25" s="3" t="s">
        <v>20</v>
      </c>
      <c r="B25" s="3" t="s">
        <v>29</v>
      </c>
      <c r="C25" s="3">
        <v>3</v>
      </c>
      <c r="D25" s="3">
        <v>35.5</v>
      </c>
      <c r="E25" s="3">
        <f t="shared" si="16"/>
        <v>0.48</v>
      </c>
      <c r="F25" s="3">
        <v>3</v>
      </c>
      <c r="G25" s="3">
        <v>132.11000000000001</v>
      </c>
      <c r="H25" s="3">
        <v>26.89</v>
      </c>
      <c r="I25" s="3">
        <v>17.46</v>
      </c>
      <c r="J25" s="3">
        <v>0.80999999999999994</v>
      </c>
      <c r="K25" s="3">
        <f>K16+0.35</f>
        <v>2301.6799999999998</v>
      </c>
      <c r="L25" s="3">
        <v>69</v>
      </c>
      <c r="M25" s="3">
        <f t="shared" si="18"/>
        <v>1348</v>
      </c>
      <c r="N25" s="3">
        <f t="shared" si="19"/>
        <v>571</v>
      </c>
      <c r="O25" s="3">
        <v>356</v>
      </c>
      <c r="P25" s="3">
        <f t="shared" si="20"/>
        <v>0.15</v>
      </c>
      <c r="Q25" s="3">
        <f t="shared" si="21"/>
        <v>9.6</v>
      </c>
      <c r="R25" s="3">
        <v>17.8</v>
      </c>
      <c r="S25" s="3">
        <f t="shared" si="13"/>
        <v>23.929999999999996</v>
      </c>
      <c r="T25" s="3">
        <f t="shared" si="22"/>
        <v>14.91</v>
      </c>
      <c r="U25" s="3">
        <f t="shared" si="23"/>
        <v>3.3</v>
      </c>
      <c r="V25" s="3">
        <f t="shared" si="14"/>
        <v>0.24</v>
      </c>
      <c r="W25" s="3">
        <v>299</v>
      </c>
      <c r="X25" s="3">
        <v>3.42</v>
      </c>
      <c r="Y25" s="3">
        <v>0.77</v>
      </c>
      <c r="Z25" s="3">
        <v>14.35</v>
      </c>
      <c r="AA25" s="4">
        <v>1.18</v>
      </c>
    </row>
    <row r="26" spans="1:27" s="4" customFormat="1" x14ac:dyDescent="0.25">
      <c r="A26" s="3" t="s">
        <v>21</v>
      </c>
      <c r="B26" s="3" t="s">
        <v>30</v>
      </c>
      <c r="C26" s="3">
        <v>3</v>
      </c>
      <c r="D26" s="3">
        <v>35.239999999999995</v>
      </c>
      <c r="E26" s="3">
        <f t="shared" si="16"/>
        <v>0.45999999999999996</v>
      </c>
      <c r="F26" s="3">
        <v>4</v>
      </c>
      <c r="G26" s="3">
        <v>114.98</v>
      </c>
      <c r="H26" s="3">
        <v>24.25</v>
      </c>
      <c r="I26" s="3">
        <f t="shared" si="17"/>
        <v>13.607999999999999</v>
      </c>
      <c r="J26" s="3">
        <v>0.72</v>
      </c>
      <c r="K26" s="3">
        <f t="shared" si="12"/>
        <v>2000.9299999999998</v>
      </c>
      <c r="L26" s="3">
        <v>68</v>
      </c>
      <c r="M26" s="3">
        <f t="shared" si="18"/>
        <v>1292</v>
      </c>
      <c r="N26" s="3">
        <f t="shared" si="19"/>
        <v>534</v>
      </c>
      <c r="O26" s="3">
        <v>379</v>
      </c>
      <c r="P26" s="3">
        <f t="shared" si="20"/>
        <v>0.21</v>
      </c>
      <c r="Q26" s="3">
        <f t="shared" si="21"/>
        <v>15.1</v>
      </c>
      <c r="R26" s="3">
        <v>15.2</v>
      </c>
      <c r="S26" s="3">
        <f t="shared" si="13"/>
        <v>19.039999999999996</v>
      </c>
      <c r="T26" s="3">
        <f t="shared" si="22"/>
        <v>14.270000000000001</v>
      </c>
      <c r="U26" s="3">
        <f t="shared" si="23"/>
        <v>4.21</v>
      </c>
      <c r="V26" s="3">
        <f t="shared" si="14"/>
        <v>0.36</v>
      </c>
      <c r="W26" s="3">
        <v>246</v>
      </c>
      <c r="X26" s="3">
        <v>1.5600000000000005</v>
      </c>
      <c r="Y26" s="3">
        <v>0.76</v>
      </c>
      <c r="Z26" s="3">
        <f>Z16+0.25</f>
        <v>13.65</v>
      </c>
      <c r="AA26" s="4">
        <v>1.02</v>
      </c>
    </row>
    <row r="27" spans="1:27" s="4" customFormat="1" x14ac:dyDescent="0.25">
      <c r="A27" s="3" t="s">
        <v>22</v>
      </c>
      <c r="B27" s="3" t="s">
        <v>34</v>
      </c>
      <c r="C27" s="3">
        <v>3</v>
      </c>
      <c r="D27" s="3">
        <v>42.839999999999996</v>
      </c>
      <c r="E27" s="3">
        <f t="shared" si="16"/>
        <v>0.3</v>
      </c>
      <c r="F27" s="3">
        <v>2</v>
      </c>
      <c r="G27" s="3">
        <v>114.76</v>
      </c>
      <c r="H27" s="3">
        <v>24.25</v>
      </c>
      <c r="I27" s="3">
        <f t="shared" si="17"/>
        <v>13.985999999999999</v>
      </c>
      <c r="J27" s="3">
        <v>0.74</v>
      </c>
      <c r="K27" s="3">
        <f t="shared" si="12"/>
        <v>2000.6999999999998</v>
      </c>
      <c r="L27" s="3">
        <v>69</v>
      </c>
      <c r="M27" s="3">
        <f t="shared" si="18"/>
        <v>1342</v>
      </c>
      <c r="N27" s="3">
        <f t="shared" si="19"/>
        <v>451</v>
      </c>
      <c r="O27" s="3">
        <v>356</v>
      </c>
      <c r="P27" s="3">
        <f t="shared" si="20"/>
        <v>0.17</v>
      </c>
      <c r="Q27" s="3">
        <f t="shared" si="21"/>
        <v>10.66</v>
      </c>
      <c r="R27" s="3">
        <v>14.89</v>
      </c>
      <c r="S27" s="3">
        <f t="shared" si="13"/>
        <v>20.539999999999996</v>
      </c>
      <c r="T27" s="3">
        <f t="shared" si="22"/>
        <v>13.020000000000001</v>
      </c>
      <c r="U27" s="3">
        <f t="shared" si="23"/>
        <v>3.7800000000000007</v>
      </c>
      <c r="V27" s="3">
        <f t="shared" si="14"/>
        <v>0.31000000000000005</v>
      </c>
      <c r="W27" s="3">
        <v>272</v>
      </c>
      <c r="X27" s="3">
        <v>1.9800000000000004</v>
      </c>
      <c r="Y27" s="3">
        <v>0.64</v>
      </c>
      <c r="Z27" s="3">
        <f>Z17+0.25</f>
        <v>13.18</v>
      </c>
      <c r="AA27" s="4">
        <v>1.1399999999999999</v>
      </c>
    </row>
    <row r="28" spans="1:27" s="4" customFormat="1" x14ac:dyDescent="0.25">
      <c r="A28" s="3" t="s">
        <v>23</v>
      </c>
      <c r="B28" s="3" t="s">
        <v>36</v>
      </c>
      <c r="C28" s="3">
        <v>3</v>
      </c>
      <c r="D28" s="3">
        <v>34.44</v>
      </c>
      <c r="E28" s="3">
        <f t="shared" si="16"/>
        <v>0.54</v>
      </c>
      <c r="F28" s="3">
        <v>5</v>
      </c>
      <c r="G28" s="3">
        <v>156.30000000000001</v>
      </c>
      <c r="H28" s="3">
        <v>27.677</v>
      </c>
      <c r="I28" s="3">
        <v>18.34</v>
      </c>
      <c r="J28" s="3">
        <v>0.85</v>
      </c>
      <c r="K28" s="3">
        <f t="shared" si="12"/>
        <v>2401.0899999999997</v>
      </c>
      <c r="L28" s="3">
        <v>75</v>
      </c>
      <c r="M28" s="3">
        <f>M19-O3278</f>
        <v>1478</v>
      </c>
      <c r="N28" s="3">
        <f t="shared" si="19"/>
        <v>585</v>
      </c>
      <c r="O28" s="3">
        <v>406</v>
      </c>
      <c r="P28" s="3">
        <v>0.23</v>
      </c>
      <c r="Q28" s="3">
        <f t="shared" si="21"/>
        <v>10.01</v>
      </c>
      <c r="R28" s="3">
        <v>22.29</v>
      </c>
      <c r="S28" s="3">
        <f>S19+0.24</f>
        <v>24.929999999999996</v>
      </c>
      <c r="T28" s="3">
        <f t="shared" si="22"/>
        <v>16.899999999999999</v>
      </c>
      <c r="U28" s="3">
        <f t="shared" si="23"/>
        <v>4.16</v>
      </c>
      <c r="V28" s="3">
        <f t="shared" si="14"/>
        <v>0.2</v>
      </c>
      <c r="W28" s="3">
        <v>310</v>
      </c>
      <c r="X28" s="3">
        <v>5.7099999999999991</v>
      </c>
      <c r="Y28" s="3">
        <v>0.99</v>
      </c>
      <c r="Z28" s="3">
        <v>18.98</v>
      </c>
      <c r="AA28" s="4">
        <v>1.83</v>
      </c>
    </row>
    <row r="29" spans="1:27" s="4" customFormat="1" x14ac:dyDescent="0.25">
      <c r="A29" s="3" t="s">
        <v>24</v>
      </c>
      <c r="B29" s="3" t="s">
        <v>35</v>
      </c>
      <c r="C29" s="3">
        <v>3</v>
      </c>
      <c r="D29" s="3">
        <v>43.44</v>
      </c>
      <c r="E29" s="3">
        <f t="shared" si="16"/>
        <v>0.47</v>
      </c>
      <c r="F29" s="3">
        <v>3</v>
      </c>
      <c r="G29" s="3">
        <v>126.8</v>
      </c>
      <c r="H29" s="3">
        <v>25.92</v>
      </c>
      <c r="I29" s="3">
        <f t="shared" si="17"/>
        <v>15.497999999999998</v>
      </c>
      <c r="J29" s="3">
        <v>0.82</v>
      </c>
      <c r="K29" s="3">
        <f t="shared" si="12"/>
        <v>2001.2599999999998</v>
      </c>
      <c r="L29" s="3">
        <v>66</v>
      </c>
      <c r="M29" s="3">
        <f t="shared" si="18"/>
        <v>1372</v>
      </c>
      <c r="N29" s="3">
        <f t="shared" si="19"/>
        <v>485</v>
      </c>
      <c r="O29" s="3">
        <v>448</v>
      </c>
      <c r="P29" s="3">
        <f t="shared" si="20"/>
        <v>0.18</v>
      </c>
      <c r="Q29" s="3">
        <f t="shared" si="21"/>
        <v>11.1</v>
      </c>
      <c r="R29" s="3">
        <v>19.5</v>
      </c>
      <c r="S29" s="3">
        <f t="shared" si="13"/>
        <v>21.729999999999997</v>
      </c>
      <c r="T29" s="3">
        <v>15.89</v>
      </c>
      <c r="U29" s="3">
        <v>3.11</v>
      </c>
      <c r="V29" s="3">
        <f t="shared" si="14"/>
        <v>0.31000000000000005</v>
      </c>
      <c r="W29" s="3">
        <v>267</v>
      </c>
      <c r="X29" s="3">
        <v>2.2300000000000004</v>
      </c>
      <c r="Y29" s="3">
        <v>1.08</v>
      </c>
      <c r="Z29" s="3">
        <v>14.09</v>
      </c>
      <c r="AA29" s="4">
        <v>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dcterms:created xsi:type="dcterms:W3CDTF">2026-05-05T06:06:32Z</dcterms:created>
  <dcterms:modified xsi:type="dcterms:W3CDTF">2026-06-05T14:09:20Z</dcterms:modified>
</cp:coreProperties>
</file>