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uob-my.sharepoint.com/personal/xy19565_bristol_ac_uk/Documents/Documents/UoB/Prep for publication/Pristane/"/>
    </mc:Choice>
  </mc:AlternateContent>
  <xr:revisionPtr revIDLastSave="7" documentId="8_{C4B7512D-03FE-4B0F-8646-9694C29CEC02}" xr6:coauthVersionLast="47" xr6:coauthVersionMax="47" xr10:uidLastSave="{58EF5370-E96B-48DD-ABF5-3B76F87B47C7}"/>
  <bookViews>
    <workbookView xWindow="57480" yWindow="-120" windowWidth="29040" windowHeight="15720" tabRatio="629" xr2:uid="{00000000-000D-0000-FFFF-FFFF00000000}"/>
  </bookViews>
  <sheets>
    <sheet name="Pr-Ph pairs (Marine)" sheetId="68" r:id="rId1"/>
    <sheet name="Phytane (Marine)" sheetId="71" r:id="rId2"/>
    <sheet name="Pristane (Marine)" sheetId="72" r:id="rId3"/>
    <sheet name="d13C OM" sheetId="73" r:id="rId4"/>
    <sheet name="Pr-Ph pairs (All)" sheetId="61" r:id="rId5"/>
    <sheet name="Phytane (All)" sheetId="65" r:id="rId6"/>
    <sheet name="Pristane (All)" sheetId="64" r:id="rId7"/>
  </sheets>
  <externalReferences>
    <externalReference r:id="rId8"/>
  </externalReferences>
  <definedNames>
    <definedName name="All" localSheetId="3">#REF!</definedName>
    <definedName name="All" localSheetId="5">#REF!</definedName>
    <definedName name="All" localSheetId="1">#REF!</definedName>
    <definedName name="All" localSheetId="6">#REF!</definedName>
    <definedName name="All" localSheetId="2">#REF!</definedName>
    <definedName name="All">#REF!</definedName>
    <definedName name="All.Ph" localSheetId="5">#REF!</definedName>
    <definedName name="All.Ph" localSheetId="1">#REF!</definedName>
    <definedName name="All.Ph" localSheetId="6">#REF!</definedName>
    <definedName name="All.Ph" localSheetId="2">#REF!</definedName>
    <definedName name="All.Ph">#REF!</definedName>
    <definedName name="AR5_offset">'[1]Data compilation'!$AP$2</definedName>
    <definedName name="BE_offset">'[1]Data compilation'!$AL$2</definedName>
    <definedName name="EPICA_tbase">'[1]Data compilation'!$V$2</definedName>
    <definedName name="EPICA_x">'[1]Data compilation'!$X$2</definedName>
    <definedName name="LR_base">'[1]Data compilation'!$T$2</definedName>
    <definedName name="LR_tbase">'[1]Data compilation'!$P$2</definedName>
    <definedName name="Marcott_tbase">'[1]Data compilation'!$AF$2</definedName>
    <definedName name="NGRIP_base">'[1]Data compilation'!$AC$2</definedName>
    <definedName name="NGRIP_tbase">'[1]Data compilation'!$Z$2</definedName>
    <definedName name="NGRIP_x">'[1]Data compilation'!$AD$2</definedName>
    <definedName name="_xlnm.Print_Area" localSheetId="5">'Phytane (All)'!$A$1:$O$160</definedName>
    <definedName name="_xlnm.Print_Area" localSheetId="1">'Phytane (Marine)'!$A$1:$V$119</definedName>
    <definedName name="_xlnm.Print_Area" localSheetId="6">'Pristane (All)'!$A$2:$O$266</definedName>
    <definedName name="_xlnm.Print_Area" localSheetId="2">'Pristane (Marine)'!$A$2:$V$182</definedName>
    <definedName name="_xlnm.Print_Titles" localSheetId="5">'Phytane (All)'!$1:$1</definedName>
    <definedName name="_xlnm.Print_Titles" localSheetId="1">'Phytane (Marine)'!$1:$1</definedName>
    <definedName name="_xlnm.Print_Titles" localSheetId="6">'Pristane (All)'!#REF!</definedName>
    <definedName name="_xlnm.Print_Titles" localSheetId="2">'Pristane (Marine)'!#REF!</definedName>
    <definedName name="Royer_x">'[1]Data compilation'!$B$2</definedName>
    <definedName name="ZH_base" localSheetId="5">'Phytane (All)'!#REF!</definedName>
    <definedName name="ZH_base" localSheetId="1">'Phytane (Marine)'!#REF!</definedName>
    <definedName name="ZH_base" localSheetId="6">'Pristane (All)'!#REF!</definedName>
    <definedName name="ZH_base" localSheetId="2">'Pristane (Marine)'!#REF!</definedName>
    <definedName name="ZH_base">#REF!</definedName>
    <definedName name="ZH_tbase">'[1]Data compilation'!$I$2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4" i="65" l="1"/>
  <c r="B684" i="65"/>
  <c r="C683" i="65"/>
  <c r="B683" i="65"/>
  <c r="C682" i="65"/>
  <c r="B682" i="65"/>
  <c r="C681" i="65"/>
  <c r="B681" i="65"/>
  <c r="C680" i="65"/>
  <c r="B680" i="65"/>
  <c r="C679" i="65"/>
  <c r="B679" i="65"/>
  <c r="C678" i="65"/>
  <c r="B678" i="65"/>
  <c r="C677" i="65"/>
  <c r="B677" i="65"/>
  <c r="C676" i="65"/>
  <c r="B676" i="65"/>
  <c r="C675" i="65"/>
  <c r="B675" i="65"/>
  <c r="C674" i="65"/>
  <c r="B674" i="65"/>
  <c r="C673" i="65"/>
  <c r="B673" i="65"/>
  <c r="C672" i="65"/>
  <c r="B672" i="65"/>
  <c r="C671" i="65"/>
  <c r="B671" i="65"/>
  <c r="C670" i="65"/>
  <c r="B670" i="65"/>
  <c r="C669" i="65"/>
  <c r="B669" i="65"/>
  <c r="C668" i="65"/>
  <c r="B668" i="65"/>
  <c r="C667" i="65"/>
  <c r="B667" i="65"/>
  <c r="C666" i="65"/>
  <c r="B666" i="65"/>
  <c r="C665" i="65"/>
  <c r="B665" i="65"/>
  <c r="C664" i="65"/>
  <c r="B664" i="65"/>
  <c r="C663" i="65"/>
  <c r="B663" i="65"/>
  <c r="C662" i="65"/>
  <c r="B662" i="65"/>
  <c r="C460" i="64"/>
  <c r="B460" i="64"/>
  <c r="C459" i="64"/>
  <c r="B459" i="64"/>
  <c r="C458" i="64"/>
  <c r="B458" i="64"/>
  <c r="C457" i="64"/>
  <c r="B457" i="64"/>
  <c r="C456" i="64"/>
  <c r="B456" i="64"/>
  <c r="C455" i="64"/>
  <c r="B455" i="64"/>
  <c r="C454" i="64"/>
  <c r="B454" i="64"/>
  <c r="C453" i="64"/>
  <c r="B453" i="64"/>
  <c r="C452" i="64"/>
  <c r="B452" i="64"/>
  <c r="C451" i="64"/>
  <c r="B451" i="64"/>
  <c r="C450" i="64"/>
  <c r="B450" i="64"/>
  <c r="C449" i="64"/>
  <c r="B449" i="64"/>
  <c r="C448" i="64"/>
  <c r="B448" i="64"/>
  <c r="C447" i="64"/>
  <c r="B447" i="64"/>
  <c r="C446" i="64"/>
  <c r="B446" i="64"/>
  <c r="C445" i="64"/>
  <c r="B445" i="64"/>
  <c r="C444" i="64"/>
  <c r="B444" i="64"/>
  <c r="C443" i="64"/>
  <c r="B443" i="64"/>
  <c r="C442" i="64"/>
  <c r="B442" i="64"/>
  <c r="C441" i="64"/>
  <c r="B441" i="64"/>
  <c r="C440" i="64"/>
  <c r="B440" i="64"/>
  <c r="C439" i="64"/>
  <c r="B439" i="64"/>
  <c r="C438" i="64"/>
  <c r="B438" i="64"/>
  <c r="C514" i="71"/>
  <c r="B514" i="71"/>
  <c r="C513" i="71"/>
  <c r="B513" i="71"/>
  <c r="C512" i="71"/>
  <c r="B512" i="71"/>
  <c r="C511" i="71"/>
  <c r="B511" i="71"/>
  <c r="C510" i="71"/>
  <c r="B510" i="71"/>
  <c r="C509" i="71"/>
  <c r="B509" i="71"/>
  <c r="C508" i="71"/>
  <c r="B508" i="71"/>
  <c r="C507" i="71"/>
  <c r="B507" i="71"/>
  <c r="C506" i="71"/>
  <c r="B506" i="71"/>
  <c r="C505" i="71"/>
  <c r="B505" i="71"/>
  <c r="C504" i="71"/>
  <c r="B504" i="71"/>
  <c r="C503" i="71"/>
  <c r="B503" i="71"/>
  <c r="C502" i="71"/>
  <c r="B502" i="71"/>
  <c r="C501" i="71"/>
  <c r="B501" i="71"/>
  <c r="C500" i="71"/>
  <c r="B500" i="71"/>
  <c r="C499" i="71"/>
  <c r="B499" i="71"/>
  <c r="C498" i="71"/>
  <c r="B498" i="71"/>
  <c r="C497" i="71"/>
  <c r="B497" i="71"/>
  <c r="C496" i="71"/>
  <c r="B496" i="71"/>
  <c r="C495" i="71"/>
  <c r="B495" i="71"/>
  <c r="C494" i="71"/>
  <c r="B494" i="71"/>
  <c r="C493" i="71"/>
  <c r="B493" i="71"/>
  <c r="C492" i="71"/>
  <c r="B492" i="71"/>
  <c r="U301" i="72"/>
  <c r="R301" i="72" s="1"/>
  <c r="S301" i="72" s="1"/>
  <c r="O301" i="72"/>
  <c r="U300" i="72"/>
  <c r="R300" i="72" s="1"/>
  <c r="S300" i="72" s="1"/>
  <c r="O300" i="72"/>
  <c r="U299" i="72"/>
  <c r="R299" i="72" s="1"/>
  <c r="S299" i="72" s="1"/>
  <c r="O299" i="72"/>
  <c r="U298" i="72"/>
  <c r="R298" i="72"/>
  <c r="S298" i="72" s="1"/>
  <c r="O298" i="72"/>
  <c r="U297" i="72"/>
  <c r="R297" i="72" s="1"/>
  <c r="S297" i="72" s="1"/>
  <c r="O297" i="72"/>
  <c r="U296" i="72"/>
  <c r="R296" i="72" s="1"/>
  <c r="S296" i="72" s="1"/>
  <c r="O296" i="72"/>
  <c r="U295" i="72"/>
  <c r="R295" i="72" s="1"/>
  <c r="S295" i="72" s="1"/>
  <c r="O295" i="72"/>
  <c r="U294" i="72"/>
  <c r="R294" i="72" s="1"/>
  <c r="S294" i="72" s="1"/>
  <c r="O294" i="72"/>
  <c r="U293" i="72"/>
  <c r="R293" i="72" s="1"/>
  <c r="S293" i="72" s="1"/>
  <c r="O293" i="72"/>
  <c r="U292" i="72"/>
  <c r="R292" i="72" s="1"/>
  <c r="S292" i="72" s="1"/>
  <c r="O292" i="72"/>
  <c r="U291" i="72"/>
  <c r="R291" i="72" s="1"/>
  <c r="S291" i="72" s="1"/>
  <c r="O291" i="72"/>
  <c r="U290" i="72"/>
  <c r="R290" i="72" s="1"/>
  <c r="S290" i="72" s="1"/>
  <c r="O290" i="72"/>
  <c r="U289" i="72"/>
  <c r="R289" i="72" s="1"/>
  <c r="S289" i="72" s="1"/>
  <c r="O289" i="72"/>
  <c r="U288" i="72"/>
  <c r="R288" i="72" s="1"/>
  <c r="S288" i="72" s="1"/>
  <c r="O288" i="72"/>
  <c r="U287" i="72"/>
  <c r="R287" i="72" s="1"/>
  <c r="S287" i="72" s="1"/>
  <c r="O287" i="72"/>
  <c r="U286" i="72"/>
  <c r="R286" i="72" s="1"/>
  <c r="S286" i="72" s="1"/>
  <c r="O286" i="72"/>
  <c r="U285" i="72"/>
  <c r="R285" i="72" s="1"/>
  <c r="S285" i="72" s="1"/>
  <c r="O285" i="72"/>
  <c r="U284" i="72"/>
  <c r="R284" i="72" s="1"/>
  <c r="S284" i="72" s="1"/>
  <c r="O284" i="72"/>
  <c r="U283" i="72"/>
  <c r="R283" i="72" s="1"/>
  <c r="S283" i="72" s="1"/>
  <c r="O283" i="72"/>
  <c r="U282" i="72"/>
  <c r="R282" i="72" s="1"/>
  <c r="S282" i="72" s="1"/>
  <c r="O282" i="72"/>
  <c r="U281" i="72"/>
  <c r="R281" i="72" s="1"/>
  <c r="S281" i="72" s="1"/>
  <c r="O281" i="72"/>
  <c r="U280" i="72"/>
  <c r="R280" i="72" s="1"/>
  <c r="S280" i="72" s="1"/>
  <c r="O280" i="72"/>
  <c r="U279" i="72"/>
  <c r="R279" i="72" s="1"/>
  <c r="S279" i="72" s="1"/>
  <c r="W279" i="72" s="1"/>
  <c r="O279" i="72"/>
  <c r="U492" i="71"/>
  <c r="R492" i="71" s="1"/>
  <c r="S492" i="71" s="1"/>
  <c r="U493" i="71"/>
  <c r="R493" i="71" s="1"/>
  <c r="S493" i="71" s="1"/>
  <c r="U494" i="71"/>
  <c r="R494" i="71" s="1"/>
  <c r="S494" i="71" s="1"/>
  <c r="U495" i="71"/>
  <c r="R495" i="71" s="1"/>
  <c r="S495" i="71" s="1"/>
  <c r="U496" i="71"/>
  <c r="R496" i="71" s="1"/>
  <c r="S496" i="71" s="1"/>
  <c r="U497" i="71"/>
  <c r="R497" i="71" s="1"/>
  <c r="S497" i="71" s="1"/>
  <c r="U498" i="71"/>
  <c r="R498" i="71" s="1"/>
  <c r="S498" i="71" s="1"/>
  <c r="U499" i="71"/>
  <c r="R499" i="71" s="1"/>
  <c r="S499" i="71" s="1"/>
  <c r="U500" i="71"/>
  <c r="R500" i="71" s="1"/>
  <c r="S500" i="71" s="1"/>
  <c r="U501" i="71"/>
  <c r="R501" i="71" s="1"/>
  <c r="S501" i="71" s="1"/>
  <c r="U502" i="71"/>
  <c r="R502" i="71" s="1"/>
  <c r="S502" i="71" s="1"/>
  <c r="U503" i="71"/>
  <c r="R503" i="71" s="1"/>
  <c r="S503" i="71" s="1"/>
  <c r="U504" i="71"/>
  <c r="R504" i="71" s="1"/>
  <c r="S504" i="71" s="1"/>
  <c r="U505" i="71"/>
  <c r="R505" i="71" s="1"/>
  <c r="S505" i="71" s="1"/>
  <c r="U506" i="71"/>
  <c r="R506" i="71" s="1"/>
  <c r="S506" i="71" s="1"/>
  <c r="U507" i="71"/>
  <c r="R507" i="71" s="1"/>
  <c r="S507" i="71" s="1"/>
  <c r="U508" i="71"/>
  <c r="R508" i="71" s="1"/>
  <c r="S508" i="71" s="1"/>
  <c r="U509" i="71"/>
  <c r="R509" i="71" s="1"/>
  <c r="S509" i="71" s="1"/>
  <c r="U510" i="71"/>
  <c r="R510" i="71" s="1"/>
  <c r="S510" i="71" s="1"/>
  <c r="U511" i="71"/>
  <c r="R511" i="71" s="1"/>
  <c r="S511" i="71" s="1"/>
  <c r="U512" i="71"/>
  <c r="R512" i="71" s="1"/>
  <c r="S512" i="71" s="1"/>
  <c r="U513" i="71"/>
  <c r="R513" i="71" s="1"/>
  <c r="S513" i="71" s="1"/>
  <c r="U514" i="71"/>
  <c r="R514" i="71" s="1"/>
  <c r="S514" i="71" s="1"/>
  <c r="O492" i="71"/>
  <c r="O493" i="71"/>
  <c r="O494" i="71"/>
  <c r="O495" i="71"/>
  <c r="O496" i="71"/>
  <c r="O497" i="71"/>
  <c r="O498" i="71"/>
  <c r="O499" i="71"/>
  <c r="O500" i="71"/>
  <c r="O501" i="71"/>
  <c r="O502" i="71"/>
  <c r="O503" i="71"/>
  <c r="O504" i="71"/>
  <c r="O505" i="71"/>
  <c r="O506" i="71"/>
  <c r="O507" i="71"/>
  <c r="O508" i="71"/>
  <c r="O509" i="71"/>
  <c r="O510" i="71"/>
  <c r="O511" i="71"/>
  <c r="O512" i="71"/>
  <c r="O513" i="71"/>
  <c r="O514" i="71"/>
  <c r="U364" i="72"/>
  <c r="R364" i="72" s="1"/>
  <c r="S364" i="72" s="1"/>
  <c r="O364" i="72"/>
  <c r="C364" i="72"/>
  <c r="B364" i="72"/>
  <c r="U363" i="72"/>
  <c r="R363" i="72" s="1"/>
  <c r="S363" i="72" s="1"/>
  <c r="O363" i="72"/>
  <c r="C363" i="72"/>
  <c r="B363" i="72"/>
  <c r="U362" i="72"/>
  <c r="O362" i="72"/>
  <c r="C362" i="72"/>
  <c r="B362" i="72"/>
  <c r="U361" i="72"/>
  <c r="R361" i="72" s="1"/>
  <c r="S361" i="72" s="1"/>
  <c r="O361" i="72"/>
  <c r="C361" i="72"/>
  <c r="B361" i="72"/>
  <c r="U360" i="72"/>
  <c r="R360" i="72" s="1"/>
  <c r="S360" i="72" s="1"/>
  <c r="O360" i="72"/>
  <c r="C360" i="72"/>
  <c r="B360" i="72"/>
  <c r="U359" i="72"/>
  <c r="R359" i="72" s="1"/>
  <c r="S359" i="72" s="1"/>
  <c r="O359" i="72"/>
  <c r="C359" i="72"/>
  <c r="B359" i="72"/>
  <c r="U358" i="72"/>
  <c r="O358" i="72"/>
  <c r="C358" i="72"/>
  <c r="B358" i="72"/>
  <c r="U357" i="72"/>
  <c r="R357" i="72" s="1"/>
  <c r="S357" i="72" s="1"/>
  <c r="O357" i="72"/>
  <c r="C357" i="72"/>
  <c r="B357" i="72"/>
  <c r="U356" i="72"/>
  <c r="R356" i="72" s="1"/>
  <c r="S356" i="72" s="1"/>
  <c r="O356" i="72"/>
  <c r="C356" i="72"/>
  <c r="B356" i="72"/>
  <c r="U355" i="72"/>
  <c r="R355" i="72" s="1"/>
  <c r="S355" i="72" s="1"/>
  <c r="O355" i="72"/>
  <c r="C355" i="72"/>
  <c r="B355" i="72"/>
  <c r="U354" i="72"/>
  <c r="R354" i="72" s="1"/>
  <c r="S354" i="72" s="1"/>
  <c r="O354" i="72"/>
  <c r="C354" i="72"/>
  <c r="B354" i="72"/>
  <c r="U353" i="72"/>
  <c r="R353" i="72" s="1"/>
  <c r="S353" i="72" s="1"/>
  <c r="O353" i="72"/>
  <c r="C353" i="72"/>
  <c r="B353" i="72"/>
  <c r="U352" i="72"/>
  <c r="R352" i="72" s="1"/>
  <c r="S352" i="72" s="1"/>
  <c r="O352" i="72"/>
  <c r="C352" i="72"/>
  <c r="B352" i="72"/>
  <c r="U351" i="72"/>
  <c r="R351" i="72" s="1"/>
  <c r="S351" i="72" s="1"/>
  <c r="O351" i="72"/>
  <c r="C351" i="72"/>
  <c r="B351" i="72"/>
  <c r="U350" i="72"/>
  <c r="O350" i="72"/>
  <c r="C350" i="72"/>
  <c r="B350" i="72"/>
  <c r="U349" i="72"/>
  <c r="R349" i="72" s="1"/>
  <c r="S349" i="72" s="1"/>
  <c r="O349" i="72"/>
  <c r="C349" i="72"/>
  <c r="B349" i="72"/>
  <c r="U348" i="72"/>
  <c r="O348" i="72"/>
  <c r="C348" i="72"/>
  <c r="B348" i="72"/>
  <c r="U347" i="72"/>
  <c r="R347" i="72" s="1"/>
  <c r="S347" i="72" s="1"/>
  <c r="O347" i="72"/>
  <c r="C347" i="72"/>
  <c r="B347" i="72"/>
  <c r="U346" i="72"/>
  <c r="R346" i="72" s="1"/>
  <c r="S346" i="72" s="1"/>
  <c r="O346" i="72"/>
  <c r="C346" i="72"/>
  <c r="B346" i="72"/>
  <c r="U345" i="72"/>
  <c r="R345" i="72" s="1"/>
  <c r="S345" i="72" s="1"/>
  <c r="O345" i="72"/>
  <c r="C345" i="72"/>
  <c r="B345" i="72"/>
  <c r="U344" i="72"/>
  <c r="R344" i="72" s="1"/>
  <c r="S344" i="72" s="1"/>
  <c r="O344" i="72"/>
  <c r="C344" i="72"/>
  <c r="B344" i="72"/>
  <c r="U343" i="72"/>
  <c r="R343" i="72" s="1"/>
  <c r="S343" i="72" s="1"/>
  <c r="O343" i="72"/>
  <c r="C343" i="72"/>
  <c r="B343" i="72"/>
  <c r="U342" i="72"/>
  <c r="R342" i="72" s="1"/>
  <c r="S342" i="72" s="1"/>
  <c r="O342" i="72"/>
  <c r="C342" i="72"/>
  <c r="B342" i="72"/>
  <c r="U341" i="72"/>
  <c r="R341" i="72" s="1"/>
  <c r="S341" i="72" s="1"/>
  <c r="O341" i="72"/>
  <c r="C341" i="72"/>
  <c r="B341" i="72"/>
  <c r="U340" i="72"/>
  <c r="R340" i="72" s="1"/>
  <c r="S340" i="72" s="1"/>
  <c r="O340" i="72"/>
  <c r="C340" i="72"/>
  <c r="B340" i="72"/>
  <c r="U339" i="72"/>
  <c r="R339" i="72" s="1"/>
  <c r="S339" i="72" s="1"/>
  <c r="O339" i="72"/>
  <c r="C339" i="72"/>
  <c r="B339" i="72"/>
  <c r="U338" i="72"/>
  <c r="R338" i="72" s="1"/>
  <c r="S338" i="72" s="1"/>
  <c r="O338" i="72"/>
  <c r="C338" i="72"/>
  <c r="B338" i="72"/>
  <c r="U337" i="72"/>
  <c r="R337" i="72" s="1"/>
  <c r="S337" i="72" s="1"/>
  <c r="O337" i="72"/>
  <c r="C337" i="72"/>
  <c r="B337" i="72"/>
  <c r="U336" i="72"/>
  <c r="R336" i="72" s="1"/>
  <c r="S336" i="72" s="1"/>
  <c r="O336" i="72"/>
  <c r="C336" i="72"/>
  <c r="B336" i="72"/>
  <c r="U335" i="72"/>
  <c r="R335" i="72" s="1"/>
  <c r="S335" i="72" s="1"/>
  <c r="O335" i="72"/>
  <c r="C335" i="72"/>
  <c r="B335" i="72"/>
  <c r="U334" i="72"/>
  <c r="R334" i="72" s="1"/>
  <c r="S334" i="72" s="1"/>
  <c r="O334" i="72"/>
  <c r="C334" i="72"/>
  <c r="B334" i="72"/>
  <c r="U333" i="72"/>
  <c r="R333" i="72" s="1"/>
  <c r="S333" i="72" s="1"/>
  <c r="O333" i="72"/>
  <c r="C333" i="72"/>
  <c r="B333" i="72"/>
  <c r="U332" i="72"/>
  <c r="R332" i="72" s="1"/>
  <c r="S332" i="72" s="1"/>
  <c r="O332" i="72"/>
  <c r="C332" i="72"/>
  <c r="B332" i="72"/>
  <c r="U331" i="72"/>
  <c r="R331" i="72" s="1"/>
  <c r="S331" i="72" s="1"/>
  <c r="O331" i="72"/>
  <c r="C331" i="72"/>
  <c r="B331" i="72"/>
  <c r="U330" i="72"/>
  <c r="R330" i="72" s="1"/>
  <c r="S330" i="72" s="1"/>
  <c r="O330" i="72"/>
  <c r="C330" i="72"/>
  <c r="B330" i="72"/>
  <c r="U329" i="72"/>
  <c r="R329" i="72" s="1"/>
  <c r="S329" i="72" s="1"/>
  <c r="O329" i="72"/>
  <c r="C329" i="72"/>
  <c r="B329" i="72"/>
  <c r="U328" i="72"/>
  <c r="R328" i="72" s="1"/>
  <c r="S328" i="72" s="1"/>
  <c r="O328" i="72"/>
  <c r="C328" i="72"/>
  <c r="B328" i="72"/>
  <c r="U327" i="72"/>
  <c r="R327" i="72" s="1"/>
  <c r="S327" i="72" s="1"/>
  <c r="O327" i="72"/>
  <c r="C327" i="72"/>
  <c r="B327" i="72"/>
  <c r="U326" i="72"/>
  <c r="R326" i="72" s="1"/>
  <c r="S326" i="72" s="1"/>
  <c r="O326" i="72"/>
  <c r="C326" i="72"/>
  <c r="B326" i="72"/>
  <c r="U325" i="72"/>
  <c r="R325" i="72" s="1"/>
  <c r="S325" i="72" s="1"/>
  <c r="O325" i="72"/>
  <c r="C325" i="72"/>
  <c r="B325" i="72"/>
  <c r="U324" i="72"/>
  <c r="R324" i="72" s="1"/>
  <c r="S324" i="72" s="1"/>
  <c r="O324" i="72"/>
  <c r="C324" i="72"/>
  <c r="B324" i="72"/>
  <c r="U323" i="72"/>
  <c r="R323" i="72" s="1"/>
  <c r="S323" i="72" s="1"/>
  <c r="O323" i="72"/>
  <c r="C323" i="72"/>
  <c r="B323" i="72"/>
  <c r="U322" i="72"/>
  <c r="R322" i="72" s="1"/>
  <c r="S322" i="72" s="1"/>
  <c r="O322" i="72"/>
  <c r="C322" i="72"/>
  <c r="B322" i="72"/>
  <c r="U321" i="72"/>
  <c r="R321" i="72" s="1"/>
  <c r="S321" i="72" s="1"/>
  <c r="O321" i="72"/>
  <c r="C321" i="72"/>
  <c r="B321" i="72"/>
  <c r="U320" i="72"/>
  <c r="R320" i="72" s="1"/>
  <c r="S320" i="72" s="1"/>
  <c r="O320" i="72"/>
  <c r="C320" i="72"/>
  <c r="B320" i="72"/>
  <c r="U319" i="72"/>
  <c r="R319" i="72" s="1"/>
  <c r="S319" i="72" s="1"/>
  <c r="O319" i="72"/>
  <c r="C319" i="72"/>
  <c r="B319" i="72"/>
  <c r="U318" i="72"/>
  <c r="R318" i="72" s="1"/>
  <c r="S318" i="72" s="1"/>
  <c r="O318" i="72"/>
  <c r="C318" i="72"/>
  <c r="B318" i="72"/>
  <c r="U317" i="72"/>
  <c r="R317" i="72" s="1"/>
  <c r="S317" i="72" s="1"/>
  <c r="O317" i="72"/>
  <c r="C317" i="72"/>
  <c r="B317" i="72"/>
  <c r="U316" i="72"/>
  <c r="R316" i="72" s="1"/>
  <c r="S316" i="72" s="1"/>
  <c r="O316" i="72"/>
  <c r="C316" i="72"/>
  <c r="B316" i="72"/>
  <c r="U315" i="72"/>
  <c r="R315" i="72" s="1"/>
  <c r="S315" i="72" s="1"/>
  <c r="O315" i="72"/>
  <c r="C315" i="72"/>
  <c r="B315" i="72"/>
  <c r="U314" i="72"/>
  <c r="R314" i="72" s="1"/>
  <c r="S314" i="72" s="1"/>
  <c r="O314" i="72"/>
  <c r="C314" i="72"/>
  <c r="B314" i="72"/>
  <c r="U313" i="72"/>
  <c r="R313" i="72" s="1"/>
  <c r="S313" i="72" s="1"/>
  <c r="O313" i="72"/>
  <c r="C313" i="72"/>
  <c r="B313" i="72"/>
  <c r="U312" i="72"/>
  <c r="O312" i="72"/>
  <c r="C312" i="72"/>
  <c r="B312" i="72"/>
  <c r="U311" i="72"/>
  <c r="R311" i="72" s="1"/>
  <c r="S311" i="72" s="1"/>
  <c r="O311" i="72"/>
  <c r="C311" i="72"/>
  <c r="B311" i="72"/>
  <c r="U310" i="72"/>
  <c r="O310" i="72"/>
  <c r="C310" i="72"/>
  <c r="B310" i="72"/>
  <c r="U309" i="72"/>
  <c r="R309" i="72" s="1"/>
  <c r="S309" i="72" s="1"/>
  <c r="O309" i="72"/>
  <c r="C309" i="72"/>
  <c r="B309" i="72"/>
  <c r="U308" i="72"/>
  <c r="R308" i="72" s="1"/>
  <c r="S308" i="72" s="1"/>
  <c r="O308" i="72"/>
  <c r="C308" i="72"/>
  <c r="B308" i="72"/>
  <c r="U307" i="72"/>
  <c r="R307" i="72" s="1"/>
  <c r="S307" i="72" s="1"/>
  <c r="O307" i="72"/>
  <c r="C307" i="72"/>
  <c r="B307" i="72"/>
  <c r="U306" i="72"/>
  <c r="R306" i="72" s="1"/>
  <c r="S306" i="72" s="1"/>
  <c r="O306" i="72"/>
  <c r="C306" i="72"/>
  <c r="B306" i="72"/>
  <c r="U305" i="72"/>
  <c r="R305" i="72" s="1"/>
  <c r="S305" i="72" s="1"/>
  <c r="O305" i="72"/>
  <c r="C305" i="72"/>
  <c r="B305" i="72"/>
  <c r="U304" i="72"/>
  <c r="R304" i="72" s="1"/>
  <c r="S304" i="72" s="1"/>
  <c r="O304" i="72"/>
  <c r="C304" i="72"/>
  <c r="B304" i="72"/>
  <c r="U303" i="72"/>
  <c r="R303" i="72" s="1"/>
  <c r="S303" i="72" s="1"/>
  <c r="O303" i="72"/>
  <c r="C303" i="72"/>
  <c r="B303" i="72"/>
  <c r="C301" i="72"/>
  <c r="B301" i="72"/>
  <c r="C300" i="72"/>
  <c r="B300" i="72"/>
  <c r="C299" i="72"/>
  <c r="B299" i="72"/>
  <c r="C298" i="72"/>
  <c r="B298" i="72"/>
  <c r="C297" i="72"/>
  <c r="B297" i="72"/>
  <c r="C296" i="72"/>
  <c r="B296" i="72"/>
  <c r="C295" i="72"/>
  <c r="B295" i="72"/>
  <c r="C294" i="72"/>
  <c r="B294" i="72"/>
  <c r="C293" i="72"/>
  <c r="B293" i="72"/>
  <c r="C292" i="72"/>
  <c r="B292" i="72"/>
  <c r="C291" i="72"/>
  <c r="B291" i="72"/>
  <c r="C290" i="72"/>
  <c r="B290" i="72"/>
  <c r="C289" i="72"/>
  <c r="B289" i="72"/>
  <c r="U302" i="72"/>
  <c r="R302" i="72" s="1"/>
  <c r="S302" i="72" s="1"/>
  <c r="O302" i="72"/>
  <c r="C302" i="72"/>
  <c r="B302" i="72"/>
  <c r="C288" i="72"/>
  <c r="B288" i="72"/>
  <c r="C287" i="72"/>
  <c r="B287" i="72"/>
  <c r="C286" i="72"/>
  <c r="B286" i="72"/>
  <c r="C285" i="72"/>
  <c r="B285" i="72"/>
  <c r="C284" i="72"/>
  <c r="B284" i="72"/>
  <c r="C283" i="72"/>
  <c r="B283" i="72"/>
  <c r="C282" i="72"/>
  <c r="B282" i="72"/>
  <c r="C281" i="72"/>
  <c r="B281" i="72"/>
  <c r="C280" i="72"/>
  <c r="B280" i="72"/>
  <c r="C279" i="72"/>
  <c r="B279" i="72"/>
  <c r="U278" i="72"/>
  <c r="R278" i="72" s="1"/>
  <c r="S278" i="72" s="1"/>
  <c r="O278" i="72"/>
  <c r="C278" i="72"/>
  <c r="B278" i="72"/>
  <c r="U277" i="72"/>
  <c r="R277" i="72" s="1"/>
  <c r="S277" i="72" s="1"/>
  <c r="O277" i="72"/>
  <c r="C277" i="72"/>
  <c r="B277" i="72"/>
  <c r="U276" i="72"/>
  <c r="R276" i="72" s="1"/>
  <c r="S276" i="72" s="1"/>
  <c r="O276" i="72"/>
  <c r="U275" i="72"/>
  <c r="R275" i="72" s="1"/>
  <c r="S275" i="72" s="1"/>
  <c r="O275" i="72"/>
  <c r="U274" i="72"/>
  <c r="R274" i="72" s="1"/>
  <c r="S274" i="72" s="1"/>
  <c r="O274" i="72"/>
  <c r="U273" i="72"/>
  <c r="R273" i="72" s="1"/>
  <c r="S273" i="72" s="1"/>
  <c r="O273" i="72"/>
  <c r="C273" i="72"/>
  <c r="B273" i="72"/>
  <c r="U272" i="72"/>
  <c r="R272" i="72" s="1"/>
  <c r="S272" i="72" s="1"/>
  <c r="O272" i="72"/>
  <c r="U271" i="72"/>
  <c r="R271" i="72" s="1"/>
  <c r="S271" i="72" s="1"/>
  <c r="O271" i="72"/>
  <c r="U270" i="72"/>
  <c r="R270" i="72" s="1"/>
  <c r="S270" i="72" s="1"/>
  <c r="O270" i="72"/>
  <c r="U269" i="72"/>
  <c r="R269" i="72" s="1"/>
  <c r="S269" i="72" s="1"/>
  <c r="O269" i="72"/>
  <c r="U268" i="72"/>
  <c r="R268" i="72" s="1"/>
  <c r="S268" i="72" s="1"/>
  <c r="O268" i="72"/>
  <c r="U267" i="72"/>
  <c r="R267" i="72" s="1"/>
  <c r="S267" i="72" s="1"/>
  <c r="O267" i="72"/>
  <c r="U266" i="72"/>
  <c r="R266" i="72" s="1"/>
  <c r="S266" i="72" s="1"/>
  <c r="O266" i="72"/>
  <c r="U265" i="72"/>
  <c r="R265" i="72" s="1"/>
  <c r="S265" i="72" s="1"/>
  <c r="O265" i="72"/>
  <c r="U264" i="72"/>
  <c r="R264" i="72" s="1"/>
  <c r="S264" i="72" s="1"/>
  <c r="O264" i="72"/>
  <c r="U263" i="72"/>
  <c r="R263" i="72" s="1"/>
  <c r="S263" i="72" s="1"/>
  <c r="O263" i="72"/>
  <c r="U262" i="72"/>
  <c r="R262" i="72" s="1"/>
  <c r="S262" i="72" s="1"/>
  <c r="O262" i="72"/>
  <c r="U261" i="72"/>
  <c r="R261" i="72" s="1"/>
  <c r="S261" i="72" s="1"/>
  <c r="O261" i="72"/>
  <c r="U260" i="72"/>
  <c r="R260" i="72" s="1"/>
  <c r="S260" i="72" s="1"/>
  <c r="O260" i="72"/>
  <c r="U259" i="72"/>
  <c r="R259" i="72" s="1"/>
  <c r="S259" i="72" s="1"/>
  <c r="O259" i="72"/>
  <c r="U258" i="72"/>
  <c r="R258" i="72" s="1"/>
  <c r="S258" i="72" s="1"/>
  <c r="O258" i="72"/>
  <c r="U257" i="72"/>
  <c r="R257" i="72" s="1"/>
  <c r="S257" i="72" s="1"/>
  <c r="O257" i="72"/>
  <c r="U256" i="72"/>
  <c r="R256" i="72" s="1"/>
  <c r="S256" i="72" s="1"/>
  <c r="O256" i="72"/>
  <c r="U255" i="72"/>
  <c r="R255" i="72" s="1"/>
  <c r="S255" i="72" s="1"/>
  <c r="O255" i="72"/>
  <c r="U254" i="72"/>
  <c r="R254" i="72" s="1"/>
  <c r="S254" i="72" s="1"/>
  <c r="O254" i="72"/>
  <c r="U253" i="72"/>
  <c r="R253" i="72" s="1"/>
  <c r="S253" i="72" s="1"/>
  <c r="O253" i="72"/>
  <c r="U252" i="72"/>
  <c r="R252" i="72" s="1"/>
  <c r="S252" i="72" s="1"/>
  <c r="O252" i="72"/>
  <c r="U251" i="72"/>
  <c r="R251" i="72" s="1"/>
  <c r="S251" i="72" s="1"/>
  <c r="O251" i="72"/>
  <c r="U250" i="72"/>
  <c r="R250" i="72" s="1"/>
  <c r="S250" i="72" s="1"/>
  <c r="O250" i="72"/>
  <c r="U249" i="72"/>
  <c r="R249" i="72" s="1"/>
  <c r="S249" i="72" s="1"/>
  <c r="O249" i="72"/>
  <c r="U248" i="72"/>
  <c r="R248" i="72" s="1"/>
  <c r="S248" i="72" s="1"/>
  <c r="O248" i="72"/>
  <c r="U247" i="72"/>
  <c r="R247" i="72" s="1"/>
  <c r="S247" i="72" s="1"/>
  <c r="O247" i="72"/>
  <c r="U246" i="72"/>
  <c r="R246" i="72" s="1"/>
  <c r="S246" i="72" s="1"/>
  <c r="O246" i="72"/>
  <c r="U245" i="72"/>
  <c r="R245" i="72" s="1"/>
  <c r="S245" i="72" s="1"/>
  <c r="O245" i="72"/>
  <c r="U244" i="72"/>
  <c r="R244" i="72" s="1"/>
  <c r="S244" i="72" s="1"/>
  <c r="O244" i="72"/>
  <c r="U243" i="72"/>
  <c r="R243" i="72" s="1"/>
  <c r="S243" i="72" s="1"/>
  <c r="O243" i="72"/>
  <c r="U242" i="72"/>
  <c r="R242" i="72" s="1"/>
  <c r="S242" i="72" s="1"/>
  <c r="O242" i="72"/>
  <c r="U241" i="72"/>
  <c r="O241" i="72"/>
  <c r="U240" i="72"/>
  <c r="R240" i="72" s="1"/>
  <c r="S240" i="72" s="1"/>
  <c r="O240" i="72"/>
  <c r="U239" i="72"/>
  <c r="R239" i="72" s="1"/>
  <c r="S239" i="72" s="1"/>
  <c r="O239" i="72"/>
  <c r="U238" i="72"/>
  <c r="R238" i="72" s="1"/>
  <c r="S238" i="72" s="1"/>
  <c r="O238" i="72"/>
  <c r="U237" i="72"/>
  <c r="R237" i="72" s="1"/>
  <c r="S237" i="72" s="1"/>
  <c r="O237" i="72"/>
  <c r="U236" i="72"/>
  <c r="R236" i="72" s="1"/>
  <c r="S236" i="72" s="1"/>
  <c r="O236" i="72"/>
  <c r="U235" i="72"/>
  <c r="R235" i="72" s="1"/>
  <c r="S235" i="72" s="1"/>
  <c r="O235" i="72"/>
  <c r="U234" i="72"/>
  <c r="R234" i="72" s="1"/>
  <c r="S234" i="72" s="1"/>
  <c r="O234" i="72"/>
  <c r="U233" i="72"/>
  <c r="R233" i="72" s="1"/>
  <c r="S233" i="72" s="1"/>
  <c r="O233" i="72"/>
  <c r="U232" i="72"/>
  <c r="R232" i="72" s="1"/>
  <c r="S232" i="72" s="1"/>
  <c r="O232" i="72"/>
  <c r="U231" i="72"/>
  <c r="R231" i="72" s="1"/>
  <c r="S231" i="72" s="1"/>
  <c r="O231" i="72"/>
  <c r="U230" i="72"/>
  <c r="R230" i="72" s="1"/>
  <c r="S230" i="72" s="1"/>
  <c r="O230" i="72"/>
  <c r="U229" i="72"/>
  <c r="R229" i="72" s="1"/>
  <c r="S229" i="72" s="1"/>
  <c r="O229" i="72"/>
  <c r="U228" i="72"/>
  <c r="O228" i="72"/>
  <c r="U227" i="72"/>
  <c r="R227" i="72" s="1"/>
  <c r="S227" i="72" s="1"/>
  <c r="O227" i="72"/>
  <c r="U226" i="72"/>
  <c r="R226" i="72" s="1"/>
  <c r="S226" i="72" s="1"/>
  <c r="O226" i="72"/>
  <c r="U225" i="72"/>
  <c r="R225" i="72" s="1"/>
  <c r="S225" i="72" s="1"/>
  <c r="O225" i="72"/>
  <c r="U224" i="72"/>
  <c r="O224" i="72"/>
  <c r="U223" i="72"/>
  <c r="R223" i="72" s="1"/>
  <c r="S223" i="72" s="1"/>
  <c r="O223" i="72"/>
  <c r="A223" i="72"/>
  <c r="B223" i="72" s="1"/>
  <c r="U222" i="72"/>
  <c r="R222" i="72" s="1"/>
  <c r="S222" i="72" s="1"/>
  <c r="O222" i="72"/>
  <c r="A222" i="72"/>
  <c r="C222" i="72" s="1"/>
  <c r="U221" i="72"/>
  <c r="R221" i="72" s="1"/>
  <c r="S221" i="72" s="1"/>
  <c r="O221" i="72"/>
  <c r="A221" i="72"/>
  <c r="C221" i="72" s="1"/>
  <c r="U220" i="72"/>
  <c r="R220" i="72" s="1"/>
  <c r="S220" i="72" s="1"/>
  <c r="O220" i="72"/>
  <c r="A220" i="72"/>
  <c r="U219" i="72"/>
  <c r="R219" i="72" s="1"/>
  <c r="S219" i="72" s="1"/>
  <c r="O219" i="72"/>
  <c r="A219" i="72"/>
  <c r="B219" i="72" s="1"/>
  <c r="U218" i="72"/>
  <c r="R218" i="72" s="1"/>
  <c r="S218" i="72" s="1"/>
  <c r="O218" i="72"/>
  <c r="A218" i="72"/>
  <c r="C218" i="72" s="1"/>
  <c r="U217" i="72"/>
  <c r="R217" i="72" s="1"/>
  <c r="S217" i="72" s="1"/>
  <c r="O217" i="72"/>
  <c r="A217" i="72"/>
  <c r="B217" i="72" s="1"/>
  <c r="U216" i="72"/>
  <c r="R216" i="72" s="1"/>
  <c r="S216" i="72" s="1"/>
  <c r="O216" i="72"/>
  <c r="A216" i="72"/>
  <c r="B216" i="72" s="1"/>
  <c r="U215" i="72"/>
  <c r="R215" i="72" s="1"/>
  <c r="S215" i="72" s="1"/>
  <c r="O215" i="72"/>
  <c r="A215" i="72"/>
  <c r="B215" i="72" s="1"/>
  <c r="U214" i="72"/>
  <c r="R214" i="72" s="1"/>
  <c r="S214" i="72" s="1"/>
  <c r="O214" i="72"/>
  <c r="U213" i="72"/>
  <c r="R213" i="72" s="1"/>
  <c r="S213" i="72" s="1"/>
  <c r="O213" i="72"/>
  <c r="U212" i="72"/>
  <c r="R212" i="72" s="1"/>
  <c r="S212" i="72" s="1"/>
  <c r="O212" i="72"/>
  <c r="U211" i="72"/>
  <c r="R211" i="72" s="1"/>
  <c r="S211" i="72" s="1"/>
  <c r="O211" i="72"/>
  <c r="U210" i="72"/>
  <c r="R210" i="72" s="1"/>
  <c r="S210" i="72" s="1"/>
  <c r="O210" i="72"/>
  <c r="U209" i="72"/>
  <c r="R209" i="72" s="1"/>
  <c r="S209" i="72" s="1"/>
  <c r="O209" i="72"/>
  <c r="U208" i="72"/>
  <c r="R208" i="72" s="1"/>
  <c r="S208" i="72" s="1"/>
  <c r="O208" i="72"/>
  <c r="U207" i="72"/>
  <c r="R207" i="72" s="1"/>
  <c r="S207" i="72" s="1"/>
  <c r="O207" i="72"/>
  <c r="U206" i="72"/>
  <c r="R206" i="72" s="1"/>
  <c r="S206" i="72" s="1"/>
  <c r="O206" i="72"/>
  <c r="U205" i="72"/>
  <c r="R205" i="72" s="1"/>
  <c r="S205" i="72" s="1"/>
  <c r="O205" i="72"/>
  <c r="U204" i="72"/>
  <c r="R204" i="72" s="1"/>
  <c r="S204" i="72" s="1"/>
  <c r="O204" i="72"/>
  <c r="U203" i="72"/>
  <c r="R203" i="72" s="1"/>
  <c r="S203" i="72" s="1"/>
  <c r="O203" i="72"/>
  <c r="C203" i="72"/>
  <c r="B203" i="72"/>
  <c r="U202" i="72"/>
  <c r="R202" i="72" s="1"/>
  <c r="S202" i="72" s="1"/>
  <c r="O202" i="72"/>
  <c r="C202" i="72"/>
  <c r="B202" i="72"/>
  <c r="U201" i="72"/>
  <c r="R201" i="72" s="1"/>
  <c r="S201" i="72" s="1"/>
  <c r="O201" i="72"/>
  <c r="C201" i="72"/>
  <c r="B201" i="72"/>
  <c r="U200" i="72"/>
  <c r="R200" i="72" s="1"/>
  <c r="S200" i="72" s="1"/>
  <c r="O200" i="72"/>
  <c r="C200" i="72"/>
  <c r="B200" i="72"/>
  <c r="U199" i="72"/>
  <c r="R199" i="72" s="1"/>
  <c r="S199" i="72" s="1"/>
  <c r="O199" i="72"/>
  <c r="C199" i="72"/>
  <c r="B199" i="72"/>
  <c r="U198" i="72"/>
  <c r="R198" i="72" s="1"/>
  <c r="S198" i="72" s="1"/>
  <c r="O198" i="72"/>
  <c r="C198" i="72"/>
  <c r="B198" i="72"/>
  <c r="U197" i="72"/>
  <c r="R197" i="72" s="1"/>
  <c r="S197" i="72" s="1"/>
  <c r="O197" i="72"/>
  <c r="C197" i="72"/>
  <c r="B197" i="72"/>
  <c r="U196" i="72"/>
  <c r="O196" i="72"/>
  <c r="C196" i="72"/>
  <c r="B196" i="72"/>
  <c r="U195" i="72"/>
  <c r="R195" i="72" s="1"/>
  <c r="S195" i="72" s="1"/>
  <c r="O195" i="72"/>
  <c r="C195" i="72"/>
  <c r="B195" i="72"/>
  <c r="U194" i="72"/>
  <c r="O194" i="72"/>
  <c r="C194" i="72"/>
  <c r="B194" i="72"/>
  <c r="U193" i="72"/>
  <c r="R193" i="72" s="1"/>
  <c r="S193" i="72" s="1"/>
  <c r="O193" i="72"/>
  <c r="U192" i="72"/>
  <c r="R192" i="72" s="1"/>
  <c r="S192" i="72" s="1"/>
  <c r="O192" i="72"/>
  <c r="U191" i="72"/>
  <c r="R191" i="72" s="1"/>
  <c r="S191" i="72" s="1"/>
  <c r="O191" i="72"/>
  <c r="U190" i="72"/>
  <c r="R190" i="72" s="1"/>
  <c r="S190" i="72" s="1"/>
  <c r="O190" i="72"/>
  <c r="U189" i="72"/>
  <c r="R189" i="72" s="1"/>
  <c r="S189" i="72" s="1"/>
  <c r="O189" i="72"/>
  <c r="U188" i="72"/>
  <c r="R188" i="72" s="1"/>
  <c r="S188" i="72" s="1"/>
  <c r="O188" i="72"/>
  <c r="U187" i="72"/>
  <c r="R187" i="72" s="1"/>
  <c r="S187" i="72" s="1"/>
  <c r="O187" i="72"/>
  <c r="U186" i="72"/>
  <c r="R186" i="72" s="1"/>
  <c r="S186" i="72" s="1"/>
  <c r="O186" i="72"/>
  <c r="U185" i="72"/>
  <c r="R185" i="72" s="1"/>
  <c r="S185" i="72" s="1"/>
  <c r="O185" i="72"/>
  <c r="U184" i="72"/>
  <c r="R184" i="72" s="1"/>
  <c r="S184" i="72" s="1"/>
  <c r="O184" i="72"/>
  <c r="U183" i="72"/>
  <c r="R183" i="72" s="1"/>
  <c r="S183" i="72" s="1"/>
  <c r="O183" i="72"/>
  <c r="U182" i="72"/>
  <c r="R182" i="72" s="1"/>
  <c r="S182" i="72" s="1"/>
  <c r="O182" i="72"/>
  <c r="U181" i="72"/>
  <c r="R181" i="72" s="1"/>
  <c r="S181" i="72" s="1"/>
  <c r="O181" i="72"/>
  <c r="U180" i="72"/>
  <c r="R180" i="72" s="1"/>
  <c r="S180" i="72" s="1"/>
  <c r="O180" i="72"/>
  <c r="U179" i="72"/>
  <c r="R179" i="72" s="1"/>
  <c r="S179" i="72" s="1"/>
  <c r="O179" i="72"/>
  <c r="U178" i="72"/>
  <c r="R178" i="72" s="1"/>
  <c r="S178" i="72" s="1"/>
  <c r="O178" i="72"/>
  <c r="U177" i="72"/>
  <c r="R177" i="72" s="1"/>
  <c r="S177" i="72" s="1"/>
  <c r="O177" i="72"/>
  <c r="U176" i="72"/>
  <c r="R176" i="72" s="1"/>
  <c r="S176" i="72" s="1"/>
  <c r="O176" i="72"/>
  <c r="U175" i="72"/>
  <c r="R175" i="72" s="1"/>
  <c r="S175" i="72" s="1"/>
  <c r="O175" i="72"/>
  <c r="U174" i="72"/>
  <c r="R174" i="72" s="1"/>
  <c r="S174" i="72" s="1"/>
  <c r="O174" i="72"/>
  <c r="U173" i="72"/>
  <c r="R173" i="72" s="1"/>
  <c r="S173" i="72" s="1"/>
  <c r="O173" i="72"/>
  <c r="U172" i="72"/>
  <c r="R172" i="72" s="1"/>
  <c r="S172" i="72" s="1"/>
  <c r="O172" i="72"/>
  <c r="U171" i="72"/>
  <c r="R171" i="72" s="1"/>
  <c r="S171" i="72" s="1"/>
  <c r="O171" i="72"/>
  <c r="U170" i="72"/>
  <c r="R170" i="72" s="1"/>
  <c r="S170" i="72" s="1"/>
  <c r="O170" i="72"/>
  <c r="U169" i="72"/>
  <c r="R169" i="72" s="1"/>
  <c r="S169" i="72" s="1"/>
  <c r="O169" i="72"/>
  <c r="U168" i="72"/>
  <c r="R168" i="72" s="1"/>
  <c r="S168" i="72" s="1"/>
  <c r="O168" i="72"/>
  <c r="U167" i="72"/>
  <c r="R167" i="72" s="1"/>
  <c r="S167" i="72" s="1"/>
  <c r="O167" i="72"/>
  <c r="U166" i="72"/>
  <c r="R166" i="72" s="1"/>
  <c r="S166" i="72" s="1"/>
  <c r="O166" i="72"/>
  <c r="U165" i="72"/>
  <c r="R165" i="72" s="1"/>
  <c r="S165" i="72" s="1"/>
  <c r="O165" i="72"/>
  <c r="U164" i="72"/>
  <c r="R164" i="72" s="1"/>
  <c r="S164" i="72" s="1"/>
  <c r="O164" i="72"/>
  <c r="U163" i="72"/>
  <c r="O163" i="72"/>
  <c r="U162" i="72"/>
  <c r="R162" i="72" s="1"/>
  <c r="S162" i="72" s="1"/>
  <c r="O162" i="72"/>
  <c r="U161" i="72"/>
  <c r="R161" i="72" s="1"/>
  <c r="S161" i="72" s="1"/>
  <c r="O161" i="72"/>
  <c r="U160" i="72"/>
  <c r="R160" i="72" s="1"/>
  <c r="S160" i="72" s="1"/>
  <c r="O160" i="72"/>
  <c r="U159" i="72"/>
  <c r="R159" i="72" s="1"/>
  <c r="S159" i="72" s="1"/>
  <c r="O159" i="72"/>
  <c r="C159" i="72"/>
  <c r="B159" i="72"/>
  <c r="U158" i="72"/>
  <c r="R158" i="72" s="1"/>
  <c r="S158" i="72" s="1"/>
  <c r="O158" i="72"/>
  <c r="C158" i="72"/>
  <c r="B158" i="72"/>
  <c r="U157" i="72"/>
  <c r="R157" i="72" s="1"/>
  <c r="S157" i="72" s="1"/>
  <c r="O157" i="72"/>
  <c r="C157" i="72"/>
  <c r="B157" i="72"/>
  <c r="U156" i="72"/>
  <c r="R156" i="72" s="1"/>
  <c r="S156" i="72" s="1"/>
  <c r="O156" i="72"/>
  <c r="C156" i="72"/>
  <c r="B156" i="72"/>
  <c r="U155" i="72"/>
  <c r="R155" i="72" s="1"/>
  <c r="S155" i="72" s="1"/>
  <c r="O155" i="72"/>
  <c r="C155" i="72"/>
  <c r="B155" i="72"/>
  <c r="U154" i="72"/>
  <c r="R154" i="72" s="1"/>
  <c r="S154" i="72" s="1"/>
  <c r="O154" i="72"/>
  <c r="C154" i="72"/>
  <c r="B154" i="72"/>
  <c r="U153" i="72"/>
  <c r="R153" i="72" s="1"/>
  <c r="S153" i="72" s="1"/>
  <c r="O153" i="72"/>
  <c r="C153" i="72"/>
  <c r="B153" i="72"/>
  <c r="U152" i="72"/>
  <c r="R152" i="72" s="1"/>
  <c r="S152" i="72" s="1"/>
  <c r="O152" i="72"/>
  <c r="C152" i="72"/>
  <c r="B152" i="72"/>
  <c r="U151" i="72"/>
  <c r="R151" i="72" s="1"/>
  <c r="S151" i="72" s="1"/>
  <c r="O151" i="72"/>
  <c r="C151" i="72"/>
  <c r="B151" i="72"/>
  <c r="U150" i="72"/>
  <c r="R150" i="72" s="1"/>
  <c r="S150" i="72" s="1"/>
  <c r="O150" i="72"/>
  <c r="C150" i="72"/>
  <c r="B150" i="72"/>
  <c r="U149" i="72"/>
  <c r="R149" i="72" s="1"/>
  <c r="S149" i="72" s="1"/>
  <c r="O149" i="72"/>
  <c r="C149" i="72"/>
  <c r="B149" i="72"/>
  <c r="U148" i="72"/>
  <c r="R148" i="72" s="1"/>
  <c r="S148" i="72" s="1"/>
  <c r="O148" i="72"/>
  <c r="C148" i="72"/>
  <c r="B148" i="72"/>
  <c r="U147" i="72"/>
  <c r="R147" i="72" s="1"/>
  <c r="S147" i="72" s="1"/>
  <c r="O147" i="72"/>
  <c r="C147" i="72"/>
  <c r="B147" i="72"/>
  <c r="U146" i="72"/>
  <c r="R146" i="72" s="1"/>
  <c r="S146" i="72" s="1"/>
  <c r="O146" i="72"/>
  <c r="C146" i="72"/>
  <c r="B146" i="72"/>
  <c r="U145" i="72"/>
  <c r="R145" i="72" s="1"/>
  <c r="S145" i="72" s="1"/>
  <c r="O145" i="72"/>
  <c r="C145" i="72"/>
  <c r="B145" i="72"/>
  <c r="U144" i="72"/>
  <c r="R144" i="72" s="1"/>
  <c r="S144" i="72" s="1"/>
  <c r="O144" i="72"/>
  <c r="C144" i="72"/>
  <c r="B144" i="72"/>
  <c r="U143" i="72"/>
  <c r="R143" i="72" s="1"/>
  <c r="S143" i="72" s="1"/>
  <c r="O143" i="72"/>
  <c r="C143" i="72"/>
  <c r="B143" i="72"/>
  <c r="U142" i="72"/>
  <c r="R142" i="72" s="1"/>
  <c r="S142" i="72" s="1"/>
  <c r="O142" i="72"/>
  <c r="C142" i="72"/>
  <c r="B142" i="72"/>
  <c r="U141" i="72"/>
  <c r="R141" i="72" s="1"/>
  <c r="S141" i="72" s="1"/>
  <c r="O141" i="72"/>
  <c r="C141" i="72"/>
  <c r="B141" i="72"/>
  <c r="U140" i="72"/>
  <c r="R140" i="72" s="1"/>
  <c r="S140" i="72" s="1"/>
  <c r="O140" i="72"/>
  <c r="C140" i="72"/>
  <c r="B140" i="72"/>
  <c r="U139" i="72"/>
  <c r="O139" i="72"/>
  <c r="C139" i="72"/>
  <c r="B139" i="72"/>
  <c r="U138" i="72"/>
  <c r="R138" i="72" s="1"/>
  <c r="S138" i="72" s="1"/>
  <c r="O138" i="72"/>
  <c r="C138" i="72"/>
  <c r="B138" i="72"/>
  <c r="U137" i="72"/>
  <c r="R137" i="72" s="1"/>
  <c r="S137" i="72" s="1"/>
  <c r="O137" i="72"/>
  <c r="A137" i="72"/>
  <c r="B137" i="72" s="1"/>
  <c r="U136" i="72"/>
  <c r="R136" i="72" s="1"/>
  <c r="S136" i="72" s="1"/>
  <c r="O136" i="72"/>
  <c r="A136" i="72"/>
  <c r="C136" i="72" s="1"/>
  <c r="U135" i="72"/>
  <c r="R135" i="72" s="1"/>
  <c r="S135" i="72" s="1"/>
  <c r="O135" i="72"/>
  <c r="A135" i="72"/>
  <c r="C135" i="72" s="1"/>
  <c r="U134" i="72"/>
  <c r="R134" i="72" s="1"/>
  <c r="S134" i="72" s="1"/>
  <c r="O134" i="72"/>
  <c r="A134" i="72"/>
  <c r="C134" i="72" s="1"/>
  <c r="U133" i="72"/>
  <c r="R133" i="72" s="1"/>
  <c r="S133" i="72" s="1"/>
  <c r="O133" i="72"/>
  <c r="A133" i="72"/>
  <c r="U132" i="72"/>
  <c r="R132" i="72" s="1"/>
  <c r="S132" i="72" s="1"/>
  <c r="O132" i="72"/>
  <c r="A132" i="72"/>
  <c r="C132" i="72" s="1"/>
  <c r="U131" i="72"/>
  <c r="R131" i="72" s="1"/>
  <c r="S131" i="72" s="1"/>
  <c r="O131" i="72"/>
  <c r="A131" i="72"/>
  <c r="C131" i="72" s="1"/>
  <c r="U130" i="72"/>
  <c r="R130" i="72" s="1"/>
  <c r="S130" i="72" s="1"/>
  <c r="O130" i="72"/>
  <c r="A130" i="72"/>
  <c r="B130" i="72" s="1"/>
  <c r="U129" i="72"/>
  <c r="R129" i="72" s="1"/>
  <c r="S129" i="72" s="1"/>
  <c r="O129" i="72"/>
  <c r="A129" i="72"/>
  <c r="B129" i="72" s="1"/>
  <c r="U128" i="72"/>
  <c r="R128" i="72" s="1"/>
  <c r="S128" i="72" s="1"/>
  <c r="O128" i="72"/>
  <c r="A128" i="72"/>
  <c r="C128" i="72" s="1"/>
  <c r="U127" i="72"/>
  <c r="R127" i="72" s="1"/>
  <c r="S127" i="72" s="1"/>
  <c r="O127" i="72"/>
  <c r="A127" i="72"/>
  <c r="C127" i="72" s="1"/>
  <c r="U126" i="72"/>
  <c r="R126" i="72" s="1"/>
  <c r="S126" i="72" s="1"/>
  <c r="O126" i="72"/>
  <c r="A126" i="72"/>
  <c r="B126" i="72" s="1"/>
  <c r="U125" i="72"/>
  <c r="O125" i="72"/>
  <c r="C125" i="72"/>
  <c r="B125" i="72"/>
  <c r="U124" i="72"/>
  <c r="R124" i="72" s="1"/>
  <c r="S124" i="72" s="1"/>
  <c r="O124" i="72"/>
  <c r="C124" i="72"/>
  <c r="B124" i="72"/>
  <c r="U123" i="72"/>
  <c r="R123" i="72" s="1"/>
  <c r="S123" i="72" s="1"/>
  <c r="O123" i="72"/>
  <c r="C123" i="72"/>
  <c r="B123" i="72"/>
  <c r="U122" i="72"/>
  <c r="R122" i="72" s="1"/>
  <c r="S122" i="72" s="1"/>
  <c r="O122" i="72"/>
  <c r="C122" i="72"/>
  <c r="B122" i="72"/>
  <c r="U121" i="72"/>
  <c r="R121" i="72" s="1"/>
  <c r="S121" i="72" s="1"/>
  <c r="O121" i="72"/>
  <c r="C121" i="72"/>
  <c r="B121" i="72"/>
  <c r="U120" i="72"/>
  <c r="R120" i="72" s="1"/>
  <c r="S120" i="72" s="1"/>
  <c r="O120" i="72"/>
  <c r="C120" i="72"/>
  <c r="B120" i="72"/>
  <c r="U119" i="72"/>
  <c r="R119" i="72" s="1"/>
  <c r="S119" i="72" s="1"/>
  <c r="O119" i="72"/>
  <c r="C119" i="72"/>
  <c r="B119" i="72"/>
  <c r="U118" i="72"/>
  <c r="R118" i="72" s="1"/>
  <c r="S118" i="72" s="1"/>
  <c r="O118" i="72"/>
  <c r="C118" i="72"/>
  <c r="B118" i="72"/>
  <c r="U117" i="72"/>
  <c r="R117" i="72" s="1"/>
  <c r="S117" i="72" s="1"/>
  <c r="O117" i="72"/>
  <c r="C117" i="72"/>
  <c r="B117" i="72"/>
  <c r="U116" i="72"/>
  <c r="R116" i="72" s="1"/>
  <c r="S116" i="72" s="1"/>
  <c r="O116" i="72"/>
  <c r="C116" i="72"/>
  <c r="B116" i="72"/>
  <c r="U115" i="72"/>
  <c r="R115" i="72" s="1"/>
  <c r="S115" i="72" s="1"/>
  <c r="O115" i="72"/>
  <c r="C115" i="72"/>
  <c r="B115" i="72"/>
  <c r="U114" i="72"/>
  <c r="R114" i="72" s="1"/>
  <c r="S114" i="72" s="1"/>
  <c r="O114" i="72"/>
  <c r="C114" i="72"/>
  <c r="B114" i="72"/>
  <c r="U113" i="72"/>
  <c r="R113" i="72" s="1"/>
  <c r="S113" i="72" s="1"/>
  <c r="O113" i="72"/>
  <c r="C113" i="72"/>
  <c r="B113" i="72"/>
  <c r="U112" i="72"/>
  <c r="R112" i="72" s="1"/>
  <c r="S112" i="72" s="1"/>
  <c r="O112" i="72"/>
  <c r="C112" i="72"/>
  <c r="B112" i="72"/>
  <c r="U111" i="72"/>
  <c r="R111" i="72" s="1"/>
  <c r="S111" i="72" s="1"/>
  <c r="O111" i="72"/>
  <c r="C111" i="72"/>
  <c r="B111" i="72"/>
  <c r="U110" i="72"/>
  <c r="R110" i="72" s="1"/>
  <c r="S110" i="72" s="1"/>
  <c r="O110" i="72"/>
  <c r="C110" i="72"/>
  <c r="B110" i="72"/>
  <c r="U109" i="72"/>
  <c r="R109" i="72" s="1"/>
  <c r="S109" i="72" s="1"/>
  <c r="O109" i="72"/>
  <c r="C109" i="72"/>
  <c r="B109" i="72"/>
  <c r="U108" i="72"/>
  <c r="R108" i="72" s="1"/>
  <c r="S108" i="72" s="1"/>
  <c r="O108" i="72"/>
  <c r="C108" i="72"/>
  <c r="B108" i="72"/>
  <c r="U107" i="72"/>
  <c r="R107" i="72" s="1"/>
  <c r="S107" i="72" s="1"/>
  <c r="O107" i="72"/>
  <c r="C107" i="72"/>
  <c r="B107" i="72"/>
  <c r="U106" i="72"/>
  <c r="R106" i="72" s="1"/>
  <c r="S106" i="72" s="1"/>
  <c r="O106" i="72"/>
  <c r="C106" i="72"/>
  <c r="B106" i="72"/>
  <c r="U105" i="72"/>
  <c r="R105" i="72" s="1"/>
  <c r="S105" i="72" s="1"/>
  <c r="O105" i="72"/>
  <c r="C105" i="72"/>
  <c r="B105" i="72"/>
  <c r="U104" i="72"/>
  <c r="R104" i="72" s="1"/>
  <c r="S104" i="72" s="1"/>
  <c r="O104" i="72"/>
  <c r="C104" i="72"/>
  <c r="B104" i="72"/>
  <c r="U103" i="72"/>
  <c r="R103" i="72" s="1"/>
  <c r="S103" i="72" s="1"/>
  <c r="O103" i="72"/>
  <c r="C103" i="72"/>
  <c r="B103" i="72"/>
  <c r="U102" i="72"/>
  <c r="R102" i="72" s="1"/>
  <c r="S102" i="72" s="1"/>
  <c r="O102" i="72"/>
  <c r="C102" i="72"/>
  <c r="B102" i="72"/>
  <c r="U101" i="72"/>
  <c r="R101" i="72" s="1"/>
  <c r="S101" i="72" s="1"/>
  <c r="O101" i="72"/>
  <c r="C101" i="72"/>
  <c r="B101" i="72"/>
  <c r="U100" i="72"/>
  <c r="R100" i="72" s="1"/>
  <c r="S100" i="72" s="1"/>
  <c r="O100" i="72"/>
  <c r="C100" i="72"/>
  <c r="B100" i="72"/>
  <c r="U99" i="72"/>
  <c r="R99" i="72" s="1"/>
  <c r="S99" i="72" s="1"/>
  <c r="O99" i="72"/>
  <c r="C99" i="72"/>
  <c r="B99" i="72"/>
  <c r="U98" i="72"/>
  <c r="R98" i="72" s="1"/>
  <c r="S98" i="72" s="1"/>
  <c r="O98" i="72"/>
  <c r="U97" i="72"/>
  <c r="R97" i="72" s="1"/>
  <c r="S97" i="72" s="1"/>
  <c r="O97" i="72"/>
  <c r="U96" i="72"/>
  <c r="R96" i="72" s="1"/>
  <c r="S96" i="72" s="1"/>
  <c r="O96" i="72"/>
  <c r="C96" i="72"/>
  <c r="B96" i="72"/>
  <c r="U95" i="72"/>
  <c r="R95" i="72" s="1"/>
  <c r="S95" i="72" s="1"/>
  <c r="O95" i="72"/>
  <c r="C95" i="72"/>
  <c r="B95" i="72"/>
  <c r="U94" i="72"/>
  <c r="R94" i="72" s="1"/>
  <c r="S94" i="72" s="1"/>
  <c r="O94" i="72"/>
  <c r="C94" i="72"/>
  <c r="B94" i="72"/>
  <c r="U93" i="72"/>
  <c r="R93" i="72" s="1"/>
  <c r="S93" i="72" s="1"/>
  <c r="O93" i="72"/>
  <c r="C93" i="72"/>
  <c r="B93" i="72"/>
  <c r="U92" i="72"/>
  <c r="R92" i="72" s="1"/>
  <c r="S92" i="72" s="1"/>
  <c r="O92" i="72"/>
  <c r="C92" i="72"/>
  <c r="B92" i="72"/>
  <c r="U91" i="72"/>
  <c r="R91" i="72" s="1"/>
  <c r="S91" i="72" s="1"/>
  <c r="O91" i="72"/>
  <c r="C91" i="72"/>
  <c r="B91" i="72"/>
  <c r="U90" i="72"/>
  <c r="R90" i="72" s="1"/>
  <c r="S90" i="72" s="1"/>
  <c r="O90" i="72"/>
  <c r="C90" i="72"/>
  <c r="B90" i="72"/>
  <c r="U89" i="72"/>
  <c r="R89" i="72" s="1"/>
  <c r="S89" i="72" s="1"/>
  <c r="O89" i="72"/>
  <c r="C89" i="72"/>
  <c r="B89" i="72"/>
  <c r="U88" i="72"/>
  <c r="R88" i="72" s="1"/>
  <c r="S88" i="72" s="1"/>
  <c r="O88" i="72"/>
  <c r="C88" i="72"/>
  <c r="B88" i="72"/>
  <c r="U87" i="72"/>
  <c r="R87" i="72" s="1"/>
  <c r="S87" i="72" s="1"/>
  <c r="O87" i="72"/>
  <c r="C87" i="72"/>
  <c r="B87" i="72"/>
  <c r="U86" i="72"/>
  <c r="R86" i="72" s="1"/>
  <c r="S86" i="72" s="1"/>
  <c r="O86" i="72"/>
  <c r="C86" i="72"/>
  <c r="B86" i="72"/>
  <c r="U85" i="72"/>
  <c r="R85" i="72" s="1"/>
  <c r="S85" i="72" s="1"/>
  <c r="O85" i="72"/>
  <c r="C85" i="72"/>
  <c r="B85" i="72"/>
  <c r="U84" i="72"/>
  <c r="R84" i="72" s="1"/>
  <c r="S84" i="72" s="1"/>
  <c r="O84" i="72"/>
  <c r="C84" i="72"/>
  <c r="B84" i="72"/>
  <c r="U83" i="72"/>
  <c r="R83" i="72" s="1"/>
  <c r="S83" i="72" s="1"/>
  <c r="O83" i="72"/>
  <c r="C83" i="72"/>
  <c r="B83" i="72"/>
  <c r="U82" i="72"/>
  <c r="R82" i="72" s="1"/>
  <c r="S82" i="72" s="1"/>
  <c r="O82" i="72"/>
  <c r="C82" i="72"/>
  <c r="B82" i="72"/>
  <c r="U81" i="72"/>
  <c r="R81" i="72" s="1"/>
  <c r="S81" i="72" s="1"/>
  <c r="O81" i="72"/>
  <c r="C81" i="72"/>
  <c r="B81" i="72"/>
  <c r="U80" i="72"/>
  <c r="R80" i="72" s="1"/>
  <c r="S80" i="72" s="1"/>
  <c r="O80" i="72"/>
  <c r="C80" i="72"/>
  <c r="B80" i="72"/>
  <c r="U79" i="72"/>
  <c r="R79" i="72" s="1"/>
  <c r="S79" i="72" s="1"/>
  <c r="O79" i="72"/>
  <c r="C79" i="72"/>
  <c r="B79" i="72"/>
  <c r="U78" i="72"/>
  <c r="R78" i="72" s="1"/>
  <c r="S78" i="72" s="1"/>
  <c r="O78" i="72"/>
  <c r="C78" i="72"/>
  <c r="B78" i="72"/>
  <c r="U77" i="72"/>
  <c r="R77" i="72" s="1"/>
  <c r="S77" i="72" s="1"/>
  <c r="O77" i="72"/>
  <c r="C77" i="72"/>
  <c r="B77" i="72"/>
  <c r="U76" i="72"/>
  <c r="R76" i="72" s="1"/>
  <c r="S76" i="72" s="1"/>
  <c r="O76" i="72"/>
  <c r="C76" i="72"/>
  <c r="B76" i="72"/>
  <c r="U75" i="72"/>
  <c r="R75" i="72" s="1"/>
  <c r="S75" i="72" s="1"/>
  <c r="O75" i="72"/>
  <c r="C75" i="72"/>
  <c r="B75" i="72"/>
  <c r="U74" i="72"/>
  <c r="R74" i="72" s="1"/>
  <c r="S74" i="72" s="1"/>
  <c r="O74" i="72"/>
  <c r="C74" i="72"/>
  <c r="B74" i="72"/>
  <c r="U73" i="72"/>
  <c r="R73" i="72" s="1"/>
  <c r="S73" i="72" s="1"/>
  <c r="O73" i="72"/>
  <c r="C73" i="72"/>
  <c r="B73" i="72"/>
  <c r="U72" i="72"/>
  <c r="R72" i="72" s="1"/>
  <c r="S72" i="72" s="1"/>
  <c r="O72" i="72"/>
  <c r="C72" i="72"/>
  <c r="B72" i="72"/>
  <c r="U71" i="72"/>
  <c r="R71" i="72" s="1"/>
  <c r="S71" i="72" s="1"/>
  <c r="O71" i="72"/>
  <c r="C71" i="72"/>
  <c r="B71" i="72"/>
  <c r="U70" i="72"/>
  <c r="R70" i="72" s="1"/>
  <c r="S70" i="72" s="1"/>
  <c r="O70" i="72"/>
  <c r="C70" i="72"/>
  <c r="B70" i="72"/>
  <c r="U69" i="72"/>
  <c r="R69" i="72" s="1"/>
  <c r="S69" i="72" s="1"/>
  <c r="O69" i="72"/>
  <c r="C69" i="72"/>
  <c r="B69" i="72"/>
  <c r="U68" i="72"/>
  <c r="R68" i="72" s="1"/>
  <c r="S68" i="72" s="1"/>
  <c r="O68" i="72"/>
  <c r="C68" i="72"/>
  <c r="B68" i="72"/>
  <c r="U67" i="72"/>
  <c r="R67" i="72" s="1"/>
  <c r="S67" i="72" s="1"/>
  <c r="O67" i="72"/>
  <c r="C67" i="72"/>
  <c r="B67" i="72"/>
  <c r="U66" i="72"/>
  <c r="R66" i="72" s="1"/>
  <c r="S66" i="72" s="1"/>
  <c r="O66" i="72"/>
  <c r="C66" i="72"/>
  <c r="B66" i="72"/>
  <c r="U65" i="72"/>
  <c r="R65" i="72" s="1"/>
  <c r="S65" i="72" s="1"/>
  <c r="O65" i="72"/>
  <c r="C65" i="72"/>
  <c r="B65" i="72"/>
  <c r="U64" i="72"/>
  <c r="R64" i="72" s="1"/>
  <c r="S64" i="72" s="1"/>
  <c r="O64" i="72"/>
  <c r="C64" i="72"/>
  <c r="B64" i="72"/>
  <c r="U63" i="72"/>
  <c r="R63" i="72" s="1"/>
  <c r="S63" i="72" s="1"/>
  <c r="O63" i="72"/>
  <c r="C63" i="72"/>
  <c r="B63" i="72"/>
  <c r="U62" i="72"/>
  <c r="R62" i="72" s="1"/>
  <c r="S62" i="72" s="1"/>
  <c r="O62" i="72"/>
  <c r="C62" i="72"/>
  <c r="B62" i="72"/>
  <c r="U61" i="72"/>
  <c r="R61" i="72" s="1"/>
  <c r="S61" i="72" s="1"/>
  <c r="O61" i="72"/>
  <c r="C61" i="72"/>
  <c r="B61" i="72"/>
  <c r="U60" i="72"/>
  <c r="R60" i="72" s="1"/>
  <c r="S60" i="72" s="1"/>
  <c r="O60" i="72"/>
  <c r="C60" i="72"/>
  <c r="B60" i="72"/>
  <c r="U59" i="72"/>
  <c r="R59" i="72" s="1"/>
  <c r="S59" i="72" s="1"/>
  <c r="O59" i="72"/>
  <c r="C59" i="72"/>
  <c r="B59" i="72"/>
  <c r="U58" i="72"/>
  <c r="R58" i="72" s="1"/>
  <c r="S58" i="72" s="1"/>
  <c r="O58" i="72"/>
  <c r="C58" i="72"/>
  <c r="B58" i="72"/>
  <c r="U57" i="72"/>
  <c r="R57" i="72" s="1"/>
  <c r="S57" i="72" s="1"/>
  <c r="O57" i="72"/>
  <c r="C57" i="72"/>
  <c r="B57" i="72"/>
  <c r="U56" i="72"/>
  <c r="R56" i="72" s="1"/>
  <c r="S56" i="72" s="1"/>
  <c r="O56" i="72"/>
  <c r="C56" i="72"/>
  <c r="B56" i="72"/>
  <c r="U55" i="72"/>
  <c r="R55" i="72" s="1"/>
  <c r="S55" i="72" s="1"/>
  <c r="O55" i="72"/>
  <c r="C55" i="72"/>
  <c r="B55" i="72"/>
  <c r="U54" i="72"/>
  <c r="R54" i="72" s="1"/>
  <c r="S54" i="72" s="1"/>
  <c r="O54" i="72"/>
  <c r="C54" i="72"/>
  <c r="B54" i="72"/>
  <c r="U53" i="72"/>
  <c r="R53" i="72" s="1"/>
  <c r="S53" i="72" s="1"/>
  <c r="O53" i="72"/>
  <c r="C53" i="72"/>
  <c r="B53" i="72"/>
  <c r="U52" i="72"/>
  <c r="R52" i="72" s="1"/>
  <c r="S52" i="72" s="1"/>
  <c r="O52" i="72"/>
  <c r="C52" i="72"/>
  <c r="B52" i="72"/>
  <c r="U51" i="72"/>
  <c r="R51" i="72" s="1"/>
  <c r="S51" i="72" s="1"/>
  <c r="O51" i="72"/>
  <c r="C51" i="72"/>
  <c r="B51" i="72"/>
  <c r="U50" i="72"/>
  <c r="R50" i="72" s="1"/>
  <c r="S50" i="72" s="1"/>
  <c r="O50" i="72"/>
  <c r="C50" i="72"/>
  <c r="B50" i="72"/>
  <c r="U49" i="72"/>
  <c r="R49" i="72" s="1"/>
  <c r="S49" i="72" s="1"/>
  <c r="O49" i="72"/>
  <c r="C49" i="72"/>
  <c r="B49" i="72"/>
  <c r="U48" i="72"/>
  <c r="R48" i="72" s="1"/>
  <c r="S48" i="72" s="1"/>
  <c r="O48" i="72"/>
  <c r="C48" i="72"/>
  <c r="B48" i="72"/>
  <c r="U47" i="72"/>
  <c r="R47" i="72" s="1"/>
  <c r="S47" i="72" s="1"/>
  <c r="O47" i="72"/>
  <c r="C47" i="72"/>
  <c r="B47" i="72"/>
  <c r="U46" i="72"/>
  <c r="R46" i="72" s="1"/>
  <c r="S46" i="72" s="1"/>
  <c r="O46" i="72"/>
  <c r="C46" i="72"/>
  <c r="B46" i="72"/>
  <c r="U45" i="72"/>
  <c r="R45" i="72" s="1"/>
  <c r="S45" i="72" s="1"/>
  <c r="O45" i="72"/>
  <c r="C45" i="72"/>
  <c r="B45" i="72"/>
  <c r="U44" i="72"/>
  <c r="R44" i="72" s="1"/>
  <c r="S44" i="72" s="1"/>
  <c r="O44" i="72"/>
  <c r="C44" i="72"/>
  <c r="B44" i="72"/>
  <c r="U43" i="72"/>
  <c r="R43" i="72" s="1"/>
  <c r="S43" i="72" s="1"/>
  <c r="O43" i="72"/>
  <c r="C43" i="72"/>
  <c r="B43" i="72"/>
  <c r="U42" i="72"/>
  <c r="R42" i="72" s="1"/>
  <c r="S42" i="72" s="1"/>
  <c r="O42" i="72"/>
  <c r="C42" i="72"/>
  <c r="B42" i="72"/>
  <c r="U41" i="72"/>
  <c r="R41" i="72" s="1"/>
  <c r="S41" i="72" s="1"/>
  <c r="O41" i="72"/>
  <c r="C41" i="72"/>
  <c r="B41" i="72"/>
  <c r="U40" i="72"/>
  <c r="R40" i="72" s="1"/>
  <c r="S40" i="72" s="1"/>
  <c r="O40" i="72"/>
  <c r="C40" i="72"/>
  <c r="B40" i="72"/>
  <c r="U39" i="72"/>
  <c r="R39" i="72" s="1"/>
  <c r="S39" i="72" s="1"/>
  <c r="O39" i="72"/>
  <c r="C39" i="72"/>
  <c r="B39" i="72"/>
  <c r="U38" i="72"/>
  <c r="R38" i="72" s="1"/>
  <c r="S38" i="72" s="1"/>
  <c r="O38" i="72"/>
  <c r="C38" i="72"/>
  <c r="B38" i="72"/>
  <c r="U37" i="72"/>
  <c r="R37" i="72" s="1"/>
  <c r="S37" i="72" s="1"/>
  <c r="O37" i="72"/>
  <c r="C37" i="72"/>
  <c r="B37" i="72"/>
  <c r="U36" i="72"/>
  <c r="R36" i="72" s="1"/>
  <c r="S36" i="72" s="1"/>
  <c r="O36" i="72"/>
  <c r="C36" i="72"/>
  <c r="B36" i="72"/>
  <c r="U35" i="72"/>
  <c r="R35" i="72" s="1"/>
  <c r="S35" i="72" s="1"/>
  <c r="O35" i="72"/>
  <c r="C35" i="72"/>
  <c r="B35" i="72"/>
  <c r="U34" i="72"/>
  <c r="R34" i="72" s="1"/>
  <c r="S34" i="72" s="1"/>
  <c r="O34" i="72"/>
  <c r="C34" i="72"/>
  <c r="B34" i="72"/>
  <c r="U33" i="72"/>
  <c r="R33" i="72" s="1"/>
  <c r="S33" i="72" s="1"/>
  <c r="O33" i="72"/>
  <c r="C33" i="72"/>
  <c r="B33" i="72"/>
  <c r="U32" i="72"/>
  <c r="R32" i="72" s="1"/>
  <c r="S32" i="72" s="1"/>
  <c r="O32" i="72"/>
  <c r="C32" i="72"/>
  <c r="B32" i="72"/>
  <c r="U31" i="72"/>
  <c r="R31" i="72" s="1"/>
  <c r="S31" i="72" s="1"/>
  <c r="O31" i="72"/>
  <c r="C31" i="72"/>
  <c r="B31" i="72"/>
  <c r="U30" i="72"/>
  <c r="R30" i="72" s="1"/>
  <c r="S30" i="72" s="1"/>
  <c r="O30" i="72"/>
  <c r="C30" i="72"/>
  <c r="B30" i="72"/>
  <c r="U29" i="72"/>
  <c r="R29" i="72" s="1"/>
  <c r="S29" i="72" s="1"/>
  <c r="O29" i="72"/>
  <c r="C29" i="72"/>
  <c r="B29" i="72"/>
  <c r="U28" i="72"/>
  <c r="R28" i="72" s="1"/>
  <c r="S28" i="72" s="1"/>
  <c r="O28" i="72"/>
  <c r="C28" i="72"/>
  <c r="B28" i="72"/>
  <c r="U27" i="72"/>
  <c r="R27" i="72" s="1"/>
  <c r="S27" i="72" s="1"/>
  <c r="O27" i="72"/>
  <c r="C27" i="72"/>
  <c r="B27" i="72"/>
  <c r="U26" i="72"/>
  <c r="O26" i="72"/>
  <c r="C26" i="72"/>
  <c r="B26" i="72"/>
  <c r="U25" i="72"/>
  <c r="R25" i="72" s="1"/>
  <c r="S25" i="72" s="1"/>
  <c r="O25" i="72"/>
  <c r="C25" i="72"/>
  <c r="B25" i="72"/>
  <c r="U24" i="72"/>
  <c r="R24" i="72" s="1"/>
  <c r="S24" i="72" s="1"/>
  <c r="O24" i="72"/>
  <c r="C24" i="72"/>
  <c r="B24" i="72"/>
  <c r="U23" i="72"/>
  <c r="R23" i="72" s="1"/>
  <c r="S23" i="72" s="1"/>
  <c r="O23" i="72"/>
  <c r="C23" i="72"/>
  <c r="B23" i="72"/>
  <c r="U22" i="72"/>
  <c r="R22" i="72" s="1"/>
  <c r="S22" i="72" s="1"/>
  <c r="O22" i="72"/>
  <c r="C22" i="72"/>
  <c r="B22" i="72"/>
  <c r="U21" i="72"/>
  <c r="O21" i="72"/>
  <c r="C21" i="72"/>
  <c r="B21" i="72"/>
  <c r="U20" i="72"/>
  <c r="R20" i="72" s="1"/>
  <c r="S20" i="72" s="1"/>
  <c r="O20" i="72"/>
  <c r="C20" i="72"/>
  <c r="B20" i="72"/>
  <c r="U19" i="72"/>
  <c r="R19" i="72" s="1"/>
  <c r="S19" i="72" s="1"/>
  <c r="O19" i="72"/>
  <c r="C19" i="72"/>
  <c r="B19" i="72"/>
  <c r="U18" i="72"/>
  <c r="R18" i="72" s="1"/>
  <c r="S18" i="72" s="1"/>
  <c r="O18" i="72"/>
  <c r="C18" i="72"/>
  <c r="B18" i="72"/>
  <c r="U17" i="72"/>
  <c r="R17" i="72" s="1"/>
  <c r="S17" i="72" s="1"/>
  <c r="O17" i="72"/>
  <c r="C17" i="72"/>
  <c r="B17" i="72"/>
  <c r="U16" i="72"/>
  <c r="R16" i="72" s="1"/>
  <c r="S16" i="72" s="1"/>
  <c r="O16" i="72"/>
  <c r="C16" i="72"/>
  <c r="B16" i="72"/>
  <c r="U15" i="72"/>
  <c r="R15" i="72" s="1"/>
  <c r="S15" i="72" s="1"/>
  <c r="O15" i="72"/>
  <c r="C15" i="72"/>
  <c r="B15" i="72"/>
  <c r="U14" i="72"/>
  <c r="R14" i="72" s="1"/>
  <c r="S14" i="72" s="1"/>
  <c r="O14" i="72"/>
  <c r="C14" i="72"/>
  <c r="B14" i="72"/>
  <c r="U13" i="72"/>
  <c r="R13" i="72" s="1"/>
  <c r="S13" i="72" s="1"/>
  <c r="O13" i="72"/>
  <c r="C13" i="72"/>
  <c r="B13" i="72"/>
  <c r="U12" i="72"/>
  <c r="R12" i="72" s="1"/>
  <c r="S12" i="72" s="1"/>
  <c r="O12" i="72"/>
  <c r="C12" i="72"/>
  <c r="B12" i="72"/>
  <c r="U11" i="72"/>
  <c r="R11" i="72" s="1"/>
  <c r="S11" i="72" s="1"/>
  <c r="O11" i="72"/>
  <c r="C11" i="72"/>
  <c r="B11" i="72"/>
  <c r="U10" i="72"/>
  <c r="R10" i="72" s="1"/>
  <c r="S10" i="72" s="1"/>
  <c r="O10" i="72"/>
  <c r="C10" i="72"/>
  <c r="B10" i="72"/>
  <c r="U9" i="72"/>
  <c r="O9" i="72"/>
  <c r="C9" i="72"/>
  <c r="B9" i="72"/>
  <c r="U8" i="72"/>
  <c r="R8" i="72" s="1"/>
  <c r="S8" i="72" s="1"/>
  <c r="O8" i="72"/>
  <c r="C8" i="72"/>
  <c r="B8" i="72"/>
  <c r="U7" i="72"/>
  <c r="R7" i="72" s="1"/>
  <c r="S7" i="72" s="1"/>
  <c r="O7" i="72"/>
  <c r="C7" i="72"/>
  <c r="B7" i="72"/>
  <c r="U6" i="72"/>
  <c r="R6" i="72" s="1"/>
  <c r="S6" i="72" s="1"/>
  <c r="O6" i="72"/>
  <c r="C6" i="72"/>
  <c r="B6" i="72"/>
  <c r="U5" i="72"/>
  <c r="R5" i="72" s="1"/>
  <c r="S5" i="72" s="1"/>
  <c r="O5" i="72"/>
  <c r="C5" i="72"/>
  <c r="B5" i="72"/>
  <c r="U4" i="72"/>
  <c r="R4" i="72" s="1"/>
  <c r="S4" i="72" s="1"/>
  <c r="O4" i="72"/>
  <c r="C4" i="72"/>
  <c r="B4" i="72"/>
  <c r="U3" i="72"/>
  <c r="R3" i="72" s="1"/>
  <c r="S3" i="72" s="1"/>
  <c r="O3" i="72"/>
  <c r="C3" i="72"/>
  <c r="B3" i="72"/>
  <c r="U2" i="72"/>
  <c r="R2" i="72" s="1"/>
  <c r="S2" i="72" s="1"/>
  <c r="O2" i="72"/>
  <c r="C2" i="72"/>
  <c r="B2" i="72"/>
  <c r="U562" i="71"/>
  <c r="R562" i="71" s="1"/>
  <c r="S562" i="71" s="1"/>
  <c r="O562" i="71"/>
  <c r="C562" i="71"/>
  <c r="B562" i="71"/>
  <c r="U561" i="71"/>
  <c r="R561" i="71" s="1"/>
  <c r="S561" i="71" s="1"/>
  <c r="O561" i="71"/>
  <c r="C561" i="71"/>
  <c r="B561" i="71"/>
  <c r="U560" i="71"/>
  <c r="R560" i="71" s="1"/>
  <c r="S560" i="71" s="1"/>
  <c r="O560" i="71"/>
  <c r="C560" i="71"/>
  <c r="B560" i="71"/>
  <c r="U559" i="71"/>
  <c r="R559" i="71" s="1"/>
  <c r="S559" i="71" s="1"/>
  <c r="O559" i="71"/>
  <c r="C559" i="71"/>
  <c r="B559" i="71"/>
  <c r="U558" i="71"/>
  <c r="R558" i="71" s="1"/>
  <c r="S558" i="71" s="1"/>
  <c r="O558" i="71"/>
  <c r="C558" i="71"/>
  <c r="B558" i="71"/>
  <c r="U557" i="71"/>
  <c r="R557" i="71" s="1"/>
  <c r="S557" i="71" s="1"/>
  <c r="O557" i="71"/>
  <c r="C557" i="71"/>
  <c r="B557" i="71"/>
  <c r="U556" i="71"/>
  <c r="R556" i="71" s="1"/>
  <c r="S556" i="71" s="1"/>
  <c r="O556" i="71"/>
  <c r="C556" i="71"/>
  <c r="B556" i="71"/>
  <c r="U555" i="71"/>
  <c r="R555" i="71" s="1"/>
  <c r="S555" i="71" s="1"/>
  <c r="O555" i="71"/>
  <c r="C555" i="71"/>
  <c r="B555" i="71"/>
  <c r="U554" i="71"/>
  <c r="R554" i="71" s="1"/>
  <c r="S554" i="71" s="1"/>
  <c r="O554" i="71"/>
  <c r="C554" i="71"/>
  <c r="B554" i="71"/>
  <c r="U553" i="71"/>
  <c r="R553" i="71" s="1"/>
  <c r="S553" i="71" s="1"/>
  <c r="O553" i="71"/>
  <c r="C553" i="71"/>
  <c r="B553" i="71"/>
  <c r="U552" i="71"/>
  <c r="R552" i="71" s="1"/>
  <c r="S552" i="71" s="1"/>
  <c r="O552" i="71"/>
  <c r="C552" i="71"/>
  <c r="B552" i="71"/>
  <c r="U551" i="71"/>
  <c r="R551" i="71" s="1"/>
  <c r="S551" i="71" s="1"/>
  <c r="O551" i="71"/>
  <c r="C551" i="71"/>
  <c r="B551" i="71"/>
  <c r="U550" i="71"/>
  <c r="R550" i="71" s="1"/>
  <c r="S550" i="71" s="1"/>
  <c r="O550" i="71"/>
  <c r="C550" i="71"/>
  <c r="B550" i="71"/>
  <c r="U549" i="71"/>
  <c r="R549" i="71" s="1"/>
  <c r="S549" i="71" s="1"/>
  <c r="O549" i="71"/>
  <c r="C549" i="71"/>
  <c r="B549" i="71"/>
  <c r="U548" i="71"/>
  <c r="R548" i="71" s="1"/>
  <c r="S548" i="71" s="1"/>
  <c r="O548" i="71"/>
  <c r="C548" i="71"/>
  <c r="B548" i="71"/>
  <c r="U547" i="71"/>
  <c r="R547" i="71" s="1"/>
  <c r="S547" i="71" s="1"/>
  <c r="O547" i="71"/>
  <c r="C547" i="71"/>
  <c r="B547" i="71"/>
  <c r="U546" i="71"/>
  <c r="R546" i="71" s="1"/>
  <c r="S546" i="71" s="1"/>
  <c r="O546" i="71"/>
  <c r="C546" i="71"/>
  <c r="B546" i="71"/>
  <c r="U545" i="71"/>
  <c r="R545" i="71" s="1"/>
  <c r="S545" i="71" s="1"/>
  <c r="O545" i="71"/>
  <c r="C545" i="71"/>
  <c r="B545" i="71"/>
  <c r="U544" i="71"/>
  <c r="R544" i="71" s="1"/>
  <c r="S544" i="71" s="1"/>
  <c r="O544" i="71"/>
  <c r="C544" i="71"/>
  <c r="B544" i="71"/>
  <c r="U543" i="71"/>
  <c r="R543" i="71" s="1"/>
  <c r="S543" i="71" s="1"/>
  <c r="O543" i="71"/>
  <c r="C543" i="71"/>
  <c r="B543" i="71"/>
  <c r="U542" i="71"/>
  <c r="R542" i="71" s="1"/>
  <c r="S542" i="71" s="1"/>
  <c r="O542" i="71"/>
  <c r="C542" i="71"/>
  <c r="B542" i="71"/>
  <c r="U541" i="71"/>
  <c r="R541" i="71" s="1"/>
  <c r="S541" i="71" s="1"/>
  <c r="O541" i="71"/>
  <c r="C541" i="71"/>
  <c r="B541" i="71"/>
  <c r="U540" i="71"/>
  <c r="R540" i="71" s="1"/>
  <c r="S540" i="71" s="1"/>
  <c r="O540" i="71"/>
  <c r="C540" i="71"/>
  <c r="B540" i="71"/>
  <c r="U539" i="71"/>
  <c r="R539" i="71" s="1"/>
  <c r="S539" i="71" s="1"/>
  <c r="O539" i="71"/>
  <c r="C539" i="71"/>
  <c r="B539" i="71"/>
  <c r="U538" i="71"/>
  <c r="R538" i="71" s="1"/>
  <c r="S538" i="71" s="1"/>
  <c r="O538" i="71"/>
  <c r="C538" i="71"/>
  <c r="B538" i="71"/>
  <c r="U537" i="71"/>
  <c r="R537" i="71" s="1"/>
  <c r="S537" i="71" s="1"/>
  <c r="O537" i="71"/>
  <c r="C537" i="71"/>
  <c r="B537" i="71"/>
  <c r="U536" i="71"/>
  <c r="R536" i="71" s="1"/>
  <c r="S536" i="71" s="1"/>
  <c r="O536" i="71"/>
  <c r="C536" i="71"/>
  <c r="B536" i="71"/>
  <c r="U535" i="71"/>
  <c r="R535" i="71" s="1"/>
  <c r="S535" i="71" s="1"/>
  <c r="O535" i="71"/>
  <c r="C535" i="71"/>
  <c r="B535" i="71"/>
  <c r="U534" i="71"/>
  <c r="R534" i="71" s="1"/>
  <c r="S534" i="71" s="1"/>
  <c r="O534" i="71"/>
  <c r="C534" i="71"/>
  <c r="B534" i="71"/>
  <c r="U533" i="71"/>
  <c r="R533" i="71" s="1"/>
  <c r="S533" i="71" s="1"/>
  <c r="O533" i="71"/>
  <c r="C533" i="71"/>
  <c r="B533" i="71"/>
  <c r="U532" i="71"/>
  <c r="R532" i="71" s="1"/>
  <c r="S532" i="71" s="1"/>
  <c r="O532" i="71"/>
  <c r="C532" i="71"/>
  <c r="B532" i="71"/>
  <c r="U531" i="71"/>
  <c r="R531" i="71" s="1"/>
  <c r="S531" i="71" s="1"/>
  <c r="O531" i="71"/>
  <c r="C531" i="71"/>
  <c r="B531" i="71"/>
  <c r="U530" i="71"/>
  <c r="R530" i="71" s="1"/>
  <c r="S530" i="71" s="1"/>
  <c r="O530" i="71"/>
  <c r="C530" i="71"/>
  <c r="B530" i="71"/>
  <c r="U529" i="71"/>
  <c r="R529" i="71" s="1"/>
  <c r="S529" i="71" s="1"/>
  <c r="O529" i="71"/>
  <c r="C529" i="71"/>
  <c r="B529" i="71"/>
  <c r="U528" i="71"/>
  <c r="R528" i="71" s="1"/>
  <c r="S528" i="71" s="1"/>
  <c r="M528" i="71"/>
  <c r="O528" i="71" s="1"/>
  <c r="C528" i="71"/>
  <c r="B528" i="71"/>
  <c r="U527" i="71"/>
  <c r="R527" i="71" s="1"/>
  <c r="S527" i="71" s="1"/>
  <c r="O527" i="71"/>
  <c r="A527" i="71"/>
  <c r="C527" i="71" s="1"/>
  <c r="U526" i="71"/>
  <c r="R526" i="71" s="1"/>
  <c r="S526" i="71" s="1"/>
  <c r="O526" i="71"/>
  <c r="A526" i="71"/>
  <c r="C526" i="71" s="1"/>
  <c r="U525" i="71"/>
  <c r="R525" i="71" s="1"/>
  <c r="S525" i="71" s="1"/>
  <c r="O525" i="71"/>
  <c r="C525" i="71"/>
  <c r="B525" i="71"/>
  <c r="U524" i="71"/>
  <c r="R524" i="71" s="1"/>
  <c r="S524" i="71" s="1"/>
  <c r="O524" i="71"/>
  <c r="C524" i="71"/>
  <c r="B524" i="71"/>
  <c r="U523" i="71"/>
  <c r="R523" i="71" s="1"/>
  <c r="S523" i="71" s="1"/>
  <c r="O523" i="71"/>
  <c r="C523" i="71"/>
  <c r="B523" i="71"/>
  <c r="U522" i="71"/>
  <c r="R522" i="71" s="1"/>
  <c r="S522" i="71" s="1"/>
  <c r="O522" i="71"/>
  <c r="C522" i="71"/>
  <c r="B522" i="71"/>
  <c r="U521" i="71"/>
  <c r="R521" i="71" s="1"/>
  <c r="S521" i="71" s="1"/>
  <c r="O521" i="71"/>
  <c r="C521" i="71"/>
  <c r="B521" i="71"/>
  <c r="U520" i="71"/>
  <c r="R520" i="71" s="1"/>
  <c r="S520" i="71" s="1"/>
  <c r="O520" i="71"/>
  <c r="C520" i="71"/>
  <c r="B520" i="71"/>
  <c r="U519" i="71"/>
  <c r="R519" i="71" s="1"/>
  <c r="S519" i="71" s="1"/>
  <c r="O519" i="71"/>
  <c r="C519" i="71"/>
  <c r="B519" i="71"/>
  <c r="U517" i="71"/>
  <c r="R517" i="71" s="1"/>
  <c r="S517" i="71" s="1"/>
  <c r="O517" i="71"/>
  <c r="C517" i="71"/>
  <c r="B517" i="71"/>
  <c r="U518" i="71"/>
  <c r="R518" i="71" s="1"/>
  <c r="S518" i="71" s="1"/>
  <c r="M518" i="71"/>
  <c r="O518" i="71" s="1"/>
  <c r="C518" i="71"/>
  <c r="B518" i="71"/>
  <c r="U516" i="71"/>
  <c r="R516" i="71" s="1"/>
  <c r="S516" i="71" s="1"/>
  <c r="O516" i="71"/>
  <c r="C516" i="71"/>
  <c r="B516" i="71"/>
  <c r="U515" i="71"/>
  <c r="R515" i="71" s="1"/>
  <c r="S515" i="71" s="1"/>
  <c r="O515" i="71"/>
  <c r="C515" i="71"/>
  <c r="B515" i="71"/>
  <c r="U491" i="71"/>
  <c r="R491" i="71" s="1"/>
  <c r="S491" i="71" s="1"/>
  <c r="O491" i="71"/>
  <c r="C491" i="71"/>
  <c r="B491" i="71"/>
  <c r="U490" i="71"/>
  <c r="R490" i="71" s="1"/>
  <c r="S490" i="71" s="1"/>
  <c r="M490" i="71"/>
  <c r="O490" i="71" s="1"/>
  <c r="C490" i="71"/>
  <c r="B490" i="71"/>
  <c r="U489" i="71"/>
  <c r="R489" i="71" s="1"/>
  <c r="S489" i="71" s="1"/>
  <c r="O489" i="71"/>
  <c r="C489" i="71"/>
  <c r="B489" i="71"/>
  <c r="U488" i="71"/>
  <c r="R488" i="71" s="1"/>
  <c r="S488" i="71" s="1"/>
  <c r="M488" i="71"/>
  <c r="O488" i="71" s="1"/>
  <c r="C488" i="71"/>
  <c r="B488" i="71"/>
  <c r="U487" i="71"/>
  <c r="R487" i="71" s="1"/>
  <c r="S487" i="71" s="1"/>
  <c r="O487" i="71"/>
  <c r="C487" i="71"/>
  <c r="B487" i="71"/>
  <c r="U486" i="71"/>
  <c r="R486" i="71" s="1"/>
  <c r="S486" i="71" s="1"/>
  <c r="M486" i="71"/>
  <c r="O486" i="71" s="1"/>
  <c r="C486" i="71"/>
  <c r="B486" i="71"/>
  <c r="U485" i="71"/>
  <c r="R485" i="71" s="1"/>
  <c r="S485" i="71" s="1"/>
  <c r="O485" i="71"/>
  <c r="C485" i="71"/>
  <c r="B485" i="71"/>
  <c r="U484" i="71"/>
  <c r="R484" i="71" s="1"/>
  <c r="S484" i="71" s="1"/>
  <c r="O484" i="71"/>
  <c r="U483" i="71"/>
  <c r="R483" i="71" s="1"/>
  <c r="S483" i="71" s="1"/>
  <c r="O483" i="71"/>
  <c r="U482" i="71"/>
  <c r="R482" i="71" s="1"/>
  <c r="S482" i="71" s="1"/>
  <c r="O482" i="71"/>
  <c r="U481" i="71"/>
  <c r="R481" i="71" s="1"/>
  <c r="S481" i="71" s="1"/>
  <c r="O481" i="71"/>
  <c r="U480" i="71"/>
  <c r="R480" i="71" s="1"/>
  <c r="S480" i="71" s="1"/>
  <c r="O480" i="71"/>
  <c r="U479" i="71"/>
  <c r="R479" i="71" s="1"/>
  <c r="S479" i="71" s="1"/>
  <c r="O479" i="71"/>
  <c r="U478" i="71"/>
  <c r="R478" i="71" s="1"/>
  <c r="S478" i="71" s="1"/>
  <c r="O478" i="71"/>
  <c r="U477" i="71"/>
  <c r="R477" i="71" s="1"/>
  <c r="S477" i="71" s="1"/>
  <c r="O477" i="71"/>
  <c r="U476" i="71"/>
  <c r="R476" i="71" s="1"/>
  <c r="S476" i="71" s="1"/>
  <c r="O476" i="71"/>
  <c r="U475" i="71"/>
  <c r="R475" i="71" s="1"/>
  <c r="S475" i="71" s="1"/>
  <c r="O475" i="71"/>
  <c r="U474" i="71"/>
  <c r="R474" i="71" s="1"/>
  <c r="S474" i="71" s="1"/>
  <c r="O474" i="71"/>
  <c r="U473" i="71"/>
  <c r="R473" i="71" s="1"/>
  <c r="S473" i="71" s="1"/>
  <c r="O473" i="71"/>
  <c r="U472" i="71"/>
  <c r="R472" i="71" s="1"/>
  <c r="S472" i="71" s="1"/>
  <c r="O472" i="71"/>
  <c r="U471" i="71"/>
  <c r="R471" i="71" s="1"/>
  <c r="S471" i="71" s="1"/>
  <c r="O471" i="71"/>
  <c r="U470" i="71"/>
  <c r="R470" i="71" s="1"/>
  <c r="S470" i="71" s="1"/>
  <c r="O470" i="71"/>
  <c r="U469" i="71"/>
  <c r="R469" i="71" s="1"/>
  <c r="S469" i="71" s="1"/>
  <c r="O469" i="71"/>
  <c r="U468" i="71"/>
  <c r="R468" i="71" s="1"/>
  <c r="S468" i="71" s="1"/>
  <c r="O468" i="71"/>
  <c r="U467" i="71"/>
  <c r="R467" i="71" s="1"/>
  <c r="S467" i="71" s="1"/>
  <c r="O467" i="71"/>
  <c r="U466" i="71"/>
  <c r="R466" i="71" s="1"/>
  <c r="S466" i="71" s="1"/>
  <c r="O466" i="71"/>
  <c r="U465" i="71"/>
  <c r="R465" i="71" s="1"/>
  <c r="S465" i="71" s="1"/>
  <c r="O465" i="71"/>
  <c r="U464" i="71"/>
  <c r="R464" i="71" s="1"/>
  <c r="S464" i="71" s="1"/>
  <c r="O464" i="71"/>
  <c r="U463" i="71"/>
  <c r="R463" i="71" s="1"/>
  <c r="S463" i="71" s="1"/>
  <c r="O463" i="71"/>
  <c r="U462" i="71"/>
  <c r="R462" i="71" s="1"/>
  <c r="S462" i="71" s="1"/>
  <c r="O462" i="71"/>
  <c r="U461" i="71"/>
  <c r="R461" i="71" s="1"/>
  <c r="S461" i="71" s="1"/>
  <c r="O461" i="71"/>
  <c r="U460" i="71"/>
  <c r="R460" i="71" s="1"/>
  <c r="S460" i="71" s="1"/>
  <c r="O460" i="71"/>
  <c r="U459" i="71"/>
  <c r="R459" i="71" s="1"/>
  <c r="S459" i="71" s="1"/>
  <c r="O459" i="71"/>
  <c r="U458" i="71"/>
  <c r="R458" i="71" s="1"/>
  <c r="S458" i="71" s="1"/>
  <c r="O458" i="71"/>
  <c r="U457" i="71"/>
  <c r="R457" i="71" s="1"/>
  <c r="S457" i="71" s="1"/>
  <c r="O457" i="71"/>
  <c r="U456" i="71"/>
  <c r="R456" i="71" s="1"/>
  <c r="S456" i="71" s="1"/>
  <c r="O456" i="71"/>
  <c r="U455" i="71"/>
  <c r="R455" i="71" s="1"/>
  <c r="S455" i="71" s="1"/>
  <c r="O455" i="71"/>
  <c r="U454" i="71"/>
  <c r="R454" i="71" s="1"/>
  <c r="S454" i="71" s="1"/>
  <c r="O454" i="71"/>
  <c r="U453" i="71"/>
  <c r="R453" i="71" s="1"/>
  <c r="S453" i="71" s="1"/>
  <c r="O453" i="71"/>
  <c r="U452" i="71"/>
  <c r="R452" i="71" s="1"/>
  <c r="S452" i="71" s="1"/>
  <c r="O452" i="71"/>
  <c r="U451" i="71"/>
  <c r="R451" i="71" s="1"/>
  <c r="S451" i="71" s="1"/>
  <c r="O451" i="71"/>
  <c r="U450" i="71"/>
  <c r="R450" i="71" s="1"/>
  <c r="S450" i="71" s="1"/>
  <c r="O450" i="71"/>
  <c r="U449" i="71"/>
  <c r="R449" i="71" s="1"/>
  <c r="S449" i="71" s="1"/>
  <c r="O449" i="71"/>
  <c r="U448" i="71"/>
  <c r="R448" i="71" s="1"/>
  <c r="S448" i="71" s="1"/>
  <c r="O448" i="71"/>
  <c r="U447" i="71"/>
  <c r="R447" i="71" s="1"/>
  <c r="S447" i="71" s="1"/>
  <c r="O447" i="71"/>
  <c r="U446" i="71"/>
  <c r="R446" i="71" s="1"/>
  <c r="S446" i="71" s="1"/>
  <c r="O446" i="71"/>
  <c r="U445" i="71"/>
  <c r="R445" i="71" s="1"/>
  <c r="S445" i="71" s="1"/>
  <c r="O445" i="71"/>
  <c r="U444" i="71"/>
  <c r="R444" i="71" s="1"/>
  <c r="S444" i="71" s="1"/>
  <c r="O444" i="71"/>
  <c r="U443" i="71"/>
  <c r="R443" i="71" s="1"/>
  <c r="S443" i="71" s="1"/>
  <c r="O443" i="71"/>
  <c r="U442" i="71"/>
  <c r="R442" i="71" s="1"/>
  <c r="S442" i="71" s="1"/>
  <c r="O442" i="71"/>
  <c r="U441" i="71"/>
  <c r="R441" i="71" s="1"/>
  <c r="S441" i="71" s="1"/>
  <c r="O441" i="71"/>
  <c r="U440" i="71"/>
  <c r="R440" i="71" s="1"/>
  <c r="S440" i="71" s="1"/>
  <c r="O440" i="71"/>
  <c r="U439" i="71"/>
  <c r="R439" i="71" s="1"/>
  <c r="S439" i="71" s="1"/>
  <c r="O439" i="71"/>
  <c r="U438" i="71"/>
  <c r="R438" i="71" s="1"/>
  <c r="S438" i="71" s="1"/>
  <c r="O438" i="71"/>
  <c r="U437" i="71"/>
  <c r="R437" i="71" s="1"/>
  <c r="S437" i="71" s="1"/>
  <c r="O437" i="71"/>
  <c r="U436" i="71"/>
  <c r="R436" i="71" s="1"/>
  <c r="S436" i="71" s="1"/>
  <c r="O436" i="71"/>
  <c r="U435" i="71"/>
  <c r="R435" i="71" s="1"/>
  <c r="S435" i="71" s="1"/>
  <c r="O435" i="71"/>
  <c r="U434" i="71"/>
  <c r="R434" i="71" s="1"/>
  <c r="S434" i="71" s="1"/>
  <c r="O434" i="71"/>
  <c r="U433" i="71"/>
  <c r="R433" i="71" s="1"/>
  <c r="S433" i="71" s="1"/>
  <c r="O433" i="71"/>
  <c r="U432" i="71"/>
  <c r="R432" i="71" s="1"/>
  <c r="S432" i="71" s="1"/>
  <c r="O432" i="71"/>
  <c r="U431" i="71"/>
  <c r="R431" i="71" s="1"/>
  <c r="S431" i="71" s="1"/>
  <c r="O431" i="71"/>
  <c r="U430" i="71"/>
  <c r="R430" i="71" s="1"/>
  <c r="S430" i="71" s="1"/>
  <c r="O430" i="71"/>
  <c r="U429" i="71"/>
  <c r="R429" i="71" s="1"/>
  <c r="S429" i="71" s="1"/>
  <c r="O429" i="71"/>
  <c r="U428" i="71"/>
  <c r="R428" i="71" s="1"/>
  <c r="S428" i="71" s="1"/>
  <c r="O428" i="71"/>
  <c r="U427" i="71"/>
  <c r="R427" i="71" s="1"/>
  <c r="S427" i="71" s="1"/>
  <c r="O427" i="71"/>
  <c r="U426" i="71"/>
  <c r="R426" i="71" s="1"/>
  <c r="S426" i="71" s="1"/>
  <c r="O426" i="71"/>
  <c r="U425" i="71"/>
  <c r="R425" i="71" s="1"/>
  <c r="S425" i="71" s="1"/>
  <c r="O425" i="71"/>
  <c r="U424" i="71"/>
  <c r="R424" i="71" s="1"/>
  <c r="S424" i="71" s="1"/>
  <c r="O424" i="71"/>
  <c r="U423" i="71"/>
  <c r="R423" i="71" s="1"/>
  <c r="S423" i="71" s="1"/>
  <c r="O423" i="71"/>
  <c r="U422" i="71"/>
  <c r="R422" i="71" s="1"/>
  <c r="S422" i="71" s="1"/>
  <c r="O422" i="71"/>
  <c r="C422" i="71"/>
  <c r="B422" i="71"/>
  <c r="U421" i="71"/>
  <c r="R421" i="71" s="1"/>
  <c r="S421" i="71" s="1"/>
  <c r="O421" i="71"/>
  <c r="C421" i="71"/>
  <c r="B421" i="71"/>
  <c r="U420" i="71"/>
  <c r="R420" i="71" s="1"/>
  <c r="S420" i="71" s="1"/>
  <c r="O420" i="71"/>
  <c r="C420" i="71"/>
  <c r="B420" i="71"/>
  <c r="U419" i="71"/>
  <c r="R419" i="71" s="1"/>
  <c r="S419" i="71" s="1"/>
  <c r="O419" i="71"/>
  <c r="U418" i="71"/>
  <c r="R418" i="71" s="1"/>
  <c r="S418" i="71" s="1"/>
  <c r="O418" i="71"/>
  <c r="U417" i="71"/>
  <c r="R417" i="71" s="1"/>
  <c r="S417" i="71" s="1"/>
  <c r="O417" i="71"/>
  <c r="U416" i="71"/>
  <c r="R416" i="71" s="1"/>
  <c r="S416" i="71" s="1"/>
  <c r="O416" i="71"/>
  <c r="C416" i="71"/>
  <c r="B416" i="71"/>
  <c r="U415" i="71"/>
  <c r="R415" i="71" s="1"/>
  <c r="S415" i="71" s="1"/>
  <c r="M415" i="71"/>
  <c r="O415" i="71" s="1"/>
  <c r="C415" i="71"/>
  <c r="B415" i="71"/>
  <c r="U414" i="71"/>
  <c r="R414" i="71" s="1"/>
  <c r="S414" i="71" s="1"/>
  <c r="O414" i="71"/>
  <c r="A414" i="71"/>
  <c r="B414" i="71" s="1"/>
  <c r="U413" i="71"/>
  <c r="R413" i="71" s="1"/>
  <c r="S413" i="71" s="1"/>
  <c r="O413" i="71"/>
  <c r="A413" i="71"/>
  <c r="C413" i="71" s="1"/>
  <c r="U412" i="71"/>
  <c r="R412" i="71" s="1"/>
  <c r="S412" i="71" s="1"/>
  <c r="O412" i="71"/>
  <c r="A412" i="71"/>
  <c r="U411" i="71"/>
  <c r="R411" i="71" s="1"/>
  <c r="S411" i="71" s="1"/>
  <c r="O411" i="71"/>
  <c r="A411" i="71"/>
  <c r="C411" i="71" s="1"/>
  <c r="U410" i="71"/>
  <c r="R410" i="71" s="1"/>
  <c r="S410" i="71" s="1"/>
  <c r="O410" i="71"/>
  <c r="A410" i="71"/>
  <c r="B410" i="71" s="1"/>
  <c r="U409" i="71"/>
  <c r="R409" i="71" s="1"/>
  <c r="S409" i="71" s="1"/>
  <c r="O409" i="71"/>
  <c r="A409" i="71"/>
  <c r="C409" i="71" s="1"/>
  <c r="U408" i="71"/>
  <c r="R408" i="71" s="1"/>
  <c r="S408" i="71" s="1"/>
  <c r="O408" i="71"/>
  <c r="A408" i="71"/>
  <c r="B408" i="71" s="1"/>
  <c r="U407" i="71"/>
  <c r="R407" i="71" s="1"/>
  <c r="S407" i="71" s="1"/>
  <c r="O407" i="71"/>
  <c r="A407" i="71"/>
  <c r="C407" i="71" s="1"/>
  <c r="U406" i="71"/>
  <c r="R406" i="71" s="1"/>
  <c r="S406" i="71" s="1"/>
  <c r="O406" i="71"/>
  <c r="A406" i="71"/>
  <c r="U405" i="71"/>
  <c r="R405" i="71" s="1"/>
  <c r="S405" i="71" s="1"/>
  <c r="O405" i="71"/>
  <c r="A405" i="71"/>
  <c r="C405" i="71" s="1"/>
  <c r="U404" i="71"/>
  <c r="R404" i="71" s="1"/>
  <c r="S404" i="71" s="1"/>
  <c r="O404" i="71"/>
  <c r="A404" i="71"/>
  <c r="C404" i="71" s="1"/>
  <c r="U403" i="71"/>
  <c r="R403" i="71" s="1"/>
  <c r="S403" i="71" s="1"/>
  <c r="O403" i="71"/>
  <c r="A403" i="71"/>
  <c r="B403" i="71" s="1"/>
  <c r="U402" i="71"/>
  <c r="R402" i="71" s="1"/>
  <c r="S402" i="71" s="1"/>
  <c r="O402" i="71"/>
  <c r="A402" i="71"/>
  <c r="B402" i="71" s="1"/>
  <c r="U401" i="71"/>
  <c r="R401" i="71" s="1"/>
  <c r="S401" i="71" s="1"/>
  <c r="O401" i="71"/>
  <c r="A401" i="71"/>
  <c r="C401" i="71" s="1"/>
  <c r="U400" i="71"/>
  <c r="R400" i="71" s="1"/>
  <c r="S400" i="71" s="1"/>
  <c r="O400" i="71"/>
  <c r="A400" i="71"/>
  <c r="B400" i="71" s="1"/>
  <c r="U399" i="71"/>
  <c r="R399" i="71" s="1"/>
  <c r="S399" i="71" s="1"/>
  <c r="O399" i="71"/>
  <c r="A399" i="71"/>
  <c r="U398" i="71"/>
  <c r="R398" i="71" s="1"/>
  <c r="S398" i="71" s="1"/>
  <c r="O398" i="71"/>
  <c r="A398" i="71"/>
  <c r="C398" i="71" s="1"/>
  <c r="U397" i="71"/>
  <c r="R397" i="71" s="1"/>
  <c r="S397" i="71" s="1"/>
  <c r="O397" i="71"/>
  <c r="A397" i="71"/>
  <c r="U396" i="71"/>
  <c r="R396" i="71" s="1"/>
  <c r="S396" i="71" s="1"/>
  <c r="O396" i="71"/>
  <c r="A396" i="71"/>
  <c r="C396" i="71" s="1"/>
  <c r="U395" i="71"/>
  <c r="R395" i="71" s="1"/>
  <c r="S395" i="71" s="1"/>
  <c r="O395" i="71"/>
  <c r="A395" i="71"/>
  <c r="U394" i="71"/>
  <c r="R394" i="71" s="1"/>
  <c r="S394" i="71" s="1"/>
  <c r="O394" i="71"/>
  <c r="A394" i="71"/>
  <c r="C394" i="71" s="1"/>
  <c r="U393" i="71"/>
  <c r="R393" i="71" s="1"/>
  <c r="S393" i="71" s="1"/>
  <c r="O393" i="71"/>
  <c r="A393" i="71"/>
  <c r="B393" i="71" s="1"/>
  <c r="U392" i="71"/>
  <c r="R392" i="71" s="1"/>
  <c r="S392" i="71" s="1"/>
  <c r="O392" i="71"/>
  <c r="A392" i="71"/>
  <c r="B392" i="71" s="1"/>
  <c r="U391" i="71"/>
  <c r="R391" i="71" s="1"/>
  <c r="S391" i="71" s="1"/>
  <c r="O391" i="71"/>
  <c r="A391" i="71"/>
  <c r="U390" i="71"/>
  <c r="R390" i="71" s="1"/>
  <c r="S390" i="71" s="1"/>
  <c r="O390" i="71"/>
  <c r="A390" i="71"/>
  <c r="C390" i="71" s="1"/>
  <c r="U389" i="71"/>
  <c r="R389" i="71" s="1"/>
  <c r="S389" i="71" s="1"/>
  <c r="O389" i="71"/>
  <c r="A389" i="71"/>
  <c r="B389" i="71" s="1"/>
  <c r="U388" i="71"/>
  <c r="R388" i="71" s="1"/>
  <c r="S388" i="71" s="1"/>
  <c r="O388" i="71"/>
  <c r="A388" i="71"/>
  <c r="C388" i="71" s="1"/>
  <c r="U387" i="71"/>
  <c r="R387" i="71" s="1"/>
  <c r="S387" i="71" s="1"/>
  <c r="O387" i="71"/>
  <c r="A387" i="71"/>
  <c r="U386" i="71"/>
  <c r="R386" i="71" s="1"/>
  <c r="S386" i="71" s="1"/>
  <c r="O386" i="71"/>
  <c r="A386" i="71"/>
  <c r="U385" i="71"/>
  <c r="R385" i="71" s="1"/>
  <c r="S385" i="71" s="1"/>
  <c r="O385" i="71"/>
  <c r="A385" i="71"/>
  <c r="C385" i="71" s="1"/>
  <c r="U384" i="71"/>
  <c r="R384" i="71" s="1"/>
  <c r="S384" i="71" s="1"/>
  <c r="O384" i="71"/>
  <c r="A384" i="71"/>
  <c r="C384" i="71" s="1"/>
  <c r="U383" i="71"/>
  <c r="R383" i="71" s="1"/>
  <c r="S383" i="71" s="1"/>
  <c r="O383" i="71"/>
  <c r="A383" i="71"/>
  <c r="U382" i="71"/>
  <c r="R382" i="71" s="1"/>
  <c r="S382" i="71" s="1"/>
  <c r="O382" i="71"/>
  <c r="A382" i="71"/>
  <c r="C382" i="71" s="1"/>
  <c r="U381" i="71"/>
  <c r="R381" i="71" s="1"/>
  <c r="S381" i="71" s="1"/>
  <c r="O381" i="71"/>
  <c r="A381" i="71"/>
  <c r="C381" i="71" s="1"/>
  <c r="U380" i="71"/>
  <c r="R380" i="71" s="1"/>
  <c r="S380" i="71" s="1"/>
  <c r="O380" i="71"/>
  <c r="A380" i="71"/>
  <c r="B380" i="71" s="1"/>
  <c r="U379" i="71"/>
  <c r="R379" i="71" s="1"/>
  <c r="S379" i="71" s="1"/>
  <c r="O379" i="71"/>
  <c r="A379" i="71"/>
  <c r="U378" i="71"/>
  <c r="R378" i="71" s="1"/>
  <c r="S378" i="71" s="1"/>
  <c r="O378" i="71"/>
  <c r="A378" i="71"/>
  <c r="C378" i="71" s="1"/>
  <c r="U377" i="71"/>
  <c r="R377" i="71" s="1"/>
  <c r="S377" i="71" s="1"/>
  <c r="O377" i="71"/>
  <c r="A377" i="71"/>
  <c r="C377" i="71" s="1"/>
  <c r="U376" i="71"/>
  <c r="R376" i="71" s="1"/>
  <c r="S376" i="71" s="1"/>
  <c r="O376" i="71"/>
  <c r="A376" i="71"/>
  <c r="U375" i="71"/>
  <c r="R375" i="71" s="1"/>
  <c r="S375" i="71" s="1"/>
  <c r="O375" i="71"/>
  <c r="A375" i="71"/>
  <c r="U374" i="71"/>
  <c r="R374" i="71" s="1"/>
  <c r="S374" i="71" s="1"/>
  <c r="O374" i="71"/>
  <c r="A374" i="71"/>
  <c r="C374" i="71" s="1"/>
  <c r="U373" i="71"/>
  <c r="R373" i="71" s="1"/>
  <c r="S373" i="71" s="1"/>
  <c r="O373" i="71"/>
  <c r="A373" i="71"/>
  <c r="C373" i="71" s="1"/>
  <c r="U372" i="71"/>
  <c r="R372" i="71" s="1"/>
  <c r="S372" i="71" s="1"/>
  <c r="O372" i="71"/>
  <c r="A372" i="71"/>
  <c r="C372" i="71" s="1"/>
  <c r="U371" i="71"/>
  <c r="R371" i="71" s="1"/>
  <c r="S371" i="71" s="1"/>
  <c r="O371" i="71"/>
  <c r="A371" i="71"/>
  <c r="U370" i="71"/>
  <c r="R370" i="71" s="1"/>
  <c r="S370" i="71" s="1"/>
  <c r="O370" i="71"/>
  <c r="A370" i="71"/>
  <c r="C370" i="71" s="1"/>
  <c r="U369" i="71"/>
  <c r="R369" i="71" s="1"/>
  <c r="S369" i="71" s="1"/>
  <c r="O369" i="71"/>
  <c r="A369" i="71"/>
  <c r="U368" i="71"/>
  <c r="R368" i="71" s="1"/>
  <c r="S368" i="71" s="1"/>
  <c r="O368" i="71"/>
  <c r="A368" i="71"/>
  <c r="C368" i="71" s="1"/>
  <c r="U367" i="71"/>
  <c r="R367" i="71" s="1"/>
  <c r="S367" i="71" s="1"/>
  <c r="O367" i="71"/>
  <c r="A367" i="71"/>
  <c r="U366" i="71"/>
  <c r="R366" i="71" s="1"/>
  <c r="S366" i="71" s="1"/>
  <c r="O366" i="71"/>
  <c r="A366" i="71"/>
  <c r="C366" i="71" s="1"/>
  <c r="U365" i="71"/>
  <c r="R365" i="71" s="1"/>
  <c r="S365" i="71" s="1"/>
  <c r="O365" i="71"/>
  <c r="A365" i="71"/>
  <c r="B365" i="71" s="1"/>
  <c r="U364" i="71"/>
  <c r="R364" i="71" s="1"/>
  <c r="S364" i="71" s="1"/>
  <c r="O364" i="71"/>
  <c r="A364" i="71"/>
  <c r="C364" i="71" s="1"/>
  <c r="U363" i="71"/>
  <c r="R363" i="71" s="1"/>
  <c r="S363" i="71" s="1"/>
  <c r="O363" i="71"/>
  <c r="A363" i="71"/>
  <c r="B363" i="71" s="1"/>
  <c r="U362" i="71"/>
  <c r="R362" i="71" s="1"/>
  <c r="S362" i="71" s="1"/>
  <c r="O362" i="71"/>
  <c r="A362" i="71"/>
  <c r="C362" i="71" s="1"/>
  <c r="U361" i="71"/>
  <c r="R361" i="71" s="1"/>
  <c r="S361" i="71" s="1"/>
  <c r="O361" i="71"/>
  <c r="A361" i="71"/>
  <c r="U360" i="71"/>
  <c r="R360" i="71" s="1"/>
  <c r="S360" i="71" s="1"/>
  <c r="O360" i="71"/>
  <c r="A360" i="71"/>
  <c r="B360" i="71" s="1"/>
  <c r="U359" i="71"/>
  <c r="R359" i="71" s="1"/>
  <c r="S359" i="71" s="1"/>
  <c r="O359" i="71"/>
  <c r="A359" i="71"/>
  <c r="B359" i="71" s="1"/>
  <c r="U358" i="71"/>
  <c r="R358" i="71" s="1"/>
  <c r="S358" i="71" s="1"/>
  <c r="O358" i="71"/>
  <c r="A358" i="71"/>
  <c r="C358" i="71" s="1"/>
  <c r="U357" i="71"/>
  <c r="R357" i="71" s="1"/>
  <c r="S357" i="71" s="1"/>
  <c r="O357" i="71"/>
  <c r="A357" i="71"/>
  <c r="C357" i="71" s="1"/>
  <c r="U356" i="71"/>
  <c r="R356" i="71" s="1"/>
  <c r="S356" i="71" s="1"/>
  <c r="O356" i="71"/>
  <c r="A356" i="71"/>
  <c r="B356" i="71" s="1"/>
  <c r="U355" i="71"/>
  <c r="R355" i="71" s="1"/>
  <c r="S355" i="71" s="1"/>
  <c r="O355" i="71"/>
  <c r="C355" i="71"/>
  <c r="B355" i="71"/>
  <c r="U354" i="71"/>
  <c r="X354" i="71" s="1"/>
  <c r="O354" i="71"/>
  <c r="U353" i="71"/>
  <c r="R353" i="71" s="1"/>
  <c r="S353" i="71" s="1"/>
  <c r="O353" i="71"/>
  <c r="U352" i="71"/>
  <c r="R352" i="71" s="1"/>
  <c r="S352" i="71" s="1"/>
  <c r="O352" i="71"/>
  <c r="U351" i="71"/>
  <c r="Y351" i="71" s="1"/>
  <c r="O351" i="71"/>
  <c r="U350" i="71"/>
  <c r="X350" i="71" s="1"/>
  <c r="O350" i="71"/>
  <c r="U349" i="71"/>
  <c r="R349" i="71" s="1"/>
  <c r="S349" i="71" s="1"/>
  <c r="O349" i="71"/>
  <c r="U348" i="71"/>
  <c r="R348" i="71" s="1"/>
  <c r="S348" i="71" s="1"/>
  <c r="O348" i="71"/>
  <c r="U347" i="71"/>
  <c r="Y347" i="71" s="1"/>
  <c r="O347" i="71"/>
  <c r="U346" i="71"/>
  <c r="Y346" i="71" s="1"/>
  <c r="O346" i="71"/>
  <c r="U345" i="71"/>
  <c r="R345" i="71" s="1"/>
  <c r="S345" i="71" s="1"/>
  <c r="O345" i="71"/>
  <c r="U344" i="71"/>
  <c r="X344" i="71" s="1"/>
  <c r="O344" i="71"/>
  <c r="U343" i="71"/>
  <c r="O343" i="71"/>
  <c r="C343" i="71"/>
  <c r="B343" i="71"/>
  <c r="U342" i="71"/>
  <c r="O342" i="71"/>
  <c r="C342" i="71"/>
  <c r="B342" i="71"/>
  <c r="U341" i="71"/>
  <c r="O341" i="71"/>
  <c r="C341" i="71"/>
  <c r="B341" i="71"/>
  <c r="U340" i="71"/>
  <c r="O340" i="71"/>
  <c r="C340" i="71"/>
  <c r="B340" i="71"/>
  <c r="U339" i="71"/>
  <c r="O339" i="71"/>
  <c r="C339" i="71"/>
  <c r="B339" i="71"/>
  <c r="U338" i="71"/>
  <c r="O338" i="71"/>
  <c r="C338" i="71"/>
  <c r="B338" i="71"/>
  <c r="U337" i="71"/>
  <c r="O337" i="71"/>
  <c r="C337" i="71"/>
  <c r="B337" i="71"/>
  <c r="U336" i="71"/>
  <c r="O336" i="71"/>
  <c r="C336" i="71"/>
  <c r="B336" i="71"/>
  <c r="U335" i="71"/>
  <c r="O335" i="71"/>
  <c r="C335" i="71"/>
  <c r="B335" i="71"/>
  <c r="U334" i="71"/>
  <c r="O334" i="71"/>
  <c r="C334" i="71"/>
  <c r="B334" i="71"/>
  <c r="U333" i="71"/>
  <c r="O333" i="71"/>
  <c r="U332" i="71"/>
  <c r="X332" i="71" s="1"/>
  <c r="O332" i="71"/>
  <c r="U331" i="71"/>
  <c r="O331" i="71"/>
  <c r="U330" i="71"/>
  <c r="X330" i="71" s="1"/>
  <c r="O330" i="71"/>
  <c r="U329" i="71"/>
  <c r="O329" i="71"/>
  <c r="U328" i="71"/>
  <c r="X328" i="71" s="1"/>
  <c r="O328" i="71"/>
  <c r="U327" i="71"/>
  <c r="O327" i="71"/>
  <c r="U326" i="71"/>
  <c r="Y326" i="71" s="1"/>
  <c r="O326" i="71"/>
  <c r="U325" i="71"/>
  <c r="O325" i="71"/>
  <c r="U324" i="71"/>
  <c r="Y324" i="71" s="1"/>
  <c r="O324" i="71"/>
  <c r="U323" i="71"/>
  <c r="R323" i="71" s="1"/>
  <c r="S323" i="71" s="1"/>
  <c r="O323" i="71"/>
  <c r="U322" i="71"/>
  <c r="Y322" i="71" s="1"/>
  <c r="O322" i="71"/>
  <c r="U321" i="71"/>
  <c r="O321" i="71"/>
  <c r="U320" i="71"/>
  <c r="Y320" i="71" s="1"/>
  <c r="O320" i="71"/>
  <c r="U319" i="71"/>
  <c r="R319" i="71" s="1"/>
  <c r="S319" i="71" s="1"/>
  <c r="O319" i="71"/>
  <c r="U318" i="71"/>
  <c r="Y318" i="71" s="1"/>
  <c r="O318" i="71"/>
  <c r="U317" i="71"/>
  <c r="O317" i="71"/>
  <c r="U316" i="71"/>
  <c r="Y316" i="71" s="1"/>
  <c r="O316" i="71"/>
  <c r="U315" i="71"/>
  <c r="R315" i="71" s="1"/>
  <c r="S315" i="71" s="1"/>
  <c r="O315" i="71"/>
  <c r="U314" i="71"/>
  <c r="Y314" i="71" s="1"/>
  <c r="O314" i="71"/>
  <c r="U313" i="71"/>
  <c r="O313" i="71"/>
  <c r="U312" i="71"/>
  <c r="R312" i="71" s="1"/>
  <c r="S312" i="71" s="1"/>
  <c r="O312" i="71"/>
  <c r="U311" i="71"/>
  <c r="R311" i="71" s="1"/>
  <c r="S311" i="71" s="1"/>
  <c r="O311" i="71"/>
  <c r="U310" i="71"/>
  <c r="X310" i="71" s="1"/>
  <c r="O310" i="71"/>
  <c r="U309" i="71"/>
  <c r="O309" i="71"/>
  <c r="U308" i="71"/>
  <c r="X308" i="71" s="1"/>
  <c r="O308" i="71"/>
  <c r="U307" i="71"/>
  <c r="O307" i="71"/>
  <c r="U306" i="71"/>
  <c r="R306" i="71" s="1"/>
  <c r="S306" i="71" s="1"/>
  <c r="O306" i="71"/>
  <c r="U305" i="71"/>
  <c r="O305" i="71"/>
  <c r="U304" i="71"/>
  <c r="Y304" i="71" s="1"/>
  <c r="O304" i="71"/>
  <c r="U303" i="71"/>
  <c r="O303" i="71"/>
  <c r="U302" i="71"/>
  <c r="Y302" i="71" s="1"/>
  <c r="O302" i="71"/>
  <c r="U301" i="71"/>
  <c r="O301" i="71"/>
  <c r="U300" i="71"/>
  <c r="R300" i="71" s="1"/>
  <c r="S300" i="71" s="1"/>
  <c r="O300" i="71"/>
  <c r="U299" i="71"/>
  <c r="R299" i="71" s="1"/>
  <c r="S299" i="71" s="1"/>
  <c r="M299" i="71"/>
  <c r="O299" i="71" s="1"/>
  <c r="C299" i="71"/>
  <c r="B299" i="71"/>
  <c r="U298" i="71"/>
  <c r="R298" i="71" s="1"/>
  <c r="S298" i="71" s="1"/>
  <c r="O298" i="71"/>
  <c r="C298" i="71"/>
  <c r="B298" i="71"/>
  <c r="U297" i="71"/>
  <c r="R297" i="71" s="1"/>
  <c r="S297" i="71" s="1"/>
  <c r="O297" i="71"/>
  <c r="C297" i="71"/>
  <c r="B297" i="71"/>
  <c r="U296" i="71"/>
  <c r="R296" i="71" s="1"/>
  <c r="S296" i="71" s="1"/>
  <c r="O296" i="71"/>
  <c r="C296" i="71"/>
  <c r="B296" i="71"/>
  <c r="U295" i="71"/>
  <c r="R295" i="71" s="1"/>
  <c r="S295" i="71" s="1"/>
  <c r="O295" i="71"/>
  <c r="C295" i="71"/>
  <c r="B295" i="71"/>
  <c r="U294" i="71"/>
  <c r="R294" i="71" s="1"/>
  <c r="S294" i="71" s="1"/>
  <c r="O294" i="71"/>
  <c r="C294" i="71"/>
  <c r="B294" i="71"/>
  <c r="U293" i="71"/>
  <c r="R293" i="71" s="1"/>
  <c r="S293" i="71" s="1"/>
  <c r="O293" i="71"/>
  <c r="C293" i="71"/>
  <c r="B293" i="71"/>
  <c r="U292" i="71"/>
  <c r="R292" i="71" s="1"/>
  <c r="S292" i="71" s="1"/>
  <c r="O292" i="71"/>
  <c r="C292" i="71"/>
  <c r="B292" i="71"/>
  <c r="U291" i="71"/>
  <c r="R291" i="71" s="1"/>
  <c r="S291" i="71" s="1"/>
  <c r="O291" i="71"/>
  <c r="C291" i="71"/>
  <c r="B291" i="71"/>
  <c r="U290" i="71"/>
  <c r="R290" i="71" s="1"/>
  <c r="S290" i="71" s="1"/>
  <c r="O290" i="71"/>
  <c r="C290" i="71"/>
  <c r="B290" i="71"/>
  <c r="U289" i="71"/>
  <c r="R289" i="71" s="1"/>
  <c r="S289" i="71" s="1"/>
  <c r="O289" i="71"/>
  <c r="C289" i="71"/>
  <c r="B289" i="71"/>
  <c r="U288" i="71"/>
  <c r="R288" i="71" s="1"/>
  <c r="S288" i="71" s="1"/>
  <c r="O288" i="71"/>
  <c r="C288" i="71"/>
  <c r="B288" i="71"/>
  <c r="U287" i="71"/>
  <c r="R287" i="71" s="1"/>
  <c r="S287" i="71" s="1"/>
  <c r="O287" i="71"/>
  <c r="C287" i="71"/>
  <c r="B287" i="71"/>
  <c r="U286" i="71"/>
  <c r="R286" i="71" s="1"/>
  <c r="S286" i="71" s="1"/>
  <c r="O286" i="71"/>
  <c r="C286" i="71"/>
  <c r="B286" i="71"/>
  <c r="U285" i="71"/>
  <c r="R285" i="71" s="1"/>
  <c r="S285" i="71" s="1"/>
  <c r="O285" i="71"/>
  <c r="C285" i="71"/>
  <c r="B285" i="71"/>
  <c r="U284" i="71"/>
  <c r="R284" i="71" s="1"/>
  <c r="S284" i="71" s="1"/>
  <c r="O284" i="71"/>
  <c r="C284" i="71"/>
  <c r="B284" i="71"/>
  <c r="U283" i="71"/>
  <c r="R283" i="71" s="1"/>
  <c r="S283" i="71" s="1"/>
  <c r="O283" i="71"/>
  <c r="C283" i="71"/>
  <c r="B283" i="71"/>
  <c r="U282" i="71"/>
  <c r="R282" i="71" s="1"/>
  <c r="S282" i="71" s="1"/>
  <c r="O282" i="71"/>
  <c r="C282" i="71"/>
  <c r="B282" i="71"/>
  <c r="U281" i="71"/>
  <c r="R281" i="71" s="1"/>
  <c r="S281" i="71" s="1"/>
  <c r="O281" i="71"/>
  <c r="C281" i="71"/>
  <c r="B281" i="71"/>
  <c r="U280" i="71"/>
  <c r="R280" i="71" s="1"/>
  <c r="S280" i="71" s="1"/>
  <c r="O280" i="71"/>
  <c r="C280" i="71"/>
  <c r="B280" i="71"/>
  <c r="U279" i="71"/>
  <c r="R279" i="71" s="1"/>
  <c r="S279" i="71" s="1"/>
  <c r="O279" i="71"/>
  <c r="C279" i="71"/>
  <c r="B279" i="71"/>
  <c r="U278" i="71"/>
  <c r="R278" i="71" s="1"/>
  <c r="S278" i="71" s="1"/>
  <c r="O278" i="71"/>
  <c r="C278" i="71"/>
  <c r="B278" i="71"/>
  <c r="U277" i="71"/>
  <c r="R277" i="71" s="1"/>
  <c r="S277" i="71" s="1"/>
  <c r="O277" i="71"/>
  <c r="C277" i="71"/>
  <c r="B277" i="71"/>
  <c r="U276" i="71"/>
  <c r="R276" i="71" s="1"/>
  <c r="S276" i="71" s="1"/>
  <c r="O276" i="71"/>
  <c r="C276" i="71"/>
  <c r="B276" i="71"/>
  <c r="U275" i="71"/>
  <c r="R275" i="71" s="1"/>
  <c r="S275" i="71" s="1"/>
  <c r="O275" i="71"/>
  <c r="C275" i="71"/>
  <c r="B275" i="71"/>
  <c r="U274" i="71"/>
  <c r="R274" i="71" s="1"/>
  <c r="S274" i="71" s="1"/>
  <c r="O274" i="71"/>
  <c r="C274" i="71"/>
  <c r="B274" i="71"/>
  <c r="U273" i="71"/>
  <c r="R273" i="71" s="1"/>
  <c r="S273" i="71" s="1"/>
  <c r="O273" i="71"/>
  <c r="C273" i="71"/>
  <c r="B273" i="71"/>
  <c r="U272" i="71"/>
  <c r="R272" i="71" s="1"/>
  <c r="S272" i="71" s="1"/>
  <c r="M272" i="71"/>
  <c r="O272" i="71" s="1"/>
  <c r="C272" i="71"/>
  <c r="B272" i="71"/>
  <c r="U271" i="71"/>
  <c r="R271" i="71" s="1"/>
  <c r="S271" i="71" s="1"/>
  <c r="O271" i="71"/>
  <c r="C271" i="71"/>
  <c r="B271" i="71"/>
  <c r="U270" i="71"/>
  <c r="R270" i="71" s="1"/>
  <c r="S270" i="71" s="1"/>
  <c r="O270" i="71"/>
  <c r="C270" i="71"/>
  <c r="B270" i="71"/>
  <c r="U269" i="71"/>
  <c r="R269" i="71" s="1"/>
  <c r="S269" i="71" s="1"/>
  <c r="M269" i="71"/>
  <c r="O269" i="71" s="1"/>
  <c r="C269" i="71"/>
  <c r="B269" i="71"/>
  <c r="U268" i="71"/>
  <c r="R268" i="71" s="1"/>
  <c r="S268" i="71" s="1"/>
  <c r="M268" i="71"/>
  <c r="O268" i="71" s="1"/>
  <c r="C268" i="71"/>
  <c r="B268" i="71"/>
  <c r="U267" i="71"/>
  <c r="R267" i="71" s="1"/>
  <c r="S267" i="71" s="1"/>
  <c r="M267" i="71"/>
  <c r="O267" i="71" s="1"/>
  <c r="C267" i="71"/>
  <c r="B267" i="71"/>
  <c r="U266" i="71"/>
  <c r="R266" i="71" s="1"/>
  <c r="S266" i="71" s="1"/>
  <c r="O266" i="71"/>
  <c r="C266" i="71"/>
  <c r="B266" i="71"/>
  <c r="U265" i="71"/>
  <c r="R265" i="71" s="1"/>
  <c r="S265" i="71" s="1"/>
  <c r="M265" i="71"/>
  <c r="O265" i="71" s="1"/>
  <c r="A265" i="71"/>
  <c r="B265" i="71" s="1"/>
  <c r="U264" i="71"/>
  <c r="R264" i="71" s="1"/>
  <c r="S264" i="71" s="1"/>
  <c r="O264" i="71"/>
  <c r="A264" i="71"/>
  <c r="U263" i="71"/>
  <c r="R263" i="71" s="1"/>
  <c r="S263" i="71" s="1"/>
  <c r="M263" i="71"/>
  <c r="O263" i="71" s="1"/>
  <c r="A263" i="71"/>
  <c r="U262" i="71"/>
  <c r="R262" i="71" s="1"/>
  <c r="S262" i="71" s="1"/>
  <c r="M262" i="71"/>
  <c r="O262" i="71" s="1"/>
  <c r="A262" i="71"/>
  <c r="C262" i="71" s="1"/>
  <c r="U261" i="71"/>
  <c r="R261" i="71" s="1"/>
  <c r="S261" i="71" s="1"/>
  <c r="M261" i="71"/>
  <c r="O261" i="71" s="1"/>
  <c r="A261" i="71"/>
  <c r="C261" i="71" s="1"/>
  <c r="U260" i="71"/>
  <c r="R260" i="71" s="1"/>
  <c r="S260" i="71" s="1"/>
  <c r="M260" i="71"/>
  <c r="O260" i="71" s="1"/>
  <c r="A260" i="71"/>
  <c r="U259" i="71"/>
  <c r="R259" i="71" s="1"/>
  <c r="S259" i="71" s="1"/>
  <c r="M259" i="71"/>
  <c r="O259" i="71" s="1"/>
  <c r="A259" i="71"/>
  <c r="B259" i="71" s="1"/>
  <c r="U258" i="71"/>
  <c r="R258" i="71" s="1"/>
  <c r="S258" i="71" s="1"/>
  <c r="M258" i="71"/>
  <c r="O258" i="71" s="1"/>
  <c r="A258" i="71"/>
  <c r="C258" i="71" s="1"/>
  <c r="U257" i="71"/>
  <c r="R257" i="71" s="1"/>
  <c r="S257" i="71" s="1"/>
  <c r="M257" i="71"/>
  <c r="O257" i="71" s="1"/>
  <c r="A257" i="71"/>
  <c r="B257" i="71" s="1"/>
  <c r="U256" i="71"/>
  <c r="R256" i="71" s="1"/>
  <c r="S256" i="71" s="1"/>
  <c r="O256" i="71"/>
  <c r="C256" i="71"/>
  <c r="B256" i="71"/>
  <c r="U255" i="71"/>
  <c r="R255" i="71" s="1"/>
  <c r="S255" i="71" s="1"/>
  <c r="O255" i="71"/>
  <c r="C255" i="71"/>
  <c r="B255" i="71"/>
  <c r="U254" i="71"/>
  <c r="R254" i="71" s="1"/>
  <c r="S254" i="71" s="1"/>
  <c r="O254" i="71"/>
  <c r="C254" i="71"/>
  <c r="B254" i="71"/>
  <c r="U253" i="71"/>
  <c r="R253" i="71" s="1"/>
  <c r="S253" i="71" s="1"/>
  <c r="O253" i="71"/>
  <c r="C253" i="71"/>
  <c r="B253" i="71"/>
  <c r="U252" i="71"/>
  <c r="R252" i="71" s="1"/>
  <c r="S252" i="71" s="1"/>
  <c r="O252" i="71"/>
  <c r="C252" i="71"/>
  <c r="B252" i="71"/>
  <c r="U251" i="71"/>
  <c r="R251" i="71" s="1"/>
  <c r="S251" i="71" s="1"/>
  <c r="O251" i="71"/>
  <c r="C251" i="71"/>
  <c r="B251" i="71"/>
  <c r="U250" i="71"/>
  <c r="R250" i="71" s="1"/>
  <c r="S250" i="71" s="1"/>
  <c r="O250" i="71"/>
  <c r="C250" i="71"/>
  <c r="B250" i="71"/>
  <c r="U249" i="71"/>
  <c r="R249" i="71" s="1"/>
  <c r="S249" i="71" s="1"/>
  <c r="O249" i="71"/>
  <c r="C249" i="71"/>
  <c r="B249" i="71"/>
  <c r="U248" i="71"/>
  <c r="R248" i="71" s="1"/>
  <c r="S248" i="71" s="1"/>
  <c r="O248" i="71"/>
  <c r="C248" i="71"/>
  <c r="B248" i="71"/>
  <c r="U247" i="71"/>
  <c r="R247" i="71" s="1"/>
  <c r="S247" i="71" s="1"/>
  <c r="O247" i="71"/>
  <c r="C247" i="71"/>
  <c r="B247" i="71"/>
  <c r="U246" i="71"/>
  <c r="R246" i="71" s="1"/>
  <c r="S246" i="71" s="1"/>
  <c r="O246" i="71"/>
  <c r="C246" i="71"/>
  <c r="B246" i="71"/>
  <c r="U245" i="71"/>
  <c r="R245" i="71" s="1"/>
  <c r="S245" i="71" s="1"/>
  <c r="O245" i="71"/>
  <c r="C245" i="71"/>
  <c r="B245" i="71"/>
  <c r="U244" i="71"/>
  <c r="R244" i="71" s="1"/>
  <c r="S244" i="71" s="1"/>
  <c r="O244" i="71"/>
  <c r="C244" i="71"/>
  <c r="B244" i="71"/>
  <c r="U243" i="71"/>
  <c r="R243" i="71" s="1"/>
  <c r="S243" i="71" s="1"/>
  <c r="O243" i="71"/>
  <c r="C243" i="71"/>
  <c r="B243" i="71"/>
  <c r="U242" i="71"/>
  <c r="R242" i="71" s="1"/>
  <c r="S242" i="71" s="1"/>
  <c r="M242" i="71"/>
  <c r="O242" i="71" s="1"/>
  <c r="C242" i="71"/>
  <c r="B242" i="71"/>
  <c r="U241" i="71"/>
  <c r="R241" i="71" s="1"/>
  <c r="S241" i="71" s="1"/>
  <c r="M241" i="71"/>
  <c r="O241" i="71" s="1"/>
  <c r="C241" i="71"/>
  <c r="B241" i="71"/>
  <c r="U240" i="71"/>
  <c r="R240" i="71" s="1"/>
  <c r="S240" i="71" s="1"/>
  <c r="M240" i="71"/>
  <c r="O240" i="71" s="1"/>
  <c r="C240" i="71"/>
  <c r="B240" i="71"/>
  <c r="U239" i="71"/>
  <c r="R239" i="71" s="1"/>
  <c r="S239" i="71" s="1"/>
  <c r="O239" i="71"/>
  <c r="C239" i="71"/>
  <c r="B239" i="71"/>
  <c r="U238" i="71"/>
  <c r="R238" i="71" s="1"/>
  <c r="S238" i="71" s="1"/>
  <c r="O238" i="71"/>
  <c r="C238" i="71"/>
  <c r="B238" i="71"/>
  <c r="U237" i="71"/>
  <c r="R237" i="71" s="1"/>
  <c r="S237" i="71" s="1"/>
  <c r="O237" i="71"/>
  <c r="C237" i="71"/>
  <c r="B237" i="71"/>
  <c r="U236" i="71"/>
  <c r="R236" i="71" s="1"/>
  <c r="S236" i="71" s="1"/>
  <c r="O236" i="71"/>
  <c r="C236" i="71"/>
  <c r="B236" i="71"/>
  <c r="U235" i="71"/>
  <c r="R235" i="71" s="1"/>
  <c r="S235" i="71" s="1"/>
  <c r="O235" i="71"/>
  <c r="C235" i="71"/>
  <c r="B235" i="71"/>
  <c r="U234" i="71"/>
  <c r="R234" i="71" s="1"/>
  <c r="S234" i="71" s="1"/>
  <c r="O234" i="71"/>
  <c r="C234" i="71"/>
  <c r="B234" i="71"/>
  <c r="U233" i="71"/>
  <c r="R233" i="71" s="1"/>
  <c r="S233" i="71" s="1"/>
  <c r="O233" i="71"/>
  <c r="C233" i="71"/>
  <c r="B233" i="71"/>
  <c r="U232" i="71"/>
  <c r="R232" i="71" s="1"/>
  <c r="S232" i="71" s="1"/>
  <c r="O232" i="71"/>
  <c r="C232" i="71"/>
  <c r="B232" i="71"/>
  <c r="U231" i="71"/>
  <c r="R231" i="71" s="1"/>
  <c r="S231" i="71" s="1"/>
  <c r="O231" i="71"/>
  <c r="C231" i="71"/>
  <c r="B231" i="71"/>
  <c r="U230" i="71"/>
  <c r="R230" i="71" s="1"/>
  <c r="S230" i="71" s="1"/>
  <c r="O230" i="71"/>
  <c r="C230" i="71"/>
  <c r="B230" i="71"/>
  <c r="U229" i="71"/>
  <c r="R229" i="71" s="1"/>
  <c r="S229" i="71" s="1"/>
  <c r="O229" i="71"/>
  <c r="C229" i="71"/>
  <c r="B229" i="71"/>
  <c r="U228" i="71"/>
  <c r="R228" i="71" s="1"/>
  <c r="S228" i="71" s="1"/>
  <c r="O228" i="71"/>
  <c r="C228" i="71"/>
  <c r="B228" i="71"/>
  <c r="U227" i="71"/>
  <c r="R227" i="71" s="1"/>
  <c r="S227" i="71" s="1"/>
  <c r="O227" i="71"/>
  <c r="C227" i="71"/>
  <c r="B227" i="71"/>
  <c r="U226" i="71"/>
  <c r="R226" i="71" s="1"/>
  <c r="S226" i="71" s="1"/>
  <c r="O226" i="71"/>
  <c r="C226" i="71"/>
  <c r="B226" i="71"/>
  <c r="U225" i="71"/>
  <c r="R225" i="71" s="1"/>
  <c r="S225" i="71" s="1"/>
  <c r="O225" i="71"/>
  <c r="C225" i="71"/>
  <c r="B225" i="71"/>
  <c r="U224" i="71"/>
  <c r="R224" i="71" s="1"/>
  <c r="S224" i="71" s="1"/>
  <c r="O224" i="71"/>
  <c r="C224" i="71"/>
  <c r="B224" i="71"/>
  <c r="U223" i="71"/>
  <c r="R223" i="71" s="1"/>
  <c r="S223" i="71" s="1"/>
  <c r="O223" i="71"/>
  <c r="C223" i="71"/>
  <c r="B223" i="71"/>
  <c r="U222" i="71"/>
  <c r="R222" i="71" s="1"/>
  <c r="S222" i="71" s="1"/>
  <c r="O222" i="71"/>
  <c r="C222" i="71"/>
  <c r="B222" i="71"/>
  <c r="U221" i="71"/>
  <c r="R221" i="71" s="1"/>
  <c r="S221" i="71" s="1"/>
  <c r="O221" i="71"/>
  <c r="C221" i="71"/>
  <c r="B221" i="71"/>
  <c r="U220" i="71"/>
  <c r="R220" i="71" s="1"/>
  <c r="S220" i="71" s="1"/>
  <c r="O220" i="71"/>
  <c r="C220" i="71"/>
  <c r="B220" i="71"/>
  <c r="U219" i="71"/>
  <c r="R219" i="71" s="1"/>
  <c r="S219" i="71" s="1"/>
  <c r="O219" i="71"/>
  <c r="C219" i="71"/>
  <c r="B219" i="71"/>
  <c r="U218" i="71"/>
  <c r="R218" i="71" s="1"/>
  <c r="S218" i="71" s="1"/>
  <c r="O218" i="71"/>
  <c r="C218" i="71"/>
  <c r="B218" i="71"/>
  <c r="U217" i="71"/>
  <c r="R217" i="71" s="1"/>
  <c r="S217" i="71" s="1"/>
  <c r="O217" i="71"/>
  <c r="C217" i="71"/>
  <c r="B217" i="71"/>
  <c r="U216" i="71"/>
  <c r="R216" i="71" s="1"/>
  <c r="S216" i="71" s="1"/>
  <c r="O216" i="71"/>
  <c r="C216" i="71"/>
  <c r="B216" i="71"/>
  <c r="U215" i="71"/>
  <c r="R215" i="71" s="1"/>
  <c r="S215" i="71" s="1"/>
  <c r="O215" i="71"/>
  <c r="C215" i="71"/>
  <c r="B215" i="71"/>
  <c r="U214" i="71"/>
  <c r="R214" i="71" s="1"/>
  <c r="S214" i="71" s="1"/>
  <c r="O214" i="71"/>
  <c r="C214" i="71"/>
  <c r="B214" i="71"/>
  <c r="U213" i="71"/>
  <c r="R213" i="71" s="1"/>
  <c r="S213" i="71" s="1"/>
  <c r="O213" i="71"/>
  <c r="C213" i="71"/>
  <c r="B213" i="71"/>
  <c r="U212" i="71"/>
  <c r="R212" i="71" s="1"/>
  <c r="S212" i="71" s="1"/>
  <c r="O212" i="71"/>
  <c r="C212" i="71"/>
  <c r="B212" i="71"/>
  <c r="U211" i="71"/>
  <c r="R211" i="71" s="1"/>
  <c r="S211" i="71" s="1"/>
  <c r="O211" i="71"/>
  <c r="C211" i="71"/>
  <c r="B211" i="71"/>
  <c r="U210" i="71"/>
  <c r="R210" i="71" s="1"/>
  <c r="S210" i="71" s="1"/>
  <c r="O210" i="71"/>
  <c r="C210" i="71"/>
  <c r="B210" i="71"/>
  <c r="U209" i="71"/>
  <c r="R209" i="71" s="1"/>
  <c r="S209" i="71" s="1"/>
  <c r="O209" i="71"/>
  <c r="C209" i="71"/>
  <c r="B209" i="71"/>
  <c r="U208" i="71"/>
  <c r="R208" i="71" s="1"/>
  <c r="S208" i="71" s="1"/>
  <c r="O208" i="71"/>
  <c r="C208" i="71"/>
  <c r="B208" i="71"/>
  <c r="U207" i="71"/>
  <c r="R207" i="71" s="1"/>
  <c r="S207" i="71" s="1"/>
  <c r="O207" i="71"/>
  <c r="C207" i="71"/>
  <c r="B207" i="71"/>
  <c r="U206" i="71"/>
  <c r="R206" i="71" s="1"/>
  <c r="S206" i="71" s="1"/>
  <c r="O206" i="71"/>
  <c r="C206" i="71"/>
  <c r="B206" i="71"/>
  <c r="U205" i="71"/>
  <c r="R205" i="71" s="1"/>
  <c r="S205" i="71" s="1"/>
  <c r="O205" i="71"/>
  <c r="C205" i="71"/>
  <c r="B205" i="71"/>
  <c r="U204" i="71"/>
  <c r="R204" i="71" s="1"/>
  <c r="S204" i="71" s="1"/>
  <c r="O204" i="71"/>
  <c r="C204" i="71"/>
  <c r="B204" i="71"/>
  <c r="U203" i="71"/>
  <c r="R203" i="71" s="1"/>
  <c r="S203" i="71" s="1"/>
  <c r="O203" i="71"/>
  <c r="C203" i="71"/>
  <c r="B203" i="71"/>
  <c r="U202" i="71"/>
  <c r="R202" i="71" s="1"/>
  <c r="S202" i="71" s="1"/>
  <c r="O202" i="71"/>
  <c r="C202" i="71"/>
  <c r="B202" i="71"/>
  <c r="U201" i="71"/>
  <c r="R201" i="71" s="1"/>
  <c r="S201" i="71" s="1"/>
  <c r="O201" i="71"/>
  <c r="C201" i="71"/>
  <c r="B201" i="71"/>
  <c r="U200" i="71"/>
  <c r="R200" i="71" s="1"/>
  <c r="S200" i="71" s="1"/>
  <c r="O200" i="71"/>
  <c r="C200" i="71"/>
  <c r="B200" i="71"/>
  <c r="U199" i="71"/>
  <c r="R199" i="71" s="1"/>
  <c r="S199" i="71" s="1"/>
  <c r="O199" i="71"/>
  <c r="C199" i="71"/>
  <c r="B199" i="71"/>
  <c r="U198" i="71"/>
  <c r="R198" i="71" s="1"/>
  <c r="S198" i="71" s="1"/>
  <c r="O198" i="71"/>
  <c r="C198" i="71"/>
  <c r="B198" i="71"/>
  <c r="T197" i="71"/>
  <c r="U197" i="71" s="1"/>
  <c r="R197" i="71" s="1"/>
  <c r="S197" i="71" s="1"/>
  <c r="O197" i="71"/>
  <c r="C197" i="71"/>
  <c r="B197" i="71"/>
  <c r="U196" i="71"/>
  <c r="R196" i="71" s="1"/>
  <c r="S196" i="71" s="1"/>
  <c r="M196" i="71"/>
  <c r="O196" i="71" s="1"/>
  <c r="C196" i="71"/>
  <c r="B196" i="71"/>
  <c r="U195" i="71"/>
  <c r="R195" i="71" s="1"/>
  <c r="S195" i="71" s="1"/>
  <c r="O195" i="71"/>
  <c r="C195" i="71"/>
  <c r="B195" i="71"/>
  <c r="U194" i="71"/>
  <c r="R194" i="71" s="1"/>
  <c r="S194" i="71" s="1"/>
  <c r="O194" i="71"/>
  <c r="C194" i="71"/>
  <c r="B194" i="71"/>
  <c r="U193" i="71"/>
  <c r="R193" i="71" s="1"/>
  <c r="S193" i="71" s="1"/>
  <c r="O193" i="71"/>
  <c r="C193" i="71"/>
  <c r="B193" i="71"/>
  <c r="U192" i="71"/>
  <c r="R192" i="71" s="1"/>
  <c r="S192" i="71" s="1"/>
  <c r="M192" i="71"/>
  <c r="O192" i="71" s="1"/>
  <c r="C192" i="71"/>
  <c r="B192" i="71"/>
  <c r="U191" i="71"/>
  <c r="R191" i="71" s="1"/>
  <c r="S191" i="71" s="1"/>
  <c r="M191" i="71"/>
  <c r="O191" i="71" s="1"/>
  <c r="C191" i="71"/>
  <c r="B191" i="71"/>
  <c r="U190" i="71"/>
  <c r="R190" i="71" s="1"/>
  <c r="S190" i="71" s="1"/>
  <c r="M190" i="71"/>
  <c r="O190" i="71" s="1"/>
  <c r="C190" i="71"/>
  <c r="B190" i="71"/>
  <c r="U189" i="71"/>
  <c r="R189" i="71" s="1"/>
  <c r="S189" i="71" s="1"/>
  <c r="M189" i="71"/>
  <c r="O189" i="71" s="1"/>
  <c r="C189" i="71"/>
  <c r="B189" i="71"/>
  <c r="U188" i="71"/>
  <c r="R188" i="71" s="1"/>
  <c r="S188" i="71" s="1"/>
  <c r="O188" i="71"/>
  <c r="C188" i="71"/>
  <c r="B188" i="71"/>
  <c r="U187" i="71"/>
  <c r="R187" i="71" s="1"/>
  <c r="S187" i="71" s="1"/>
  <c r="O187" i="71"/>
  <c r="C187" i="71"/>
  <c r="B187" i="71"/>
  <c r="U186" i="71"/>
  <c r="R186" i="71" s="1"/>
  <c r="S186" i="71" s="1"/>
  <c r="O186" i="71"/>
  <c r="C186" i="71"/>
  <c r="B186" i="71"/>
  <c r="U185" i="71"/>
  <c r="R185" i="71" s="1"/>
  <c r="S185" i="71" s="1"/>
  <c r="O185" i="71"/>
  <c r="C185" i="71"/>
  <c r="B185" i="71"/>
  <c r="U184" i="71"/>
  <c r="R184" i="71" s="1"/>
  <c r="S184" i="71" s="1"/>
  <c r="O184" i="71"/>
  <c r="C184" i="71"/>
  <c r="B184" i="71"/>
  <c r="U183" i="71"/>
  <c r="R183" i="71" s="1"/>
  <c r="S183" i="71" s="1"/>
  <c r="O183" i="71"/>
  <c r="C183" i="71"/>
  <c r="B183" i="71"/>
  <c r="U182" i="71"/>
  <c r="R182" i="71" s="1"/>
  <c r="S182" i="71" s="1"/>
  <c r="O182" i="71"/>
  <c r="C182" i="71"/>
  <c r="B182" i="71"/>
  <c r="U181" i="71"/>
  <c r="R181" i="71" s="1"/>
  <c r="S181" i="71" s="1"/>
  <c r="O181" i="71"/>
  <c r="A181" i="71"/>
  <c r="C181" i="71" s="1"/>
  <c r="U180" i="71"/>
  <c r="R180" i="71" s="1"/>
  <c r="S180" i="71" s="1"/>
  <c r="O180" i="71"/>
  <c r="H180" i="71"/>
  <c r="C180" i="71"/>
  <c r="B180" i="71"/>
  <c r="U179" i="71"/>
  <c r="R179" i="71" s="1"/>
  <c r="S179" i="71" s="1"/>
  <c r="O179" i="71"/>
  <c r="H179" i="71"/>
  <c r="C179" i="71"/>
  <c r="B179" i="71"/>
  <c r="U178" i="71"/>
  <c r="R178" i="71" s="1"/>
  <c r="S178" i="71" s="1"/>
  <c r="O178" i="71"/>
  <c r="H178" i="71"/>
  <c r="C178" i="71"/>
  <c r="B178" i="71"/>
  <c r="U177" i="71"/>
  <c r="R177" i="71" s="1"/>
  <c r="S177" i="71" s="1"/>
  <c r="O177" i="71"/>
  <c r="C177" i="71"/>
  <c r="B177" i="71"/>
  <c r="U176" i="71"/>
  <c r="R176" i="71" s="1"/>
  <c r="S176" i="71" s="1"/>
  <c r="O176" i="71"/>
  <c r="C176" i="71"/>
  <c r="B176" i="71"/>
  <c r="U175" i="71"/>
  <c r="R175" i="71" s="1"/>
  <c r="S175" i="71" s="1"/>
  <c r="O175" i="71"/>
  <c r="C175" i="71"/>
  <c r="B175" i="71"/>
  <c r="U174" i="71"/>
  <c r="R174" i="71" s="1"/>
  <c r="S174" i="71" s="1"/>
  <c r="O174" i="71"/>
  <c r="C174" i="71"/>
  <c r="B174" i="71"/>
  <c r="U173" i="71"/>
  <c r="R173" i="71" s="1"/>
  <c r="S173" i="71" s="1"/>
  <c r="O173" i="71"/>
  <c r="C173" i="71"/>
  <c r="B173" i="71"/>
  <c r="U172" i="71"/>
  <c r="R172" i="71" s="1"/>
  <c r="S172" i="71" s="1"/>
  <c r="O172" i="71"/>
  <c r="C172" i="71"/>
  <c r="B172" i="71"/>
  <c r="U171" i="71"/>
  <c r="R171" i="71" s="1"/>
  <c r="S171" i="71" s="1"/>
  <c r="O171" i="71"/>
  <c r="C171" i="71"/>
  <c r="B171" i="71"/>
  <c r="U170" i="71"/>
  <c r="R170" i="71" s="1"/>
  <c r="S170" i="71" s="1"/>
  <c r="O170" i="71"/>
  <c r="C170" i="71"/>
  <c r="B170" i="71"/>
  <c r="U169" i="71"/>
  <c r="R169" i="71" s="1"/>
  <c r="S169" i="71" s="1"/>
  <c r="O169" i="71"/>
  <c r="C169" i="71"/>
  <c r="B169" i="71"/>
  <c r="U168" i="71"/>
  <c r="R168" i="71" s="1"/>
  <c r="S168" i="71" s="1"/>
  <c r="O168" i="71"/>
  <c r="H168" i="71"/>
  <c r="C168" i="71"/>
  <c r="B168" i="71"/>
  <c r="U167" i="71"/>
  <c r="R167" i="71" s="1"/>
  <c r="S167" i="71" s="1"/>
  <c r="O167" i="71"/>
  <c r="H167" i="71"/>
  <c r="C167" i="71"/>
  <c r="B167" i="71"/>
  <c r="U166" i="71"/>
  <c r="R166" i="71" s="1"/>
  <c r="S166" i="71" s="1"/>
  <c r="O166" i="71"/>
  <c r="C166" i="71"/>
  <c r="B166" i="71"/>
  <c r="U165" i="71"/>
  <c r="R165" i="71" s="1"/>
  <c r="S165" i="71" s="1"/>
  <c r="O165" i="71"/>
  <c r="C165" i="71"/>
  <c r="B165" i="71"/>
  <c r="U164" i="71"/>
  <c r="R164" i="71" s="1"/>
  <c r="S164" i="71" s="1"/>
  <c r="O164" i="71"/>
  <c r="C164" i="71"/>
  <c r="B164" i="71"/>
  <c r="U163" i="71"/>
  <c r="R163" i="71" s="1"/>
  <c r="S163" i="71" s="1"/>
  <c r="O163" i="71"/>
  <c r="C163" i="71"/>
  <c r="B163" i="71"/>
  <c r="U162" i="71"/>
  <c r="R162" i="71" s="1"/>
  <c r="S162" i="71" s="1"/>
  <c r="O162" i="71"/>
  <c r="C162" i="71"/>
  <c r="B162" i="71"/>
  <c r="U161" i="71"/>
  <c r="R161" i="71" s="1"/>
  <c r="S161" i="71" s="1"/>
  <c r="O161" i="71"/>
  <c r="C161" i="71"/>
  <c r="B161" i="71"/>
  <c r="U160" i="71"/>
  <c r="R160" i="71" s="1"/>
  <c r="S160" i="71" s="1"/>
  <c r="O160" i="71"/>
  <c r="C160" i="71"/>
  <c r="B160" i="71"/>
  <c r="U159" i="71"/>
  <c r="R159" i="71" s="1"/>
  <c r="S159" i="71" s="1"/>
  <c r="O159" i="71"/>
  <c r="C159" i="71"/>
  <c r="B159" i="71"/>
  <c r="U158" i="71"/>
  <c r="R158" i="71" s="1"/>
  <c r="S158" i="71" s="1"/>
  <c r="O158" i="71"/>
  <c r="C158" i="71"/>
  <c r="B158" i="71"/>
  <c r="U157" i="71"/>
  <c r="R157" i="71" s="1"/>
  <c r="S157" i="71" s="1"/>
  <c r="O157" i="71"/>
  <c r="C157" i="71"/>
  <c r="B157" i="71"/>
  <c r="U156" i="71"/>
  <c r="R156" i="71" s="1"/>
  <c r="S156" i="71" s="1"/>
  <c r="O156" i="71"/>
  <c r="C156" i="71"/>
  <c r="B156" i="71"/>
  <c r="U155" i="71"/>
  <c r="R155" i="71" s="1"/>
  <c r="S155" i="71" s="1"/>
  <c r="O155" i="71"/>
  <c r="C155" i="71"/>
  <c r="B155" i="71"/>
  <c r="U154" i="71"/>
  <c r="R154" i="71" s="1"/>
  <c r="S154" i="71" s="1"/>
  <c r="O154" i="71"/>
  <c r="C154" i="71"/>
  <c r="B154" i="71"/>
  <c r="U153" i="71"/>
  <c r="R153" i="71" s="1"/>
  <c r="S153" i="71" s="1"/>
  <c r="O153" i="71"/>
  <c r="C153" i="71"/>
  <c r="B153" i="71"/>
  <c r="U152" i="71"/>
  <c r="R152" i="71" s="1"/>
  <c r="S152" i="71" s="1"/>
  <c r="O152" i="71"/>
  <c r="C152" i="71"/>
  <c r="B152" i="71"/>
  <c r="U151" i="71"/>
  <c r="R151" i="71" s="1"/>
  <c r="S151" i="71" s="1"/>
  <c r="O151" i="71"/>
  <c r="C151" i="71"/>
  <c r="B151" i="71"/>
  <c r="U150" i="71"/>
  <c r="R150" i="71" s="1"/>
  <c r="S150" i="71" s="1"/>
  <c r="O150" i="71"/>
  <c r="C150" i="71"/>
  <c r="B150" i="71"/>
  <c r="U149" i="71"/>
  <c r="R149" i="71" s="1"/>
  <c r="S149" i="71" s="1"/>
  <c r="O149" i="71"/>
  <c r="C149" i="71"/>
  <c r="B149" i="71"/>
  <c r="U148" i="71"/>
  <c r="R148" i="71" s="1"/>
  <c r="S148" i="71" s="1"/>
  <c r="O148" i="71"/>
  <c r="C148" i="71"/>
  <c r="B148" i="71"/>
  <c r="U147" i="71"/>
  <c r="R147" i="71" s="1"/>
  <c r="S147" i="71" s="1"/>
  <c r="O147" i="71"/>
  <c r="C147" i="71"/>
  <c r="B147" i="71"/>
  <c r="U146" i="71"/>
  <c r="R146" i="71" s="1"/>
  <c r="S146" i="71" s="1"/>
  <c r="O146" i="71"/>
  <c r="C146" i="71"/>
  <c r="B146" i="71"/>
  <c r="U145" i="71"/>
  <c r="R145" i="71" s="1"/>
  <c r="S145" i="71" s="1"/>
  <c r="O145" i="71"/>
  <c r="C145" i="71"/>
  <c r="B145" i="71"/>
  <c r="U144" i="71"/>
  <c r="R144" i="71" s="1"/>
  <c r="S144" i="71" s="1"/>
  <c r="O144" i="71"/>
  <c r="C144" i="71"/>
  <c r="B144" i="71"/>
  <c r="U143" i="71"/>
  <c r="R143" i="71" s="1"/>
  <c r="S143" i="71" s="1"/>
  <c r="O143" i="71"/>
  <c r="C143" i="71"/>
  <c r="B143" i="71"/>
  <c r="U142" i="71"/>
  <c r="R142" i="71" s="1"/>
  <c r="S142" i="71" s="1"/>
  <c r="O142" i="71"/>
  <c r="C142" i="71"/>
  <c r="B142" i="71"/>
  <c r="U141" i="71"/>
  <c r="R141" i="71" s="1"/>
  <c r="S141" i="71" s="1"/>
  <c r="O141" i="71"/>
  <c r="C141" i="71"/>
  <c r="B141" i="71"/>
  <c r="U140" i="71"/>
  <c r="R140" i="71" s="1"/>
  <c r="S140" i="71" s="1"/>
  <c r="O140" i="71"/>
  <c r="C140" i="71"/>
  <c r="B140" i="71"/>
  <c r="U139" i="71"/>
  <c r="R139" i="71" s="1"/>
  <c r="S139" i="71" s="1"/>
  <c r="O139" i="71"/>
  <c r="C139" i="71"/>
  <c r="B139" i="71"/>
  <c r="U138" i="71"/>
  <c r="R138" i="71" s="1"/>
  <c r="S138" i="71" s="1"/>
  <c r="O138" i="71"/>
  <c r="C138" i="71"/>
  <c r="B138" i="71"/>
  <c r="U137" i="71"/>
  <c r="R137" i="71" s="1"/>
  <c r="S137" i="71" s="1"/>
  <c r="O137" i="71"/>
  <c r="C137" i="71"/>
  <c r="B137" i="71"/>
  <c r="U136" i="71"/>
  <c r="R136" i="71" s="1"/>
  <c r="S136" i="71" s="1"/>
  <c r="O136" i="71"/>
  <c r="C136" i="71"/>
  <c r="B136" i="71"/>
  <c r="U135" i="71"/>
  <c r="R135" i="71" s="1"/>
  <c r="S135" i="71" s="1"/>
  <c r="O135" i="71"/>
  <c r="C135" i="71"/>
  <c r="B135" i="71"/>
  <c r="U134" i="71"/>
  <c r="R134" i="71" s="1"/>
  <c r="S134" i="71" s="1"/>
  <c r="O134" i="71"/>
  <c r="C134" i="71"/>
  <c r="B134" i="71"/>
  <c r="U133" i="71"/>
  <c r="R133" i="71" s="1"/>
  <c r="S133" i="71" s="1"/>
  <c r="O133" i="71"/>
  <c r="C133" i="71"/>
  <c r="B133" i="71"/>
  <c r="U132" i="71"/>
  <c r="R132" i="71" s="1"/>
  <c r="S132" i="71" s="1"/>
  <c r="O132" i="71"/>
  <c r="C132" i="71"/>
  <c r="B132" i="71"/>
  <c r="U131" i="71"/>
  <c r="R131" i="71" s="1"/>
  <c r="S131" i="71" s="1"/>
  <c r="O131" i="71"/>
  <c r="C131" i="71"/>
  <c r="B131" i="71"/>
  <c r="U130" i="71"/>
  <c r="R130" i="71" s="1"/>
  <c r="S130" i="71" s="1"/>
  <c r="O130" i="71"/>
  <c r="C130" i="71"/>
  <c r="B130" i="71"/>
  <c r="T129" i="71"/>
  <c r="U129" i="71" s="1"/>
  <c r="R129" i="71" s="1"/>
  <c r="S129" i="71" s="1"/>
  <c r="O129" i="71"/>
  <c r="C129" i="71"/>
  <c r="B129" i="71"/>
  <c r="U128" i="71"/>
  <c r="R128" i="71" s="1"/>
  <c r="S128" i="71" s="1"/>
  <c r="O128" i="71"/>
  <c r="C128" i="71"/>
  <c r="B128" i="71"/>
  <c r="U127" i="71"/>
  <c r="R127" i="71" s="1"/>
  <c r="S127" i="71" s="1"/>
  <c r="O127" i="71"/>
  <c r="C127" i="71"/>
  <c r="B127" i="71"/>
  <c r="U126" i="71"/>
  <c r="R126" i="71" s="1"/>
  <c r="S126" i="71" s="1"/>
  <c r="O126" i="71"/>
  <c r="C126" i="71"/>
  <c r="B126" i="71"/>
  <c r="U125" i="71"/>
  <c r="R125" i="71" s="1"/>
  <c r="S125" i="71" s="1"/>
  <c r="O125" i="71"/>
  <c r="C125" i="71"/>
  <c r="B125" i="71"/>
  <c r="U124" i="71"/>
  <c r="R124" i="71" s="1"/>
  <c r="S124" i="71" s="1"/>
  <c r="O124" i="71"/>
  <c r="C124" i="71"/>
  <c r="B124" i="71"/>
  <c r="U123" i="71"/>
  <c r="R123" i="71" s="1"/>
  <c r="S123" i="71" s="1"/>
  <c r="O123" i="71"/>
  <c r="C123" i="71"/>
  <c r="B123" i="71"/>
  <c r="U122" i="71"/>
  <c r="R122" i="71" s="1"/>
  <c r="S122" i="71" s="1"/>
  <c r="O122" i="71"/>
  <c r="C122" i="71"/>
  <c r="B122" i="71"/>
  <c r="U121" i="71"/>
  <c r="R121" i="71" s="1"/>
  <c r="S121" i="71" s="1"/>
  <c r="M121" i="71"/>
  <c r="O121" i="71" s="1"/>
  <c r="C121" i="71"/>
  <c r="B121" i="71"/>
  <c r="U120" i="71"/>
  <c r="R120" i="71" s="1"/>
  <c r="S120" i="71" s="1"/>
  <c r="O120" i="71"/>
  <c r="C120" i="71"/>
  <c r="B120" i="71"/>
  <c r="U119" i="71"/>
  <c r="R119" i="71" s="1"/>
  <c r="S119" i="71" s="1"/>
  <c r="O119" i="71"/>
  <c r="C119" i="71"/>
  <c r="B119" i="71"/>
  <c r="U118" i="71"/>
  <c r="R118" i="71" s="1"/>
  <c r="S118" i="71" s="1"/>
  <c r="O118" i="71"/>
  <c r="C118" i="71"/>
  <c r="B118" i="71"/>
  <c r="U117" i="71"/>
  <c r="R117" i="71" s="1"/>
  <c r="S117" i="71" s="1"/>
  <c r="O117" i="71"/>
  <c r="C117" i="71"/>
  <c r="B117" i="71"/>
  <c r="U116" i="71"/>
  <c r="R116" i="71" s="1"/>
  <c r="S116" i="71" s="1"/>
  <c r="O116" i="71"/>
  <c r="C116" i="71"/>
  <c r="B116" i="71"/>
  <c r="U115" i="71"/>
  <c r="R115" i="71" s="1"/>
  <c r="S115" i="71" s="1"/>
  <c r="O115" i="71"/>
  <c r="C115" i="71"/>
  <c r="B115" i="71"/>
  <c r="U114" i="71"/>
  <c r="R114" i="71" s="1"/>
  <c r="S114" i="71" s="1"/>
  <c r="O114" i="71"/>
  <c r="C114" i="71"/>
  <c r="B114" i="71"/>
  <c r="U113" i="71"/>
  <c r="R113" i="71" s="1"/>
  <c r="S113" i="71" s="1"/>
  <c r="O113" i="71"/>
  <c r="C113" i="71"/>
  <c r="B113" i="71"/>
  <c r="U112" i="71"/>
  <c r="R112" i="71" s="1"/>
  <c r="S112" i="71" s="1"/>
  <c r="O112" i="71"/>
  <c r="C112" i="71"/>
  <c r="B112" i="71"/>
  <c r="U111" i="71"/>
  <c r="R111" i="71" s="1"/>
  <c r="S111" i="71" s="1"/>
  <c r="O111" i="71"/>
  <c r="C111" i="71"/>
  <c r="B111" i="71"/>
  <c r="U110" i="71"/>
  <c r="R110" i="71" s="1"/>
  <c r="S110" i="71" s="1"/>
  <c r="O110" i="71"/>
  <c r="C110" i="71"/>
  <c r="B110" i="71"/>
  <c r="U109" i="71"/>
  <c r="R109" i="71" s="1"/>
  <c r="S109" i="71" s="1"/>
  <c r="O109" i="71"/>
  <c r="C109" i="71"/>
  <c r="B109" i="71"/>
  <c r="U108" i="71"/>
  <c r="R108" i="71" s="1"/>
  <c r="S108" i="71" s="1"/>
  <c r="O108" i="71"/>
  <c r="C108" i="71"/>
  <c r="B108" i="71"/>
  <c r="U107" i="71"/>
  <c r="R107" i="71" s="1"/>
  <c r="S107" i="71" s="1"/>
  <c r="O107" i="71"/>
  <c r="C107" i="71"/>
  <c r="B107" i="71"/>
  <c r="U106" i="71"/>
  <c r="R106" i="71" s="1"/>
  <c r="S106" i="71" s="1"/>
  <c r="O106" i="71"/>
  <c r="C106" i="71"/>
  <c r="B106" i="71"/>
  <c r="U105" i="71"/>
  <c r="R105" i="71" s="1"/>
  <c r="S105" i="71" s="1"/>
  <c r="O105" i="71"/>
  <c r="C105" i="71"/>
  <c r="B105" i="71"/>
  <c r="U104" i="71"/>
  <c r="R104" i="71" s="1"/>
  <c r="S104" i="71" s="1"/>
  <c r="O104" i="71"/>
  <c r="C104" i="71"/>
  <c r="B104" i="71"/>
  <c r="U103" i="71"/>
  <c r="R103" i="71" s="1"/>
  <c r="S103" i="71" s="1"/>
  <c r="O103" i="71"/>
  <c r="C103" i="71"/>
  <c r="B103" i="71"/>
  <c r="U102" i="71"/>
  <c r="R102" i="71" s="1"/>
  <c r="S102" i="71" s="1"/>
  <c r="O102" i="71"/>
  <c r="C102" i="71"/>
  <c r="B102" i="71"/>
  <c r="U101" i="71"/>
  <c r="R101" i="71" s="1"/>
  <c r="S101" i="71" s="1"/>
  <c r="O101" i="71"/>
  <c r="C101" i="71"/>
  <c r="B101" i="71"/>
  <c r="U100" i="71"/>
  <c r="R100" i="71" s="1"/>
  <c r="S100" i="71" s="1"/>
  <c r="O100" i="71"/>
  <c r="C100" i="71"/>
  <c r="B100" i="71"/>
  <c r="U99" i="71"/>
  <c r="R99" i="71" s="1"/>
  <c r="S99" i="71" s="1"/>
  <c r="O99" i="71"/>
  <c r="C99" i="71"/>
  <c r="B99" i="71"/>
  <c r="U98" i="71"/>
  <c r="R98" i="71" s="1"/>
  <c r="S98" i="71" s="1"/>
  <c r="O98" i="71"/>
  <c r="C98" i="71"/>
  <c r="B98" i="71"/>
  <c r="U97" i="71"/>
  <c r="R97" i="71" s="1"/>
  <c r="S97" i="71" s="1"/>
  <c r="O97" i="71"/>
  <c r="C97" i="71"/>
  <c r="B97" i="71"/>
  <c r="U96" i="71"/>
  <c r="R96" i="71" s="1"/>
  <c r="S96" i="71" s="1"/>
  <c r="O96" i="71"/>
  <c r="C96" i="71"/>
  <c r="B96" i="71"/>
  <c r="U95" i="71"/>
  <c r="R95" i="71" s="1"/>
  <c r="S95" i="71" s="1"/>
  <c r="O95" i="71"/>
  <c r="C95" i="71"/>
  <c r="B95" i="71"/>
  <c r="U94" i="71"/>
  <c r="R94" i="71" s="1"/>
  <c r="S94" i="71" s="1"/>
  <c r="O94" i="71"/>
  <c r="C94" i="71"/>
  <c r="B94" i="71"/>
  <c r="U93" i="71"/>
  <c r="R93" i="71" s="1"/>
  <c r="S93" i="71" s="1"/>
  <c r="O93" i="71"/>
  <c r="C93" i="71"/>
  <c r="B93" i="71"/>
  <c r="U92" i="71"/>
  <c r="R92" i="71" s="1"/>
  <c r="S92" i="71" s="1"/>
  <c r="O92" i="71"/>
  <c r="C92" i="71"/>
  <c r="B92" i="71"/>
  <c r="U91" i="71"/>
  <c r="R91" i="71" s="1"/>
  <c r="S91" i="71" s="1"/>
  <c r="O91" i="71"/>
  <c r="C91" i="71"/>
  <c r="B91" i="71"/>
  <c r="U90" i="71"/>
  <c r="R90" i="71" s="1"/>
  <c r="S90" i="71" s="1"/>
  <c r="O90" i="71"/>
  <c r="C90" i="71"/>
  <c r="B90" i="71"/>
  <c r="U89" i="71"/>
  <c r="R89" i="71" s="1"/>
  <c r="S89" i="71" s="1"/>
  <c r="O89" i="71"/>
  <c r="C89" i="71"/>
  <c r="B89" i="71"/>
  <c r="U88" i="71"/>
  <c r="R88" i="71" s="1"/>
  <c r="S88" i="71" s="1"/>
  <c r="O88" i="71"/>
  <c r="C88" i="71"/>
  <c r="B88" i="71"/>
  <c r="U87" i="71"/>
  <c r="R87" i="71" s="1"/>
  <c r="S87" i="71" s="1"/>
  <c r="O87" i="71"/>
  <c r="C87" i="71"/>
  <c r="B87" i="71"/>
  <c r="U86" i="71"/>
  <c r="R86" i="71" s="1"/>
  <c r="S86" i="71" s="1"/>
  <c r="M86" i="71"/>
  <c r="O86" i="71" s="1"/>
  <c r="C86" i="71"/>
  <c r="B86" i="71"/>
  <c r="U85" i="71"/>
  <c r="R85" i="71" s="1"/>
  <c r="S85" i="71" s="1"/>
  <c r="O85" i="71"/>
  <c r="C85" i="71"/>
  <c r="B85" i="71"/>
  <c r="U84" i="71"/>
  <c r="R84" i="71" s="1"/>
  <c r="S84" i="71" s="1"/>
  <c r="O84" i="71"/>
  <c r="C84" i="71"/>
  <c r="B84" i="71"/>
  <c r="U83" i="71"/>
  <c r="R83" i="71" s="1"/>
  <c r="S83" i="71" s="1"/>
  <c r="O83" i="71"/>
  <c r="C83" i="71"/>
  <c r="B83" i="71"/>
  <c r="U82" i="71"/>
  <c r="R82" i="71" s="1"/>
  <c r="S82" i="71" s="1"/>
  <c r="O82" i="71"/>
  <c r="C82" i="71"/>
  <c r="B82" i="71"/>
  <c r="U81" i="71"/>
  <c r="R81" i="71" s="1"/>
  <c r="S81" i="71" s="1"/>
  <c r="O81" i="71"/>
  <c r="C81" i="71"/>
  <c r="B81" i="71"/>
  <c r="U80" i="71"/>
  <c r="R80" i="71" s="1"/>
  <c r="S80" i="71" s="1"/>
  <c r="O80" i="71"/>
  <c r="C80" i="71"/>
  <c r="B80" i="71"/>
  <c r="U79" i="71"/>
  <c r="R79" i="71" s="1"/>
  <c r="S79" i="71" s="1"/>
  <c r="O79" i="71"/>
  <c r="C79" i="71"/>
  <c r="B79" i="71"/>
  <c r="U78" i="71"/>
  <c r="R78" i="71" s="1"/>
  <c r="S78" i="71" s="1"/>
  <c r="O78" i="71"/>
  <c r="C78" i="71"/>
  <c r="B78" i="71"/>
  <c r="U77" i="71"/>
  <c r="R77" i="71" s="1"/>
  <c r="S77" i="71" s="1"/>
  <c r="O77" i="71"/>
  <c r="C77" i="71"/>
  <c r="B77" i="71"/>
  <c r="U76" i="71"/>
  <c r="R76" i="71" s="1"/>
  <c r="S76" i="71" s="1"/>
  <c r="O76" i="71"/>
  <c r="C76" i="71"/>
  <c r="B76" i="71"/>
  <c r="U75" i="71"/>
  <c r="R75" i="71" s="1"/>
  <c r="S75" i="71" s="1"/>
  <c r="O75" i="71"/>
  <c r="C75" i="71"/>
  <c r="B75" i="71"/>
  <c r="U74" i="71"/>
  <c r="R74" i="71" s="1"/>
  <c r="S74" i="71" s="1"/>
  <c r="O74" i="71"/>
  <c r="C74" i="71"/>
  <c r="B74" i="71"/>
  <c r="U73" i="71"/>
  <c r="R73" i="71" s="1"/>
  <c r="S73" i="71" s="1"/>
  <c r="O73" i="71"/>
  <c r="C73" i="71"/>
  <c r="B73" i="71"/>
  <c r="U72" i="71"/>
  <c r="R72" i="71" s="1"/>
  <c r="S72" i="71" s="1"/>
  <c r="O72" i="71"/>
  <c r="C72" i="71"/>
  <c r="B72" i="71"/>
  <c r="U71" i="71"/>
  <c r="R71" i="71" s="1"/>
  <c r="S71" i="71" s="1"/>
  <c r="O71" i="71"/>
  <c r="C71" i="71"/>
  <c r="B71" i="71"/>
  <c r="U70" i="71"/>
  <c r="R70" i="71" s="1"/>
  <c r="S70" i="71" s="1"/>
  <c r="O70" i="71"/>
  <c r="C70" i="71"/>
  <c r="B70" i="71"/>
  <c r="U69" i="71"/>
  <c r="R69" i="71" s="1"/>
  <c r="S69" i="71" s="1"/>
  <c r="O69" i="71"/>
  <c r="C69" i="71"/>
  <c r="B69" i="71"/>
  <c r="U68" i="71"/>
  <c r="R68" i="71" s="1"/>
  <c r="S68" i="71" s="1"/>
  <c r="O68" i="71"/>
  <c r="C68" i="71"/>
  <c r="B68" i="71"/>
  <c r="U67" i="71"/>
  <c r="R67" i="71" s="1"/>
  <c r="S67" i="71" s="1"/>
  <c r="O67" i="71"/>
  <c r="C67" i="71"/>
  <c r="B67" i="71"/>
  <c r="U66" i="71"/>
  <c r="R66" i="71" s="1"/>
  <c r="S66" i="71" s="1"/>
  <c r="O66" i="71"/>
  <c r="C66" i="71"/>
  <c r="B66" i="71"/>
  <c r="U65" i="71"/>
  <c r="R65" i="71" s="1"/>
  <c r="S65" i="71" s="1"/>
  <c r="O65" i="71"/>
  <c r="U64" i="71"/>
  <c r="R64" i="71" s="1"/>
  <c r="S64" i="71" s="1"/>
  <c r="O64" i="71"/>
  <c r="U63" i="71"/>
  <c r="R63" i="71" s="1"/>
  <c r="S63" i="71" s="1"/>
  <c r="O63" i="71"/>
  <c r="U62" i="71"/>
  <c r="R62" i="71" s="1"/>
  <c r="S62" i="71" s="1"/>
  <c r="O62" i="71"/>
  <c r="U61" i="71"/>
  <c r="R61" i="71" s="1"/>
  <c r="S61" i="71" s="1"/>
  <c r="O61" i="71"/>
  <c r="U60" i="71"/>
  <c r="R60" i="71" s="1"/>
  <c r="S60" i="71" s="1"/>
  <c r="O60" i="71"/>
  <c r="U59" i="71"/>
  <c r="R59" i="71" s="1"/>
  <c r="S59" i="71" s="1"/>
  <c r="O59" i="71"/>
  <c r="U58" i="71"/>
  <c r="R58" i="71" s="1"/>
  <c r="S58" i="71" s="1"/>
  <c r="O58" i="71"/>
  <c r="U57" i="71"/>
  <c r="R57" i="71" s="1"/>
  <c r="S57" i="71" s="1"/>
  <c r="O57" i="71"/>
  <c r="U56" i="71"/>
  <c r="R56" i="71" s="1"/>
  <c r="S56" i="71" s="1"/>
  <c r="O56" i="71"/>
  <c r="U55" i="71"/>
  <c r="R55" i="71" s="1"/>
  <c r="S55" i="71" s="1"/>
  <c r="O55" i="71"/>
  <c r="U54" i="71"/>
  <c r="R54" i="71" s="1"/>
  <c r="S54" i="71" s="1"/>
  <c r="O54" i="71"/>
  <c r="U53" i="71"/>
  <c r="R53" i="71" s="1"/>
  <c r="S53" i="71" s="1"/>
  <c r="O53" i="71"/>
  <c r="U52" i="71"/>
  <c r="R52" i="71" s="1"/>
  <c r="S52" i="71" s="1"/>
  <c r="O52" i="71"/>
  <c r="E52" i="71"/>
  <c r="D52" i="71"/>
  <c r="U51" i="71"/>
  <c r="R51" i="71" s="1"/>
  <c r="S51" i="71" s="1"/>
  <c r="O51" i="71"/>
  <c r="U50" i="71"/>
  <c r="R50" i="71" s="1"/>
  <c r="S50" i="71" s="1"/>
  <c r="O50" i="71"/>
  <c r="U49" i="71"/>
  <c r="R49" i="71" s="1"/>
  <c r="S49" i="71" s="1"/>
  <c r="O49" i="71"/>
  <c r="U48" i="71"/>
  <c r="R48" i="71" s="1"/>
  <c r="S48" i="71" s="1"/>
  <c r="O48" i="71"/>
  <c r="U47" i="71"/>
  <c r="R47" i="71" s="1"/>
  <c r="S47" i="71" s="1"/>
  <c r="O47" i="71"/>
  <c r="U46" i="71"/>
  <c r="R46" i="71" s="1"/>
  <c r="S46" i="71" s="1"/>
  <c r="O46" i="71"/>
  <c r="E46" i="71"/>
  <c r="D46" i="71"/>
  <c r="U45" i="71"/>
  <c r="R45" i="71" s="1"/>
  <c r="S45" i="71" s="1"/>
  <c r="O45" i="71"/>
  <c r="U44" i="71"/>
  <c r="R44" i="71" s="1"/>
  <c r="S44" i="71" s="1"/>
  <c r="O44" i="71"/>
  <c r="U43" i="71"/>
  <c r="R43" i="71" s="1"/>
  <c r="S43" i="71" s="1"/>
  <c r="O43" i="71"/>
  <c r="U42" i="71"/>
  <c r="R42" i="71" s="1"/>
  <c r="S42" i="71" s="1"/>
  <c r="O42" i="71"/>
  <c r="U41" i="71"/>
  <c r="R41" i="71" s="1"/>
  <c r="S41" i="71" s="1"/>
  <c r="O41" i="71"/>
  <c r="U40" i="71"/>
  <c r="R40" i="71" s="1"/>
  <c r="S40" i="71" s="1"/>
  <c r="O40" i="71"/>
  <c r="E40" i="71"/>
  <c r="D40" i="71"/>
  <c r="U39" i="71"/>
  <c r="R39" i="71" s="1"/>
  <c r="S39" i="71" s="1"/>
  <c r="O39" i="71"/>
  <c r="U38" i="71"/>
  <c r="R38" i="71" s="1"/>
  <c r="S38" i="71" s="1"/>
  <c r="O38" i="71"/>
  <c r="U37" i="71"/>
  <c r="R37" i="71" s="1"/>
  <c r="S37" i="71" s="1"/>
  <c r="O37" i="71"/>
  <c r="U36" i="71"/>
  <c r="R36" i="71" s="1"/>
  <c r="S36" i="71" s="1"/>
  <c r="O36" i="71"/>
  <c r="E36" i="71"/>
  <c r="D36" i="71"/>
  <c r="U35" i="71"/>
  <c r="R35" i="71" s="1"/>
  <c r="S35" i="71" s="1"/>
  <c r="O35" i="71"/>
  <c r="E35" i="71"/>
  <c r="D35" i="71"/>
  <c r="U34" i="71"/>
  <c r="R34" i="71" s="1"/>
  <c r="S34" i="71" s="1"/>
  <c r="O34" i="71"/>
  <c r="U33" i="71"/>
  <c r="R33" i="71" s="1"/>
  <c r="S33" i="71" s="1"/>
  <c r="O33" i="71"/>
  <c r="U32" i="71"/>
  <c r="R32" i="71" s="1"/>
  <c r="S32" i="71" s="1"/>
  <c r="O32" i="71"/>
  <c r="E32" i="71"/>
  <c r="D32" i="71"/>
  <c r="U31" i="71"/>
  <c r="R31" i="71" s="1"/>
  <c r="S31" i="71" s="1"/>
  <c r="O31" i="71"/>
  <c r="E31" i="71"/>
  <c r="D31" i="71"/>
  <c r="U30" i="71"/>
  <c r="R30" i="71" s="1"/>
  <c r="S30" i="71" s="1"/>
  <c r="O30" i="71"/>
  <c r="E30" i="71"/>
  <c r="D30" i="71"/>
  <c r="U29" i="71"/>
  <c r="R29" i="71" s="1"/>
  <c r="S29" i="71" s="1"/>
  <c r="O29" i="71"/>
  <c r="U28" i="71"/>
  <c r="R28" i="71" s="1"/>
  <c r="S28" i="71" s="1"/>
  <c r="O28" i="71"/>
  <c r="U27" i="71"/>
  <c r="R27" i="71" s="1"/>
  <c r="S27" i="71" s="1"/>
  <c r="O27" i="71"/>
  <c r="U26" i="71"/>
  <c r="R26" i="71" s="1"/>
  <c r="S26" i="71" s="1"/>
  <c r="O26" i="71"/>
  <c r="U25" i="71"/>
  <c r="R25" i="71" s="1"/>
  <c r="S25" i="71" s="1"/>
  <c r="O25" i="71"/>
  <c r="E25" i="71"/>
  <c r="D25" i="71"/>
  <c r="U24" i="71"/>
  <c r="R24" i="71" s="1"/>
  <c r="S24" i="71" s="1"/>
  <c r="O24" i="71"/>
  <c r="E24" i="71"/>
  <c r="D24" i="71"/>
  <c r="U23" i="71"/>
  <c r="R23" i="71" s="1"/>
  <c r="S23" i="71" s="1"/>
  <c r="O23" i="71"/>
  <c r="E23" i="71"/>
  <c r="D23" i="71"/>
  <c r="U22" i="71"/>
  <c r="R22" i="71" s="1"/>
  <c r="S22" i="71" s="1"/>
  <c r="O22" i="71"/>
  <c r="E22" i="71"/>
  <c r="D22" i="71"/>
  <c r="U21" i="71"/>
  <c r="R21" i="71" s="1"/>
  <c r="S21" i="71" s="1"/>
  <c r="O21" i="71"/>
  <c r="U20" i="71"/>
  <c r="R20" i="71" s="1"/>
  <c r="S20" i="71" s="1"/>
  <c r="O20" i="71"/>
  <c r="E20" i="71"/>
  <c r="D20" i="71"/>
  <c r="U19" i="71"/>
  <c r="R19" i="71" s="1"/>
  <c r="S19" i="71" s="1"/>
  <c r="O19" i="71"/>
  <c r="E19" i="71"/>
  <c r="D19" i="71"/>
  <c r="U18" i="71"/>
  <c r="R18" i="71" s="1"/>
  <c r="S18" i="71" s="1"/>
  <c r="O18" i="71"/>
  <c r="E18" i="71"/>
  <c r="D18" i="71"/>
  <c r="U17" i="71"/>
  <c r="R17" i="71" s="1"/>
  <c r="S17" i="71" s="1"/>
  <c r="O17" i="71"/>
  <c r="E17" i="71"/>
  <c r="D17" i="71"/>
  <c r="U16" i="71"/>
  <c r="R16" i="71" s="1"/>
  <c r="S16" i="71" s="1"/>
  <c r="O16" i="71"/>
  <c r="E16" i="71"/>
  <c r="D16" i="71"/>
  <c r="U15" i="71"/>
  <c r="R15" i="71" s="1"/>
  <c r="S15" i="71" s="1"/>
  <c r="O15" i="71"/>
  <c r="E15" i="71"/>
  <c r="D15" i="71"/>
  <c r="U14" i="71"/>
  <c r="R14" i="71" s="1"/>
  <c r="S14" i="71" s="1"/>
  <c r="O14" i="71"/>
  <c r="E14" i="71"/>
  <c r="D14" i="71"/>
  <c r="U13" i="71"/>
  <c r="R13" i="71" s="1"/>
  <c r="S13" i="71" s="1"/>
  <c r="O13" i="71"/>
  <c r="E13" i="71"/>
  <c r="D13" i="71"/>
  <c r="U12" i="71"/>
  <c r="R12" i="71" s="1"/>
  <c r="S12" i="71" s="1"/>
  <c r="O12" i="71"/>
  <c r="E12" i="71"/>
  <c r="D12" i="71"/>
  <c r="U11" i="71"/>
  <c r="R11" i="71" s="1"/>
  <c r="S11" i="71" s="1"/>
  <c r="O11" i="71"/>
  <c r="E11" i="71"/>
  <c r="D11" i="71"/>
  <c r="U10" i="71"/>
  <c r="R10" i="71" s="1"/>
  <c r="S10" i="71" s="1"/>
  <c r="O10" i="71"/>
  <c r="E10" i="71"/>
  <c r="D10" i="71"/>
  <c r="U9" i="71"/>
  <c r="R9" i="71" s="1"/>
  <c r="S9" i="71" s="1"/>
  <c r="O9" i="71"/>
  <c r="E9" i="71"/>
  <c r="D9" i="71"/>
  <c r="U8" i="71"/>
  <c r="R8" i="71" s="1"/>
  <c r="S8" i="71" s="1"/>
  <c r="O8" i="71"/>
  <c r="E8" i="71"/>
  <c r="D8" i="71"/>
  <c r="U7" i="71"/>
  <c r="R7" i="71" s="1"/>
  <c r="S7" i="71" s="1"/>
  <c r="O7" i="71"/>
  <c r="E7" i="71"/>
  <c r="D7" i="71"/>
  <c r="U6" i="71"/>
  <c r="R6" i="71" s="1"/>
  <c r="S6" i="71" s="1"/>
  <c r="O6" i="71"/>
  <c r="E6" i="71"/>
  <c r="D6" i="71"/>
  <c r="U5" i="71"/>
  <c r="R5" i="71" s="1"/>
  <c r="S5" i="71" s="1"/>
  <c r="O5" i="71"/>
  <c r="E5" i="71"/>
  <c r="D5" i="71"/>
  <c r="U4" i="71"/>
  <c r="R4" i="71" s="1"/>
  <c r="S4" i="71" s="1"/>
  <c r="O4" i="71"/>
  <c r="E4" i="71"/>
  <c r="D4" i="71"/>
  <c r="U3" i="71"/>
  <c r="R3" i="71" s="1"/>
  <c r="S3" i="71" s="1"/>
  <c r="O3" i="71"/>
  <c r="E3" i="71"/>
  <c r="D3" i="71"/>
  <c r="U2" i="71"/>
  <c r="R2" i="71" s="1"/>
  <c r="S2" i="71" s="1"/>
  <c r="O2" i="71"/>
  <c r="E2" i="71"/>
  <c r="D2" i="71"/>
  <c r="C240" i="65"/>
  <c r="B240" i="65"/>
  <c r="C239" i="65"/>
  <c r="B239" i="65"/>
  <c r="C238" i="65"/>
  <c r="B238" i="65"/>
  <c r="C237" i="65"/>
  <c r="B237" i="65"/>
  <c r="C236" i="65"/>
  <c r="B236" i="65"/>
  <c r="C235" i="65"/>
  <c r="B235" i="65"/>
  <c r="C234" i="65"/>
  <c r="B234" i="65"/>
  <c r="C233" i="65"/>
  <c r="B233" i="65"/>
  <c r="C232" i="65"/>
  <c r="B232" i="65"/>
  <c r="C231" i="65"/>
  <c r="B231" i="65"/>
  <c r="C230" i="65"/>
  <c r="B230" i="65"/>
  <c r="C229" i="65"/>
  <c r="B229" i="65"/>
  <c r="C228" i="65"/>
  <c r="B228" i="65"/>
  <c r="C227" i="65"/>
  <c r="B227" i="65"/>
  <c r="C226" i="65"/>
  <c r="B226" i="65"/>
  <c r="C225" i="65"/>
  <c r="B225" i="65"/>
  <c r="B506" i="64"/>
  <c r="C506" i="64"/>
  <c r="B507" i="64"/>
  <c r="C507" i="64"/>
  <c r="B508" i="64"/>
  <c r="C508" i="64"/>
  <c r="C522" i="64"/>
  <c r="B522" i="64"/>
  <c r="C521" i="64"/>
  <c r="B521" i="64"/>
  <c r="C520" i="64"/>
  <c r="B520" i="64"/>
  <c r="C519" i="64"/>
  <c r="B519" i="64"/>
  <c r="C518" i="64"/>
  <c r="B518" i="64"/>
  <c r="C517" i="64"/>
  <c r="B517" i="64"/>
  <c r="C516" i="64"/>
  <c r="B516" i="64"/>
  <c r="C515" i="64"/>
  <c r="B515" i="64"/>
  <c r="C514" i="64"/>
  <c r="B514" i="64"/>
  <c r="C513" i="64"/>
  <c r="B513" i="64"/>
  <c r="C512" i="64"/>
  <c r="B512" i="64"/>
  <c r="C511" i="64"/>
  <c r="B511" i="64"/>
  <c r="C510" i="64"/>
  <c r="B510" i="64"/>
  <c r="C509" i="64"/>
  <c r="B509" i="64"/>
  <c r="C505" i="64"/>
  <c r="B505" i="64"/>
  <c r="C504" i="64"/>
  <c r="B504" i="64"/>
  <c r="C503" i="64"/>
  <c r="B503" i="64"/>
  <c r="C502" i="64"/>
  <c r="B502" i="64"/>
  <c r="C501" i="64"/>
  <c r="B501" i="64"/>
  <c r="C500" i="64"/>
  <c r="B500" i="64"/>
  <c r="B712" i="65"/>
  <c r="C712" i="65"/>
  <c r="B713" i="65"/>
  <c r="C713" i="65"/>
  <c r="B714" i="65"/>
  <c r="C714" i="65"/>
  <c r="B715" i="65"/>
  <c r="C715" i="65"/>
  <c r="B716" i="65"/>
  <c r="C716" i="65"/>
  <c r="B717" i="65"/>
  <c r="C717" i="65"/>
  <c r="B718" i="65"/>
  <c r="C718" i="65"/>
  <c r="B719" i="65"/>
  <c r="C719" i="65"/>
  <c r="B720" i="65"/>
  <c r="C720" i="65"/>
  <c r="B721" i="65"/>
  <c r="C721" i="65"/>
  <c r="B722" i="65"/>
  <c r="C722" i="65"/>
  <c r="B723" i="65"/>
  <c r="C723" i="65"/>
  <c r="B724" i="65"/>
  <c r="C724" i="65"/>
  <c r="B725" i="65"/>
  <c r="C725" i="65"/>
  <c r="B726" i="65"/>
  <c r="C726" i="65"/>
  <c r="B730" i="65"/>
  <c r="C730" i="65"/>
  <c r="B731" i="65"/>
  <c r="C731" i="65"/>
  <c r="B732" i="65"/>
  <c r="C732" i="65"/>
  <c r="B733" i="65"/>
  <c r="C733" i="65"/>
  <c r="B734" i="65"/>
  <c r="C734" i="65"/>
  <c r="B727" i="65"/>
  <c r="C727" i="65"/>
  <c r="B728" i="65"/>
  <c r="C728" i="65"/>
  <c r="B729" i="65"/>
  <c r="C729" i="65"/>
  <c r="C400" i="64"/>
  <c r="B400" i="64"/>
  <c r="C568" i="65"/>
  <c r="B568" i="65"/>
  <c r="C567" i="65"/>
  <c r="B567" i="65"/>
  <c r="C566" i="65"/>
  <c r="B566" i="65"/>
  <c r="C565" i="65"/>
  <c r="B565" i="65"/>
  <c r="C411" i="64"/>
  <c r="B411" i="64"/>
  <c r="C410" i="64"/>
  <c r="B410" i="64"/>
  <c r="C409" i="64"/>
  <c r="B409" i="64"/>
  <c r="C408" i="64"/>
  <c r="B408" i="64"/>
  <c r="C407" i="64"/>
  <c r="B407" i="64"/>
  <c r="C406" i="64"/>
  <c r="B406" i="64"/>
  <c r="C405" i="64"/>
  <c r="B405" i="64"/>
  <c r="C404" i="64"/>
  <c r="B404" i="64"/>
  <c r="C403" i="64"/>
  <c r="B403" i="64"/>
  <c r="C402" i="64"/>
  <c r="B402" i="64"/>
  <c r="C401" i="64"/>
  <c r="B401" i="64"/>
  <c r="C561" i="65"/>
  <c r="B561" i="65"/>
  <c r="C560" i="65"/>
  <c r="B560" i="65"/>
  <c r="C559" i="65"/>
  <c r="B559" i="65"/>
  <c r="C558" i="65"/>
  <c r="B558" i="65"/>
  <c r="C557" i="65"/>
  <c r="B557" i="65"/>
  <c r="C556" i="65"/>
  <c r="B556" i="65"/>
  <c r="C555" i="65"/>
  <c r="B555" i="65"/>
  <c r="C554" i="65"/>
  <c r="B554" i="65"/>
  <c r="C553" i="65"/>
  <c r="B553" i="65"/>
  <c r="C552" i="65"/>
  <c r="B552" i="65"/>
  <c r="C551" i="65"/>
  <c r="B551" i="65"/>
  <c r="C253" i="65"/>
  <c r="B253" i="65"/>
  <c r="C252" i="65"/>
  <c r="B252" i="65"/>
  <c r="C251" i="65"/>
  <c r="B251" i="65"/>
  <c r="C250" i="65"/>
  <c r="B250" i="65"/>
  <c r="C249" i="65"/>
  <c r="B249" i="65"/>
  <c r="C248" i="65"/>
  <c r="B248" i="65"/>
  <c r="H247" i="65"/>
  <c r="C247" i="65"/>
  <c r="B247" i="65"/>
  <c r="H246" i="65"/>
  <c r="C246" i="65"/>
  <c r="B246" i="65"/>
  <c r="C245" i="65"/>
  <c r="B245" i="65"/>
  <c r="C244" i="65"/>
  <c r="B244" i="65"/>
  <c r="C123" i="64"/>
  <c r="B123" i="64"/>
  <c r="C122" i="64"/>
  <c r="B122" i="64"/>
  <c r="C121" i="64"/>
  <c r="B121" i="64"/>
  <c r="C120" i="64"/>
  <c r="B120" i="64"/>
  <c r="C119" i="64"/>
  <c r="B119" i="64"/>
  <c r="C118" i="64"/>
  <c r="B118" i="64"/>
  <c r="W288" i="72" l="1"/>
  <c r="W292" i="72"/>
  <c r="W296" i="72"/>
  <c r="W285" i="72"/>
  <c r="W298" i="72"/>
  <c r="X298" i="72" s="1"/>
  <c r="W291" i="72"/>
  <c r="Y291" i="72" s="1"/>
  <c r="W293" i="72"/>
  <c r="X293" i="72" s="1"/>
  <c r="W294" i="72"/>
  <c r="Y294" i="72" s="1"/>
  <c r="W300" i="72"/>
  <c r="Y300" i="72" s="1"/>
  <c r="W297" i="72"/>
  <c r="X297" i="72" s="1"/>
  <c r="W295" i="72"/>
  <c r="Y295" i="72" s="1"/>
  <c r="W301" i="72"/>
  <c r="Y301" i="72" s="1"/>
  <c r="W299" i="72"/>
  <c r="Y299" i="72" s="1"/>
  <c r="W290" i="72"/>
  <c r="Y290" i="72" s="1"/>
  <c r="W287" i="72"/>
  <c r="X287" i="72" s="1"/>
  <c r="W289" i="72"/>
  <c r="Y289" i="72" s="1"/>
  <c r="W286" i="72"/>
  <c r="Y286" i="72" s="1"/>
  <c r="W283" i="72"/>
  <c r="X283" i="72" s="1"/>
  <c r="W284" i="72"/>
  <c r="X284" i="72" s="1"/>
  <c r="W280" i="72"/>
  <c r="X280" i="72" s="1"/>
  <c r="W281" i="72"/>
  <c r="Y281" i="72" s="1"/>
  <c r="W282" i="72"/>
  <c r="Y282" i="72" s="1"/>
  <c r="X291" i="72"/>
  <c r="X288" i="72"/>
  <c r="Y288" i="72"/>
  <c r="X292" i="72"/>
  <c r="Y292" i="72"/>
  <c r="Y279" i="72"/>
  <c r="X279" i="72"/>
  <c r="Y285" i="72"/>
  <c r="X285" i="72"/>
  <c r="Y293" i="72"/>
  <c r="X296" i="72"/>
  <c r="Y296" i="72"/>
  <c r="W511" i="71"/>
  <c r="X511" i="71" s="1"/>
  <c r="W513" i="71"/>
  <c r="X513" i="71" s="1"/>
  <c r="W493" i="71"/>
  <c r="Y493" i="71" s="1"/>
  <c r="W502" i="71"/>
  <c r="X502" i="71" s="1"/>
  <c r="W496" i="71"/>
  <c r="X496" i="71" s="1"/>
  <c r="W514" i="71"/>
  <c r="X514" i="71" s="1"/>
  <c r="W510" i="71"/>
  <c r="X510" i="71" s="1"/>
  <c r="W507" i="71"/>
  <c r="X507" i="71" s="1"/>
  <c r="W501" i="71"/>
  <c r="X501" i="71" s="1"/>
  <c r="W495" i="71"/>
  <c r="X495" i="71" s="1"/>
  <c r="W500" i="71"/>
  <c r="Y500" i="71" s="1"/>
  <c r="W494" i="71"/>
  <c r="Y494" i="71" s="1"/>
  <c r="W509" i="71"/>
  <c r="X509" i="71" s="1"/>
  <c r="W506" i="71"/>
  <c r="Y506" i="71" s="1"/>
  <c r="W499" i="71"/>
  <c r="Y499" i="71" s="1"/>
  <c r="W498" i="71"/>
  <c r="X498" i="71" s="1"/>
  <c r="W512" i="71"/>
  <c r="X512" i="71" s="1"/>
  <c r="W492" i="71"/>
  <c r="X492" i="71" s="1"/>
  <c r="W508" i="71"/>
  <c r="Y508" i="71" s="1"/>
  <c r="W504" i="71"/>
  <c r="Y504" i="71" s="1"/>
  <c r="W497" i="71"/>
  <c r="X497" i="71" s="1"/>
  <c r="W505" i="71"/>
  <c r="Y505" i="71" s="1"/>
  <c r="W503" i="71"/>
  <c r="X503" i="71" s="1"/>
  <c r="R9" i="72"/>
  <c r="S9" i="72" s="1"/>
  <c r="W9" i="72" s="1"/>
  <c r="R21" i="72"/>
  <c r="S21" i="72" s="1"/>
  <c r="W21" i="72" s="1"/>
  <c r="R139" i="72"/>
  <c r="S139" i="72" s="1"/>
  <c r="W139" i="72" s="1"/>
  <c r="R163" i="72"/>
  <c r="S163" i="72" s="1"/>
  <c r="W163" i="72" s="1"/>
  <c r="X163" i="72" s="1"/>
  <c r="R194" i="72"/>
  <c r="S194" i="72" s="1"/>
  <c r="W194" i="72" s="1"/>
  <c r="R196" i="72"/>
  <c r="S196" i="72" s="1"/>
  <c r="W196" i="72" s="1"/>
  <c r="R241" i="72"/>
  <c r="S241" i="72" s="1"/>
  <c r="W241" i="72" s="1"/>
  <c r="R310" i="72"/>
  <c r="S310" i="72" s="1"/>
  <c r="W310" i="72" s="1"/>
  <c r="Y310" i="72" s="1"/>
  <c r="R312" i="72"/>
  <c r="S312" i="72" s="1"/>
  <c r="W312" i="72" s="1"/>
  <c r="R348" i="72"/>
  <c r="S348" i="72" s="1"/>
  <c r="W348" i="72" s="1"/>
  <c r="R350" i="72"/>
  <c r="S350" i="72" s="1"/>
  <c r="W350" i="72" s="1"/>
  <c r="R358" i="72"/>
  <c r="S358" i="72" s="1"/>
  <c r="W358" i="72" s="1"/>
  <c r="R362" i="72"/>
  <c r="S362" i="72" s="1"/>
  <c r="W362" i="72" s="1"/>
  <c r="R26" i="72"/>
  <c r="S26" i="72" s="1"/>
  <c r="W26" i="72" s="1"/>
  <c r="R125" i="72"/>
  <c r="S125" i="72" s="1"/>
  <c r="W125" i="72" s="1"/>
  <c r="R224" i="72"/>
  <c r="S224" i="72" s="1"/>
  <c r="W224" i="72" s="1"/>
  <c r="Y224" i="72" s="1"/>
  <c r="R228" i="72"/>
  <c r="S228" i="72" s="1"/>
  <c r="W228" i="72" s="1"/>
  <c r="W184" i="72"/>
  <c r="Y184" i="72" s="1"/>
  <c r="W214" i="72"/>
  <c r="X214" i="72" s="1"/>
  <c r="W63" i="72"/>
  <c r="Y63" i="72" s="1"/>
  <c r="W69" i="72"/>
  <c r="X69" i="72" s="1"/>
  <c r="W79" i="72"/>
  <c r="X79" i="72" s="1"/>
  <c r="W81" i="72"/>
  <c r="Y81" i="72" s="1"/>
  <c r="W95" i="72"/>
  <c r="X95" i="72" s="1"/>
  <c r="W98" i="72"/>
  <c r="X98" i="72" s="1"/>
  <c r="W14" i="72"/>
  <c r="Y14" i="72" s="1"/>
  <c r="W18" i="72"/>
  <c r="Y18" i="72" s="1"/>
  <c r="W22" i="72"/>
  <c r="Y22" i="72" s="1"/>
  <c r="W216" i="72"/>
  <c r="Y216" i="72" s="1"/>
  <c r="W267" i="72"/>
  <c r="X267" i="72" s="1"/>
  <c r="W111" i="72"/>
  <c r="Y111" i="72" s="1"/>
  <c r="W260" i="72"/>
  <c r="Y260" i="72" s="1"/>
  <c r="W169" i="72"/>
  <c r="X169" i="72" s="1"/>
  <c r="W197" i="72"/>
  <c r="X197" i="72" s="1"/>
  <c r="W201" i="72"/>
  <c r="Y201" i="72" s="1"/>
  <c r="W129" i="72"/>
  <c r="Y129" i="72" s="1"/>
  <c r="W190" i="72"/>
  <c r="Y190" i="72" s="1"/>
  <c r="W302" i="72"/>
  <c r="X302" i="72" s="1"/>
  <c r="W327" i="72"/>
  <c r="Y327" i="72" s="1"/>
  <c r="C137" i="72"/>
  <c r="W134" i="72"/>
  <c r="X134" i="72" s="1"/>
  <c r="W206" i="72"/>
  <c r="Y206" i="72" s="1"/>
  <c r="W47" i="72"/>
  <c r="X47" i="72" s="1"/>
  <c r="W51" i="72"/>
  <c r="Y51" i="72" s="1"/>
  <c r="W148" i="72"/>
  <c r="Y148" i="72" s="1"/>
  <c r="W364" i="72"/>
  <c r="Y364" i="72" s="1"/>
  <c r="W17" i="72"/>
  <c r="Y17" i="72" s="1"/>
  <c r="W85" i="72"/>
  <c r="X85" i="72" s="1"/>
  <c r="W89" i="72"/>
  <c r="X89" i="72" s="1"/>
  <c r="W138" i="72"/>
  <c r="Y138" i="72" s="1"/>
  <c r="W246" i="72"/>
  <c r="Y246" i="72" s="1"/>
  <c r="W250" i="72"/>
  <c r="X250" i="72" s="1"/>
  <c r="W305" i="72"/>
  <c r="X305" i="72" s="1"/>
  <c r="W313" i="72"/>
  <c r="X313" i="72" s="1"/>
  <c r="W2" i="72"/>
  <c r="Y2" i="72" s="1"/>
  <c r="W4" i="72"/>
  <c r="X4" i="72" s="1"/>
  <c r="W33" i="72"/>
  <c r="Y33" i="72" s="1"/>
  <c r="W54" i="72"/>
  <c r="Y54" i="72" s="1"/>
  <c r="W136" i="72"/>
  <c r="W158" i="72"/>
  <c r="X158" i="72" s="1"/>
  <c r="W161" i="72"/>
  <c r="Y161" i="72" s="1"/>
  <c r="W176" i="72"/>
  <c r="Y176" i="72" s="1"/>
  <c r="W243" i="72"/>
  <c r="Y243" i="72" s="1"/>
  <c r="W247" i="72"/>
  <c r="X247" i="72" s="1"/>
  <c r="W251" i="72"/>
  <c r="X251" i="72" s="1"/>
  <c r="W68" i="72"/>
  <c r="X68" i="72" s="1"/>
  <c r="W70" i="72"/>
  <c r="Y70" i="72" s="1"/>
  <c r="W78" i="72"/>
  <c r="Y78" i="72" s="1"/>
  <c r="W347" i="72"/>
  <c r="Y347" i="72" s="1"/>
  <c r="W349" i="72"/>
  <c r="X349" i="72" s="1"/>
  <c r="W357" i="72"/>
  <c r="Y357" i="72" s="1"/>
  <c r="W361" i="72"/>
  <c r="X361" i="72" s="1"/>
  <c r="W202" i="72"/>
  <c r="Y202" i="72" s="1"/>
  <c r="W28" i="72"/>
  <c r="X28" i="72" s="1"/>
  <c r="W34" i="72"/>
  <c r="Y34" i="72" s="1"/>
  <c r="W117" i="72"/>
  <c r="Y117" i="72" s="1"/>
  <c r="W119" i="72"/>
  <c r="Y119" i="72" s="1"/>
  <c r="W155" i="72"/>
  <c r="X155" i="72" s="1"/>
  <c r="W157" i="72"/>
  <c r="Y157" i="72" s="1"/>
  <c r="W174" i="72"/>
  <c r="Y174" i="72" s="1"/>
  <c r="W6" i="72"/>
  <c r="X6" i="72" s="1"/>
  <c r="W10" i="72"/>
  <c r="Y10" i="72" s="1"/>
  <c r="W55" i="72"/>
  <c r="X55" i="72" s="1"/>
  <c r="W82" i="72"/>
  <c r="Y82" i="72" s="1"/>
  <c r="W106" i="72"/>
  <c r="Y106" i="72" s="1"/>
  <c r="W128" i="72"/>
  <c r="Y128" i="72" s="1"/>
  <c r="W137" i="72"/>
  <c r="X137" i="72" s="1"/>
  <c r="W147" i="72"/>
  <c r="X147" i="72" s="1"/>
  <c r="W149" i="72"/>
  <c r="Y149" i="72" s="1"/>
  <c r="W173" i="72"/>
  <c r="X173" i="72" s="1"/>
  <c r="W177" i="72"/>
  <c r="Y177" i="72" s="1"/>
  <c r="W207" i="72"/>
  <c r="X207" i="72" s="1"/>
  <c r="C217" i="72"/>
  <c r="W238" i="72"/>
  <c r="Y238" i="72" s="1"/>
  <c r="W249" i="72"/>
  <c r="Y249" i="72" s="1"/>
  <c r="W253" i="72"/>
  <c r="W12" i="72"/>
  <c r="X12" i="72" s="1"/>
  <c r="W27" i="72"/>
  <c r="Y27" i="72" s="1"/>
  <c r="W42" i="72"/>
  <c r="Y42" i="72" s="1"/>
  <c r="W44" i="72"/>
  <c r="Y44" i="72" s="1"/>
  <c r="W84" i="72"/>
  <c r="X84" i="72" s="1"/>
  <c r="W116" i="72"/>
  <c r="X116" i="72" s="1"/>
  <c r="W133" i="72"/>
  <c r="X133" i="72" s="1"/>
  <c r="W135" i="72"/>
  <c r="X135" i="72" s="1"/>
  <c r="W151" i="72"/>
  <c r="X151" i="72" s="1"/>
  <c r="W166" i="72"/>
  <c r="Y166" i="72" s="1"/>
  <c r="W181" i="72"/>
  <c r="X181" i="72" s="1"/>
  <c r="W222" i="72"/>
  <c r="X222" i="72" s="1"/>
  <c r="W242" i="72"/>
  <c r="Y242" i="72" s="1"/>
  <c r="W325" i="72"/>
  <c r="X325" i="72" s="1"/>
  <c r="W329" i="72"/>
  <c r="X329" i="72" s="1"/>
  <c r="W341" i="72"/>
  <c r="X341" i="72" s="1"/>
  <c r="W345" i="72"/>
  <c r="X345" i="72" s="1"/>
  <c r="W37" i="72"/>
  <c r="X37" i="72" s="1"/>
  <c r="W52" i="72"/>
  <c r="X52" i="72" s="1"/>
  <c r="W73" i="72"/>
  <c r="Y73" i="72" s="1"/>
  <c r="B134" i="72"/>
  <c r="W144" i="72"/>
  <c r="X144" i="72" s="1"/>
  <c r="W167" i="72"/>
  <c r="X167" i="72" s="1"/>
  <c r="W182" i="72"/>
  <c r="Y182" i="72" s="1"/>
  <c r="W220" i="72"/>
  <c r="Y220" i="72" s="1"/>
  <c r="W223" i="72"/>
  <c r="Y223" i="72" s="1"/>
  <c r="W265" i="72"/>
  <c r="Y265" i="72" s="1"/>
  <c r="W275" i="72"/>
  <c r="Y275" i="72" s="1"/>
  <c r="W193" i="72"/>
  <c r="Y193" i="72" s="1"/>
  <c r="W43" i="72"/>
  <c r="X43" i="72" s="1"/>
  <c r="W45" i="72"/>
  <c r="Y45" i="72" s="1"/>
  <c r="W62" i="72"/>
  <c r="Y62" i="72" s="1"/>
  <c r="W97" i="72"/>
  <c r="X97" i="72" s="1"/>
  <c r="W115" i="72"/>
  <c r="X115" i="72" s="1"/>
  <c r="W168" i="72"/>
  <c r="X168" i="72" s="1"/>
  <c r="W183" i="72"/>
  <c r="X183" i="72" s="1"/>
  <c r="W213" i="72"/>
  <c r="Y213" i="72" s="1"/>
  <c r="W218" i="72"/>
  <c r="X218" i="72" s="1"/>
  <c r="W244" i="72"/>
  <c r="Y244" i="72" s="1"/>
  <c r="W266" i="72"/>
  <c r="Y266" i="72" s="1"/>
  <c r="W303" i="72"/>
  <c r="Y303" i="72" s="1"/>
  <c r="W311" i="72"/>
  <c r="Y311" i="72" s="1"/>
  <c r="W326" i="72"/>
  <c r="Y326" i="72" s="1"/>
  <c r="W334" i="72"/>
  <c r="Y334" i="72" s="1"/>
  <c r="W342" i="72"/>
  <c r="Y342" i="72" s="1"/>
  <c r="W319" i="72"/>
  <c r="Y319" i="72" s="1"/>
  <c r="W5" i="72"/>
  <c r="Y5" i="72" s="1"/>
  <c r="W58" i="72"/>
  <c r="Y58" i="72" s="1"/>
  <c r="W60" i="72"/>
  <c r="X60" i="72" s="1"/>
  <c r="W71" i="72"/>
  <c r="Y71" i="72" s="1"/>
  <c r="W103" i="72"/>
  <c r="Y103" i="72" s="1"/>
  <c r="W127" i="72"/>
  <c r="Y127" i="72" s="1"/>
  <c r="W170" i="72"/>
  <c r="Y170" i="72" s="1"/>
  <c r="W187" i="72"/>
  <c r="X187" i="72" s="1"/>
  <c r="W200" i="72"/>
  <c r="X200" i="72" s="1"/>
  <c r="W204" i="72"/>
  <c r="Y204" i="72" s="1"/>
  <c r="W225" i="72"/>
  <c r="X225" i="72" s="1"/>
  <c r="W232" i="72"/>
  <c r="Y232" i="72" s="1"/>
  <c r="W235" i="72"/>
  <c r="Y235" i="72" s="1"/>
  <c r="W261" i="72"/>
  <c r="Y261" i="72" s="1"/>
  <c r="W272" i="72"/>
  <c r="Y272" i="72" s="1"/>
  <c r="W277" i="72"/>
  <c r="Y277" i="72" s="1"/>
  <c r="W318" i="72"/>
  <c r="Y318" i="72" s="1"/>
  <c r="W320" i="72"/>
  <c r="X320" i="72" s="1"/>
  <c r="W351" i="72"/>
  <c r="Y351" i="72" s="1"/>
  <c r="W353" i="72"/>
  <c r="X353" i="72" s="1"/>
  <c r="W355" i="72"/>
  <c r="Y355" i="72" s="1"/>
  <c r="W359" i="72"/>
  <c r="Y359" i="72" s="1"/>
  <c r="W11" i="72"/>
  <c r="X11" i="72" s="1"/>
  <c r="W64" i="72"/>
  <c r="X64" i="72" s="1"/>
  <c r="W66" i="72"/>
  <c r="Y66" i="72" s="1"/>
  <c r="W86" i="72"/>
  <c r="Y86" i="72" s="1"/>
  <c r="W88" i="72"/>
  <c r="Y88" i="72" s="1"/>
  <c r="W109" i="72"/>
  <c r="X109" i="72" s="1"/>
  <c r="C130" i="72"/>
  <c r="B132" i="72"/>
  <c r="W143" i="72"/>
  <c r="X143" i="72" s="1"/>
  <c r="W171" i="72"/>
  <c r="X171" i="72" s="1"/>
  <c r="W178" i="72"/>
  <c r="Y178" i="72" s="1"/>
  <c r="W191" i="72"/>
  <c r="X191" i="72" s="1"/>
  <c r="W208" i="72"/>
  <c r="Y208" i="72" s="1"/>
  <c r="C215" i="72"/>
  <c r="W229" i="72"/>
  <c r="Y229" i="72" s="1"/>
  <c r="W236" i="72"/>
  <c r="Y236" i="72" s="1"/>
  <c r="W245" i="72"/>
  <c r="Y245" i="72" s="1"/>
  <c r="W256" i="72"/>
  <c r="X256" i="72" s="1"/>
  <c r="W269" i="72"/>
  <c r="Y269" i="72" s="1"/>
  <c r="W309" i="72"/>
  <c r="Y309" i="72" s="1"/>
  <c r="W331" i="72"/>
  <c r="X331" i="72" s="1"/>
  <c r="W333" i="72"/>
  <c r="X333" i="72" s="1"/>
  <c r="W337" i="72"/>
  <c r="Y337" i="72" s="1"/>
  <c r="W339" i="72"/>
  <c r="X339" i="72" s="1"/>
  <c r="W343" i="72"/>
  <c r="Y343" i="72" s="1"/>
  <c r="W363" i="72"/>
  <c r="Y363" i="72" s="1"/>
  <c r="W29" i="72"/>
  <c r="Y29" i="72" s="1"/>
  <c r="W57" i="72"/>
  <c r="Y57" i="72" s="1"/>
  <c r="W59" i="72"/>
  <c r="Y59" i="72" s="1"/>
  <c r="W102" i="72"/>
  <c r="Y102" i="72" s="1"/>
  <c r="W104" i="72"/>
  <c r="X104" i="72" s="1"/>
  <c r="W124" i="72"/>
  <c r="X124" i="72" s="1"/>
  <c r="W130" i="72"/>
  <c r="Y130" i="72" s="1"/>
  <c r="W179" i="72"/>
  <c r="X179" i="72" s="1"/>
  <c r="W185" i="72"/>
  <c r="Y185" i="72" s="1"/>
  <c r="W192" i="72"/>
  <c r="X192" i="72" s="1"/>
  <c r="W199" i="72"/>
  <c r="Y199" i="72" s="1"/>
  <c r="W209" i="72"/>
  <c r="X209" i="72" s="1"/>
  <c r="W215" i="72"/>
  <c r="Y215" i="72" s="1"/>
  <c r="W263" i="72"/>
  <c r="X263" i="72" s="1"/>
  <c r="W270" i="72"/>
  <c r="X270" i="72" s="1"/>
  <c r="W273" i="72"/>
  <c r="X273" i="72" s="1"/>
  <c r="W304" i="72"/>
  <c r="Y304" i="72" s="1"/>
  <c r="W317" i="72"/>
  <c r="Y317" i="72" s="1"/>
  <c r="W321" i="72"/>
  <c r="X321" i="72" s="1"/>
  <c r="W328" i="72"/>
  <c r="Y328" i="72" s="1"/>
  <c r="W352" i="72"/>
  <c r="Y352" i="72" s="1"/>
  <c r="W354" i="72"/>
  <c r="Y354" i="72" s="1"/>
  <c r="W19" i="72"/>
  <c r="X19" i="72" s="1"/>
  <c r="W40" i="72"/>
  <c r="X40" i="72" s="1"/>
  <c r="W65" i="72"/>
  <c r="Y65" i="72" s="1"/>
  <c r="W87" i="72"/>
  <c r="X87" i="72" s="1"/>
  <c r="W110" i="72"/>
  <c r="X110" i="72" s="1"/>
  <c r="W114" i="72"/>
  <c r="Y114" i="72" s="1"/>
  <c r="B131" i="72"/>
  <c r="W186" i="72"/>
  <c r="X186" i="72" s="1"/>
  <c r="W210" i="72"/>
  <c r="Y210" i="72" s="1"/>
  <c r="C216" i="72"/>
  <c r="W240" i="72"/>
  <c r="X240" i="72" s="1"/>
  <c r="W16" i="72"/>
  <c r="Y16" i="72" s="1"/>
  <c r="W31" i="72"/>
  <c r="X31" i="72" s="1"/>
  <c r="W75" i="72"/>
  <c r="X75" i="72" s="1"/>
  <c r="W77" i="72"/>
  <c r="X77" i="72" s="1"/>
  <c r="W108" i="72"/>
  <c r="X108" i="72" s="1"/>
  <c r="W121" i="72"/>
  <c r="Y121" i="72" s="1"/>
  <c r="W132" i="72"/>
  <c r="X132" i="72" s="1"/>
  <c r="W188" i="72"/>
  <c r="Y188" i="72" s="1"/>
  <c r="W211" i="72"/>
  <c r="Y211" i="72" s="1"/>
  <c r="C219" i="72"/>
  <c r="W336" i="72"/>
  <c r="Y336" i="72" s="1"/>
  <c r="W344" i="72"/>
  <c r="X344" i="72" s="1"/>
  <c r="W8" i="72"/>
  <c r="Y8" i="72" s="1"/>
  <c r="W13" i="72"/>
  <c r="Y13" i="72" s="1"/>
  <c r="W23" i="72"/>
  <c r="Y23" i="72" s="1"/>
  <c r="W25" i="72"/>
  <c r="Y25" i="72" s="1"/>
  <c r="W39" i="72"/>
  <c r="Y39" i="72" s="1"/>
  <c r="W46" i="72"/>
  <c r="Y46" i="72" s="1"/>
  <c r="W50" i="72"/>
  <c r="W90" i="72"/>
  <c r="X90" i="72" s="1"/>
  <c r="W92" i="72"/>
  <c r="Y92" i="72" s="1"/>
  <c r="W94" i="72"/>
  <c r="Y94" i="72" s="1"/>
  <c r="W99" i="72"/>
  <c r="Y99" i="72" s="1"/>
  <c r="W113" i="72"/>
  <c r="Y113" i="72" s="1"/>
  <c r="W118" i="72"/>
  <c r="Y118" i="72" s="1"/>
  <c r="W123" i="72"/>
  <c r="Y123" i="72" s="1"/>
  <c r="B128" i="72"/>
  <c r="W140" i="72"/>
  <c r="X140" i="72" s="1"/>
  <c r="W142" i="72"/>
  <c r="Y142" i="72" s="1"/>
  <c r="W153" i="72"/>
  <c r="X153" i="72" s="1"/>
  <c r="W189" i="72"/>
  <c r="Y189" i="72" s="1"/>
  <c r="W195" i="72"/>
  <c r="X195" i="72" s="1"/>
  <c r="W212" i="72"/>
  <c r="Y212" i="72" s="1"/>
  <c r="W219" i="72"/>
  <c r="X219" i="72" s="1"/>
  <c r="W221" i="72"/>
  <c r="X221" i="72" s="1"/>
  <c r="C223" i="72"/>
  <c r="W226" i="72"/>
  <c r="Y226" i="72" s="1"/>
  <c r="W248" i="72"/>
  <c r="Y248" i="72" s="1"/>
  <c r="W268" i="72"/>
  <c r="Y268" i="72" s="1"/>
  <c r="W306" i="72"/>
  <c r="Y306" i="72" s="1"/>
  <c r="W314" i="72"/>
  <c r="X314" i="72" s="1"/>
  <c r="W322" i="72"/>
  <c r="Y322" i="72" s="1"/>
  <c r="W330" i="72"/>
  <c r="Y330" i="72" s="1"/>
  <c r="W360" i="72"/>
  <c r="Y360" i="72" s="1"/>
  <c r="W3" i="72"/>
  <c r="Y3" i="72" s="1"/>
  <c r="W20" i="72"/>
  <c r="X20" i="72" s="1"/>
  <c r="W30" i="72"/>
  <c r="X30" i="72" s="1"/>
  <c r="W35" i="72"/>
  <c r="X35" i="72" s="1"/>
  <c r="W36" i="72"/>
  <c r="Y36" i="72" s="1"/>
  <c r="W41" i="72"/>
  <c r="X41" i="72" s="1"/>
  <c r="W49" i="72"/>
  <c r="W53" i="72"/>
  <c r="W72" i="72"/>
  <c r="Y72" i="72" s="1"/>
  <c r="W101" i="72"/>
  <c r="Y101" i="72" s="1"/>
  <c r="W107" i="72"/>
  <c r="X107" i="72" s="1"/>
  <c r="W120" i="72"/>
  <c r="X120" i="72" s="1"/>
  <c r="W126" i="72"/>
  <c r="Y126" i="72" s="1"/>
  <c r="W131" i="72"/>
  <c r="X131" i="72" s="1"/>
  <c r="B136" i="72"/>
  <c r="W150" i="72"/>
  <c r="Y150" i="72" s="1"/>
  <c r="W156" i="72"/>
  <c r="Y156" i="72" s="1"/>
  <c r="W159" i="72"/>
  <c r="W162" i="72"/>
  <c r="Y162" i="72" s="1"/>
  <c r="W198" i="72"/>
  <c r="B218" i="72"/>
  <c r="W231" i="72"/>
  <c r="X231" i="72" s="1"/>
  <c r="W234" i="72"/>
  <c r="W237" i="72"/>
  <c r="W257" i="72"/>
  <c r="Y257" i="72" s="1"/>
  <c r="W259" i="72"/>
  <c r="X259" i="72" s="1"/>
  <c r="W262" i="72"/>
  <c r="Y262" i="72" s="1"/>
  <c r="W271" i="72"/>
  <c r="X271" i="72" s="1"/>
  <c r="W308" i="72"/>
  <c r="Y308" i="72" s="1"/>
  <c r="W316" i="72"/>
  <c r="X316" i="72" s="1"/>
  <c r="W324" i="72"/>
  <c r="X324" i="72" s="1"/>
  <c r="W338" i="72"/>
  <c r="X338" i="72" s="1"/>
  <c r="W346" i="72"/>
  <c r="Y346" i="72" s="1"/>
  <c r="W15" i="72"/>
  <c r="Y15" i="72" s="1"/>
  <c r="W32" i="72"/>
  <c r="Y32" i="72" s="1"/>
  <c r="W38" i="72"/>
  <c r="X38" i="72" s="1"/>
  <c r="W56" i="72"/>
  <c r="X56" i="72" s="1"/>
  <c r="W74" i="72"/>
  <c r="Y74" i="72" s="1"/>
  <c r="W76" i="72"/>
  <c r="X76" i="72" s="1"/>
  <c r="W165" i="72"/>
  <c r="Y165" i="72" s="1"/>
  <c r="W175" i="72"/>
  <c r="X175" i="72" s="1"/>
  <c r="W180" i="72"/>
  <c r="B222" i="72"/>
  <c r="W239" i="72"/>
  <c r="W254" i="72"/>
  <c r="Y254" i="72" s="1"/>
  <c r="W274" i="72"/>
  <c r="W332" i="72"/>
  <c r="Y332" i="72" s="1"/>
  <c r="W335" i="72"/>
  <c r="Y335" i="72" s="1"/>
  <c r="W340" i="72"/>
  <c r="Y340" i="72" s="1"/>
  <c r="W122" i="72"/>
  <c r="Y122" i="72" s="1"/>
  <c r="W152" i="72"/>
  <c r="Y152" i="72" s="1"/>
  <c r="W278" i="72"/>
  <c r="Y278" i="72" s="1"/>
  <c r="W7" i="72"/>
  <c r="Y7" i="72" s="1"/>
  <c r="W24" i="72"/>
  <c r="X24" i="72" s="1"/>
  <c r="W91" i="72"/>
  <c r="Y91" i="72" s="1"/>
  <c r="W93" i="72"/>
  <c r="Y93" i="72" s="1"/>
  <c r="W112" i="72"/>
  <c r="X112" i="72" s="1"/>
  <c r="B135" i="72"/>
  <c r="W141" i="72"/>
  <c r="X141" i="72" s="1"/>
  <c r="W160" i="72"/>
  <c r="Y160" i="72" s="1"/>
  <c r="X208" i="72"/>
  <c r="W252" i="72"/>
  <c r="Y252" i="72" s="1"/>
  <c r="W255" i="72"/>
  <c r="X255" i="72" s="1"/>
  <c r="W264" i="72"/>
  <c r="Y264" i="72" s="1"/>
  <c r="W307" i="72"/>
  <c r="Y307" i="72" s="1"/>
  <c r="W315" i="72"/>
  <c r="X315" i="72" s="1"/>
  <c r="W323" i="72"/>
  <c r="Y323" i="72" s="1"/>
  <c r="W356" i="72"/>
  <c r="Y356" i="72" s="1"/>
  <c r="W258" i="72"/>
  <c r="W459" i="71"/>
  <c r="X459" i="71" s="1"/>
  <c r="W487" i="71"/>
  <c r="Y487" i="71" s="1"/>
  <c r="W491" i="71"/>
  <c r="Y491" i="71" s="1"/>
  <c r="W516" i="71"/>
  <c r="X516" i="71" s="1"/>
  <c r="W389" i="71"/>
  <c r="X389" i="71" s="1"/>
  <c r="W291" i="71"/>
  <c r="X291" i="71" s="1"/>
  <c r="W164" i="71"/>
  <c r="Y164" i="71" s="1"/>
  <c r="W195" i="71"/>
  <c r="Y195" i="71" s="1"/>
  <c r="W223" i="71"/>
  <c r="X223" i="71" s="1"/>
  <c r="W225" i="71"/>
  <c r="Y225" i="71" s="1"/>
  <c r="W227" i="71"/>
  <c r="X227" i="71" s="1"/>
  <c r="W231" i="71"/>
  <c r="X231" i="71" s="1"/>
  <c r="C392" i="71"/>
  <c r="W110" i="71"/>
  <c r="X110" i="71" s="1"/>
  <c r="W14" i="71"/>
  <c r="X14" i="71" s="1"/>
  <c r="W16" i="71"/>
  <c r="Y16" i="71" s="1"/>
  <c r="W18" i="71"/>
  <c r="Y18" i="71" s="1"/>
  <c r="W136" i="71"/>
  <c r="X136" i="71" s="1"/>
  <c r="W138" i="71"/>
  <c r="Y138" i="71" s="1"/>
  <c r="W21" i="71"/>
  <c r="Y21" i="71" s="1"/>
  <c r="W34" i="71"/>
  <c r="Y34" i="71" s="1"/>
  <c r="W36" i="71"/>
  <c r="X36" i="71" s="1"/>
  <c r="W46" i="71"/>
  <c r="Y46" i="71" s="1"/>
  <c r="W260" i="71"/>
  <c r="Y260" i="71" s="1"/>
  <c r="W134" i="71"/>
  <c r="Y134" i="71" s="1"/>
  <c r="W236" i="71"/>
  <c r="X236" i="71" s="1"/>
  <c r="W170" i="71"/>
  <c r="X170" i="71" s="1"/>
  <c r="W139" i="71"/>
  <c r="Y139" i="71" s="1"/>
  <c r="W172" i="71"/>
  <c r="Y172" i="71" s="1"/>
  <c r="R310" i="71"/>
  <c r="S310" i="71" s="1"/>
  <c r="W168" i="71"/>
  <c r="Y168" i="71" s="1"/>
  <c r="W151" i="71"/>
  <c r="Y151" i="71" s="1"/>
  <c r="W163" i="71"/>
  <c r="X163" i="71" s="1"/>
  <c r="W409" i="71"/>
  <c r="Y409" i="71" s="1"/>
  <c r="W467" i="71"/>
  <c r="Y467" i="71" s="1"/>
  <c r="W122" i="71"/>
  <c r="X122" i="71" s="1"/>
  <c r="W130" i="71"/>
  <c r="Y130" i="71" s="1"/>
  <c r="W167" i="71"/>
  <c r="Y167" i="71" s="1"/>
  <c r="W184" i="71"/>
  <c r="X184" i="71" s="1"/>
  <c r="W186" i="71"/>
  <c r="X186" i="71" s="1"/>
  <c r="W188" i="71"/>
  <c r="X188" i="71" s="1"/>
  <c r="W412" i="71"/>
  <c r="Y412" i="71" s="1"/>
  <c r="W448" i="71"/>
  <c r="Y448" i="71" s="1"/>
  <c r="W481" i="71"/>
  <c r="Y481" i="71" s="1"/>
  <c r="W117" i="71"/>
  <c r="X117" i="71" s="1"/>
  <c r="W438" i="71"/>
  <c r="Y438" i="71" s="1"/>
  <c r="W449" i="71"/>
  <c r="X449" i="71" s="1"/>
  <c r="W166" i="71"/>
  <c r="X166" i="71" s="1"/>
  <c r="W125" i="71"/>
  <c r="Y125" i="71" s="1"/>
  <c r="W129" i="71"/>
  <c r="Y129" i="71" s="1"/>
  <c r="W207" i="71"/>
  <c r="X207" i="71" s="1"/>
  <c r="W217" i="71"/>
  <c r="Y217" i="71" s="1"/>
  <c r="W219" i="71"/>
  <c r="X219" i="71" s="1"/>
  <c r="W221" i="71"/>
  <c r="W361" i="71"/>
  <c r="X361" i="71" s="1"/>
  <c r="B372" i="71"/>
  <c r="W374" i="71"/>
  <c r="X374" i="71" s="1"/>
  <c r="W390" i="71"/>
  <c r="Y390" i="71" s="1"/>
  <c r="W408" i="71"/>
  <c r="Y408" i="71" s="1"/>
  <c r="W527" i="71"/>
  <c r="Y527" i="71" s="1"/>
  <c r="W539" i="71"/>
  <c r="Y539" i="71" s="1"/>
  <c r="W541" i="71"/>
  <c r="X541" i="71" s="1"/>
  <c r="W543" i="71"/>
  <c r="Y543" i="71" s="1"/>
  <c r="W545" i="71"/>
  <c r="Y545" i="71" s="1"/>
  <c r="W547" i="71"/>
  <c r="Y547" i="71" s="1"/>
  <c r="W551" i="71"/>
  <c r="Y551" i="71" s="1"/>
  <c r="W553" i="71"/>
  <c r="X553" i="71" s="1"/>
  <c r="W555" i="71"/>
  <c r="Y555" i="71" s="1"/>
  <c r="W557" i="71"/>
  <c r="X557" i="71" s="1"/>
  <c r="W237" i="71"/>
  <c r="X237" i="71" s="1"/>
  <c r="W239" i="71"/>
  <c r="Y239" i="71" s="1"/>
  <c r="Y332" i="71"/>
  <c r="W356" i="71"/>
  <c r="Y356" i="71" s="1"/>
  <c r="W364" i="71"/>
  <c r="Y364" i="71" s="1"/>
  <c r="W73" i="71"/>
  <c r="Y73" i="71" s="1"/>
  <c r="W285" i="71"/>
  <c r="X285" i="71" s="1"/>
  <c r="W439" i="71"/>
  <c r="X439" i="71" s="1"/>
  <c r="W26" i="71"/>
  <c r="Y26" i="71" s="1"/>
  <c r="W37" i="71"/>
  <c r="X37" i="71" s="1"/>
  <c r="W83" i="71"/>
  <c r="Y83" i="71" s="1"/>
  <c r="W85" i="71"/>
  <c r="Y85" i="71" s="1"/>
  <c r="W91" i="71"/>
  <c r="X91" i="71" s="1"/>
  <c r="W140" i="71"/>
  <c r="Y140" i="71" s="1"/>
  <c r="W222" i="71"/>
  <c r="Y222" i="71" s="1"/>
  <c r="W226" i="71"/>
  <c r="X226" i="71" s="1"/>
  <c r="W228" i="71"/>
  <c r="X228" i="71" s="1"/>
  <c r="W230" i="71"/>
  <c r="Y230" i="71" s="1"/>
  <c r="W243" i="71"/>
  <c r="Y243" i="71" s="1"/>
  <c r="W247" i="71"/>
  <c r="X247" i="71" s="1"/>
  <c r="W363" i="71"/>
  <c r="Y363" i="71" s="1"/>
  <c r="C389" i="71"/>
  <c r="W401" i="71"/>
  <c r="Y401" i="71" s="1"/>
  <c r="W428" i="71"/>
  <c r="Y428" i="71" s="1"/>
  <c r="W432" i="71"/>
  <c r="X432" i="71" s="1"/>
  <c r="W476" i="71"/>
  <c r="Y476" i="71" s="1"/>
  <c r="W517" i="71"/>
  <c r="Y517" i="71" s="1"/>
  <c r="W520" i="71"/>
  <c r="X520" i="71" s="1"/>
  <c r="W522" i="71"/>
  <c r="X522" i="71" s="1"/>
  <c r="W524" i="71"/>
  <c r="X524" i="71" s="1"/>
  <c r="W526" i="71"/>
  <c r="X526" i="71" s="1"/>
  <c r="W538" i="71"/>
  <c r="X538" i="71" s="1"/>
  <c r="X319" i="71"/>
  <c r="Y353" i="71"/>
  <c r="W373" i="71"/>
  <c r="X373" i="71" s="1"/>
  <c r="W24" i="71"/>
  <c r="Y24" i="71" s="1"/>
  <c r="W27" i="71"/>
  <c r="X27" i="71" s="1"/>
  <c r="W48" i="71"/>
  <c r="X48" i="71" s="1"/>
  <c r="W59" i="71"/>
  <c r="Y59" i="71" s="1"/>
  <c r="W105" i="71"/>
  <c r="Y105" i="71" s="1"/>
  <c r="W181" i="71"/>
  <c r="Y181" i="71" s="1"/>
  <c r="W183" i="71"/>
  <c r="X183" i="71" s="1"/>
  <c r="W289" i="71"/>
  <c r="X289" i="71" s="1"/>
  <c r="W463" i="71"/>
  <c r="Y463" i="71" s="1"/>
  <c r="W470" i="71"/>
  <c r="Y470" i="71" s="1"/>
  <c r="W480" i="71"/>
  <c r="X480" i="71" s="1"/>
  <c r="C380" i="71"/>
  <c r="W382" i="71"/>
  <c r="X382" i="71" s="1"/>
  <c r="B385" i="71"/>
  <c r="C400" i="71"/>
  <c r="W71" i="71"/>
  <c r="X71" i="71" s="1"/>
  <c r="W287" i="71"/>
  <c r="X287" i="71" s="1"/>
  <c r="W84" i="71"/>
  <c r="Y84" i="71" s="1"/>
  <c r="W90" i="71"/>
  <c r="Y90" i="71" s="1"/>
  <c r="W174" i="71"/>
  <c r="X174" i="71" s="1"/>
  <c r="W176" i="71"/>
  <c r="Y176" i="71" s="1"/>
  <c r="W250" i="71"/>
  <c r="X250" i="71" s="1"/>
  <c r="W405" i="71"/>
  <c r="Y405" i="71" s="1"/>
  <c r="W456" i="71"/>
  <c r="X456" i="71" s="1"/>
  <c r="W561" i="71"/>
  <c r="Y561" i="71" s="1"/>
  <c r="W281" i="71"/>
  <c r="Y281" i="71" s="1"/>
  <c r="W406" i="71"/>
  <c r="X406" i="71" s="1"/>
  <c r="R308" i="71"/>
  <c r="S308" i="71" s="1"/>
  <c r="W410" i="71"/>
  <c r="X410" i="71" s="1"/>
  <c r="W415" i="71"/>
  <c r="Y415" i="71" s="1"/>
  <c r="W417" i="71"/>
  <c r="Y417" i="71" s="1"/>
  <c r="W468" i="71"/>
  <c r="Y468" i="71" s="1"/>
  <c r="W540" i="71"/>
  <c r="Y540" i="71" s="1"/>
  <c r="W124" i="71"/>
  <c r="Y124" i="71" s="1"/>
  <c r="W144" i="71"/>
  <c r="Y144" i="71" s="1"/>
  <c r="W148" i="71"/>
  <c r="Y148" i="71" s="1"/>
  <c r="W150" i="71"/>
  <c r="X150" i="71" s="1"/>
  <c r="W154" i="71"/>
  <c r="X154" i="71" s="1"/>
  <c r="W158" i="71"/>
  <c r="X158" i="71" s="1"/>
  <c r="W220" i="71"/>
  <c r="Y220" i="71" s="1"/>
  <c r="W244" i="71"/>
  <c r="Y244" i="71" s="1"/>
  <c r="W246" i="71"/>
  <c r="Y246" i="71" s="1"/>
  <c r="W248" i="71"/>
  <c r="X248" i="71" s="1"/>
  <c r="Y300" i="71"/>
  <c r="Y306" i="71"/>
  <c r="X315" i="71"/>
  <c r="Y330" i="71"/>
  <c r="R354" i="71"/>
  <c r="S354" i="71" s="1"/>
  <c r="W381" i="71"/>
  <c r="X381" i="71" s="1"/>
  <c r="W403" i="71"/>
  <c r="Y403" i="71" s="1"/>
  <c r="W413" i="71"/>
  <c r="Y413" i="71" s="1"/>
  <c r="W544" i="71"/>
  <c r="Y544" i="71" s="1"/>
  <c r="W76" i="71"/>
  <c r="Y76" i="71" s="1"/>
  <c r="W104" i="71"/>
  <c r="X104" i="71" s="1"/>
  <c r="W204" i="71"/>
  <c r="Y204" i="71" s="1"/>
  <c r="W42" i="71"/>
  <c r="X42" i="71" s="1"/>
  <c r="W74" i="71"/>
  <c r="Y74" i="71" s="1"/>
  <c r="W95" i="71"/>
  <c r="X95" i="71" s="1"/>
  <c r="W202" i="71"/>
  <c r="Y202" i="71" s="1"/>
  <c r="W214" i="71"/>
  <c r="Y214" i="71" s="1"/>
  <c r="W257" i="71"/>
  <c r="Y257" i="71" s="1"/>
  <c r="W298" i="71"/>
  <c r="Y298" i="71" s="1"/>
  <c r="X306" i="71"/>
  <c r="X346" i="71"/>
  <c r="W19" i="71"/>
  <c r="X19" i="71" s="1"/>
  <c r="W61" i="71"/>
  <c r="X61" i="71" s="1"/>
  <c r="W69" i="71"/>
  <c r="Y69" i="71" s="1"/>
  <c r="W75" i="71"/>
  <c r="Y75" i="71" s="1"/>
  <c r="W92" i="71"/>
  <c r="X92" i="71" s="1"/>
  <c r="W112" i="71"/>
  <c r="X112" i="71" s="1"/>
  <c r="W114" i="71"/>
  <c r="Y114" i="71" s="1"/>
  <c r="W141" i="71"/>
  <c r="X141" i="71" s="1"/>
  <c r="W177" i="71"/>
  <c r="X177" i="71" s="1"/>
  <c r="W180" i="71"/>
  <c r="X180" i="71" s="1"/>
  <c r="W193" i="71"/>
  <c r="Y193" i="71" s="1"/>
  <c r="W234" i="71"/>
  <c r="Y234" i="71" s="1"/>
  <c r="W271" i="71"/>
  <c r="Y271" i="71" s="1"/>
  <c r="W273" i="71"/>
  <c r="Y273" i="71" s="1"/>
  <c r="W276" i="71"/>
  <c r="Y276" i="71" s="1"/>
  <c r="W293" i="71"/>
  <c r="X293" i="71" s="1"/>
  <c r="W295" i="71"/>
  <c r="Y295" i="71" s="1"/>
  <c r="R314" i="71"/>
  <c r="S314" i="71" s="1"/>
  <c r="Y354" i="71"/>
  <c r="W451" i="71"/>
  <c r="X451" i="71" s="1"/>
  <c r="W523" i="71"/>
  <c r="Y523" i="71" s="1"/>
  <c r="W80" i="71"/>
  <c r="X80" i="71" s="1"/>
  <c r="W171" i="71"/>
  <c r="Y171" i="71" s="1"/>
  <c r="W212" i="71"/>
  <c r="X212" i="71" s="1"/>
  <c r="X300" i="71"/>
  <c r="W107" i="71"/>
  <c r="Y107" i="71" s="1"/>
  <c r="C363" i="71"/>
  <c r="W49" i="71"/>
  <c r="X49" i="71" s="1"/>
  <c r="W78" i="71"/>
  <c r="Y78" i="71" s="1"/>
  <c r="W169" i="71"/>
  <c r="Y169" i="71" s="1"/>
  <c r="W206" i="71"/>
  <c r="Y206" i="71" s="1"/>
  <c r="W262" i="71"/>
  <c r="X262" i="71" s="1"/>
  <c r="B364" i="71"/>
  <c r="W4" i="71"/>
  <c r="Y4" i="71" s="1"/>
  <c r="W100" i="71"/>
  <c r="Y100" i="71" s="1"/>
  <c r="W153" i="71"/>
  <c r="X153" i="71" s="1"/>
  <c r="W155" i="71"/>
  <c r="X155" i="71" s="1"/>
  <c r="W157" i="71"/>
  <c r="Y157" i="71" s="1"/>
  <c r="R302" i="71"/>
  <c r="S302" i="71" s="1"/>
  <c r="X314" i="71"/>
  <c r="W56" i="71"/>
  <c r="X56" i="71" s="1"/>
  <c r="W82" i="71"/>
  <c r="Y82" i="71" s="1"/>
  <c r="W198" i="71"/>
  <c r="Y198" i="71" s="1"/>
  <c r="B362" i="71"/>
  <c r="W127" i="71"/>
  <c r="X127" i="71" s="1"/>
  <c r="W240" i="71"/>
  <c r="X240" i="71" s="1"/>
  <c r="R346" i="71"/>
  <c r="S346" i="71" s="1"/>
  <c r="W365" i="71"/>
  <c r="Y365" i="71" s="1"/>
  <c r="W474" i="71"/>
  <c r="X474" i="71" s="1"/>
  <c r="W43" i="71"/>
  <c r="Y43" i="71" s="1"/>
  <c r="W10" i="71"/>
  <c r="Y10" i="71" s="1"/>
  <c r="W118" i="71"/>
  <c r="X118" i="71" s="1"/>
  <c r="W145" i="71"/>
  <c r="X145" i="71" s="1"/>
  <c r="W147" i="71"/>
  <c r="Y147" i="71" s="1"/>
  <c r="W149" i="71"/>
  <c r="Y149" i="71" s="1"/>
  <c r="W175" i="71"/>
  <c r="X175" i="71" s="1"/>
  <c r="W197" i="71"/>
  <c r="Y197" i="71" s="1"/>
  <c r="W199" i="71"/>
  <c r="Y199" i="71" s="1"/>
  <c r="W201" i="71"/>
  <c r="X201" i="71" s="1"/>
  <c r="W218" i="71"/>
  <c r="Y218" i="71" s="1"/>
  <c r="W242" i="71"/>
  <c r="X242" i="71" s="1"/>
  <c r="W249" i="71"/>
  <c r="X249" i="71" s="1"/>
  <c r="W265" i="71"/>
  <c r="X265" i="71" s="1"/>
  <c r="W272" i="71"/>
  <c r="X272" i="71" s="1"/>
  <c r="W290" i="71"/>
  <c r="Y290" i="71" s="1"/>
  <c r="W299" i="71"/>
  <c r="X299" i="71" s="1"/>
  <c r="X312" i="71"/>
  <c r="R328" i="71"/>
  <c r="S328" i="71" s="1"/>
  <c r="X348" i="71"/>
  <c r="W355" i="71"/>
  <c r="X355" i="71" s="1"/>
  <c r="W357" i="71"/>
  <c r="Y357" i="71" s="1"/>
  <c r="B373" i="71"/>
  <c r="B377" i="71"/>
  <c r="B381" i="71"/>
  <c r="W386" i="71"/>
  <c r="Y386" i="71" s="1"/>
  <c r="C393" i="71"/>
  <c r="W425" i="71"/>
  <c r="X425" i="71" s="1"/>
  <c r="W441" i="71"/>
  <c r="Y441" i="71" s="1"/>
  <c r="W454" i="71"/>
  <c r="X454" i="71" s="1"/>
  <c r="W457" i="71"/>
  <c r="X457" i="71" s="1"/>
  <c r="W472" i="71"/>
  <c r="X472" i="71" s="1"/>
  <c r="W477" i="71"/>
  <c r="Y477" i="71" s="1"/>
  <c r="W515" i="71"/>
  <c r="Y515" i="71" s="1"/>
  <c r="W546" i="71"/>
  <c r="Y546" i="71" s="1"/>
  <c r="W548" i="71"/>
  <c r="Y548" i="71" s="1"/>
  <c r="W550" i="71"/>
  <c r="X550" i="71" s="1"/>
  <c r="W552" i="71"/>
  <c r="X552" i="71" s="1"/>
  <c r="W554" i="71"/>
  <c r="X554" i="71" s="1"/>
  <c r="W556" i="71"/>
  <c r="Y556" i="71" s="1"/>
  <c r="Y312" i="71"/>
  <c r="Y348" i="71"/>
  <c r="W5" i="71"/>
  <c r="Y5" i="71" s="1"/>
  <c r="W7" i="71"/>
  <c r="X7" i="71" s="1"/>
  <c r="W32" i="71"/>
  <c r="Y32" i="71" s="1"/>
  <c r="W35" i="71"/>
  <c r="X35" i="71" s="1"/>
  <c r="W60" i="71"/>
  <c r="Y60" i="71" s="1"/>
  <c r="W66" i="71"/>
  <c r="Y66" i="71" s="1"/>
  <c r="W68" i="71"/>
  <c r="X68" i="71" s="1"/>
  <c r="W70" i="71"/>
  <c r="X70" i="71" s="1"/>
  <c r="W77" i="71"/>
  <c r="Y77" i="71" s="1"/>
  <c r="W79" i="71"/>
  <c r="Y79" i="71" s="1"/>
  <c r="W86" i="71"/>
  <c r="Y86" i="71" s="1"/>
  <c r="W101" i="71"/>
  <c r="Y101" i="71" s="1"/>
  <c r="W106" i="71"/>
  <c r="Y106" i="71" s="1"/>
  <c r="W108" i="71"/>
  <c r="X108" i="71" s="1"/>
  <c r="W115" i="71"/>
  <c r="Y115" i="71" s="1"/>
  <c r="W126" i="71"/>
  <c r="Y126" i="71" s="1"/>
  <c r="W160" i="71"/>
  <c r="Y160" i="71" s="1"/>
  <c r="W253" i="71"/>
  <c r="Y253" i="71" s="1"/>
  <c r="W255" i="71"/>
  <c r="Y255" i="71" s="1"/>
  <c r="C257" i="71"/>
  <c r="W292" i="71"/>
  <c r="Y292" i="71" s="1"/>
  <c r="Y310" i="71"/>
  <c r="Y328" i="71"/>
  <c r="Y344" i="71"/>
  <c r="W366" i="71"/>
  <c r="X366" i="71" s="1"/>
  <c r="W391" i="71"/>
  <c r="Y391" i="71" s="1"/>
  <c r="W398" i="71"/>
  <c r="Y398" i="71" s="1"/>
  <c r="C403" i="71"/>
  <c r="B405" i="71"/>
  <c r="B407" i="71"/>
  <c r="W411" i="71"/>
  <c r="Y411" i="71" s="1"/>
  <c r="W426" i="71"/>
  <c r="X426" i="71" s="1"/>
  <c r="W429" i="71"/>
  <c r="X429" i="71" s="1"/>
  <c r="W436" i="71"/>
  <c r="W455" i="71"/>
  <c r="X455" i="71" s="1"/>
  <c r="W462" i="71"/>
  <c r="Y462" i="71" s="1"/>
  <c r="W469" i="71"/>
  <c r="Y469" i="71" s="1"/>
  <c r="W478" i="71"/>
  <c r="X478" i="71" s="1"/>
  <c r="W530" i="71"/>
  <c r="Y530" i="71" s="1"/>
  <c r="W532" i="71"/>
  <c r="X532" i="71" s="1"/>
  <c r="W534" i="71"/>
  <c r="Y534" i="71" s="1"/>
  <c r="W536" i="71"/>
  <c r="X536" i="71" s="1"/>
  <c r="W28" i="71"/>
  <c r="Y28" i="71" s="1"/>
  <c r="W38" i="71"/>
  <c r="Y38" i="71" s="1"/>
  <c r="W50" i="71"/>
  <c r="Y50" i="71" s="1"/>
  <c r="W53" i="71"/>
  <c r="X53" i="71" s="1"/>
  <c r="W57" i="71"/>
  <c r="X57" i="71" s="1"/>
  <c r="W64" i="71"/>
  <c r="Y64" i="71" s="1"/>
  <c r="W72" i="71"/>
  <c r="Y72" i="71" s="1"/>
  <c r="W128" i="71"/>
  <c r="X128" i="71" s="1"/>
  <c r="W133" i="71"/>
  <c r="Y133" i="71" s="1"/>
  <c r="W135" i="71"/>
  <c r="Y135" i="71" s="1"/>
  <c r="W137" i="71"/>
  <c r="X137" i="71" s="1"/>
  <c r="W187" i="71"/>
  <c r="X187" i="71" s="1"/>
  <c r="W194" i="71"/>
  <c r="X194" i="71" s="1"/>
  <c r="W294" i="71"/>
  <c r="X294" i="71" s="1"/>
  <c r="W296" i="71"/>
  <c r="X296" i="71" s="1"/>
  <c r="Y308" i="71"/>
  <c r="R332" i="71"/>
  <c r="S332" i="71" s="1"/>
  <c r="W358" i="71"/>
  <c r="Y358" i="71" s="1"/>
  <c r="W375" i="71"/>
  <c r="Y375" i="71" s="1"/>
  <c r="W383" i="71"/>
  <c r="Y383" i="71" s="1"/>
  <c r="W387" i="71"/>
  <c r="Y387" i="71" s="1"/>
  <c r="W418" i="71"/>
  <c r="Y418" i="71" s="1"/>
  <c r="W433" i="71"/>
  <c r="X433" i="71" s="1"/>
  <c r="W466" i="71"/>
  <c r="Y466" i="71" s="1"/>
  <c r="W278" i="71"/>
  <c r="Y278" i="71" s="1"/>
  <c r="W15" i="71"/>
  <c r="X15" i="71" s="1"/>
  <c r="W17" i="71"/>
  <c r="Y17" i="71" s="1"/>
  <c r="W25" i="71"/>
  <c r="X25" i="71" s="1"/>
  <c r="W39" i="71"/>
  <c r="Y39" i="71" s="1"/>
  <c r="W45" i="71"/>
  <c r="X45" i="71" s="1"/>
  <c r="W54" i="71"/>
  <c r="Y54" i="71" s="1"/>
  <c r="W58" i="71"/>
  <c r="Y58" i="71" s="1"/>
  <c r="W94" i="71"/>
  <c r="Y94" i="71" s="1"/>
  <c r="W96" i="71"/>
  <c r="Y96" i="71" s="1"/>
  <c r="W120" i="71"/>
  <c r="Y120" i="71" s="1"/>
  <c r="W152" i="71"/>
  <c r="Y152" i="71" s="1"/>
  <c r="W224" i="71"/>
  <c r="Y224" i="71" s="1"/>
  <c r="W233" i="71"/>
  <c r="Y233" i="71" s="1"/>
  <c r="W238" i="71"/>
  <c r="X238" i="71" s="1"/>
  <c r="W264" i="71"/>
  <c r="Y264" i="71" s="1"/>
  <c r="W284" i="71"/>
  <c r="X284" i="71" s="1"/>
  <c r="W286" i="71"/>
  <c r="Y286" i="71" s="1"/>
  <c r="C365" i="71"/>
  <c r="B384" i="71"/>
  <c r="B388" i="71"/>
  <c r="W399" i="71"/>
  <c r="Y399" i="71" s="1"/>
  <c r="W427" i="71"/>
  <c r="Y427" i="71" s="1"/>
  <c r="W434" i="71"/>
  <c r="Y434" i="71" s="1"/>
  <c r="W453" i="71"/>
  <c r="Y453" i="71" s="1"/>
  <c r="W479" i="71"/>
  <c r="X479" i="71" s="1"/>
  <c r="W525" i="71"/>
  <c r="Y525" i="71" s="1"/>
  <c r="W529" i="71"/>
  <c r="Y529" i="71" s="1"/>
  <c r="W132" i="71"/>
  <c r="Y132" i="71" s="1"/>
  <c r="W252" i="71"/>
  <c r="Y252" i="71" s="1"/>
  <c r="W266" i="71"/>
  <c r="X266" i="71" s="1"/>
  <c r="W275" i="71"/>
  <c r="Y275" i="71" s="1"/>
  <c r="X323" i="71"/>
  <c r="Y350" i="71"/>
  <c r="X353" i="71"/>
  <c r="W378" i="71"/>
  <c r="Y378" i="71" s="1"/>
  <c r="B404" i="71"/>
  <c r="W421" i="71"/>
  <c r="Y421" i="71" s="1"/>
  <c r="W424" i="71"/>
  <c r="X424" i="71" s="1"/>
  <c r="W431" i="71"/>
  <c r="Y431" i="71" s="1"/>
  <c r="W440" i="71"/>
  <c r="Y440" i="71" s="1"/>
  <c r="W450" i="71"/>
  <c r="Y450" i="71" s="1"/>
  <c r="W464" i="71"/>
  <c r="X464" i="71" s="1"/>
  <c r="W482" i="71"/>
  <c r="Y482" i="71" s="1"/>
  <c r="W535" i="71"/>
  <c r="X535" i="71" s="1"/>
  <c r="W537" i="71"/>
  <c r="X537" i="71" s="1"/>
  <c r="W20" i="71"/>
  <c r="X20" i="71" s="1"/>
  <c r="W131" i="71"/>
  <c r="Y131" i="71" s="1"/>
  <c r="C376" i="71"/>
  <c r="B376" i="71"/>
  <c r="C397" i="71"/>
  <c r="B397" i="71"/>
  <c r="B406" i="71"/>
  <c r="C406" i="71"/>
  <c r="W98" i="71"/>
  <c r="X98" i="71" s="1"/>
  <c r="W113" i="71"/>
  <c r="W142" i="71"/>
  <c r="X142" i="71" s="1"/>
  <c r="R327" i="71"/>
  <c r="S327" i="71" s="1"/>
  <c r="X327" i="71"/>
  <c r="C386" i="71"/>
  <c r="B386" i="71"/>
  <c r="W562" i="71"/>
  <c r="Y562" i="71" s="1"/>
  <c r="W2" i="71"/>
  <c r="Y2" i="71" s="1"/>
  <c r="W9" i="71"/>
  <c r="X9" i="71" s="1"/>
  <c r="W12" i="71"/>
  <c r="Y12" i="71" s="1"/>
  <c r="W23" i="71"/>
  <c r="X23" i="71" s="1"/>
  <c r="W30" i="71"/>
  <c r="Y30" i="71" s="1"/>
  <c r="W51" i="71"/>
  <c r="X51" i="71" s="1"/>
  <c r="W62" i="71"/>
  <c r="X62" i="71" s="1"/>
  <c r="W65" i="71"/>
  <c r="Y65" i="71" s="1"/>
  <c r="W88" i="71"/>
  <c r="Y88" i="71" s="1"/>
  <c r="W40" i="71"/>
  <c r="Y40" i="71" s="1"/>
  <c r="W63" i="71"/>
  <c r="Y63" i="71" s="1"/>
  <c r="W67" i="71"/>
  <c r="Y67" i="71" s="1"/>
  <c r="W267" i="71"/>
  <c r="Y267" i="71" s="1"/>
  <c r="R331" i="71"/>
  <c r="S331" i="71" s="1"/>
  <c r="X331" i="71"/>
  <c r="C369" i="71"/>
  <c r="B369" i="71"/>
  <c r="W549" i="71"/>
  <c r="W6" i="71"/>
  <c r="Y6" i="71" s="1"/>
  <c r="W8" i="71"/>
  <c r="X8" i="71" s="1"/>
  <c r="W11" i="71"/>
  <c r="X11" i="71" s="1"/>
  <c r="W29" i="71"/>
  <c r="Y29" i="71" s="1"/>
  <c r="W33" i="71"/>
  <c r="X33" i="71" s="1"/>
  <c r="W41" i="71"/>
  <c r="X41" i="71" s="1"/>
  <c r="W44" i="71"/>
  <c r="Y44" i="71" s="1"/>
  <c r="W97" i="71"/>
  <c r="Y97" i="71" s="1"/>
  <c r="W99" i="71"/>
  <c r="Y99" i="71" s="1"/>
  <c r="W102" i="71"/>
  <c r="X102" i="71" s="1"/>
  <c r="W109" i="71"/>
  <c r="Y109" i="71" s="1"/>
  <c r="W196" i="71"/>
  <c r="Y196" i="71" s="1"/>
  <c r="W261" i="71"/>
  <c r="Y261" i="71" s="1"/>
  <c r="W360" i="71"/>
  <c r="Y360" i="71" s="1"/>
  <c r="W471" i="71"/>
  <c r="W542" i="71"/>
  <c r="Y542" i="71" s="1"/>
  <c r="W3" i="71"/>
  <c r="Y3" i="71" s="1"/>
  <c r="W13" i="71"/>
  <c r="Y13" i="71" s="1"/>
  <c r="W22" i="71"/>
  <c r="X22" i="71" s="1"/>
  <c r="W31" i="71"/>
  <c r="Y31" i="71" s="1"/>
  <c r="W47" i="71"/>
  <c r="Y47" i="71" s="1"/>
  <c r="W52" i="71"/>
  <c r="X52" i="71" s="1"/>
  <c r="W55" i="71"/>
  <c r="X55" i="71" s="1"/>
  <c r="W87" i="71"/>
  <c r="X87" i="71" s="1"/>
  <c r="W89" i="71"/>
  <c r="Y89" i="71" s="1"/>
  <c r="W143" i="71"/>
  <c r="Y143" i="71" s="1"/>
  <c r="W420" i="71"/>
  <c r="Y420" i="71" s="1"/>
  <c r="W162" i="71"/>
  <c r="Y162" i="71" s="1"/>
  <c r="W208" i="71"/>
  <c r="Y208" i="71" s="1"/>
  <c r="W210" i="71"/>
  <c r="Y210" i="71" s="1"/>
  <c r="W213" i="71"/>
  <c r="W216" i="71"/>
  <c r="Y216" i="71" s="1"/>
  <c r="W251" i="71"/>
  <c r="Y251" i="71" s="1"/>
  <c r="W279" i="71"/>
  <c r="X279" i="71" s="1"/>
  <c r="W282" i="71"/>
  <c r="Y282" i="71" s="1"/>
  <c r="R318" i="71"/>
  <c r="S318" i="71" s="1"/>
  <c r="R322" i="71"/>
  <c r="S322" i="71" s="1"/>
  <c r="R326" i="71"/>
  <c r="S326" i="71" s="1"/>
  <c r="W370" i="71"/>
  <c r="Y370" i="71" s="1"/>
  <c r="W379" i="71"/>
  <c r="Y379" i="71" s="1"/>
  <c r="W384" i="71"/>
  <c r="Y384" i="71" s="1"/>
  <c r="W404" i="71"/>
  <c r="Y404" i="71" s="1"/>
  <c r="W407" i="71"/>
  <c r="Y407" i="71" s="1"/>
  <c r="W416" i="71"/>
  <c r="Y416" i="71" s="1"/>
  <c r="W445" i="71"/>
  <c r="X445" i="71" s="1"/>
  <c r="W447" i="71"/>
  <c r="Y447" i="71" s="1"/>
  <c r="W452" i="71"/>
  <c r="X452" i="71" s="1"/>
  <c r="W465" i="71"/>
  <c r="Y465" i="71" s="1"/>
  <c r="W475" i="71"/>
  <c r="W484" i="71"/>
  <c r="X484" i="71" s="1"/>
  <c r="W489" i="71"/>
  <c r="Y489" i="71" s="1"/>
  <c r="B181" i="71"/>
  <c r="W182" i="71"/>
  <c r="Y182" i="71" s="1"/>
  <c r="W200" i="71"/>
  <c r="Y200" i="71" s="1"/>
  <c r="W205" i="71"/>
  <c r="X205" i="71" s="1"/>
  <c r="W245" i="71"/>
  <c r="X245" i="71" s="1"/>
  <c r="R304" i="71"/>
  <c r="S304" i="71" s="1"/>
  <c r="R316" i="71"/>
  <c r="S316" i="71" s="1"/>
  <c r="R320" i="71"/>
  <c r="S320" i="71" s="1"/>
  <c r="R324" i="71"/>
  <c r="S324" i="71" s="1"/>
  <c r="R330" i="71"/>
  <c r="S330" i="71" s="1"/>
  <c r="R344" i="71"/>
  <c r="S344" i="71" s="1"/>
  <c r="X345" i="71"/>
  <c r="Y349" i="71"/>
  <c r="R351" i="71"/>
  <c r="S351" i="71" s="1"/>
  <c r="C359" i="71"/>
  <c r="W367" i="71"/>
  <c r="Y367" i="71" s="1"/>
  <c r="W395" i="71"/>
  <c r="Y395" i="71" s="1"/>
  <c r="W400" i="71"/>
  <c r="Y400" i="71" s="1"/>
  <c r="C402" i="71"/>
  <c r="W442" i="71"/>
  <c r="X442" i="71" s="1"/>
  <c r="W559" i="71"/>
  <c r="Y559" i="71" s="1"/>
  <c r="W269" i="71"/>
  <c r="Y269" i="71" s="1"/>
  <c r="B527" i="71"/>
  <c r="W178" i="71"/>
  <c r="Y178" i="71" s="1"/>
  <c r="W215" i="71"/>
  <c r="X215" i="71" s="1"/>
  <c r="W229" i="71"/>
  <c r="X229" i="71" s="1"/>
  <c r="W232" i="71"/>
  <c r="Y232" i="71" s="1"/>
  <c r="B262" i="71"/>
  <c r="C265" i="71"/>
  <c r="W297" i="71"/>
  <c r="X297" i="71" s="1"/>
  <c r="X304" i="71"/>
  <c r="X316" i="71"/>
  <c r="X318" i="71"/>
  <c r="X320" i="71"/>
  <c r="X322" i="71"/>
  <c r="X324" i="71"/>
  <c r="X326" i="71"/>
  <c r="R350" i="71"/>
  <c r="S350" i="71" s="1"/>
  <c r="X351" i="71"/>
  <c r="C356" i="71"/>
  <c r="B358" i="71"/>
  <c r="W359" i="71"/>
  <c r="Y359" i="71" s="1"/>
  <c r="B368" i="71"/>
  <c r="W371" i="71"/>
  <c r="X371" i="71" s="1"/>
  <c r="W376" i="71"/>
  <c r="X376" i="71" s="1"/>
  <c r="B378" i="71"/>
  <c r="B396" i="71"/>
  <c r="W397" i="71"/>
  <c r="X397" i="71" s="1"/>
  <c r="B401" i="71"/>
  <c r="W402" i="71"/>
  <c r="X402" i="71" s="1"/>
  <c r="C408" i="71"/>
  <c r="B411" i="71"/>
  <c r="W435" i="71"/>
  <c r="X435" i="71" s="1"/>
  <c r="W443" i="71"/>
  <c r="Y443" i="71" s="1"/>
  <c r="W446" i="71"/>
  <c r="W161" i="71"/>
  <c r="Y161" i="71" s="1"/>
  <c r="W209" i="71"/>
  <c r="Y209" i="71" s="1"/>
  <c r="W274" i="71"/>
  <c r="Y274" i="71" s="1"/>
  <c r="W280" i="71"/>
  <c r="Y280" i="71" s="1"/>
  <c r="X302" i="71"/>
  <c r="W392" i="71"/>
  <c r="X392" i="71" s="1"/>
  <c r="B394" i="71"/>
  <c r="C414" i="71"/>
  <c r="W419" i="71"/>
  <c r="X419" i="71" s="1"/>
  <c r="W422" i="71"/>
  <c r="Y422" i="71" s="1"/>
  <c r="W461" i="71"/>
  <c r="W483" i="71"/>
  <c r="W485" i="71"/>
  <c r="X485" i="71" s="1"/>
  <c r="W488" i="71"/>
  <c r="X488" i="71" s="1"/>
  <c r="W490" i="71"/>
  <c r="Y490" i="71" s="1"/>
  <c r="W521" i="71"/>
  <c r="X521" i="71" s="1"/>
  <c r="B526" i="71"/>
  <c r="C259" i="71"/>
  <c r="W268" i="71"/>
  <c r="W146" i="71"/>
  <c r="Y146" i="71" s="1"/>
  <c r="W189" i="71"/>
  <c r="Y189" i="71" s="1"/>
  <c r="W254" i="71"/>
  <c r="Y254" i="71" s="1"/>
  <c r="X311" i="71"/>
  <c r="X352" i="71"/>
  <c r="C360" i="71"/>
  <c r="W368" i="71"/>
  <c r="Y368" i="71" s="1"/>
  <c r="B370" i="71"/>
  <c r="W394" i="71"/>
  <c r="Y394" i="71" s="1"/>
  <c r="C410" i="71"/>
  <c r="W414" i="71"/>
  <c r="X414" i="71" s="1"/>
  <c r="W423" i="71"/>
  <c r="W444" i="71"/>
  <c r="Y444" i="71" s="1"/>
  <c r="X36" i="72"/>
  <c r="W67" i="72"/>
  <c r="W105" i="72"/>
  <c r="X111" i="72"/>
  <c r="X63" i="72"/>
  <c r="W83" i="72"/>
  <c r="Y4" i="72"/>
  <c r="Y12" i="72"/>
  <c r="X70" i="72"/>
  <c r="X51" i="72"/>
  <c r="W61" i="72"/>
  <c r="X119" i="72"/>
  <c r="W96" i="72"/>
  <c r="Y192" i="72"/>
  <c r="W100" i="72"/>
  <c r="C126" i="72"/>
  <c r="W205" i="72"/>
  <c r="Y253" i="72"/>
  <c r="X253" i="72"/>
  <c r="W146" i="72"/>
  <c r="Y147" i="72"/>
  <c r="W203" i="72"/>
  <c r="W48" i="72"/>
  <c r="W80" i="72"/>
  <c r="X103" i="72"/>
  <c r="C129" i="72"/>
  <c r="Y115" i="72"/>
  <c r="X136" i="72"/>
  <c r="Y136" i="72"/>
  <c r="C133" i="72"/>
  <c r="B133" i="72"/>
  <c r="W145" i="72"/>
  <c r="X193" i="72"/>
  <c r="B127" i="72"/>
  <c r="X166" i="72"/>
  <c r="W217" i="72"/>
  <c r="W227" i="72"/>
  <c r="X322" i="72"/>
  <c r="W154" i="72"/>
  <c r="W172" i="72"/>
  <c r="C220" i="72"/>
  <c r="B220" i="72"/>
  <c r="Y221" i="72"/>
  <c r="W164" i="72"/>
  <c r="W230" i="72"/>
  <c r="W233" i="72"/>
  <c r="Y344" i="72"/>
  <c r="W276" i="72"/>
  <c r="B221" i="72"/>
  <c r="Y104" i="71"/>
  <c r="W81" i="71"/>
  <c r="W111" i="71"/>
  <c r="W116" i="71"/>
  <c r="W123" i="71"/>
  <c r="W93" i="71"/>
  <c r="W119" i="71"/>
  <c r="W103" i="71"/>
  <c r="W121" i="71"/>
  <c r="W173" i="71"/>
  <c r="W203" i="71"/>
  <c r="W241" i="71"/>
  <c r="W256" i="71"/>
  <c r="W259" i="71"/>
  <c r="W156" i="71"/>
  <c r="W192" i="71"/>
  <c r="C260" i="71"/>
  <c r="B260" i="71"/>
  <c r="C263" i="71"/>
  <c r="B263" i="71"/>
  <c r="W277" i="71"/>
  <c r="W288" i="71"/>
  <c r="W165" i="71"/>
  <c r="W211" i="71"/>
  <c r="W258" i="71"/>
  <c r="W179" i="71"/>
  <c r="W185" i="71"/>
  <c r="W191" i="71"/>
  <c r="W235" i="71"/>
  <c r="W263" i="71"/>
  <c r="Y325" i="71"/>
  <c r="X325" i="71"/>
  <c r="R325" i="71"/>
  <c r="S325" i="71" s="1"/>
  <c r="W159" i="71"/>
  <c r="C264" i="71"/>
  <c r="B264" i="71"/>
  <c r="W190" i="71"/>
  <c r="Y321" i="71"/>
  <c r="X321" i="71"/>
  <c r="R321" i="71"/>
  <c r="S321" i="71" s="1"/>
  <c r="Y301" i="71"/>
  <c r="X301" i="71"/>
  <c r="R301" i="71"/>
  <c r="S301" i="71" s="1"/>
  <c r="Y329" i="71"/>
  <c r="X329" i="71"/>
  <c r="R329" i="71"/>
  <c r="S329" i="71" s="1"/>
  <c r="W380" i="71"/>
  <c r="R303" i="71"/>
  <c r="S303" i="71" s="1"/>
  <c r="Y303" i="71"/>
  <c r="Y333" i="71"/>
  <c r="X333" i="71"/>
  <c r="R333" i="71"/>
  <c r="S333" i="71" s="1"/>
  <c r="Y335" i="71"/>
  <c r="X335" i="71"/>
  <c r="R335" i="71"/>
  <c r="S335" i="71" s="1"/>
  <c r="Y337" i="71"/>
  <c r="X337" i="71"/>
  <c r="R337" i="71"/>
  <c r="S337" i="71" s="1"/>
  <c r="Y339" i="71"/>
  <c r="X339" i="71"/>
  <c r="R339" i="71"/>
  <c r="S339" i="71" s="1"/>
  <c r="Y341" i="71"/>
  <c r="X341" i="71"/>
  <c r="R341" i="71"/>
  <c r="S341" i="71" s="1"/>
  <c r="Y343" i="71"/>
  <c r="X343" i="71"/>
  <c r="R343" i="71"/>
  <c r="S343" i="71" s="1"/>
  <c r="B258" i="71"/>
  <c r="W270" i="71"/>
  <c r="X303" i="71"/>
  <c r="Y305" i="71"/>
  <c r="X305" i="71"/>
  <c r="R305" i="71"/>
  <c r="S305" i="71" s="1"/>
  <c r="W396" i="71"/>
  <c r="B261" i="71"/>
  <c r="W283" i="71"/>
  <c r="R307" i="71"/>
  <c r="S307" i="71" s="1"/>
  <c r="Y307" i="71"/>
  <c r="Y309" i="71"/>
  <c r="X309" i="71"/>
  <c r="R309" i="71"/>
  <c r="S309" i="71" s="1"/>
  <c r="W372" i="71"/>
  <c r="X307" i="71"/>
  <c r="Y313" i="71"/>
  <c r="X313" i="71"/>
  <c r="R313" i="71"/>
  <c r="S313" i="71" s="1"/>
  <c r="W362" i="71"/>
  <c r="Y317" i="71"/>
  <c r="X317" i="71"/>
  <c r="R317" i="71"/>
  <c r="S317" i="71" s="1"/>
  <c r="Y334" i="71"/>
  <c r="X334" i="71"/>
  <c r="R334" i="71"/>
  <c r="S334" i="71" s="1"/>
  <c r="Y336" i="71"/>
  <c r="X336" i="71"/>
  <c r="R336" i="71"/>
  <c r="S336" i="71" s="1"/>
  <c r="Y338" i="71"/>
  <c r="X338" i="71"/>
  <c r="R338" i="71"/>
  <c r="S338" i="71" s="1"/>
  <c r="Y340" i="71"/>
  <c r="X340" i="71"/>
  <c r="R340" i="71"/>
  <c r="S340" i="71" s="1"/>
  <c r="Y342" i="71"/>
  <c r="X342" i="71"/>
  <c r="R342" i="71"/>
  <c r="S342" i="71" s="1"/>
  <c r="W388" i="71"/>
  <c r="X349" i="71"/>
  <c r="B357" i="71"/>
  <c r="C371" i="71"/>
  <c r="B371" i="71"/>
  <c r="C379" i="71"/>
  <c r="B379" i="71"/>
  <c r="C387" i="71"/>
  <c r="B387" i="71"/>
  <c r="C395" i="71"/>
  <c r="B395" i="71"/>
  <c r="B413" i="71"/>
  <c r="Y311" i="71"/>
  <c r="Y315" i="71"/>
  <c r="Y319" i="71"/>
  <c r="Y323" i="71"/>
  <c r="Y327" i="71"/>
  <c r="Y331" i="71"/>
  <c r="Y345" i="71"/>
  <c r="R347" i="71"/>
  <c r="S347" i="71" s="1"/>
  <c r="Y352" i="71"/>
  <c r="B412" i="71"/>
  <c r="C412" i="71"/>
  <c r="C367" i="71"/>
  <c r="B367" i="71"/>
  <c r="C375" i="71"/>
  <c r="B375" i="71"/>
  <c r="C383" i="71"/>
  <c r="B383" i="71"/>
  <c r="C391" i="71"/>
  <c r="B391" i="71"/>
  <c r="C399" i="71"/>
  <c r="B399" i="71"/>
  <c r="X347" i="71"/>
  <c r="B366" i="71"/>
  <c r="W369" i="71"/>
  <c r="B374" i="71"/>
  <c r="W377" i="71"/>
  <c r="B382" i="71"/>
  <c r="W385" i="71"/>
  <c r="B390" i="71"/>
  <c r="W393" i="71"/>
  <c r="B398" i="71"/>
  <c r="W460" i="71"/>
  <c r="C361" i="71"/>
  <c r="B361" i="71"/>
  <c r="W458" i="71"/>
  <c r="W486" i="71"/>
  <c r="W518" i="71"/>
  <c r="W531" i="71"/>
  <c r="W533" i="71"/>
  <c r="B409" i="71"/>
  <c r="W430" i="71"/>
  <c r="W437" i="71"/>
  <c r="W473" i="71"/>
  <c r="W519" i="71"/>
  <c r="W528" i="71"/>
  <c r="W558" i="71"/>
  <c r="W560" i="71"/>
  <c r="X294" i="72" l="1"/>
  <c r="Y287" i="72"/>
  <c r="X289" i="72"/>
  <c r="X29" i="72"/>
  <c r="Y200" i="72"/>
  <c r="Y120" i="72"/>
  <c r="Y283" i="72"/>
  <c r="Y298" i="72"/>
  <c r="Y183" i="72"/>
  <c r="X281" i="72"/>
  <c r="X106" i="72"/>
  <c r="Y339" i="72"/>
  <c r="X354" i="72"/>
  <c r="X213" i="72"/>
  <c r="Y98" i="72"/>
  <c r="X81" i="72"/>
  <c r="X295" i="72"/>
  <c r="X235" i="72"/>
  <c r="X170" i="72"/>
  <c r="X27" i="72"/>
  <c r="X301" i="72"/>
  <c r="Y84" i="72"/>
  <c r="X92" i="72"/>
  <c r="X300" i="72"/>
  <c r="X290" i="72"/>
  <c r="X299" i="72"/>
  <c r="Y284" i="72"/>
  <c r="Y297" i="72"/>
  <c r="X286" i="72"/>
  <c r="X282" i="72"/>
  <c r="Y280" i="72"/>
  <c r="X364" i="72"/>
  <c r="Y116" i="72"/>
  <c r="Y353" i="72"/>
  <c r="X261" i="72"/>
  <c r="X355" i="72"/>
  <c r="Y255" i="72"/>
  <c r="Y331" i="72"/>
  <c r="X127" i="72"/>
  <c r="Y324" i="72"/>
  <c r="X162" i="72"/>
  <c r="X332" i="72"/>
  <c r="X91" i="72"/>
  <c r="X39" i="72"/>
  <c r="Y259" i="72"/>
  <c r="Y501" i="71"/>
  <c r="X506" i="71"/>
  <c r="Y509" i="71"/>
  <c r="Y507" i="71"/>
  <c r="Y513" i="71"/>
  <c r="Y511" i="71"/>
  <c r="X499" i="71"/>
  <c r="X493" i="71"/>
  <c r="X260" i="71"/>
  <c r="X273" i="71"/>
  <c r="Y502" i="71"/>
  <c r="Y497" i="71"/>
  <c r="Y449" i="71"/>
  <c r="X72" i="71"/>
  <c r="Y498" i="71"/>
  <c r="X500" i="71"/>
  <c r="X505" i="71"/>
  <c r="Y514" i="71"/>
  <c r="Y510" i="71"/>
  <c r="Y496" i="71"/>
  <c r="X494" i="71"/>
  <c r="Y236" i="71"/>
  <c r="Y512" i="71"/>
  <c r="Y495" i="71"/>
  <c r="X504" i="71"/>
  <c r="Y361" i="71"/>
  <c r="Y112" i="71"/>
  <c r="Y154" i="71"/>
  <c r="X298" i="71"/>
  <c r="Y503" i="71"/>
  <c r="X508" i="71"/>
  <c r="X195" i="71"/>
  <c r="Y492" i="71"/>
  <c r="X239" i="71"/>
  <c r="X398" i="71"/>
  <c r="Y535" i="71"/>
  <c r="Y177" i="71"/>
  <c r="X67" i="71"/>
  <c r="Y136" i="71"/>
  <c r="Y516" i="71"/>
  <c r="Y247" i="72"/>
  <c r="Y171" i="72"/>
  <c r="X72" i="72"/>
  <c r="X22" i="72"/>
  <c r="X42" i="72"/>
  <c r="Y155" i="72"/>
  <c r="Y37" i="72"/>
  <c r="Y256" i="72"/>
  <c r="X223" i="72"/>
  <c r="X156" i="72"/>
  <c r="X157" i="72"/>
  <c r="Y263" i="72"/>
  <c r="X204" i="72"/>
  <c r="Y134" i="72"/>
  <c r="Y69" i="72"/>
  <c r="Y85" i="72"/>
  <c r="Y361" i="72"/>
  <c r="X363" i="72"/>
  <c r="X138" i="72"/>
  <c r="Y68" i="72"/>
  <c r="X311" i="72"/>
  <c r="X126" i="72"/>
  <c r="Y47" i="72"/>
  <c r="Y79" i="72"/>
  <c r="Y143" i="72"/>
  <c r="Y140" i="72"/>
  <c r="X174" i="72"/>
  <c r="Y267" i="72"/>
  <c r="X54" i="72"/>
  <c r="X330" i="72"/>
  <c r="X275" i="72"/>
  <c r="X252" i="72"/>
  <c r="X188" i="72"/>
  <c r="X306" i="72"/>
  <c r="X190" i="72"/>
  <c r="Y90" i="72"/>
  <c r="Y137" i="72"/>
  <c r="X358" i="72"/>
  <c r="Y358" i="72"/>
  <c r="X278" i="72"/>
  <c r="Y135" i="72"/>
  <c r="Y169" i="72"/>
  <c r="X62" i="72"/>
  <c r="Y305" i="72"/>
  <c r="Y302" i="72"/>
  <c r="X160" i="72"/>
  <c r="X184" i="72"/>
  <c r="X161" i="72"/>
  <c r="X32" i="72"/>
  <c r="X229" i="72"/>
  <c r="Y362" i="72"/>
  <c r="X362" i="72"/>
  <c r="X241" i="72"/>
  <c r="Y241" i="72"/>
  <c r="X228" i="72"/>
  <c r="Y228" i="72"/>
  <c r="X350" i="72"/>
  <c r="Y350" i="72"/>
  <c r="Y194" i="72"/>
  <c r="X194" i="72"/>
  <c r="Y348" i="72"/>
  <c r="X348" i="72"/>
  <c r="Y196" i="72"/>
  <c r="X196" i="72"/>
  <c r="Y312" i="72"/>
  <c r="X312" i="72"/>
  <c r="Y139" i="72"/>
  <c r="X139" i="72"/>
  <c r="Y125" i="72"/>
  <c r="X125" i="72"/>
  <c r="Y21" i="72"/>
  <c r="X21" i="72"/>
  <c r="Y26" i="72"/>
  <c r="X26" i="72"/>
  <c r="Y9" i="72"/>
  <c r="X9" i="72"/>
  <c r="Y251" i="72"/>
  <c r="Y89" i="72"/>
  <c r="X33" i="72"/>
  <c r="X303" i="72"/>
  <c r="X202" i="72"/>
  <c r="X206" i="72"/>
  <c r="Y52" i="72"/>
  <c r="Y168" i="72"/>
  <c r="X216" i="72"/>
  <c r="X128" i="72"/>
  <c r="Y19" i="72"/>
  <c r="X224" i="72"/>
  <c r="Y181" i="72"/>
  <c r="X212" i="72"/>
  <c r="X210" i="72"/>
  <c r="X129" i="72"/>
  <c r="Y163" i="72"/>
  <c r="Y30" i="72"/>
  <c r="X101" i="72"/>
  <c r="X310" i="72"/>
  <c r="X246" i="72"/>
  <c r="Y124" i="72"/>
  <c r="Y141" i="72"/>
  <c r="X58" i="72"/>
  <c r="X242" i="72"/>
  <c r="X94" i="72"/>
  <c r="Y315" i="72"/>
  <c r="Y214" i="72"/>
  <c r="Y158" i="72"/>
  <c r="Y43" i="72"/>
  <c r="X260" i="72"/>
  <c r="Y6" i="72"/>
  <c r="Y95" i="72"/>
  <c r="Y349" i="72"/>
  <c r="Y321" i="72"/>
  <c r="X343" i="72"/>
  <c r="X177" i="72"/>
  <c r="X176" i="72"/>
  <c r="X351" i="72"/>
  <c r="X340" i="72"/>
  <c r="X182" i="72"/>
  <c r="X317" i="72"/>
  <c r="X357" i="72"/>
  <c r="Y270" i="72"/>
  <c r="X319" i="72"/>
  <c r="Y341" i="72"/>
  <c r="Y175" i="72"/>
  <c r="Y231" i="72"/>
  <c r="X14" i="72"/>
  <c r="Y197" i="72"/>
  <c r="Y313" i="72"/>
  <c r="X327" i="72"/>
  <c r="X248" i="72"/>
  <c r="X266" i="72"/>
  <c r="Y31" i="72"/>
  <c r="X122" i="72"/>
  <c r="Y55" i="72"/>
  <c r="X18" i="72"/>
  <c r="Y320" i="72"/>
  <c r="X130" i="72"/>
  <c r="X201" i="72"/>
  <c r="X150" i="72"/>
  <c r="Y112" i="72"/>
  <c r="X23" i="72"/>
  <c r="X117" i="72"/>
  <c r="X243" i="72"/>
  <c r="X15" i="72"/>
  <c r="X99" i="72"/>
  <c r="X204" i="71"/>
  <c r="X487" i="71"/>
  <c r="X230" i="71"/>
  <c r="Y183" i="71"/>
  <c r="X147" i="71"/>
  <c r="X16" i="71"/>
  <c r="X405" i="71"/>
  <c r="X476" i="71"/>
  <c r="X365" i="71"/>
  <c r="Y249" i="71"/>
  <c r="Y37" i="71"/>
  <c r="Y186" i="71"/>
  <c r="X491" i="71"/>
  <c r="X18" i="71"/>
  <c r="X543" i="71"/>
  <c r="Y223" i="71"/>
  <c r="X123" i="72"/>
  <c r="X334" i="72"/>
  <c r="Y314" i="72"/>
  <c r="X17" i="72"/>
  <c r="X13" i="72"/>
  <c r="X360" i="72"/>
  <c r="X304" i="72"/>
  <c r="X148" i="72"/>
  <c r="X149" i="72"/>
  <c r="X226" i="72"/>
  <c r="Y97" i="72"/>
  <c r="X2" i="72"/>
  <c r="X5" i="72"/>
  <c r="Y250" i="72"/>
  <c r="Y218" i="72"/>
  <c r="X245" i="72"/>
  <c r="Y104" i="72"/>
  <c r="X71" i="72"/>
  <c r="X16" i="72"/>
  <c r="X232" i="72"/>
  <c r="X78" i="72"/>
  <c r="Y144" i="72"/>
  <c r="X220" i="72"/>
  <c r="Y219" i="72"/>
  <c r="Y325" i="72"/>
  <c r="Y56" i="72"/>
  <c r="Y11" i="72"/>
  <c r="X356" i="72"/>
  <c r="Y273" i="72"/>
  <c r="Y28" i="72"/>
  <c r="Y108" i="72"/>
  <c r="Y110" i="72"/>
  <c r="X337" i="72"/>
  <c r="Y333" i="72"/>
  <c r="X277" i="72"/>
  <c r="X244" i="72"/>
  <c r="Y173" i="72"/>
  <c r="Y133" i="72"/>
  <c r="X93" i="72"/>
  <c r="X34" i="72"/>
  <c r="X342" i="72"/>
  <c r="X236" i="72"/>
  <c r="X45" i="72"/>
  <c r="X347" i="72"/>
  <c r="Y41" i="72"/>
  <c r="X326" i="72"/>
  <c r="Y167" i="72"/>
  <c r="Y329" i="72"/>
  <c r="X102" i="72"/>
  <c r="Y187" i="72"/>
  <c r="X10" i="72"/>
  <c r="X264" i="72"/>
  <c r="X59" i="72"/>
  <c r="X114" i="72"/>
  <c r="X73" i="72"/>
  <c r="X25" i="72"/>
  <c r="Y225" i="72"/>
  <c r="X249" i="72"/>
  <c r="Y207" i="72"/>
  <c r="Y191" i="72"/>
  <c r="Y20" i="72"/>
  <c r="X46" i="72"/>
  <c r="X238" i="72"/>
  <c r="Y209" i="72"/>
  <c r="X352" i="72"/>
  <c r="Y151" i="72"/>
  <c r="Y60" i="72"/>
  <c r="Y107" i="72"/>
  <c r="Y222" i="72"/>
  <c r="X86" i="72"/>
  <c r="X44" i="72"/>
  <c r="X265" i="72"/>
  <c r="X211" i="72"/>
  <c r="X185" i="72"/>
  <c r="X142" i="72"/>
  <c r="Y38" i="72"/>
  <c r="X82" i="72"/>
  <c r="X199" i="72"/>
  <c r="Y345" i="72"/>
  <c r="Y64" i="72"/>
  <c r="X335" i="72"/>
  <c r="X308" i="72"/>
  <c r="X8" i="72"/>
  <c r="X359" i="72"/>
  <c r="Y195" i="72"/>
  <c r="Y76" i="72"/>
  <c r="X272" i="72"/>
  <c r="Y109" i="72"/>
  <c r="X57" i="72"/>
  <c r="Y24" i="72"/>
  <c r="X336" i="72"/>
  <c r="X307" i="72"/>
  <c r="Y240" i="72"/>
  <c r="Y271" i="72"/>
  <c r="X65" i="72"/>
  <c r="Y131" i="72"/>
  <c r="Y132" i="72"/>
  <c r="X309" i="72"/>
  <c r="X269" i="72"/>
  <c r="X152" i="72"/>
  <c r="X215" i="72"/>
  <c r="Y316" i="72"/>
  <c r="Y77" i="72"/>
  <c r="X118" i="72"/>
  <c r="X88" i="72"/>
  <c r="X257" i="72"/>
  <c r="Y186" i="72"/>
  <c r="Y179" i="72"/>
  <c r="X318" i="72"/>
  <c r="X328" i="72"/>
  <c r="X346" i="72"/>
  <c r="X178" i="72"/>
  <c r="X66" i="72"/>
  <c r="X165" i="72"/>
  <c r="X113" i="72"/>
  <c r="Y40" i="72"/>
  <c r="X7" i="72"/>
  <c r="Y338" i="72"/>
  <c r="X189" i="72"/>
  <c r="Y75" i="72"/>
  <c r="Y35" i="72"/>
  <c r="X274" i="72"/>
  <c r="Y274" i="72"/>
  <c r="X268" i="72"/>
  <c r="X239" i="72"/>
  <c r="Y239" i="72"/>
  <c r="Y198" i="72"/>
  <c r="X198" i="72"/>
  <c r="Y49" i="72"/>
  <c r="X49" i="72"/>
  <c r="X121" i="72"/>
  <c r="X3" i="72"/>
  <c r="Y180" i="72"/>
  <c r="X180" i="72"/>
  <c r="Y237" i="72"/>
  <c r="X237" i="72"/>
  <c r="X159" i="72"/>
  <c r="Y159" i="72"/>
  <c r="X323" i="72"/>
  <c r="X254" i="72"/>
  <c r="X262" i="72"/>
  <c r="Y153" i="72"/>
  <c r="X74" i="72"/>
  <c r="X234" i="72"/>
  <c r="Y234" i="72"/>
  <c r="X53" i="72"/>
  <c r="Y53" i="72"/>
  <c r="X258" i="72"/>
  <c r="Y258" i="72"/>
  <c r="Y50" i="72"/>
  <c r="X50" i="72"/>
  <c r="X417" i="71"/>
  <c r="X481" i="71"/>
  <c r="Y285" i="71"/>
  <c r="Y122" i="71"/>
  <c r="Y389" i="71"/>
  <c r="Y426" i="71"/>
  <c r="X34" i="71"/>
  <c r="X217" i="71"/>
  <c r="X172" i="71"/>
  <c r="X100" i="71"/>
  <c r="Y36" i="71"/>
  <c r="Y53" i="71"/>
  <c r="X555" i="71"/>
  <c r="X13" i="71"/>
  <c r="Y445" i="71"/>
  <c r="X400" i="71"/>
  <c r="X182" i="71"/>
  <c r="X208" i="71"/>
  <c r="Y117" i="71"/>
  <c r="Y14" i="71"/>
  <c r="Y188" i="71"/>
  <c r="Y228" i="71"/>
  <c r="X292" i="71"/>
  <c r="X271" i="71"/>
  <c r="Y355" i="71"/>
  <c r="X367" i="71"/>
  <c r="X181" i="71"/>
  <c r="Y92" i="71"/>
  <c r="X164" i="71"/>
  <c r="X253" i="71"/>
  <c r="X26" i="71"/>
  <c r="X46" i="71"/>
  <c r="X76" i="71"/>
  <c r="X523" i="71"/>
  <c r="Y250" i="71"/>
  <c r="X415" i="71"/>
  <c r="Y459" i="71"/>
  <c r="Y150" i="71"/>
  <c r="X257" i="71"/>
  <c r="Y201" i="71"/>
  <c r="Y392" i="71"/>
  <c r="X130" i="71"/>
  <c r="X234" i="71"/>
  <c r="X214" i="71"/>
  <c r="Y291" i="71"/>
  <c r="X209" i="71"/>
  <c r="X193" i="71"/>
  <c r="X198" i="71"/>
  <c r="X447" i="71"/>
  <c r="Y187" i="71"/>
  <c r="Y110" i="71"/>
  <c r="X5" i="71"/>
  <c r="X383" i="71"/>
  <c r="Y451" i="71"/>
  <c r="Y299" i="71"/>
  <c r="X44" i="71"/>
  <c r="Y382" i="71"/>
  <c r="Y366" i="71"/>
  <c r="X360" i="71"/>
  <c r="X544" i="71"/>
  <c r="Y485" i="71"/>
  <c r="Y207" i="71"/>
  <c r="X462" i="71"/>
  <c r="Y371" i="71"/>
  <c r="X274" i="71"/>
  <c r="X151" i="71"/>
  <c r="Y284" i="71"/>
  <c r="X444" i="71"/>
  <c r="X225" i="71"/>
  <c r="Y166" i="71"/>
  <c r="X134" i="71"/>
  <c r="X545" i="71"/>
  <c r="X252" i="71"/>
  <c r="Y163" i="71"/>
  <c r="X434" i="71"/>
  <c r="Y287" i="71"/>
  <c r="Y297" i="71"/>
  <c r="Y457" i="71"/>
  <c r="X416" i="71"/>
  <c r="X162" i="71"/>
  <c r="X448" i="71"/>
  <c r="X395" i="71"/>
  <c r="Y265" i="71"/>
  <c r="Y227" i="71"/>
  <c r="Y231" i="71"/>
  <c r="Y56" i="71"/>
  <c r="X477" i="71"/>
  <c r="Y553" i="71"/>
  <c r="Y414" i="71"/>
  <c r="X467" i="71"/>
  <c r="X12" i="71"/>
  <c r="Y27" i="71"/>
  <c r="X73" i="71"/>
  <c r="X4" i="71"/>
  <c r="X408" i="71"/>
  <c r="X82" i="71"/>
  <c r="Y474" i="71"/>
  <c r="X358" i="71"/>
  <c r="Y406" i="71"/>
  <c r="X357" i="71"/>
  <c r="X90" i="71"/>
  <c r="X132" i="71"/>
  <c r="Y41" i="71"/>
  <c r="X107" i="71"/>
  <c r="X31" i="71"/>
  <c r="Y376" i="71"/>
  <c r="X84" i="71"/>
  <c r="X139" i="71"/>
  <c r="X431" i="71"/>
  <c r="X468" i="71"/>
  <c r="X551" i="71"/>
  <c r="X517" i="71"/>
  <c r="Y442" i="71"/>
  <c r="Y374" i="71"/>
  <c r="Y488" i="71"/>
  <c r="Y373" i="71"/>
  <c r="X364" i="71"/>
  <c r="X220" i="71"/>
  <c r="Y170" i="71"/>
  <c r="X356" i="71"/>
  <c r="X161" i="71"/>
  <c r="Y71" i="71"/>
  <c r="X24" i="71"/>
  <c r="X79" i="71"/>
  <c r="X129" i="71"/>
  <c r="X243" i="71"/>
  <c r="X276" i="71"/>
  <c r="Y289" i="71"/>
  <c r="Y158" i="71"/>
  <c r="Y552" i="71"/>
  <c r="X547" i="71"/>
  <c r="X386" i="71"/>
  <c r="X387" i="71"/>
  <c r="X390" i="71"/>
  <c r="Y402" i="71"/>
  <c r="X83" i="71"/>
  <c r="X85" i="71"/>
  <c r="X115" i="71"/>
  <c r="X75" i="71"/>
  <c r="X125" i="71"/>
  <c r="X138" i="71"/>
  <c r="Y7" i="71"/>
  <c r="Y102" i="71"/>
  <c r="Y11" i="71"/>
  <c r="X21" i="71"/>
  <c r="Y456" i="71"/>
  <c r="Y520" i="71"/>
  <c r="X224" i="71"/>
  <c r="Y247" i="71"/>
  <c r="X47" i="71"/>
  <c r="X412" i="71"/>
  <c r="X409" i="71"/>
  <c r="X379" i="71"/>
  <c r="X466" i="71"/>
  <c r="Y439" i="71"/>
  <c r="X413" i="71"/>
  <c r="Y410" i="71"/>
  <c r="X216" i="71"/>
  <c r="X278" i="71"/>
  <c r="Y145" i="71"/>
  <c r="Y55" i="71"/>
  <c r="Y238" i="71"/>
  <c r="X370" i="71"/>
  <c r="Y242" i="71"/>
  <c r="X135" i="71"/>
  <c r="Y61" i="71"/>
  <c r="X54" i="71"/>
  <c r="X427" i="71"/>
  <c r="Y537" i="71"/>
  <c r="X421" i="71"/>
  <c r="Y137" i="71"/>
  <c r="X77" i="71"/>
  <c r="X58" i="71"/>
  <c r="X529" i="71"/>
  <c r="X422" i="71"/>
  <c r="Y541" i="71"/>
  <c r="X168" i="71"/>
  <c r="X176" i="71"/>
  <c r="X218" i="71"/>
  <c r="Y118" i="71"/>
  <c r="X146" i="71"/>
  <c r="Y70" i="71"/>
  <c r="Y245" i="71"/>
  <c r="Y538" i="71"/>
  <c r="X160" i="71"/>
  <c r="Y248" i="71"/>
  <c r="X50" i="71"/>
  <c r="X399" i="71"/>
  <c r="Y184" i="71"/>
  <c r="Y226" i="71"/>
  <c r="Y464" i="71"/>
  <c r="Y108" i="71"/>
  <c r="Y240" i="71"/>
  <c r="Y95" i="71"/>
  <c r="Y87" i="71"/>
  <c r="X197" i="71"/>
  <c r="X221" i="71"/>
  <c r="Y221" i="71"/>
  <c r="Y526" i="71"/>
  <c r="X438" i="71"/>
  <c r="X469" i="71"/>
  <c r="X441" i="71"/>
  <c r="Y536" i="71"/>
  <c r="X428" i="71"/>
  <c r="X403" i="71"/>
  <c r="Y219" i="71"/>
  <c r="X290" i="71"/>
  <c r="X246" i="71"/>
  <c r="Y180" i="71"/>
  <c r="X206" i="71"/>
  <c r="Y262" i="71"/>
  <c r="Y237" i="71"/>
  <c r="Y142" i="71"/>
  <c r="X140" i="71"/>
  <c r="X39" i="71"/>
  <c r="Y20" i="71"/>
  <c r="X69" i="71"/>
  <c r="X59" i="71"/>
  <c r="X152" i="71"/>
  <c r="Y455" i="71"/>
  <c r="X527" i="71"/>
  <c r="X404" i="71"/>
  <c r="X539" i="71"/>
  <c r="Y484" i="71"/>
  <c r="Y524" i="71"/>
  <c r="X378" i="71"/>
  <c r="X202" i="71"/>
  <c r="X222" i="71"/>
  <c r="X106" i="71"/>
  <c r="Y68" i="71"/>
  <c r="Y48" i="71"/>
  <c r="X546" i="71"/>
  <c r="X264" i="71"/>
  <c r="X167" i="71"/>
  <c r="X562" i="71"/>
  <c r="X401" i="71"/>
  <c r="Y454" i="71"/>
  <c r="X418" i="71"/>
  <c r="Y174" i="71"/>
  <c r="Y296" i="71"/>
  <c r="X105" i="71"/>
  <c r="X148" i="71"/>
  <c r="X10" i="71"/>
  <c r="Y19" i="71"/>
  <c r="Y557" i="71"/>
  <c r="X534" i="71"/>
  <c r="X232" i="71"/>
  <c r="Y212" i="71"/>
  <c r="X199" i="71"/>
  <c r="X144" i="71"/>
  <c r="Y9" i="71"/>
  <c r="X66" i="71"/>
  <c r="Y480" i="71"/>
  <c r="X465" i="71"/>
  <c r="X443" i="71"/>
  <c r="X196" i="71"/>
  <c r="Y424" i="71"/>
  <c r="Y128" i="71"/>
  <c r="Y522" i="71"/>
  <c r="Y479" i="71"/>
  <c r="Y532" i="71"/>
  <c r="X530" i="71"/>
  <c r="Y452" i="71"/>
  <c r="Y153" i="71"/>
  <c r="Y293" i="71"/>
  <c r="Y141" i="71"/>
  <c r="Y294" i="71"/>
  <c r="X561" i="71"/>
  <c r="X89" i="71"/>
  <c r="X28" i="71"/>
  <c r="X60" i="71"/>
  <c r="Y25" i="71"/>
  <c r="X40" i="71"/>
  <c r="X515" i="71"/>
  <c r="Y80" i="71"/>
  <c r="Y155" i="71"/>
  <c r="X120" i="71"/>
  <c r="X17" i="71"/>
  <c r="X114" i="71"/>
  <c r="X281" i="71"/>
  <c r="X542" i="71"/>
  <c r="X540" i="71"/>
  <c r="X470" i="71"/>
  <c r="X368" i="71"/>
  <c r="Y419" i="71"/>
  <c r="Y215" i="71"/>
  <c r="Y57" i="71"/>
  <c r="X6" i="71"/>
  <c r="Y52" i="71"/>
  <c r="X440" i="71"/>
  <c r="X275" i="71"/>
  <c r="Y49" i="71"/>
  <c r="X450" i="71"/>
  <c r="X463" i="71"/>
  <c r="Y435" i="71"/>
  <c r="Y205" i="71"/>
  <c r="X200" i="71"/>
  <c r="X363" i="71"/>
  <c r="X490" i="71"/>
  <c r="X210" i="71"/>
  <c r="X189" i="71"/>
  <c r="X255" i="71"/>
  <c r="X178" i="71"/>
  <c r="X244" i="71"/>
  <c r="Y45" i="71"/>
  <c r="Y51" i="71"/>
  <c r="Y23" i="71"/>
  <c r="Y91" i="71"/>
  <c r="X64" i="71"/>
  <c r="X30" i="71"/>
  <c r="X78" i="71"/>
  <c r="X88" i="71"/>
  <c r="X489" i="71"/>
  <c r="Y272" i="71"/>
  <c r="Y194" i="71"/>
  <c r="X96" i="71"/>
  <c r="X99" i="71"/>
  <c r="X375" i="71"/>
  <c r="X556" i="71"/>
  <c r="X295" i="71"/>
  <c r="X269" i="71"/>
  <c r="Y279" i="71"/>
  <c r="X282" i="71"/>
  <c r="X171" i="71"/>
  <c r="X169" i="71"/>
  <c r="X124" i="71"/>
  <c r="X86" i="71"/>
  <c r="X65" i="71"/>
  <c r="X149" i="71"/>
  <c r="X359" i="71"/>
  <c r="Y381" i="71"/>
  <c r="X407" i="71"/>
  <c r="X286" i="71"/>
  <c r="X94" i="71"/>
  <c r="X101" i="71"/>
  <c r="X2" i="71"/>
  <c r="X97" i="71"/>
  <c r="X32" i="71"/>
  <c r="Y175" i="71"/>
  <c r="X261" i="71"/>
  <c r="X267" i="71"/>
  <c r="X157" i="71"/>
  <c r="Y127" i="71"/>
  <c r="Y397" i="71"/>
  <c r="X74" i="71"/>
  <c r="Y42" i="71"/>
  <c r="Y8" i="71"/>
  <c r="Y554" i="71"/>
  <c r="X391" i="71"/>
  <c r="X394" i="71"/>
  <c r="Y15" i="71"/>
  <c r="Y35" i="71"/>
  <c r="X43" i="71"/>
  <c r="Y429" i="71"/>
  <c r="Y478" i="71"/>
  <c r="X384" i="71"/>
  <c r="X251" i="71"/>
  <c r="X254" i="71"/>
  <c r="X133" i="71"/>
  <c r="X38" i="71"/>
  <c r="X411" i="71"/>
  <c r="X453" i="71"/>
  <c r="Y550" i="71"/>
  <c r="Y266" i="71"/>
  <c r="X420" i="71"/>
  <c r="X143" i="71"/>
  <c r="X109" i="71"/>
  <c r="Y472" i="71"/>
  <c r="X548" i="71"/>
  <c r="X280" i="71"/>
  <c r="Y436" i="71"/>
  <c r="X436" i="71"/>
  <c r="X482" i="71"/>
  <c r="Y229" i="71"/>
  <c r="X233" i="71"/>
  <c r="X131" i="71"/>
  <c r="Y33" i="71"/>
  <c r="X3" i="71"/>
  <c r="X63" i="71"/>
  <c r="X525" i="71"/>
  <c r="X559" i="71"/>
  <c r="Y521" i="71"/>
  <c r="X126" i="71"/>
  <c r="X29" i="71"/>
  <c r="Y62" i="71"/>
  <c r="Y22" i="71"/>
  <c r="X461" i="71"/>
  <c r="Y461" i="71"/>
  <c r="Y446" i="71"/>
  <c r="X446" i="71"/>
  <c r="Y471" i="71"/>
  <c r="X471" i="71"/>
  <c r="X549" i="71"/>
  <c r="Y549" i="71"/>
  <c r="X475" i="71"/>
  <c r="Y475" i="71"/>
  <c r="Y113" i="71"/>
  <c r="X113" i="71"/>
  <c r="X213" i="71"/>
  <c r="Y213" i="71"/>
  <c r="Y423" i="71"/>
  <c r="X423" i="71"/>
  <c r="X268" i="71"/>
  <c r="Y268" i="71"/>
  <c r="Y483" i="71"/>
  <c r="X483" i="71"/>
  <c r="Y230" i="72"/>
  <c r="X230" i="72"/>
  <c r="Y83" i="72"/>
  <c r="X83" i="72"/>
  <c r="X105" i="72"/>
  <c r="Y105" i="72"/>
  <c r="Y205" i="72"/>
  <c r="X205" i="72"/>
  <c r="X100" i="72"/>
  <c r="Y100" i="72"/>
  <c r="Y164" i="72"/>
  <c r="X164" i="72"/>
  <c r="Y172" i="72"/>
  <c r="X172" i="72"/>
  <c r="X145" i="72"/>
  <c r="Y145" i="72"/>
  <c r="Y154" i="72"/>
  <c r="X154" i="72"/>
  <c r="Y217" i="72"/>
  <c r="X217" i="72"/>
  <c r="X80" i="72"/>
  <c r="Y80" i="72"/>
  <c r="Y96" i="72"/>
  <c r="X96" i="72"/>
  <c r="X48" i="72"/>
  <c r="Y48" i="72"/>
  <c r="Y227" i="72"/>
  <c r="X227" i="72"/>
  <c r="Y276" i="72"/>
  <c r="X276" i="72"/>
  <c r="Y233" i="72"/>
  <c r="X233" i="72"/>
  <c r="Y61" i="72"/>
  <c r="X61" i="72"/>
  <c r="Y67" i="72"/>
  <c r="X67" i="72"/>
  <c r="X203" i="72"/>
  <c r="Y203" i="72"/>
  <c r="Y146" i="72"/>
  <c r="X146" i="72"/>
  <c r="X369" i="71"/>
  <c r="Y369" i="71"/>
  <c r="Y81" i="71"/>
  <c r="X81" i="71"/>
  <c r="Y396" i="71"/>
  <c r="X396" i="71"/>
  <c r="Y185" i="71"/>
  <c r="X185" i="71"/>
  <c r="Y211" i="71"/>
  <c r="X211" i="71"/>
  <c r="Y277" i="71"/>
  <c r="X277" i="71"/>
  <c r="Y192" i="71"/>
  <c r="X192" i="71"/>
  <c r="Y560" i="71"/>
  <c r="X560" i="71"/>
  <c r="X393" i="71"/>
  <c r="Y393" i="71"/>
  <c r="Y179" i="71"/>
  <c r="X179" i="71"/>
  <c r="X437" i="71"/>
  <c r="Y437" i="71"/>
  <c r="Y388" i="71"/>
  <c r="X388" i="71"/>
  <c r="Y362" i="71"/>
  <c r="X362" i="71"/>
  <c r="Y263" i="71"/>
  <c r="X263" i="71"/>
  <c r="Y103" i="71"/>
  <c r="X103" i="71"/>
  <c r="Y116" i="71"/>
  <c r="X116" i="71"/>
  <c r="X93" i="71"/>
  <c r="Y93" i="71"/>
  <c r="Y558" i="71"/>
  <c r="X558" i="71"/>
  <c r="Y458" i="71"/>
  <c r="X458" i="71"/>
  <c r="Y256" i="71"/>
  <c r="X256" i="71"/>
  <c r="X123" i="71"/>
  <c r="Y123" i="71"/>
  <c r="Y528" i="71"/>
  <c r="X528" i="71"/>
  <c r="X533" i="71"/>
  <c r="Y533" i="71"/>
  <c r="X385" i="71"/>
  <c r="Y385" i="71"/>
  <c r="X270" i="71"/>
  <c r="Y270" i="71"/>
  <c r="Y380" i="71"/>
  <c r="X380" i="71"/>
  <c r="Y190" i="71"/>
  <c r="X190" i="71"/>
  <c r="X159" i="71"/>
  <c r="Y159" i="71"/>
  <c r="Y235" i="71"/>
  <c r="X235" i="71"/>
  <c r="Y203" i="71"/>
  <c r="X203" i="71"/>
  <c r="Y111" i="71"/>
  <c r="X111" i="71"/>
  <c r="Y165" i="71"/>
  <c r="X165" i="71"/>
  <c r="X191" i="71"/>
  <c r="Y191" i="71"/>
  <c r="X519" i="71"/>
  <c r="Y519" i="71"/>
  <c r="Y531" i="71"/>
  <c r="X531" i="71"/>
  <c r="Y486" i="71"/>
  <c r="X486" i="71"/>
  <c r="Y372" i="71"/>
  <c r="X372" i="71"/>
  <c r="X283" i="71"/>
  <c r="Y283" i="71"/>
  <c r="Y241" i="71"/>
  <c r="X241" i="71"/>
  <c r="Y173" i="71"/>
  <c r="X173" i="71"/>
  <c r="Y119" i="71"/>
  <c r="X119" i="71"/>
  <c r="Y518" i="71"/>
  <c r="X518" i="71"/>
  <c r="Y121" i="71"/>
  <c r="X121" i="71"/>
  <c r="Y473" i="71"/>
  <c r="X473" i="71"/>
  <c r="Y460" i="71"/>
  <c r="X460" i="71"/>
  <c r="X377" i="71"/>
  <c r="Y377" i="71"/>
  <c r="Y258" i="71"/>
  <c r="X258" i="71"/>
  <c r="Y288" i="71"/>
  <c r="X288" i="71"/>
  <c r="Y156" i="71"/>
  <c r="X156" i="71"/>
  <c r="X259" i="71"/>
  <c r="Y259" i="71"/>
  <c r="C356" i="65" l="1"/>
  <c r="C357" i="65"/>
  <c r="C358" i="65"/>
  <c r="C359" i="65"/>
  <c r="C360" i="65"/>
  <c r="C361" i="65"/>
  <c r="C362" i="65"/>
  <c r="C363" i="65"/>
  <c r="C364" i="65"/>
  <c r="C365" i="65"/>
  <c r="C366" i="65"/>
  <c r="C367" i="65"/>
  <c r="C368" i="65"/>
  <c r="C369" i="65"/>
  <c r="C370" i="65"/>
  <c r="C371" i="65"/>
  <c r="C372" i="65"/>
  <c r="C373" i="65"/>
  <c r="C374" i="65"/>
  <c r="C375" i="65"/>
  <c r="C376" i="65"/>
  <c r="C377" i="65"/>
  <c r="C378" i="65"/>
  <c r="C355" i="65"/>
  <c r="B378" i="65"/>
  <c r="B356" i="65"/>
  <c r="B357" i="65"/>
  <c r="B358" i="65"/>
  <c r="B359" i="65"/>
  <c r="B360" i="65"/>
  <c r="B361" i="65"/>
  <c r="B362" i="65"/>
  <c r="B363" i="65"/>
  <c r="B364" i="65"/>
  <c r="B365" i="65"/>
  <c r="B366" i="65"/>
  <c r="B367" i="65"/>
  <c r="B368" i="65"/>
  <c r="B369" i="65"/>
  <c r="B370" i="65"/>
  <c r="B371" i="65"/>
  <c r="B372" i="65"/>
  <c r="B373" i="65"/>
  <c r="B374" i="65"/>
  <c r="B375" i="65"/>
  <c r="B376" i="65"/>
  <c r="B377" i="65"/>
  <c r="B355" i="65"/>
  <c r="N700" i="65" l="1"/>
  <c r="N689" i="65"/>
  <c r="N685" i="65"/>
  <c r="N660" i="65"/>
  <c r="N641" i="65"/>
  <c r="N549" i="65"/>
  <c r="N390" i="65"/>
  <c r="N351" i="65"/>
  <c r="N348" i="65"/>
  <c r="N347" i="65"/>
  <c r="N346" i="65"/>
  <c r="N344" i="65"/>
  <c r="N342" i="65"/>
  <c r="N341" i="65"/>
  <c r="N340" i="65"/>
  <c r="N339" i="65"/>
  <c r="N338" i="65"/>
  <c r="N337" i="65"/>
  <c r="N336" i="65"/>
  <c r="N321" i="65"/>
  <c r="N320" i="65"/>
  <c r="N319" i="65"/>
  <c r="N275" i="65"/>
  <c r="N271" i="65"/>
  <c r="N270" i="65"/>
  <c r="N269" i="65"/>
  <c r="N268" i="65"/>
  <c r="N200" i="65"/>
  <c r="N100" i="65"/>
  <c r="H259" i="65"/>
  <c r="H258" i="65"/>
  <c r="H257" i="65"/>
  <c r="C434" i="65"/>
  <c r="B434" i="65"/>
  <c r="C433" i="65"/>
  <c r="B433" i="65"/>
  <c r="C432" i="65"/>
  <c r="B432" i="65"/>
  <c r="C431" i="65"/>
  <c r="B431" i="65"/>
  <c r="C430" i="65"/>
  <c r="B430" i="65"/>
  <c r="C429" i="65"/>
  <c r="B429" i="65"/>
  <c r="C428" i="65"/>
  <c r="B428" i="65"/>
  <c r="C427" i="65"/>
  <c r="B427" i="65"/>
  <c r="C426" i="65"/>
  <c r="B426" i="65"/>
  <c r="C425" i="65"/>
  <c r="B425" i="65"/>
  <c r="A479" i="65"/>
  <c r="A478" i="65"/>
  <c r="A477" i="65"/>
  <c r="A476" i="65"/>
  <c r="A475" i="65"/>
  <c r="A474" i="65"/>
  <c r="A473" i="65"/>
  <c r="A472" i="65"/>
  <c r="A471" i="65"/>
  <c r="A198" i="65"/>
  <c r="A197" i="65"/>
  <c r="A196" i="65"/>
  <c r="A195" i="65"/>
  <c r="A194" i="65"/>
  <c r="A193" i="65"/>
  <c r="A192" i="65"/>
  <c r="A191" i="65"/>
  <c r="A190" i="65"/>
  <c r="A189" i="65"/>
  <c r="A188" i="65"/>
  <c r="A187" i="65"/>
  <c r="A180" i="65"/>
  <c r="A179" i="65"/>
  <c r="A178" i="65"/>
  <c r="A177" i="65"/>
  <c r="A176" i="65"/>
  <c r="A175" i="65"/>
  <c r="A174" i="65"/>
  <c r="A173" i="65"/>
  <c r="A172" i="65"/>
  <c r="A171" i="65"/>
  <c r="A170" i="65"/>
  <c r="A186" i="65"/>
  <c r="A185" i="65"/>
  <c r="A184" i="65"/>
  <c r="A183" i="65"/>
  <c r="A182" i="65"/>
  <c r="A181" i="65"/>
  <c r="A169" i="65"/>
  <c r="A168" i="65"/>
  <c r="A167" i="65"/>
  <c r="A166" i="65"/>
  <c r="A165" i="65"/>
  <c r="A164" i="65"/>
  <c r="A163" i="65"/>
  <c r="A162" i="65"/>
  <c r="A161" i="65"/>
  <c r="A658" i="65"/>
  <c r="A652" i="65"/>
  <c r="A649" i="65"/>
  <c r="A657" i="65"/>
  <c r="A656" i="65"/>
  <c r="A655" i="65"/>
  <c r="A654" i="65"/>
  <c r="A653" i="65"/>
  <c r="A648" i="65"/>
  <c r="A651" i="65"/>
  <c r="A645" i="65"/>
  <c r="A644" i="65"/>
  <c r="A650" i="65"/>
  <c r="A647" i="65"/>
  <c r="A643" i="65"/>
  <c r="A642" i="65"/>
  <c r="A160" i="65"/>
  <c r="A159" i="65"/>
  <c r="A158" i="65"/>
  <c r="A156" i="65"/>
  <c r="A155" i="65"/>
  <c r="A154" i="65"/>
  <c r="A153" i="65"/>
  <c r="A152" i="65"/>
  <c r="A151" i="65"/>
  <c r="A548" i="65"/>
  <c r="A547" i="65"/>
  <c r="A546" i="65"/>
  <c r="A545" i="65"/>
  <c r="A544" i="65"/>
  <c r="A543" i="65"/>
  <c r="A542" i="65"/>
  <c r="A541" i="65"/>
  <c r="A540" i="65"/>
  <c r="A539" i="65"/>
  <c r="A538" i="65"/>
  <c r="A537" i="65"/>
  <c r="A536" i="65"/>
  <c r="A535" i="65"/>
  <c r="A534" i="65"/>
  <c r="A533" i="65"/>
  <c r="A532" i="65"/>
  <c r="A531" i="65"/>
  <c r="A530" i="65"/>
  <c r="A529" i="65"/>
  <c r="A528" i="65"/>
  <c r="A527" i="65"/>
  <c r="A526" i="65"/>
  <c r="A525" i="65"/>
  <c r="A524" i="65"/>
  <c r="A523" i="65"/>
  <c r="A522" i="65"/>
  <c r="A521" i="65"/>
  <c r="A520" i="65"/>
  <c r="A519" i="65"/>
  <c r="A518" i="65"/>
  <c r="A517" i="65"/>
  <c r="A516" i="65"/>
  <c r="A515" i="65"/>
  <c r="A514" i="65"/>
  <c r="A513" i="65"/>
  <c r="A512" i="65"/>
  <c r="A511" i="65"/>
  <c r="A510" i="65"/>
  <c r="A509" i="65"/>
  <c r="A508" i="65"/>
  <c r="A507" i="65"/>
  <c r="A506" i="65"/>
  <c r="A505" i="65"/>
  <c r="A504" i="65"/>
  <c r="A503" i="65"/>
  <c r="A502" i="65"/>
  <c r="A501" i="65"/>
  <c r="A500" i="65"/>
  <c r="A499" i="65"/>
  <c r="A461" i="65"/>
  <c r="A460" i="65"/>
  <c r="A459" i="65"/>
  <c r="A458" i="65"/>
  <c r="A457" i="65"/>
  <c r="A456" i="65"/>
  <c r="A455" i="65"/>
  <c r="A454" i="65"/>
  <c r="A453" i="65"/>
  <c r="A452" i="65"/>
  <c r="A451" i="65"/>
  <c r="A450" i="65"/>
  <c r="A449" i="65"/>
  <c r="A448" i="65"/>
  <c r="A447" i="65"/>
  <c r="A470" i="65"/>
  <c r="A469" i="65"/>
  <c r="A468" i="65"/>
  <c r="A467" i="65"/>
  <c r="A466" i="65"/>
  <c r="A465" i="65"/>
  <c r="A464" i="65"/>
  <c r="A463" i="65"/>
  <c r="A462" i="65"/>
  <c r="A498" i="65"/>
  <c r="A497" i="65"/>
  <c r="A496" i="65"/>
  <c r="A495" i="65"/>
  <c r="A494" i="65"/>
  <c r="A493" i="65"/>
  <c r="A492" i="65"/>
  <c r="A491" i="65"/>
  <c r="A490" i="65"/>
  <c r="A489" i="65"/>
  <c r="A488" i="65"/>
  <c r="A487" i="65"/>
  <c r="A486" i="65"/>
  <c r="A485" i="65"/>
  <c r="A484" i="65"/>
  <c r="A483" i="65"/>
  <c r="A482" i="65"/>
  <c r="A481" i="65"/>
  <c r="A480" i="65"/>
  <c r="C711" i="65"/>
  <c r="B711" i="65"/>
  <c r="C710" i="65"/>
  <c r="B710" i="65"/>
  <c r="C709" i="65"/>
  <c r="B709" i="65"/>
  <c r="C708" i="65"/>
  <c r="B708" i="65"/>
  <c r="C707" i="65"/>
  <c r="B707" i="65"/>
  <c r="C706" i="65"/>
  <c r="B706" i="65"/>
  <c r="C705" i="65"/>
  <c r="B705" i="65"/>
  <c r="C704" i="65"/>
  <c r="B704" i="65"/>
  <c r="C703" i="65"/>
  <c r="B703" i="65"/>
  <c r="C702" i="65"/>
  <c r="B702" i="65"/>
  <c r="C701" i="65"/>
  <c r="B701" i="65"/>
  <c r="C700" i="65"/>
  <c r="B700" i="65"/>
  <c r="A699" i="65"/>
  <c r="A698" i="65"/>
  <c r="C697" i="65"/>
  <c r="B697" i="65"/>
  <c r="C696" i="65"/>
  <c r="B696" i="65"/>
  <c r="C695" i="65"/>
  <c r="B695" i="65"/>
  <c r="C694" i="65"/>
  <c r="B694" i="65"/>
  <c r="C693" i="65"/>
  <c r="B693" i="65"/>
  <c r="C692" i="65"/>
  <c r="B692" i="65"/>
  <c r="C691" i="65"/>
  <c r="B691" i="65"/>
  <c r="C690" i="65"/>
  <c r="B690" i="65"/>
  <c r="C689" i="65"/>
  <c r="B689" i="65"/>
  <c r="C688" i="65"/>
  <c r="B688" i="65"/>
  <c r="C687" i="65"/>
  <c r="B687" i="65"/>
  <c r="C686" i="65"/>
  <c r="B686" i="65"/>
  <c r="C685" i="65"/>
  <c r="B685" i="65"/>
  <c r="C661" i="65"/>
  <c r="B661" i="65"/>
  <c r="C660" i="65"/>
  <c r="B660" i="65"/>
  <c r="C659" i="65"/>
  <c r="B659" i="65"/>
  <c r="C641" i="65"/>
  <c r="B641" i="65"/>
  <c r="C640" i="65"/>
  <c r="B640" i="65"/>
  <c r="C570" i="65"/>
  <c r="B570" i="65"/>
  <c r="C550" i="65"/>
  <c r="B550" i="65"/>
  <c r="C569" i="65"/>
  <c r="B569" i="65"/>
  <c r="C549" i="65"/>
  <c r="B549" i="65"/>
  <c r="C446" i="65"/>
  <c r="B446" i="65"/>
  <c r="C386" i="65"/>
  <c r="B386" i="65"/>
  <c r="C389" i="65"/>
  <c r="B389" i="65"/>
  <c r="C385" i="65"/>
  <c r="B385" i="65"/>
  <c r="C390" i="65"/>
  <c r="B390" i="65"/>
  <c r="C384" i="65"/>
  <c r="B384" i="65"/>
  <c r="C383" i="65"/>
  <c r="B383" i="65"/>
  <c r="C388" i="65"/>
  <c r="B388" i="65"/>
  <c r="C382" i="65"/>
  <c r="B382" i="65"/>
  <c r="C381" i="65"/>
  <c r="B381" i="65"/>
  <c r="C387" i="65"/>
  <c r="B387" i="65"/>
  <c r="C380" i="65"/>
  <c r="B380" i="65"/>
  <c r="C379" i="65"/>
  <c r="B379" i="65"/>
  <c r="C354" i="65"/>
  <c r="B354" i="65"/>
  <c r="C353" i="65"/>
  <c r="B353" i="65"/>
  <c r="C352" i="65"/>
  <c r="B352" i="65"/>
  <c r="C351" i="65"/>
  <c r="B351" i="65"/>
  <c r="C350" i="65"/>
  <c r="B350" i="65"/>
  <c r="C349" i="65"/>
  <c r="B349" i="65"/>
  <c r="C348" i="65"/>
  <c r="B348" i="65"/>
  <c r="C347" i="65"/>
  <c r="B347" i="65"/>
  <c r="C346" i="65"/>
  <c r="B346" i="65"/>
  <c r="C345" i="65"/>
  <c r="B345" i="65"/>
  <c r="A344" i="65"/>
  <c r="A343" i="65"/>
  <c r="A342" i="65"/>
  <c r="A341" i="65"/>
  <c r="A340" i="65"/>
  <c r="A339" i="65"/>
  <c r="A338" i="65"/>
  <c r="A337" i="65"/>
  <c r="A336" i="65"/>
  <c r="C335" i="65"/>
  <c r="B335" i="65"/>
  <c r="C334" i="65"/>
  <c r="B334" i="65"/>
  <c r="C333" i="65"/>
  <c r="B333" i="65"/>
  <c r="C332" i="65"/>
  <c r="B332" i="65"/>
  <c r="C331" i="65"/>
  <c r="B331" i="65"/>
  <c r="C330" i="65"/>
  <c r="B330" i="65"/>
  <c r="C329" i="65"/>
  <c r="B329" i="65"/>
  <c r="C328" i="65"/>
  <c r="B328" i="65"/>
  <c r="C327" i="65"/>
  <c r="B327" i="65"/>
  <c r="C326" i="65"/>
  <c r="B326" i="65"/>
  <c r="C325" i="65"/>
  <c r="B325" i="65"/>
  <c r="C324" i="65"/>
  <c r="B324" i="65"/>
  <c r="C323" i="65"/>
  <c r="B323" i="65"/>
  <c r="C322" i="65"/>
  <c r="B322" i="65"/>
  <c r="C321" i="65"/>
  <c r="B321" i="65"/>
  <c r="C320" i="65"/>
  <c r="B320" i="65"/>
  <c r="C319" i="65"/>
  <c r="B319" i="65"/>
  <c r="C318" i="65"/>
  <c r="B318" i="65"/>
  <c r="C317" i="65"/>
  <c r="B317" i="65"/>
  <c r="C316" i="65"/>
  <c r="B316" i="65"/>
  <c r="C315" i="65"/>
  <c r="B315" i="65"/>
  <c r="C314" i="65"/>
  <c r="B314" i="65"/>
  <c r="C313" i="65"/>
  <c r="B313" i="65"/>
  <c r="C312" i="65"/>
  <c r="B312" i="65"/>
  <c r="C311" i="65"/>
  <c r="B311" i="65"/>
  <c r="C310" i="65"/>
  <c r="B310" i="65"/>
  <c r="C309" i="65"/>
  <c r="B309" i="65"/>
  <c r="C308" i="65"/>
  <c r="B308" i="65"/>
  <c r="C307" i="65"/>
  <c r="B307" i="65"/>
  <c r="C306" i="65"/>
  <c r="B306" i="65"/>
  <c r="C305" i="65"/>
  <c r="B305" i="65"/>
  <c r="C304" i="65"/>
  <c r="B304" i="65"/>
  <c r="C303" i="65"/>
  <c r="B303" i="65"/>
  <c r="C302" i="65"/>
  <c r="B302" i="65"/>
  <c r="C301" i="65"/>
  <c r="B301" i="65"/>
  <c r="C300" i="65"/>
  <c r="B300" i="65"/>
  <c r="C299" i="65"/>
  <c r="B299" i="65"/>
  <c r="C298" i="65"/>
  <c r="B298" i="65"/>
  <c r="C297" i="65"/>
  <c r="B297" i="65"/>
  <c r="C296" i="65"/>
  <c r="B296" i="65"/>
  <c r="C295" i="65"/>
  <c r="B295" i="65"/>
  <c r="C294" i="65"/>
  <c r="B294" i="65"/>
  <c r="C293" i="65"/>
  <c r="B293" i="65"/>
  <c r="C292" i="65"/>
  <c r="B292" i="65"/>
  <c r="C291" i="65"/>
  <c r="B291" i="65"/>
  <c r="C290" i="65"/>
  <c r="B290" i="65"/>
  <c r="C289" i="65"/>
  <c r="B289" i="65"/>
  <c r="C282" i="65"/>
  <c r="B282" i="65"/>
  <c r="C288" i="65"/>
  <c r="B288" i="65"/>
  <c r="C287" i="65"/>
  <c r="B287" i="65"/>
  <c r="C281" i="65"/>
  <c r="B281" i="65"/>
  <c r="C286" i="65"/>
  <c r="B286" i="65"/>
  <c r="C285" i="65"/>
  <c r="B285" i="65"/>
  <c r="C284" i="65"/>
  <c r="B284" i="65"/>
  <c r="C283" i="65"/>
  <c r="B283" i="65"/>
  <c r="C280" i="65"/>
  <c r="B280" i="65"/>
  <c r="C279" i="65"/>
  <c r="B279" i="65"/>
  <c r="C278" i="65"/>
  <c r="B278" i="65"/>
  <c r="C277" i="65"/>
  <c r="B277" i="65"/>
  <c r="C276" i="65"/>
  <c r="B276" i="65"/>
  <c r="C275" i="65"/>
  <c r="B275" i="65"/>
  <c r="C274" i="65"/>
  <c r="B274" i="65"/>
  <c r="C273" i="65"/>
  <c r="B273" i="65"/>
  <c r="C272" i="65"/>
  <c r="B272" i="65"/>
  <c r="C267" i="65"/>
  <c r="B267" i="65"/>
  <c r="C266" i="65"/>
  <c r="B266" i="65"/>
  <c r="C265" i="65"/>
  <c r="B265" i="65"/>
  <c r="C264" i="65"/>
  <c r="B264" i="65"/>
  <c r="C221" i="65"/>
  <c r="B221" i="65"/>
  <c r="C224" i="65"/>
  <c r="B224" i="65"/>
  <c r="C212" i="65"/>
  <c r="B212" i="65"/>
  <c r="C211" i="65"/>
  <c r="B211" i="65"/>
  <c r="C216" i="65"/>
  <c r="B216" i="65"/>
  <c r="C215" i="65"/>
  <c r="B215" i="65"/>
  <c r="C263" i="65"/>
  <c r="B263" i="65"/>
  <c r="C262" i="65"/>
  <c r="B262" i="65"/>
  <c r="C261" i="65"/>
  <c r="B261" i="65"/>
  <c r="C220" i="65"/>
  <c r="B220" i="65"/>
  <c r="C219" i="65"/>
  <c r="B219" i="65"/>
  <c r="C223" i="65"/>
  <c r="B223" i="65"/>
  <c r="C210" i="65"/>
  <c r="B210" i="65"/>
  <c r="C209" i="65"/>
  <c r="B209" i="65"/>
  <c r="C157" i="65"/>
  <c r="B157" i="65"/>
  <c r="A260" i="65"/>
  <c r="C214" i="65"/>
  <c r="B214" i="65"/>
  <c r="C213" i="65"/>
  <c r="B213" i="65"/>
  <c r="C259" i="65"/>
  <c r="B259" i="65"/>
  <c r="C258" i="65"/>
  <c r="B258" i="65"/>
  <c r="C257" i="65"/>
  <c r="B257" i="65"/>
  <c r="C218" i="65"/>
  <c r="B218" i="65"/>
  <c r="C217" i="65"/>
  <c r="B217" i="65"/>
  <c r="C222" i="65"/>
  <c r="B222" i="65"/>
  <c r="C208" i="65"/>
  <c r="B208" i="65"/>
  <c r="C271" i="65"/>
  <c r="B271" i="65"/>
  <c r="C270" i="65"/>
  <c r="B270" i="65"/>
  <c r="C243" i="65"/>
  <c r="B243" i="65"/>
  <c r="C242" i="65"/>
  <c r="B242" i="65"/>
  <c r="C241" i="65"/>
  <c r="B241" i="65"/>
  <c r="C256" i="65"/>
  <c r="B256" i="65"/>
  <c r="C255" i="65"/>
  <c r="B255" i="65"/>
  <c r="C254" i="65"/>
  <c r="B254" i="65"/>
  <c r="C203" i="65"/>
  <c r="B203" i="65"/>
  <c r="C202" i="65"/>
  <c r="B202" i="65"/>
  <c r="C269" i="65"/>
  <c r="B269" i="65"/>
  <c r="C268" i="65"/>
  <c r="B268" i="65"/>
  <c r="C207" i="65"/>
  <c r="B207" i="65"/>
  <c r="C206" i="65"/>
  <c r="B206" i="65"/>
  <c r="C205" i="65"/>
  <c r="B205" i="65"/>
  <c r="C204" i="65"/>
  <c r="B204" i="65"/>
  <c r="C201" i="65"/>
  <c r="B201" i="65"/>
  <c r="C200" i="65"/>
  <c r="B200" i="65"/>
  <c r="C199" i="65"/>
  <c r="B199" i="65"/>
  <c r="C143" i="65"/>
  <c r="B143" i="65"/>
  <c r="C142" i="65"/>
  <c r="B142" i="65"/>
  <c r="C141" i="65"/>
  <c r="B141" i="65"/>
  <c r="C140" i="65"/>
  <c r="B140" i="65"/>
  <c r="C139" i="65"/>
  <c r="B139" i="65"/>
  <c r="C138" i="65"/>
  <c r="B138" i="65"/>
  <c r="C137" i="65"/>
  <c r="B137" i="65"/>
  <c r="C136" i="65"/>
  <c r="B136" i="65"/>
  <c r="C135" i="65"/>
  <c r="B135" i="65"/>
  <c r="C134" i="65"/>
  <c r="B134" i="65"/>
  <c r="C133" i="65"/>
  <c r="B133" i="65"/>
  <c r="C132" i="65"/>
  <c r="B132" i="65"/>
  <c r="C131" i="65"/>
  <c r="B131" i="65"/>
  <c r="C130" i="65"/>
  <c r="B130" i="65"/>
  <c r="C129" i="65"/>
  <c r="B129" i="65"/>
  <c r="C128" i="65"/>
  <c r="B128" i="65"/>
  <c r="C127" i="65"/>
  <c r="B127" i="65"/>
  <c r="C126" i="65"/>
  <c r="B126" i="65"/>
  <c r="C125" i="65"/>
  <c r="B125" i="65"/>
  <c r="C124" i="65"/>
  <c r="B124" i="65"/>
  <c r="C123" i="65"/>
  <c r="B123" i="65"/>
  <c r="C122" i="65"/>
  <c r="B122" i="65"/>
  <c r="C121" i="65"/>
  <c r="B121" i="65"/>
  <c r="C120" i="65"/>
  <c r="B120" i="65"/>
  <c r="C119" i="65"/>
  <c r="B119" i="65"/>
  <c r="C118" i="65"/>
  <c r="B118" i="65"/>
  <c r="C117" i="65"/>
  <c r="B117" i="65"/>
  <c r="C116" i="65"/>
  <c r="B116" i="65"/>
  <c r="C115" i="65"/>
  <c r="B115" i="65"/>
  <c r="C114" i="65"/>
  <c r="B114" i="65"/>
  <c r="C113" i="65"/>
  <c r="B113" i="65"/>
  <c r="C112" i="65"/>
  <c r="B112" i="65"/>
  <c r="C111" i="65"/>
  <c r="B111" i="65"/>
  <c r="C110" i="65"/>
  <c r="B110" i="65"/>
  <c r="C109" i="65"/>
  <c r="B109" i="65"/>
  <c r="C108" i="65"/>
  <c r="B108" i="65"/>
  <c r="C107" i="65"/>
  <c r="B107" i="65"/>
  <c r="C106" i="65"/>
  <c r="B106" i="65"/>
  <c r="C105" i="65"/>
  <c r="B105" i="65"/>
  <c r="C104" i="65"/>
  <c r="B104" i="65"/>
  <c r="C103" i="65"/>
  <c r="B103" i="65"/>
  <c r="C102" i="65"/>
  <c r="B102" i="65"/>
  <c r="C101" i="65"/>
  <c r="B101" i="65"/>
  <c r="C100" i="65"/>
  <c r="B100" i="65"/>
  <c r="C99" i="65"/>
  <c r="B99" i="65"/>
  <c r="C98" i="65"/>
  <c r="B98" i="65"/>
  <c r="C97" i="65"/>
  <c r="B97" i="65"/>
  <c r="C96" i="65"/>
  <c r="B96" i="65"/>
  <c r="C95" i="65"/>
  <c r="B95" i="65"/>
  <c r="C94" i="65"/>
  <c r="B94" i="65"/>
  <c r="C93" i="65"/>
  <c r="B93" i="65"/>
  <c r="C92" i="65"/>
  <c r="B92" i="65"/>
  <c r="C91" i="65"/>
  <c r="B91" i="65"/>
  <c r="C90" i="65"/>
  <c r="B90" i="65"/>
  <c r="C89" i="65"/>
  <c r="B89" i="65"/>
  <c r="C88" i="65"/>
  <c r="B88" i="65"/>
  <c r="C87" i="65"/>
  <c r="B87" i="65"/>
  <c r="C86" i="65"/>
  <c r="B86" i="65"/>
  <c r="C85" i="65"/>
  <c r="B85" i="65"/>
  <c r="C84" i="65"/>
  <c r="B84" i="65"/>
  <c r="C83" i="65"/>
  <c r="B83" i="65"/>
  <c r="C82" i="65"/>
  <c r="B82" i="65"/>
  <c r="C81" i="65"/>
  <c r="B81" i="65"/>
  <c r="C80" i="65"/>
  <c r="B80" i="65"/>
  <c r="C79" i="65"/>
  <c r="B79" i="65"/>
  <c r="C78" i="65"/>
  <c r="B78" i="65"/>
  <c r="C77" i="65"/>
  <c r="B77" i="65"/>
  <c r="C76" i="65"/>
  <c r="B76" i="65"/>
  <c r="E62" i="65"/>
  <c r="D62" i="65"/>
  <c r="E56" i="65"/>
  <c r="D56" i="65"/>
  <c r="E50" i="65"/>
  <c r="D50" i="65"/>
  <c r="E46" i="65"/>
  <c r="D46" i="65"/>
  <c r="E45" i="65"/>
  <c r="D45" i="65"/>
  <c r="E42" i="65"/>
  <c r="D42" i="65"/>
  <c r="E41" i="65"/>
  <c r="D41" i="65"/>
  <c r="E40" i="65"/>
  <c r="D40" i="65"/>
  <c r="E35" i="65"/>
  <c r="D35" i="65"/>
  <c r="E34" i="65"/>
  <c r="D34" i="65"/>
  <c r="E33" i="65"/>
  <c r="D33" i="65"/>
  <c r="E32" i="65"/>
  <c r="D32" i="65"/>
  <c r="E30" i="65"/>
  <c r="D30" i="65"/>
  <c r="E29" i="65"/>
  <c r="D29" i="65"/>
  <c r="E28" i="65"/>
  <c r="D28" i="65"/>
  <c r="E27" i="65"/>
  <c r="D27" i="65"/>
  <c r="E26" i="65"/>
  <c r="D26" i="65"/>
  <c r="E25" i="65"/>
  <c r="D25" i="65"/>
  <c r="E24" i="65"/>
  <c r="D24" i="65"/>
  <c r="E23" i="65"/>
  <c r="D23" i="65"/>
  <c r="E22" i="65"/>
  <c r="D22" i="65"/>
  <c r="E21" i="65"/>
  <c r="D21" i="65"/>
  <c r="E20" i="65"/>
  <c r="D20" i="65"/>
  <c r="E9" i="65"/>
  <c r="D9" i="65"/>
  <c r="E8" i="65"/>
  <c r="D8" i="65"/>
  <c r="E7" i="65"/>
  <c r="D7" i="65"/>
  <c r="E6" i="65"/>
  <c r="D6" i="65"/>
  <c r="E5" i="65"/>
  <c r="D5" i="65"/>
  <c r="E4" i="65"/>
  <c r="D4" i="65"/>
  <c r="E3" i="65"/>
  <c r="D3" i="65"/>
  <c r="E2" i="65"/>
  <c r="D2" i="65"/>
  <c r="C287" i="64"/>
  <c r="B287" i="64"/>
  <c r="C286" i="64"/>
  <c r="B286" i="64"/>
  <c r="C285" i="64"/>
  <c r="B285" i="64"/>
  <c r="C284" i="64"/>
  <c r="B284" i="64"/>
  <c r="C283" i="64"/>
  <c r="B283" i="64"/>
  <c r="C282" i="64"/>
  <c r="B282" i="64"/>
  <c r="C281" i="64"/>
  <c r="B281" i="64"/>
  <c r="C280" i="64"/>
  <c r="B280" i="64"/>
  <c r="C279" i="64"/>
  <c r="B279" i="64"/>
  <c r="C278" i="64"/>
  <c r="B278" i="64"/>
  <c r="C260" i="65" l="1"/>
  <c r="B260" i="65"/>
  <c r="C336" i="65"/>
  <c r="B336" i="65"/>
  <c r="C337" i="65"/>
  <c r="B337" i="65"/>
  <c r="C338" i="65"/>
  <c r="B338" i="65"/>
  <c r="C339" i="65"/>
  <c r="B339" i="65"/>
  <c r="C340" i="65"/>
  <c r="B340" i="65"/>
  <c r="C341" i="65"/>
  <c r="B341" i="65"/>
  <c r="C342" i="65"/>
  <c r="B342" i="65"/>
  <c r="C343" i="65"/>
  <c r="B343" i="65"/>
  <c r="C344" i="65"/>
  <c r="B344" i="65"/>
  <c r="C698" i="65"/>
  <c r="B698" i="65"/>
  <c r="C699" i="65"/>
  <c r="B699" i="65"/>
  <c r="C480" i="65"/>
  <c r="B480" i="65"/>
  <c r="C481" i="65"/>
  <c r="B481" i="65"/>
  <c r="C482" i="65"/>
  <c r="B482" i="65"/>
  <c r="C483" i="65"/>
  <c r="B483" i="65"/>
  <c r="C484" i="65"/>
  <c r="B484" i="65"/>
  <c r="C485" i="65"/>
  <c r="B485" i="65"/>
  <c r="C486" i="65"/>
  <c r="B486" i="65"/>
  <c r="C487" i="65"/>
  <c r="B487" i="65"/>
  <c r="C488" i="65"/>
  <c r="B488" i="65"/>
  <c r="C489" i="65"/>
  <c r="B489" i="65"/>
  <c r="C490" i="65"/>
  <c r="B490" i="65"/>
  <c r="C491" i="65"/>
  <c r="B491" i="65"/>
  <c r="C492" i="65"/>
  <c r="B492" i="65"/>
  <c r="C493" i="65"/>
  <c r="B493" i="65"/>
  <c r="C494" i="65"/>
  <c r="B494" i="65"/>
  <c r="C495" i="65"/>
  <c r="B495" i="65"/>
  <c r="C496" i="65"/>
  <c r="B496" i="65"/>
  <c r="C497" i="65"/>
  <c r="B497" i="65"/>
  <c r="C498" i="65"/>
  <c r="B498" i="65"/>
  <c r="C462" i="65"/>
  <c r="B462" i="65"/>
  <c r="C463" i="65"/>
  <c r="B463" i="65"/>
  <c r="C464" i="65"/>
  <c r="B464" i="65"/>
  <c r="C465" i="65"/>
  <c r="B465" i="65"/>
  <c r="C466" i="65"/>
  <c r="B466" i="65"/>
  <c r="C467" i="65"/>
  <c r="B467" i="65"/>
  <c r="C468" i="65"/>
  <c r="B468" i="65"/>
  <c r="C469" i="65"/>
  <c r="B469" i="65"/>
  <c r="C470" i="65"/>
  <c r="B470" i="65"/>
  <c r="C447" i="65"/>
  <c r="B447" i="65"/>
  <c r="C448" i="65"/>
  <c r="B448" i="65"/>
  <c r="C449" i="65"/>
  <c r="B449" i="65"/>
  <c r="C450" i="65"/>
  <c r="B450" i="65"/>
  <c r="C451" i="65"/>
  <c r="B451" i="65"/>
  <c r="C452" i="65"/>
  <c r="B452" i="65"/>
  <c r="C453" i="65"/>
  <c r="B453" i="65"/>
  <c r="C454" i="65"/>
  <c r="B454" i="65"/>
  <c r="C455" i="65"/>
  <c r="B455" i="65"/>
  <c r="C456" i="65"/>
  <c r="B456" i="65"/>
  <c r="C457" i="65"/>
  <c r="B457" i="65"/>
  <c r="C458" i="65"/>
  <c r="B458" i="65"/>
  <c r="C459" i="65"/>
  <c r="B459" i="65"/>
  <c r="C460" i="65"/>
  <c r="B460" i="65"/>
  <c r="C461" i="65"/>
  <c r="B461" i="65"/>
  <c r="C499" i="65"/>
  <c r="B499" i="65"/>
  <c r="C500" i="65"/>
  <c r="B500" i="65"/>
  <c r="C501" i="65"/>
  <c r="B501" i="65"/>
  <c r="C502" i="65"/>
  <c r="B502" i="65"/>
  <c r="C503" i="65"/>
  <c r="B503" i="65"/>
  <c r="C504" i="65"/>
  <c r="B504" i="65"/>
  <c r="C505" i="65"/>
  <c r="B505" i="65"/>
  <c r="C506" i="65"/>
  <c r="B506" i="65"/>
  <c r="C507" i="65"/>
  <c r="B507" i="65"/>
  <c r="C508" i="65"/>
  <c r="B508" i="65"/>
  <c r="C509" i="65"/>
  <c r="B509" i="65"/>
  <c r="C510" i="65"/>
  <c r="B510" i="65"/>
  <c r="C511" i="65"/>
  <c r="B511" i="65"/>
  <c r="C512" i="65"/>
  <c r="B512" i="65"/>
  <c r="C513" i="65"/>
  <c r="B513" i="65"/>
  <c r="C514" i="65"/>
  <c r="B514" i="65"/>
  <c r="C515" i="65"/>
  <c r="B515" i="65"/>
  <c r="C516" i="65"/>
  <c r="B516" i="65"/>
  <c r="C517" i="65"/>
  <c r="B517" i="65"/>
  <c r="C518" i="65"/>
  <c r="B518" i="65"/>
  <c r="C519" i="65"/>
  <c r="B519" i="65"/>
  <c r="C520" i="65"/>
  <c r="B520" i="65"/>
  <c r="C521" i="65"/>
  <c r="B521" i="65"/>
  <c r="C522" i="65"/>
  <c r="B522" i="65"/>
  <c r="C523" i="65"/>
  <c r="B523" i="65"/>
  <c r="C524" i="65"/>
  <c r="B524" i="65"/>
  <c r="C525" i="65"/>
  <c r="B525" i="65"/>
  <c r="C526" i="65"/>
  <c r="B526" i="65"/>
  <c r="C527" i="65"/>
  <c r="B527" i="65"/>
  <c r="C528" i="65"/>
  <c r="B528" i="65"/>
  <c r="C529" i="65"/>
  <c r="B529" i="65"/>
  <c r="C530" i="65"/>
  <c r="B530" i="65"/>
  <c r="C531" i="65"/>
  <c r="B531" i="65"/>
  <c r="C532" i="65"/>
  <c r="B532" i="65"/>
  <c r="C533" i="65"/>
  <c r="B533" i="65"/>
  <c r="C534" i="65"/>
  <c r="B534" i="65"/>
  <c r="C535" i="65"/>
  <c r="B535" i="65"/>
  <c r="C536" i="65"/>
  <c r="B536" i="65"/>
  <c r="C537" i="65"/>
  <c r="B537" i="65"/>
  <c r="C538" i="65"/>
  <c r="B538" i="65"/>
  <c r="C539" i="65"/>
  <c r="B539" i="65"/>
  <c r="C540" i="65"/>
  <c r="B540" i="65"/>
  <c r="C541" i="65"/>
  <c r="B541" i="65"/>
  <c r="C542" i="65"/>
  <c r="B542" i="65"/>
  <c r="C543" i="65"/>
  <c r="B543" i="65"/>
  <c r="C544" i="65"/>
  <c r="B544" i="65"/>
  <c r="C545" i="65"/>
  <c r="B545" i="65"/>
  <c r="C546" i="65"/>
  <c r="B546" i="65"/>
  <c r="C547" i="65"/>
  <c r="B547" i="65"/>
  <c r="C548" i="65"/>
  <c r="B548" i="65"/>
  <c r="C151" i="65"/>
  <c r="B151" i="65"/>
  <c r="C152" i="65"/>
  <c r="B152" i="65"/>
  <c r="C153" i="65"/>
  <c r="B153" i="65"/>
  <c r="C154" i="65"/>
  <c r="B154" i="65"/>
  <c r="C155" i="65"/>
  <c r="B155" i="65"/>
  <c r="C156" i="65"/>
  <c r="B156" i="65"/>
  <c r="C158" i="65"/>
  <c r="B158" i="65"/>
  <c r="C159" i="65"/>
  <c r="B159" i="65"/>
  <c r="C160" i="65"/>
  <c r="B160" i="65"/>
  <c r="C642" i="65"/>
  <c r="B642" i="65"/>
  <c r="C643" i="65"/>
  <c r="B643" i="65"/>
  <c r="C646" i="65"/>
  <c r="B646" i="65"/>
  <c r="C647" i="65"/>
  <c r="B647" i="65"/>
  <c r="C650" i="65"/>
  <c r="B650" i="65"/>
  <c r="C644" i="65"/>
  <c r="B644" i="65"/>
  <c r="C645" i="65"/>
  <c r="B645" i="65"/>
  <c r="C651" i="65"/>
  <c r="B651" i="65"/>
  <c r="C648" i="65"/>
  <c r="B648" i="65"/>
  <c r="C653" i="65"/>
  <c r="B653" i="65"/>
  <c r="C654" i="65"/>
  <c r="B654" i="65"/>
  <c r="C655" i="65"/>
  <c r="B655" i="65"/>
  <c r="C656" i="65"/>
  <c r="B656" i="65"/>
  <c r="C657" i="65"/>
  <c r="B657" i="65"/>
  <c r="C649" i="65"/>
  <c r="B649" i="65"/>
  <c r="C652" i="65"/>
  <c r="B652" i="65"/>
  <c r="C658" i="65"/>
  <c r="B658" i="65"/>
  <c r="C161" i="65"/>
  <c r="B161" i="65"/>
  <c r="C162" i="65"/>
  <c r="B162" i="65"/>
  <c r="C163" i="65"/>
  <c r="B163" i="65"/>
  <c r="C164" i="65"/>
  <c r="B164" i="65"/>
  <c r="C165" i="65"/>
  <c r="B165" i="65"/>
  <c r="C166" i="65"/>
  <c r="B166" i="65"/>
  <c r="C167" i="65"/>
  <c r="B167" i="65"/>
  <c r="C168" i="65"/>
  <c r="B168" i="65"/>
  <c r="C169" i="65"/>
  <c r="B169" i="65"/>
  <c r="C181" i="65"/>
  <c r="B181" i="65"/>
  <c r="C182" i="65"/>
  <c r="B182" i="65"/>
  <c r="C183" i="65"/>
  <c r="B183" i="65"/>
  <c r="C184" i="65"/>
  <c r="B184" i="65"/>
  <c r="C185" i="65"/>
  <c r="B185" i="65"/>
  <c r="C186" i="65"/>
  <c r="B186" i="65"/>
  <c r="C170" i="65"/>
  <c r="B170" i="65"/>
  <c r="C171" i="65"/>
  <c r="B171" i="65"/>
  <c r="C172" i="65"/>
  <c r="B172" i="65"/>
  <c r="C173" i="65"/>
  <c r="B173" i="65"/>
  <c r="C174" i="65"/>
  <c r="B174" i="65"/>
  <c r="C175" i="65"/>
  <c r="B175" i="65"/>
  <c r="C176" i="65"/>
  <c r="B176" i="65"/>
  <c r="C177" i="65"/>
  <c r="B177" i="65"/>
  <c r="C178" i="65"/>
  <c r="B178" i="65"/>
  <c r="C179" i="65"/>
  <c r="B179" i="65"/>
  <c r="C180" i="65"/>
  <c r="B180" i="65"/>
  <c r="C187" i="65"/>
  <c r="B187" i="65"/>
  <c r="C188" i="65"/>
  <c r="B188" i="65"/>
  <c r="C189" i="65"/>
  <c r="B189" i="65"/>
  <c r="C190" i="65"/>
  <c r="B190" i="65"/>
  <c r="C191" i="65"/>
  <c r="B191" i="65"/>
  <c r="C192" i="65"/>
  <c r="B192" i="65"/>
  <c r="C193" i="65"/>
  <c r="B193" i="65"/>
  <c r="C194" i="65"/>
  <c r="B194" i="65"/>
  <c r="C195" i="65"/>
  <c r="B195" i="65"/>
  <c r="C196" i="65"/>
  <c r="B196" i="65"/>
  <c r="C197" i="65"/>
  <c r="B197" i="65"/>
  <c r="C198" i="65"/>
  <c r="B198" i="65"/>
  <c r="C471" i="65"/>
  <c r="B471" i="65"/>
  <c r="C472" i="65"/>
  <c r="B472" i="65"/>
  <c r="C473" i="65"/>
  <c r="B473" i="65"/>
  <c r="C474" i="65"/>
  <c r="B474" i="65"/>
  <c r="C475" i="65"/>
  <c r="B475" i="65"/>
  <c r="C476" i="65"/>
  <c r="B476" i="65"/>
  <c r="C477" i="65"/>
  <c r="B477" i="65"/>
  <c r="C478" i="65"/>
  <c r="B478" i="65"/>
  <c r="C479" i="65"/>
  <c r="B479" i="65"/>
  <c r="A331" i="64"/>
  <c r="C331" i="64" s="1"/>
  <c r="A330" i="64"/>
  <c r="A329" i="64"/>
  <c r="C329" i="64" s="1"/>
  <c r="A328" i="64"/>
  <c r="C328" i="64" s="1"/>
  <c r="A327" i="64"/>
  <c r="B327" i="64" s="1"/>
  <c r="A326" i="64"/>
  <c r="B326" i="64" s="1"/>
  <c r="A325" i="64"/>
  <c r="A324" i="64"/>
  <c r="B324" i="64" s="1"/>
  <c r="A323" i="64"/>
  <c r="C323" i="64" s="1"/>
  <c r="A115" i="64"/>
  <c r="B115" i="64" s="1"/>
  <c r="A114" i="64"/>
  <c r="C114" i="64" s="1"/>
  <c r="A113" i="64"/>
  <c r="B113" i="64" s="1"/>
  <c r="A112" i="64"/>
  <c r="B112" i="64" s="1"/>
  <c r="A111" i="64"/>
  <c r="B111" i="64" s="1"/>
  <c r="A110" i="64"/>
  <c r="C110" i="64" s="1"/>
  <c r="A109" i="64"/>
  <c r="C109" i="64" s="1"/>
  <c r="A108" i="64"/>
  <c r="C108" i="64" s="1"/>
  <c r="A107" i="64"/>
  <c r="B107" i="64" s="1"/>
  <c r="A106" i="64"/>
  <c r="C106" i="64" s="1"/>
  <c r="A105" i="64"/>
  <c r="A104" i="64"/>
  <c r="C104" i="64" s="1"/>
  <c r="A98" i="64"/>
  <c r="B98" i="64" s="1"/>
  <c r="A97" i="64"/>
  <c r="B97" i="64" s="1"/>
  <c r="A96" i="64"/>
  <c r="C96" i="64" s="1"/>
  <c r="A95" i="64"/>
  <c r="A94" i="64"/>
  <c r="B94" i="64" s="1"/>
  <c r="A93" i="64"/>
  <c r="C93" i="64" s="1"/>
  <c r="A92" i="64"/>
  <c r="C92" i="64" s="1"/>
  <c r="A91" i="64"/>
  <c r="C91" i="64" s="1"/>
  <c r="A90" i="64"/>
  <c r="B90" i="64" s="1"/>
  <c r="A89" i="64"/>
  <c r="C89" i="64" s="1"/>
  <c r="A88" i="64"/>
  <c r="B88" i="64" s="1"/>
  <c r="A87" i="64"/>
  <c r="C87" i="64" s="1"/>
  <c r="A103" i="64"/>
  <c r="B103" i="64" s="1"/>
  <c r="A102" i="64"/>
  <c r="C102" i="64" s="1"/>
  <c r="A101" i="64"/>
  <c r="B101" i="64" s="1"/>
  <c r="A100" i="64"/>
  <c r="B100" i="64" s="1"/>
  <c r="A99" i="64"/>
  <c r="B99" i="64" s="1"/>
  <c r="A86" i="64"/>
  <c r="C86" i="64" s="1"/>
  <c r="A85" i="64"/>
  <c r="C85" i="64" s="1"/>
  <c r="A84" i="64"/>
  <c r="C84" i="64" s="1"/>
  <c r="A83" i="64"/>
  <c r="A82" i="64"/>
  <c r="C82" i="64" s="1"/>
  <c r="A81" i="64"/>
  <c r="C81" i="64" s="1"/>
  <c r="A80" i="64"/>
  <c r="B80" i="64" s="1"/>
  <c r="A79" i="64"/>
  <c r="B79" i="64" s="1"/>
  <c r="A78" i="64"/>
  <c r="C78" i="64" s="1"/>
  <c r="A221" i="64"/>
  <c r="C221" i="64" s="1"/>
  <c r="A220" i="64"/>
  <c r="B220" i="64" s="1"/>
  <c r="A219" i="64"/>
  <c r="A218" i="64"/>
  <c r="C218" i="64" s="1"/>
  <c r="A217" i="64"/>
  <c r="B217" i="64" s="1"/>
  <c r="A216" i="64"/>
  <c r="B216" i="64" s="1"/>
  <c r="A215" i="64"/>
  <c r="C215" i="64" s="1"/>
  <c r="A214" i="64"/>
  <c r="C214" i="64" s="1"/>
  <c r="A213" i="64"/>
  <c r="C213" i="64" s="1"/>
  <c r="A212" i="64"/>
  <c r="B212" i="64" s="1"/>
  <c r="A211" i="64"/>
  <c r="C211" i="64" s="1"/>
  <c r="A210" i="64"/>
  <c r="C210" i="64" s="1"/>
  <c r="A209" i="64"/>
  <c r="C209" i="64" s="1"/>
  <c r="A208" i="64"/>
  <c r="B208" i="64" s="1"/>
  <c r="A207" i="64"/>
  <c r="B207" i="64" s="1"/>
  <c r="A206" i="64"/>
  <c r="A205" i="64"/>
  <c r="B205" i="64" s="1"/>
  <c r="A204" i="64"/>
  <c r="B204" i="64" s="1"/>
  <c r="A203" i="64"/>
  <c r="B203" i="64" s="1"/>
  <c r="A202" i="64"/>
  <c r="C202" i="64" s="1"/>
  <c r="A201" i="64"/>
  <c r="C201" i="64" s="1"/>
  <c r="A200" i="64"/>
  <c r="B200" i="64" s="1"/>
  <c r="A199" i="64"/>
  <c r="C199" i="64" s="1"/>
  <c r="A198" i="64"/>
  <c r="C198" i="64" s="1"/>
  <c r="C499" i="64"/>
  <c r="B499" i="64"/>
  <c r="C498" i="64"/>
  <c r="B498" i="64"/>
  <c r="C497" i="64"/>
  <c r="B497" i="64"/>
  <c r="C496" i="64"/>
  <c r="B496" i="64"/>
  <c r="C495" i="64"/>
  <c r="B495" i="64"/>
  <c r="C494" i="64"/>
  <c r="B494" i="64"/>
  <c r="C493" i="64"/>
  <c r="B493" i="64"/>
  <c r="C492" i="64"/>
  <c r="B492" i="64"/>
  <c r="C491" i="64"/>
  <c r="B491" i="64"/>
  <c r="C490" i="64"/>
  <c r="B490" i="64"/>
  <c r="C489" i="64"/>
  <c r="B489" i="64"/>
  <c r="C488" i="64"/>
  <c r="B488" i="64"/>
  <c r="C487" i="64"/>
  <c r="B487" i="64"/>
  <c r="C486" i="64"/>
  <c r="B486" i="64"/>
  <c r="C485" i="64"/>
  <c r="B485" i="64"/>
  <c r="C484" i="64"/>
  <c r="B484" i="64"/>
  <c r="C483" i="64"/>
  <c r="B483" i="64"/>
  <c r="C482" i="64"/>
  <c r="B482" i="64"/>
  <c r="C481" i="64"/>
  <c r="B481" i="64"/>
  <c r="C480" i="64"/>
  <c r="B480" i="64"/>
  <c r="C479" i="64"/>
  <c r="B479" i="64"/>
  <c r="C478" i="64"/>
  <c r="B478" i="64"/>
  <c r="C477" i="64"/>
  <c r="B477" i="64"/>
  <c r="C476" i="64"/>
  <c r="B476" i="64"/>
  <c r="C475" i="64"/>
  <c r="B475" i="64"/>
  <c r="C474" i="64"/>
  <c r="B474" i="64"/>
  <c r="C473" i="64"/>
  <c r="B473" i="64"/>
  <c r="C472" i="64"/>
  <c r="B472" i="64"/>
  <c r="C471" i="64"/>
  <c r="B471" i="64"/>
  <c r="C470" i="64"/>
  <c r="B470" i="64"/>
  <c r="C469" i="64"/>
  <c r="B469" i="64"/>
  <c r="C468" i="64"/>
  <c r="B468" i="64"/>
  <c r="C467" i="64"/>
  <c r="B467" i="64"/>
  <c r="C466" i="64"/>
  <c r="B466" i="64"/>
  <c r="C465" i="64"/>
  <c r="B465" i="64"/>
  <c r="C464" i="64"/>
  <c r="B464" i="64"/>
  <c r="C463" i="64"/>
  <c r="B463" i="64"/>
  <c r="C462" i="64"/>
  <c r="B462" i="64"/>
  <c r="C461" i="64"/>
  <c r="B461" i="64"/>
  <c r="C437" i="64"/>
  <c r="B437" i="64"/>
  <c r="C419" i="64"/>
  <c r="B419" i="64"/>
  <c r="C418" i="64"/>
  <c r="B418" i="64"/>
  <c r="C417" i="64"/>
  <c r="B417" i="64"/>
  <c r="C416" i="64"/>
  <c r="B416" i="64"/>
  <c r="C415" i="64"/>
  <c r="B415" i="64"/>
  <c r="C243" i="64"/>
  <c r="B243" i="64"/>
  <c r="C242" i="64"/>
  <c r="B242" i="64"/>
  <c r="C241" i="64"/>
  <c r="B241" i="64"/>
  <c r="C240" i="64"/>
  <c r="B240" i="64"/>
  <c r="C239" i="64"/>
  <c r="B239" i="64"/>
  <c r="C238" i="64"/>
  <c r="B238" i="64"/>
  <c r="C237" i="64"/>
  <c r="B237" i="64"/>
  <c r="C236" i="64"/>
  <c r="B236" i="64"/>
  <c r="C235" i="64"/>
  <c r="B235" i="64"/>
  <c r="C234" i="64"/>
  <c r="B234" i="64"/>
  <c r="C233" i="64"/>
  <c r="B233" i="64"/>
  <c r="C232" i="64"/>
  <c r="B232" i="64"/>
  <c r="C231" i="64"/>
  <c r="B231" i="64"/>
  <c r="C230" i="64"/>
  <c r="B230" i="64"/>
  <c r="C229" i="64"/>
  <c r="B229" i="64"/>
  <c r="C228" i="64"/>
  <c r="B228" i="64"/>
  <c r="C227" i="64"/>
  <c r="B227" i="64"/>
  <c r="C226" i="64"/>
  <c r="B226" i="64"/>
  <c r="C225" i="64"/>
  <c r="B225" i="64"/>
  <c r="C224" i="64"/>
  <c r="B224" i="64"/>
  <c r="C223" i="64"/>
  <c r="B223" i="64"/>
  <c r="C222" i="64"/>
  <c r="B222" i="64"/>
  <c r="C197" i="64"/>
  <c r="B197" i="64"/>
  <c r="C196" i="64"/>
  <c r="B196" i="64"/>
  <c r="C195" i="64"/>
  <c r="B195" i="64"/>
  <c r="C194" i="64"/>
  <c r="B194" i="64"/>
  <c r="C193" i="64"/>
  <c r="B193" i="64"/>
  <c r="C192" i="64"/>
  <c r="B192" i="64"/>
  <c r="C191" i="64"/>
  <c r="B191" i="64"/>
  <c r="C190" i="64"/>
  <c r="B190" i="64"/>
  <c r="C189" i="64"/>
  <c r="B189" i="64"/>
  <c r="C188" i="64"/>
  <c r="B188" i="64"/>
  <c r="C187" i="64"/>
  <c r="B187" i="64"/>
  <c r="C186" i="64"/>
  <c r="B186" i="64"/>
  <c r="C185" i="64"/>
  <c r="B185" i="64"/>
  <c r="C184" i="64"/>
  <c r="B184" i="64"/>
  <c r="C183" i="64"/>
  <c r="B183" i="64"/>
  <c r="C182" i="64"/>
  <c r="B182" i="64"/>
  <c r="C181" i="64"/>
  <c r="B181" i="64"/>
  <c r="C180" i="64"/>
  <c r="B180" i="64"/>
  <c r="C179" i="64"/>
  <c r="B179" i="64"/>
  <c r="C178" i="64"/>
  <c r="B178" i="64"/>
  <c r="C177" i="64"/>
  <c r="B177" i="64"/>
  <c r="C176" i="64"/>
  <c r="B176" i="64"/>
  <c r="C175" i="64"/>
  <c r="B175" i="64"/>
  <c r="C174" i="64"/>
  <c r="B174" i="64"/>
  <c r="C173" i="64"/>
  <c r="B173" i="64"/>
  <c r="C172" i="64"/>
  <c r="B172" i="64"/>
  <c r="C171" i="64"/>
  <c r="B171" i="64"/>
  <c r="C168" i="64"/>
  <c r="B168" i="64"/>
  <c r="C167" i="64"/>
  <c r="B167" i="64"/>
  <c r="C166" i="64"/>
  <c r="B166" i="64"/>
  <c r="C165" i="64"/>
  <c r="B165" i="64"/>
  <c r="C164" i="64"/>
  <c r="B164" i="64"/>
  <c r="C163" i="64"/>
  <c r="B163" i="64"/>
  <c r="C162" i="64"/>
  <c r="B162" i="64"/>
  <c r="C161" i="64"/>
  <c r="B161" i="64"/>
  <c r="C160" i="64"/>
  <c r="B160" i="64"/>
  <c r="C159" i="64"/>
  <c r="B159" i="64"/>
  <c r="C158" i="64"/>
  <c r="B158" i="64"/>
  <c r="C157" i="64"/>
  <c r="B157" i="64"/>
  <c r="C156" i="64"/>
  <c r="B156" i="64"/>
  <c r="C155" i="64"/>
  <c r="B155" i="64"/>
  <c r="C154" i="64"/>
  <c r="B154" i="64"/>
  <c r="C153" i="64"/>
  <c r="B153" i="64"/>
  <c r="C152" i="64"/>
  <c r="B152" i="64"/>
  <c r="C151" i="64"/>
  <c r="B151" i="64"/>
  <c r="C150" i="64"/>
  <c r="B150" i="64"/>
  <c r="C149" i="64"/>
  <c r="B149" i="64"/>
  <c r="C148" i="64"/>
  <c r="B148" i="64"/>
  <c r="C147" i="64"/>
  <c r="B147" i="64"/>
  <c r="C146" i="64"/>
  <c r="B146" i="64"/>
  <c r="C145" i="64"/>
  <c r="B145" i="64"/>
  <c r="C144" i="64"/>
  <c r="B144" i="64"/>
  <c r="C143" i="64"/>
  <c r="B143" i="64"/>
  <c r="C142" i="64"/>
  <c r="B142" i="64"/>
  <c r="C141" i="64"/>
  <c r="B141" i="64"/>
  <c r="C140" i="64"/>
  <c r="B140" i="64"/>
  <c r="C139" i="64"/>
  <c r="B139" i="64"/>
  <c r="C138" i="64"/>
  <c r="B138" i="64"/>
  <c r="C137" i="64"/>
  <c r="B137" i="64"/>
  <c r="C136" i="64"/>
  <c r="B136" i="64"/>
  <c r="C135" i="64"/>
  <c r="B135" i="64"/>
  <c r="C134" i="64"/>
  <c r="B134" i="64"/>
  <c r="C133" i="64"/>
  <c r="B133" i="64"/>
  <c r="C132" i="64"/>
  <c r="B132" i="64"/>
  <c r="C131" i="64"/>
  <c r="B131" i="64"/>
  <c r="C130" i="64"/>
  <c r="B130" i="64"/>
  <c r="C129" i="64"/>
  <c r="B129" i="64"/>
  <c r="C128" i="64"/>
  <c r="B128" i="64"/>
  <c r="C127" i="64"/>
  <c r="B127" i="64"/>
  <c r="C126" i="64"/>
  <c r="B126" i="64"/>
  <c r="C125" i="64"/>
  <c r="B125" i="64"/>
  <c r="C124" i="64"/>
  <c r="B124" i="64"/>
  <c r="C117" i="64"/>
  <c r="B117" i="64"/>
  <c r="C116" i="64"/>
  <c r="B116" i="64"/>
  <c r="C60" i="64"/>
  <c r="B60" i="64"/>
  <c r="C59" i="64"/>
  <c r="B59" i="64"/>
  <c r="C58" i="64"/>
  <c r="B58" i="64"/>
  <c r="C57" i="64"/>
  <c r="B57" i="64"/>
  <c r="C56" i="64"/>
  <c r="B56" i="64"/>
  <c r="C55" i="64"/>
  <c r="B55" i="64"/>
  <c r="C54" i="64"/>
  <c r="B54" i="64"/>
  <c r="C53" i="64"/>
  <c r="B53" i="64"/>
  <c r="C52" i="64"/>
  <c r="B52" i="64"/>
  <c r="C51" i="64"/>
  <c r="B51" i="64"/>
  <c r="C50" i="64"/>
  <c r="B50" i="64"/>
  <c r="C49" i="64"/>
  <c r="B49" i="64"/>
  <c r="C48" i="64"/>
  <c r="B48" i="64"/>
  <c r="C47" i="64"/>
  <c r="B47" i="64"/>
  <c r="C46" i="64"/>
  <c r="B46" i="64"/>
  <c r="C45" i="64"/>
  <c r="B45" i="64"/>
  <c r="C44" i="64"/>
  <c r="B44" i="64"/>
  <c r="C43" i="64"/>
  <c r="B43" i="64"/>
  <c r="C42" i="64"/>
  <c r="B42" i="64"/>
  <c r="C41" i="64"/>
  <c r="B41" i="64"/>
  <c r="C40" i="64"/>
  <c r="B40" i="64"/>
  <c r="C39" i="64"/>
  <c r="B39" i="64"/>
  <c r="C38" i="64"/>
  <c r="B38" i="64"/>
  <c r="C37" i="64"/>
  <c r="B37" i="64"/>
  <c r="C36" i="64"/>
  <c r="B36" i="64"/>
  <c r="C35" i="64"/>
  <c r="B35" i="64"/>
  <c r="C34" i="64"/>
  <c r="B34" i="64"/>
  <c r="C33" i="64"/>
  <c r="B33" i="64"/>
  <c r="C32" i="64"/>
  <c r="B32" i="64"/>
  <c r="C31" i="64"/>
  <c r="B31" i="64"/>
  <c r="C30" i="64"/>
  <c r="B30" i="64"/>
  <c r="C29" i="64"/>
  <c r="B29" i="64"/>
  <c r="C28" i="64"/>
  <c r="B28" i="64"/>
  <c r="C27" i="64"/>
  <c r="B27" i="64"/>
  <c r="C26" i="64"/>
  <c r="B26" i="64"/>
  <c r="C25" i="64"/>
  <c r="B25" i="64"/>
  <c r="C24" i="64"/>
  <c r="B24" i="64"/>
  <c r="C23" i="64"/>
  <c r="B23" i="64"/>
  <c r="C22" i="64"/>
  <c r="B22" i="64"/>
  <c r="C21" i="64"/>
  <c r="B21" i="64"/>
  <c r="C20" i="64"/>
  <c r="B20" i="64"/>
  <c r="C19" i="64"/>
  <c r="B19" i="64"/>
  <c r="C18" i="64"/>
  <c r="B18" i="64"/>
  <c r="C17" i="64"/>
  <c r="B17" i="64"/>
  <c r="C16" i="64"/>
  <c r="B16" i="64"/>
  <c r="C15" i="64"/>
  <c r="B15" i="64"/>
  <c r="C14" i="64"/>
  <c r="B14" i="64"/>
  <c r="C13" i="64"/>
  <c r="B13" i="64"/>
  <c r="C12" i="64"/>
  <c r="B12" i="64"/>
  <c r="C11" i="64"/>
  <c r="B11" i="64"/>
  <c r="C10" i="64"/>
  <c r="B10" i="64"/>
  <c r="C112" i="64" l="1"/>
  <c r="B209" i="64"/>
  <c r="C217" i="64"/>
  <c r="C80" i="64"/>
  <c r="B87" i="64"/>
  <c r="B201" i="64"/>
  <c r="B84" i="64"/>
  <c r="B323" i="64"/>
  <c r="C88" i="64"/>
  <c r="C203" i="64"/>
  <c r="B221" i="64"/>
  <c r="B104" i="64"/>
  <c r="C326" i="64"/>
  <c r="B85" i="64"/>
  <c r="C111" i="64"/>
  <c r="B78" i="64"/>
  <c r="B93" i="64"/>
  <c r="B106" i="64"/>
  <c r="C207" i="64"/>
  <c r="C95" i="64"/>
  <c r="B95" i="64"/>
  <c r="B199" i="64"/>
  <c r="C205" i="64"/>
  <c r="C212" i="64"/>
  <c r="C100" i="64"/>
  <c r="C107" i="64"/>
  <c r="C113" i="64"/>
  <c r="C327" i="64"/>
  <c r="B82" i="64"/>
  <c r="B213" i="64"/>
  <c r="C101" i="64"/>
  <c r="B91" i="64"/>
  <c r="C97" i="64"/>
  <c r="B108" i="64"/>
  <c r="C220" i="64"/>
  <c r="B331" i="64"/>
  <c r="B83" i="64"/>
  <c r="C83" i="64"/>
  <c r="C98" i="64"/>
  <c r="C200" i="64"/>
  <c r="C206" i="64"/>
  <c r="B206" i="64"/>
  <c r="B218" i="64"/>
  <c r="B328" i="64"/>
  <c r="C219" i="64"/>
  <c r="B219" i="64"/>
  <c r="B89" i="64"/>
  <c r="C94" i="64"/>
  <c r="C105" i="64"/>
  <c r="B105" i="64"/>
  <c r="C208" i="64"/>
  <c r="B102" i="64"/>
  <c r="B214" i="64"/>
  <c r="B81" i="64"/>
  <c r="B329" i="64"/>
  <c r="B86" i="64"/>
  <c r="C90" i="64"/>
  <c r="C324" i="64"/>
  <c r="C204" i="64"/>
  <c r="C103" i="64"/>
  <c r="C325" i="64"/>
  <c r="B325" i="64"/>
  <c r="B109" i="64"/>
  <c r="B210" i="64"/>
  <c r="C99" i="64"/>
  <c r="B202" i="64"/>
  <c r="B215" i="64"/>
  <c r="C79" i="64"/>
  <c r="B96" i="64"/>
  <c r="B114" i="64"/>
  <c r="C330" i="64"/>
  <c r="B330" i="64"/>
  <c r="B198" i="64"/>
  <c r="B211" i="64"/>
  <c r="B92" i="64"/>
  <c r="B110" i="64"/>
  <c r="C216" i="64"/>
  <c r="C115" i="64"/>
</calcChain>
</file>

<file path=xl/sharedStrings.xml><?xml version="1.0" encoding="utf-8"?>
<sst xmlns="http://schemas.openxmlformats.org/spreadsheetml/2006/main" count="13036" uniqueCount="1195">
  <si>
    <t>Ma</t>
  </si>
  <si>
    <t>Pr (‰)</t>
  </si>
  <si>
    <t>Ph (‰)</t>
  </si>
  <si>
    <t>Geologic archive (sediment=1, oil=0)</t>
  </si>
  <si>
    <t>Terrestrial input (marine=0, terrestrial=10)</t>
  </si>
  <si>
    <t>CIE (no=0, yes=1)</t>
  </si>
  <si>
    <t>Free=0, Sulfur-bound=1</t>
  </si>
  <si>
    <t>Reference</t>
  </si>
  <si>
    <t>Sample name</t>
  </si>
  <si>
    <t>Latitude</t>
  </si>
  <si>
    <t>Longitude</t>
  </si>
  <si>
    <t>Location</t>
  </si>
  <si>
    <t>Roy et al. 2021</t>
  </si>
  <si>
    <t>SV12</t>
  </si>
  <si>
    <t>Tista valley, Darjeeling–Sikkim Himalay</t>
  </si>
  <si>
    <t>SV9</t>
  </si>
  <si>
    <t>SV7</t>
  </si>
  <si>
    <t>SV5</t>
  </si>
  <si>
    <t>SV3</t>
  </si>
  <si>
    <t>SV1</t>
  </si>
  <si>
    <t>Pagani et al. 1999</t>
  </si>
  <si>
    <t>Site 608 (King's Trough)</t>
  </si>
  <si>
    <t>E North Atlantic Ocean</t>
  </si>
  <si>
    <t>Site 516 (Rio Grande Rise)</t>
  </si>
  <si>
    <t>W South Atlantic Ocean</t>
  </si>
  <si>
    <t>Bechtel et al. 2013</t>
  </si>
  <si>
    <t>Ang 27 (10,437m)</t>
  </si>
  <si>
    <t>Angeharan, Azerbaijan</t>
  </si>
  <si>
    <t>Ang 26 (10,377m)</t>
  </si>
  <si>
    <t>Ang 24 (9, 357m)</t>
  </si>
  <si>
    <t>Ang 21 (9, 317m)</t>
  </si>
  <si>
    <t>Ang 19 (9, 297m) - Maikop</t>
  </si>
  <si>
    <t>Ang 18 (9, 287m) - Maikop</t>
  </si>
  <si>
    <t>Ang 15 (7, 157m) - Maikop</t>
  </si>
  <si>
    <t>Ang 14 (7, 147m) - Maikop</t>
  </si>
  <si>
    <t>Ang 13b (7, 138m) - Maikop</t>
  </si>
  <si>
    <t>Ang 12 (7, 127m) - Maikop</t>
  </si>
  <si>
    <t>Ang 11 (6, 123m) - Maikop</t>
  </si>
  <si>
    <t>Ang 9 (5, 112.5 m) - Maikop</t>
  </si>
  <si>
    <t>Ang 8 (5, 103m) - Maikop</t>
  </si>
  <si>
    <t>Ang 6 (5, 83m) - Maikop</t>
  </si>
  <si>
    <t>Köster et al. 1998</t>
  </si>
  <si>
    <t>KR93-08 (Skole, Krepak, Menilite Formation)</t>
  </si>
  <si>
    <t>SE Poland</t>
  </si>
  <si>
    <t>WY93-09A (Skole, Wyzne, Menilite Formation)</t>
  </si>
  <si>
    <t>E2-32 (Skole, Futoma, Menilite Formation)</t>
  </si>
  <si>
    <t>ST93-08 (Skole, Straszydle, Menilite Formation)</t>
  </si>
  <si>
    <t>KR93-15 (Skole, Krepak, Menilite Formation)</t>
  </si>
  <si>
    <t>Hollis et al. 2022</t>
  </si>
  <si>
    <t>TW-49*</t>
  </si>
  <si>
    <t>East Coast in New Zealand</t>
  </si>
  <si>
    <t>TW-41*</t>
  </si>
  <si>
    <t>TW-38</t>
  </si>
  <si>
    <t>TW-37</t>
  </si>
  <si>
    <t>TW-29*</t>
  </si>
  <si>
    <t>TW-25</t>
  </si>
  <si>
    <t>TW-23*</t>
  </si>
  <si>
    <t>TW-13</t>
  </si>
  <si>
    <t>TW-7*</t>
  </si>
  <si>
    <t>B Ogbesejana et al. 2020</t>
  </si>
  <si>
    <t>ADL-1</t>
  </si>
  <si>
    <t>Northern and Offshore Niger Delta basin, Nigeria</t>
  </si>
  <si>
    <t>ADL-3</t>
  </si>
  <si>
    <t>ADL-4</t>
  </si>
  <si>
    <t>ADL-5</t>
  </si>
  <si>
    <t>ADL-6</t>
  </si>
  <si>
    <t>ADL-7</t>
  </si>
  <si>
    <t>ADL-8</t>
  </si>
  <si>
    <t>ADL-9</t>
  </si>
  <si>
    <t>OKN-2</t>
  </si>
  <si>
    <t>OKN-3</t>
  </si>
  <si>
    <t>OKN-4</t>
  </si>
  <si>
    <t>OKN-5</t>
  </si>
  <si>
    <t>OKN-7</t>
  </si>
  <si>
    <t>OKN-8</t>
  </si>
  <si>
    <t>OKN-9</t>
  </si>
  <si>
    <t>OKN-10</t>
  </si>
  <si>
    <t>OKN-11</t>
  </si>
  <si>
    <t>OKN-12</t>
  </si>
  <si>
    <t>OKN-14</t>
  </si>
  <si>
    <t>OKN-16</t>
  </si>
  <si>
    <t>MJI-1</t>
  </si>
  <si>
    <t>MJI-3</t>
  </si>
  <si>
    <t>MJI-4</t>
  </si>
  <si>
    <t>MJI-5</t>
  </si>
  <si>
    <t>MJI-7</t>
  </si>
  <si>
    <t>MJI-8</t>
  </si>
  <si>
    <t>MJI-9</t>
  </si>
  <si>
    <t>MJI-10</t>
  </si>
  <si>
    <t>MJO-1</t>
  </si>
  <si>
    <t>OKN2625</t>
  </si>
  <si>
    <t>OKN2863</t>
  </si>
  <si>
    <t>MJI2857</t>
  </si>
  <si>
    <t>MJI3405</t>
  </si>
  <si>
    <t>MJO2293</t>
  </si>
  <si>
    <t>MJO2570</t>
  </si>
  <si>
    <t>MJO2808</t>
  </si>
  <si>
    <t>El-Shafeiy et al. 2019</t>
  </si>
  <si>
    <t>Abu Tartur section65</t>
  </si>
  <si>
    <t>Egypt</t>
  </si>
  <si>
    <t>Abu Tartur section90</t>
  </si>
  <si>
    <t>Abu Tartur section102</t>
  </si>
  <si>
    <t>Abu Tartur section126</t>
  </si>
  <si>
    <t>Abu Tartur section131</t>
  </si>
  <si>
    <t>Abu Tartur section154</t>
  </si>
  <si>
    <t>Abu Tartur section155</t>
  </si>
  <si>
    <t>Abu Tartur section156</t>
  </si>
  <si>
    <t>Abu Tartur section157</t>
  </si>
  <si>
    <t>Quseir section49</t>
  </si>
  <si>
    <t>Quseir section99</t>
  </si>
  <si>
    <t>Quseir section111</t>
  </si>
  <si>
    <t>Quseir section132</t>
  </si>
  <si>
    <t>Quseir section141</t>
  </si>
  <si>
    <t>Quseir section149</t>
  </si>
  <si>
    <t>Quseir section153</t>
  </si>
  <si>
    <t>Quseir section200</t>
  </si>
  <si>
    <t>Quseir section209</t>
  </si>
  <si>
    <t>Quseir section226</t>
  </si>
  <si>
    <t>Quseir section230</t>
  </si>
  <si>
    <t>Quseir section231</t>
  </si>
  <si>
    <t>Abu Tartur section159</t>
  </si>
  <si>
    <t>Abu Tartur section161</t>
  </si>
  <si>
    <t>Abu Tartur section162</t>
  </si>
  <si>
    <t>Abu Tartur section166</t>
  </si>
  <si>
    <t>Abu Tartur section177</t>
  </si>
  <si>
    <t>Quseir section233</t>
  </si>
  <si>
    <t>Quseir section246</t>
  </si>
  <si>
    <t>Quseir section268</t>
  </si>
  <si>
    <t>Quseir section291</t>
  </si>
  <si>
    <t>Quseir section294</t>
  </si>
  <si>
    <t>Quseir section304</t>
  </si>
  <si>
    <t>Quseir section318</t>
  </si>
  <si>
    <t>Quseir section327</t>
  </si>
  <si>
    <t>Quseir section339</t>
  </si>
  <si>
    <t>Quseir section351</t>
  </si>
  <si>
    <t>Quseir section357</t>
  </si>
  <si>
    <t>Quseir section396</t>
  </si>
  <si>
    <t>Alizadah et al., 2015</t>
  </si>
  <si>
    <t>A-3 Gurpi</t>
  </si>
  <si>
    <t>Abadan Plain, SW Iran</t>
  </si>
  <si>
    <t>B-3 Ilam</t>
  </si>
  <si>
    <t>C-5 Sarvak</t>
  </si>
  <si>
    <t>C-6 Sarvak</t>
  </si>
  <si>
    <t>van Bentum et al. 2012a</t>
  </si>
  <si>
    <t>Site 1276 A 31 - 31-2 52/53 (1081.02mbsf)</t>
  </si>
  <si>
    <t>Newfoundland, Canada</t>
  </si>
  <si>
    <t>Site 1276 A 31 - 31-2 77/78 (1081.27mbsf)</t>
  </si>
  <si>
    <t>Site 1276 A - 31-2 126/127 (1081.76mbsf)</t>
  </si>
  <si>
    <t>Site 1276 A 31 - 31-2 134/135 (1081.84mbsf)</t>
  </si>
  <si>
    <t>1276 A 31 31-3 29/30</t>
  </si>
  <si>
    <t>1276 A 31 31-4 64/65 (1084.03mbsf)</t>
  </si>
  <si>
    <t>Sinninghe Damste et al. 2008b</t>
  </si>
  <si>
    <t>41-367-18-1-120-124</t>
  </si>
  <si>
    <t>Cape Verde, NW African Coast</t>
  </si>
  <si>
    <t>41-367-18-2-6-9</t>
  </si>
  <si>
    <t>41-367-18-2-59-62</t>
  </si>
  <si>
    <t>41-367-18-2-88-91</t>
  </si>
  <si>
    <t>41-367-18-2-121-125</t>
  </si>
  <si>
    <t>41-367-18-3-39-42</t>
  </si>
  <si>
    <t>41-367-18-3-111-114</t>
  </si>
  <si>
    <t>41-367-18-4-40-43</t>
  </si>
  <si>
    <t>41-367-18-4-79-83</t>
  </si>
  <si>
    <t>41-367-18-4-121-125</t>
  </si>
  <si>
    <t>41-367-18-5-100-106</t>
  </si>
  <si>
    <t>41-367-19-1-143-147</t>
  </si>
  <si>
    <t>41-367-19-2-14-18</t>
  </si>
  <si>
    <t>41-367-19-2-89-94</t>
  </si>
  <si>
    <t>41-367-19-3-43-47</t>
  </si>
  <si>
    <t>41-367-19-4-62-66</t>
  </si>
  <si>
    <t>D-4 Kazhdumi</t>
  </si>
  <si>
    <t>D-5 Kazhdumi</t>
  </si>
  <si>
    <t>Tsikos et al. 2004</t>
  </si>
  <si>
    <t>C35</t>
  </si>
  <si>
    <t>Vigla Shale, NW Greece</t>
  </si>
  <si>
    <t>C41 (1.15m)</t>
  </si>
  <si>
    <t>V13 (-1.6m)</t>
  </si>
  <si>
    <t>V23b (-2.75m)</t>
  </si>
  <si>
    <t>V29b (-3.8m)</t>
  </si>
  <si>
    <t>V38 (-5.34m)</t>
  </si>
  <si>
    <t>V41b (-5.69m)</t>
  </si>
  <si>
    <t>V47 (-7.29m)</t>
  </si>
  <si>
    <t>Naafs et al. 2016</t>
  </si>
  <si>
    <t>MF 8</t>
  </si>
  <si>
    <t>Djebel Serdj, Tunisia</t>
  </si>
  <si>
    <t>MF 21</t>
  </si>
  <si>
    <t>MF 83</t>
  </si>
  <si>
    <t>MF 94</t>
  </si>
  <si>
    <t>SN 123</t>
  </si>
  <si>
    <t>58.7m</t>
  </si>
  <si>
    <t>Cau, S Spain</t>
  </si>
  <si>
    <t>59.1m</t>
  </si>
  <si>
    <t>61.1m</t>
  </si>
  <si>
    <t>64.2m</t>
  </si>
  <si>
    <t>64.5m</t>
  </si>
  <si>
    <t>65.4m</t>
  </si>
  <si>
    <t>66.0m</t>
  </si>
  <si>
    <t>66.6m</t>
  </si>
  <si>
    <t>68.0m</t>
  </si>
  <si>
    <t>70.0m</t>
  </si>
  <si>
    <t>74.0m</t>
  </si>
  <si>
    <t>79.0m</t>
  </si>
  <si>
    <t>83.2m</t>
  </si>
  <si>
    <t>E-5 Gadvan</t>
  </si>
  <si>
    <t>E-6 Gadvan</t>
  </si>
  <si>
    <t>V54 (-10.05m)</t>
  </si>
  <si>
    <t>V60 (-12.47m)</t>
  </si>
  <si>
    <t>F-4 Fahliyan</t>
  </si>
  <si>
    <t>F-6 Fahliyan</t>
  </si>
  <si>
    <t>van Kaam-Peters HME et al. 1998</t>
  </si>
  <si>
    <t>UK1</t>
  </si>
  <si>
    <t>Kimmeridge Clay Facies, Dorset, UK</t>
  </si>
  <si>
    <t>UK2</t>
  </si>
  <si>
    <t>UK3</t>
  </si>
  <si>
    <t>UK4</t>
  </si>
  <si>
    <t>Murrillo et al. 2016</t>
  </si>
  <si>
    <t>7120/9-2 (1) (1943m - Hekkingen Formation)</t>
  </si>
  <si>
    <t>Albatross, Barents Sea, Norway</t>
  </si>
  <si>
    <t>UK5</t>
  </si>
  <si>
    <t>UK6</t>
  </si>
  <si>
    <t>7120/8-2 (1)  (1974m - Hekkingen Formation)</t>
  </si>
  <si>
    <t>Askeladd, Barents Sea, Norway</t>
  </si>
  <si>
    <t>UK7</t>
  </si>
  <si>
    <t>UK8</t>
  </si>
  <si>
    <t>7120/8-2 (2)  (1995m - Hekkingen Formation)</t>
  </si>
  <si>
    <t>UK10</t>
  </si>
  <si>
    <t>UK11</t>
  </si>
  <si>
    <t>UK12</t>
  </si>
  <si>
    <t>UK13</t>
  </si>
  <si>
    <t>7120/8-2 (3)   (2055m - Hekkingen Formation)</t>
  </si>
  <si>
    <t>French et al. 2014</t>
  </si>
  <si>
    <t>ENR005 (7.28 m)</t>
  </si>
  <si>
    <t>ENR015 (6.48m)</t>
  </si>
  <si>
    <t>ENR004 (5.98m)</t>
  </si>
  <si>
    <t>ENR014 (5.68m)</t>
  </si>
  <si>
    <t>Ajuaba et al. 2022</t>
  </si>
  <si>
    <t>D128</t>
  </si>
  <si>
    <t>Southwest German Basin</t>
  </si>
  <si>
    <t>D127</t>
  </si>
  <si>
    <t>D125</t>
  </si>
  <si>
    <t>D124</t>
  </si>
  <si>
    <t>D120</t>
  </si>
  <si>
    <t>D118</t>
  </si>
  <si>
    <t>D115</t>
  </si>
  <si>
    <t>D112</t>
  </si>
  <si>
    <t>D111</t>
  </si>
  <si>
    <t>D109a</t>
  </si>
  <si>
    <t>D109</t>
  </si>
  <si>
    <t>D106</t>
  </si>
  <si>
    <t>D104</t>
  </si>
  <si>
    <t>D101</t>
  </si>
  <si>
    <t>D100</t>
  </si>
  <si>
    <t>D98</t>
  </si>
  <si>
    <t>D96</t>
  </si>
  <si>
    <t>D93</t>
  </si>
  <si>
    <t>D67</t>
  </si>
  <si>
    <t>D65</t>
  </si>
  <si>
    <t>D62</t>
  </si>
  <si>
    <t>D60</t>
  </si>
  <si>
    <t>D60a</t>
  </si>
  <si>
    <t>D57</t>
  </si>
  <si>
    <t>ENR003 (5.18m)</t>
  </si>
  <si>
    <t>ENR001 (3.28m)</t>
  </si>
  <si>
    <t>ENR007 (1.28m)</t>
  </si>
  <si>
    <t>ENR008 (0.48m)</t>
  </si>
  <si>
    <t>ENR012 (-0.42m)</t>
  </si>
  <si>
    <t>ENR011 (-0.86m)</t>
  </si>
  <si>
    <t>ENR017 (-2.4m)</t>
  </si>
  <si>
    <t>ENR016(-3.06)</t>
  </si>
  <si>
    <t>ENR016</t>
  </si>
  <si>
    <t>ENR009(-3.72)</t>
  </si>
  <si>
    <t>ENR009</t>
  </si>
  <si>
    <t>ENR018(-4.16)</t>
  </si>
  <si>
    <t>ENR018</t>
  </si>
  <si>
    <t>ENR019(-5.04)</t>
  </si>
  <si>
    <t>ENR019</t>
  </si>
  <si>
    <t>7120/12-2, DST2 (1985-1991m - Nordmela Formation)</t>
  </si>
  <si>
    <t>Alke, Barents Sea, Norway</t>
  </si>
  <si>
    <t>7119/12-3</t>
  </si>
  <si>
    <t>7120/7-1</t>
  </si>
  <si>
    <t>7120/8-1</t>
  </si>
  <si>
    <t>7120/9-1</t>
  </si>
  <si>
    <t>7121/7-1</t>
  </si>
  <si>
    <t>7120/6-1</t>
  </si>
  <si>
    <t>Snøhvit, Barenent Sea, Norway</t>
  </si>
  <si>
    <t>7121/4-1</t>
  </si>
  <si>
    <t>7121/5-1</t>
  </si>
  <si>
    <t>Storm et al., 2026</t>
  </si>
  <si>
    <t>Prees 2C-35.18</t>
  </si>
  <si>
    <t>Cheshire Basin, Shropshire, UK</t>
  </si>
  <si>
    <t>Prees 2C-44.99</t>
  </si>
  <si>
    <t>Prees 2C-54.85</t>
  </si>
  <si>
    <t>Prees 2C-64.72</t>
  </si>
  <si>
    <t>Prees 2C-67.09</t>
  </si>
  <si>
    <t>Prees 2C-68.04</t>
  </si>
  <si>
    <t>Prees 2C-69.83</t>
  </si>
  <si>
    <t>Prees 2C-70.64</t>
  </si>
  <si>
    <t>Prees 2C-72.32</t>
  </si>
  <si>
    <t>Prees 2C-74.92</t>
  </si>
  <si>
    <t>Prees 2C-77.44</t>
  </si>
  <si>
    <t>Prees 2C-80.02</t>
  </si>
  <si>
    <t>Prees 2C-82.59</t>
  </si>
  <si>
    <t>Prees 2C-85.37</t>
  </si>
  <si>
    <t>Prees 2C-87.42</t>
  </si>
  <si>
    <t>Prees 2C-90.52</t>
  </si>
  <si>
    <t>Prees 2C-92.04</t>
  </si>
  <si>
    <t>Prees 2C-95.17</t>
  </si>
  <si>
    <t>Prees 2C-105.81</t>
  </si>
  <si>
    <t>Prees 2C-110.02</t>
  </si>
  <si>
    <t>Prees 2C-115.65</t>
  </si>
  <si>
    <t>Prees 2C-120.58</t>
  </si>
  <si>
    <t>Prees 2C-125.11</t>
  </si>
  <si>
    <t>Prees 2C-130.5</t>
  </si>
  <si>
    <t>Prees 2C-135.7</t>
  </si>
  <si>
    <t>Prees 2C-140.02</t>
  </si>
  <si>
    <t>Prees 2C-145.01</t>
  </si>
  <si>
    <t>Prees 2C-149.43</t>
  </si>
  <si>
    <t>Prees 2C-155.27</t>
  </si>
  <si>
    <t>Prees 2C-157.9522</t>
  </si>
  <si>
    <t>Prees 2C-160.9</t>
  </si>
  <si>
    <t>Prees 2C-162.0619</t>
  </si>
  <si>
    <t>Prees 2C-165.26</t>
  </si>
  <si>
    <t>Prees 2C-166.3194</t>
  </si>
  <si>
    <t>RHB-2.6</t>
  </si>
  <si>
    <t>RHB-2.1</t>
  </si>
  <si>
    <t>RHB-1.6</t>
  </si>
  <si>
    <t>RHB-1.1</t>
  </si>
  <si>
    <t>RHB-0.6</t>
  </si>
  <si>
    <t>RHB-0.2</t>
  </si>
  <si>
    <t>RHB--0.2</t>
  </si>
  <si>
    <t>RHB--0.6</t>
  </si>
  <si>
    <t>RHB--1.05</t>
  </si>
  <si>
    <t>RHB--1.5</t>
  </si>
  <si>
    <t>Prees 2C-169.75</t>
  </si>
  <si>
    <t>Prees 2C-174.75</t>
  </si>
  <si>
    <t>Prees 2C-180.15</t>
  </si>
  <si>
    <t>Prees 2C-185.44</t>
  </si>
  <si>
    <t>Prees 2C-187.0179</t>
  </si>
  <si>
    <t>Prees 2C-190.24</t>
  </si>
  <si>
    <t>Prees 2C-196.3</t>
  </si>
  <si>
    <t>Prees 2C-225.11</t>
  </si>
  <si>
    <t>Prees 2C-264.86</t>
  </si>
  <si>
    <t>Prees 2C-270.29</t>
  </si>
  <si>
    <t>Prees 2C-275.14</t>
  </si>
  <si>
    <t>Beith et al. 2023</t>
  </si>
  <si>
    <t>Felixkirk287</t>
  </si>
  <si>
    <t>Cleveland Basin in North Yorkshire, UK</t>
  </si>
  <si>
    <t>Felixkirk286.9</t>
  </si>
  <si>
    <t>Felixkirk286.5</t>
  </si>
  <si>
    <t>Felixkirk286.1</t>
  </si>
  <si>
    <t>Felixkirk285.9</t>
  </si>
  <si>
    <t>Felixkirk285.7</t>
  </si>
  <si>
    <t>Felixkirk285.4</t>
  </si>
  <si>
    <t>Felixkirk285.3</t>
  </si>
  <si>
    <t>Felixkirk285.2</t>
  </si>
  <si>
    <t>Felixkirk284.9</t>
  </si>
  <si>
    <t>Felixkirk284.7</t>
  </si>
  <si>
    <t>Felixkirk284.5</t>
  </si>
  <si>
    <t>Felixkirk289</t>
  </si>
  <si>
    <t>Felixkirk288.9</t>
  </si>
  <si>
    <t>Felixkirk288.7</t>
  </si>
  <si>
    <t>Felixkirk288.6</t>
  </si>
  <si>
    <t>Felixkirk288.5</t>
  </si>
  <si>
    <t>Felixkirk288.3</t>
  </si>
  <si>
    <t>Felixkirk287.9</t>
  </si>
  <si>
    <t>Felixkirk287.2</t>
  </si>
  <si>
    <t>Jaraula et al., 2013</t>
  </si>
  <si>
    <t>P4</t>
  </si>
  <si>
    <t>St Audrie’s Bay, UK</t>
  </si>
  <si>
    <t>P3</t>
  </si>
  <si>
    <t>P2</t>
  </si>
  <si>
    <t>P1</t>
  </si>
  <si>
    <t>LIAS-2</t>
  </si>
  <si>
    <t>LIAS-1</t>
  </si>
  <si>
    <t>LANG1</t>
  </si>
  <si>
    <t>W6</t>
  </si>
  <si>
    <t>W1</t>
  </si>
  <si>
    <t>Lavernock1.3</t>
  </si>
  <si>
    <t>Lavernock, bristol channel basin, South Wales, UK</t>
  </si>
  <si>
    <t>Lavernock1.4</t>
  </si>
  <si>
    <t>Lavernock1.5</t>
  </si>
  <si>
    <t>Lavernock1.7</t>
  </si>
  <si>
    <t>Lavernock1.9</t>
  </si>
  <si>
    <t>Lavernock2</t>
  </si>
  <si>
    <t>Lavernock2.2</t>
  </si>
  <si>
    <t>Lavernock2.3</t>
  </si>
  <si>
    <t>Lavernock2.6</t>
  </si>
  <si>
    <t>Lavernock2.8</t>
  </si>
  <si>
    <t>Lavernock3.2</t>
  </si>
  <si>
    <t>Lavernock3.4</t>
  </si>
  <si>
    <t>Lavernock3.5</t>
  </si>
  <si>
    <t>Lavernock3.9</t>
  </si>
  <si>
    <t>Lavernock4.5</t>
  </si>
  <si>
    <t>Felixkirk289.7</t>
  </si>
  <si>
    <t>Felixkirk289.2</t>
  </si>
  <si>
    <t>Felixkirk289.1</t>
  </si>
  <si>
    <t>Fox et al. 2022</t>
  </si>
  <si>
    <t>SAB 5/5/11_27</t>
  </si>
  <si>
    <t>St. Audrie’s Bay, Bristol Channel Basin</t>
  </si>
  <si>
    <t>SAB 5/5/11_26</t>
  </si>
  <si>
    <t>SAB 5/5/11_25</t>
  </si>
  <si>
    <t>SAB 5/5/11_23</t>
  </si>
  <si>
    <t>SAB 5/5/11_22</t>
  </si>
  <si>
    <t>SAB 5/5/11_21</t>
  </si>
  <si>
    <t>SAB 5/5/11_20</t>
  </si>
  <si>
    <t>SAB 5/5/11_19</t>
  </si>
  <si>
    <t>SAB 5/5/11_18</t>
  </si>
  <si>
    <t>SAB 5/5/11_17</t>
  </si>
  <si>
    <t>SAB 5/5/11_16</t>
  </si>
  <si>
    <t>SAB 5/5/11_15</t>
  </si>
  <si>
    <t>SAB 5/5/11_14</t>
  </si>
  <si>
    <t>SAB 5/5/11_12</t>
  </si>
  <si>
    <t>SAB 5/5/11_10</t>
  </si>
  <si>
    <t>SAB 5/5/11_9</t>
  </si>
  <si>
    <t>LIL 11/19/15 17_17</t>
  </si>
  <si>
    <t>Lilstock, Bristol Channel Basin</t>
  </si>
  <si>
    <t>LIL 11/19/15 16 Sats+Aroms_16</t>
  </si>
  <si>
    <t>LIL 11/19/15 15 Sats+Aroms_15</t>
  </si>
  <si>
    <t>LIL 11/19/15 14 Sats+Aroms_14</t>
  </si>
  <si>
    <t>LIL 11/19/15 13 Sats+Aroms_13</t>
  </si>
  <si>
    <t>LIL 11/19/15 12 Sats+Aroms_12</t>
  </si>
  <si>
    <t>LIL 11/19/15 11 Sats+Aroms_11</t>
  </si>
  <si>
    <t>LIL 11/19/15 10 Sats+Aroms_10</t>
  </si>
  <si>
    <t>LIL 11/19/15 09 Sats+Aroms_9</t>
  </si>
  <si>
    <t>LIL 11/19/15 08 Sats+Aroms_8</t>
  </si>
  <si>
    <t>LIL 11/19/15 07 Sats+Aroms_7</t>
  </si>
  <si>
    <t>LIL 11/19/15 06 Sats+Aroms_6</t>
  </si>
  <si>
    <t>LIL 11/19/15 05 Sats+Aroms_5</t>
  </si>
  <si>
    <t>LIL 11/19/15 04 Sats+Aroms_4</t>
  </si>
  <si>
    <t>LIL 11/19/15 03 Sats+Aroms_3</t>
  </si>
  <si>
    <t>LIL 11/19/15 02 Sats+Aroms_2</t>
  </si>
  <si>
    <t>LIL 11/19/15 01 Sats+Aroms_1</t>
  </si>
  <si>
    <t>LIL 11/18/15 50 Sats+Aroms_50</t>
  </si>
  <si>
    <t>LIL 11/18/15 47 Sats+Aroms_47</t>
  </si>
  <si>
    <t>LIL 11/18/15 46 Sats+Aroms_46</t>
  </si>
  <si>
    <t>LIL 11/18/15 44 Sats+Aroms_44</t>
  </si>
  <si>
    <t>LIL 11/18/15 42 Sats+Aroms_42</t>
  </si>
  <si>
    <t>LIL 11/18/15 40 Sats+Aroms_40</t>
  </si>
  <si>
    <t>LIL 11/18/15 39 Sats+Aroms_39</t>
  </si>
  <si>
    <t>LIL 11/18/15 38 Sats+Aroms_38</t>
  </si>
  <si>
    <t>LIL 11/18/15 37 Sats+Aroms_37</t>
  </si>
  <si>
    <t>LIL 11/18/15 35 Sats+Aroms_35</t>
  </si>
  <si>
    <t>LIL 11/18/15 34 Sats+Aroms_34</t>
  </si>
  <si>
    <t>LIL 11/18/15 33 Sats+Aroms_33</t>
  </si>
  <si>
    <t>LIL 11/18/15 32 Sats+Aroms_32</t>
  </si>
  <si>
    <t>LIL 11/18/15 30 Sats+Aroms_30</t>
  </si>
  <si>
    <t>LIL 11/18/15 29 Sats+Aroms_29</t>
  </si>
  <si>
    <t>LIL 11/18/15 27 Sats+Aroms_27</t>
  </si>
  <si>
    <t>7122/7-3(1), DST1B (1195m - Snadd Formation)</t>
  </si>
  <si>
    <t>Goliat, Barents Sea, Norway</t>
  </si>
  <si>
    <t>7122/6-1, DST2 (2424-2434 - Snadd Formation)</t>
  </si>
  <si>
    <t>Tornerose, Barents Sea, Norway</t>
  </si>
  <si>
    <t>7120/9-2(2), (2708m - Snadd Formation)</t>
  </si>
  <si>
    <t>7121/7-2</t>
  </si>
  <si>
    <t>7122/7-2</t>
  </si>
  <si>
    <t>7122/7-3(2), DST3C (1812m - Kobbe Formation)</t>
  </si>
  <si>
    <t>7122/7-4</t>
  </si>
  <si>
    <t>7122/7-4(1)</t>
  </si>
  <si>
    <t>7120/9-2(3)</t>
  </si>
  <si>
    <t>7120/12-2(1)</t>
  </si>
  <si>
    <t>Nabbefeld et al. 2010</t>
  </si>
  <si>
    <t>Lusitaniandalen, Spitsbergen</t>
  </si>
  <si>
    <t>16.39m</t>
  </si>
  <si>
    <t>15.37m</t>
  </si>
  <si>
    <t>Grice et al. 1997</t>
  </si>
  <si>
    <t>1-TI</t>
  </si>
  <si>
    <t>Lower Rhine Basin, NW Germany</t>
  </si>
  <si>
    <t>2-TI</t>
  </si>
  <si>
    <t>3-TI</t>
  </si>
  <si>
    <t>4-TI</t>
  </si>
  <si>
    <t>5-TI</t>
  </si>
  <si>
    <t>6-TI</t>
  </si>
  <si>
    <t>8-TIIA</t>
  </si>
  <si>
    <t>9-TIIA</t>
  </si>
  <si>
    <t>10-TIIA</t>
  </si>
  <si>
    <t>13-TIIB</t>
  </si>
  <si>
    <t>14-TIIB</t>
  </si>
  <si>
    <t>16-TIII</t>
  </si>
  <si>
    <t>17-TIII</t>
  </si>
  <si>
    <t>19-TIII</t>
  </si>
  <si>
    <t>Grice et al. 1996</t>
  </si>
  <si>
    <t>Kupferscheifer (2m)</t>
  </si>
  <si>
    <t>Spaak et al. 2020</t>
  </si>
  <si>
    <t>Sundown-1</t>
  </si>
  <si>
    <t>Canning Basin of Western Australia</t>
  </si>
  <si>
    <t>Sundown-2</t>
  </si>
  <si>
    <t>Boundary-1</t>
  </si>
  <si>
    <t>W.Terrace-1</t>
  </si>
  <si>
    <t>Kora-1</t>
  </si>
  <si>
    <t>WestKora-1</t>
  </si>
  <si>
    <t>Lloyd-1</t>
  </si>
  <si>
    <t>UnganiFW-1-89</t>
  </si>
  <si>
    <t>Meda-1</t>
  </si>
  <si>
    <t>Terrace-1</t>
  </si>
  <si>
    <t>UnganiFW-1-90</t>
  </si>
  <si>
    <t>Wattle-1</t>
  </si>
  <si>
    <t>Ungani-1</t>
  </si>
  <si>
    <t>Ungani-2</t>
  </si>
  <si>
    <t>Ungani-3</t>
  </si>
  <si>
    <t>UnganiNth-1</t>
  </si>
  <si>
    <t>UnganiFW-1-91</t>
  </si>
  <si>
    <t>Guthrie, 1996</t>
  </si>
  <si>
    <t>90-10 Cominco SS4A Saunders</t>
  </si>
  <si>
    <t>Elgin, IO, USA</t>
  </si>
  <si>
    <t>90-13 Cominco SS4A Saunders</t>
  </si>
  <si>
    <t>90-14-1 Cominco SS4A Saunders</t>
  </si>
  <si>
    <t>90-15 Cominco SS4A Saunders</t>
  </si>
  <si>
    <t>90-71 NJZ I Anderson</t>
  </si>
  <si>
    <t>90-72 NJZ I Anderson</t>
  </si>
  <si>
    <t>91-16 NJZ J-9 Parrish</t>
  </si>
  <si>
    <t>Maquoketa, IO, USA</t>
  </si>
  <si>
    <t>89-52 Everhart I Swartz</t>
  </si>
  <si>
    <t>89-57-1 Everhart I Swartz</t>
  </si>
  <si>
    <t>89-58-2 Everhart I Swartz</t>
  </si>
  <si>
    <t>89-61-3 Everhart I Swartz</t>
  </si>
  <si>
    <t>90-16 Cominco SS4A Saunders</t>
  </si>
  <si>
    <t>91-18 NJZ J-9 Parrish</t>
  </si>
  <si>
    <t>90-16-2 Cominco SS4A Saunders</t>
  </si>
  <si>
    <t>91-23-1 NJZ J-9 Parrish</t>
  </si>
  <si>
    <t>Pancost et al. 2013</t>
  </si>
  <si>
    <t>Cominico SS-9 (Dunleith Formation - 200.5m)</t>
  </si>
  <si>
    <t>Millbrook Farms, Iowa, USA</t>
  </si>
  <si>
    <t>Cominico SS-9 (Decorah Formation - 200.5m)</t>
  </si>
  <si>
    <t>Cominico SS-9 (Decorah Formation - 201.5m)</t>
  </si>
  <si>
    <t>Cominico SS-9 (Decorah Formation - 204.8m)</t>
  </si>
  <si>
    <t>Cominico SS-9 (Decorah Formation - 205.2m)</t>
  </si>
  <si>
    <t>Cominico SS-9 (Decorah Formation - 209.6m)</t>
  </si>
  <si>
    <t>Cominico SS-9 (Decorah Formation - 212.6m)</t>
  </si>
  <si>
    <t>Cominico SS-9 (Platteville Formation - 216.1m)</t>
  </si>
  <si>
    <t>Cominico SS-9 (Platteville Formation - 216.6m)</t>
  </si>
  <si>
    <t>Cominico SS-9 (Platteville Formation - 217.7m)</t>
  </si>
  <si>
    <t>Cominico SS-9 (Platteville Formation - 221.5m)</t>
  </si>
  <si>
    <t>Cominico SS-9 (Platteville Formation - 223.7m)</t>
  </si>
  <si>
    <t>Cominico SS-9 (Platteville Formation - 224.5m)</t>
  </si>
  <si>
    <t>-</t>
  </si>
  <si>
    <t>+</t>
  </si>
  <si>
    <t>U</t>
  </si>
  <si>
    <t>L</t>
  </si>
  <si>
    <t>Age</t>
  </si>
  <si>
    <t>Lat-Modern</t>
  </si>
  <si>
    <t>Long-Modern</t>
  </si>
  <si>
    <t>Sample</t>
  </si>
  <si>
    <t>Phytane Reference</t>
  </si>
  <si>
    <t>δp</t>
  </si>
  <si>
    <t>δa</t>
  </si>
  <si>
    <t>δa Reference</t>
  </si>
  <si>
    <t>ɛb(a)</t>
  </si>
  <si>
    <t>δd</t>
  </si>
  <si>
    <t>ɛp</t>
  </si>
  <si>
    <t>SST°K</t>
  </si>
  <si>
    <t>SST Reference</t>
  </si>
  <si>
    <t>Ionian</t>
  </si>
  <si>
    <t>DSDP Site 467</t>
  </si>
  <si>
    <t>IODP 002R02W 77-79</t>
  </si>
  <si>
    <t>Tipple et al., 2010</t>
  </si>
  <si>
    <t>Calabrian</t>
  </si>
  <si>
    <t>IODP 005R04W 77-79</t>
  </si>
  <si>
    <t>IODP 008R04W 102-104</t>
  </si>
  <si>
    <t>IODP 011R05W 127-129</t>
  </si>
  <si>
    <t>Gelasian</t>
  </si>
  <si>
    <t>IODP 016R03W 127-129</t>
  </si>
  <si>
    <t>IODP 020R01W 52-54</t>
  </si>
  <si>
    <t>Piacenzian</t>
  </si>
  <si>
    <t>IODP 025R01W 27-29</t>
  </si>
  <si>
    <t>IODP 028R01W 67-69</t>
  </si>
  <si>
    <t>IODP 030R02W 82-84</t>
  </si>
  <si>
    <t>Zanclean</t>
  </si>
  <si>
    <t>IODP 032R02W 52-54</t>
  </si>
  <si>
    <t>IODP 034R01W 101-105</t>
  </si>
  <si>
    <t>extrapolated from Tipple et al., 2010</t>
  </si>
  <si>
    <t>IODP 036R01W 101-105</t>
  </si>
  <si>
    <t>IODP 045R03W 100-104</t>
  </si>
  <si>
    <t>Messinian</t>
  </si>
  <si>
    <t>IODP 047R01W 50-54</t>
  </si>
  <si>
    <t>IODP 051R01W 101-105</t>
  </si>
  <si>
    <t>IODP 054R02W 25-29</t>
  </si>
  <si>
    <t>IODP 056R01W 101-105</t>
  </si>
  <si>
    <t>IODP 058R03W 75-79</t>
  </si>
  <si>
    <t>Tortonian</t>
  </si>
  <si>
    <t>IODP 062R01W 50-54</t>
  </si>
  <si>
    <t>Antelope, San Joaquin, CA, USA</t>
  </si>
  <si>
    <t>2329, Zone 3</t>
  </si>
  <si>
    <t>Unpublished data (in Hayes et al., 1995)</t>
  </si>
  <si>
    <t>Hayes et al., 1999</t>
  </si>
  <si>
    <t>seatemperature.org</t>
  </si>
  <si>
    <t>IODP 065R02W 50-54</t>
  </si>
  <si>
    <t>IODP 069R02W 50-54</t>
  </si>
  <si>
    <t>IODP 077R01W 33-35</t>
  </si>
  <si>
    <t>IODP 085R01W 50-52</t>
  </si>
  <si>
    <t>N America</t>
  </si>
  <si>
    <t>Monterey Formation, CA</t>
  </si>
  <si>
    <t>SB-18</t>
  </si>
  <si>
    <t>Schouten et al., 1997a</t>
  </si>
  <si>
    <t>SB-13</t>
  </si>
  <si>
    <t>IODP 088R02W 125-127</t>
  </si>
  <si>
    <t>Serravallian</t>
  </si>
  <si>
    <t>IODP 091R01W 20-24</t>
  </si>
  <si>
    <t>IODP 096R01W 65-69</t>
  </si>
  <si>
    <t>SB-6</t>
  </si>
  <si>
    <t>Kochhann et al, 2016  Sites U1338 and 1337</t>
  </si>
  <si>
    <t>Site 608, King's Trough</t>
  </si>
  <si>
    <t>Super et al., 2018</t>
  </si>
  <si>
    <t>IODP 100R02W 27-29</t>
  </si>
  <si>
    <t>Langhian</t>
  </si>
  <si>
    <t>IODP 103R01W 135-139</t>
  </si>
  <si>
    <t>Europe</t>
  </si>
  <si>
    <t>Miocene, Cenozoic</t>
  </si>
  <si>
    <t>Ennyu et al., 2002</t>
  </si>
  <si>
    <t>Super et al. 2020</t>
  </si>
  <si>
    <t>IODP 106R01W 137-139</t>
  </si>
  <si>
    <t>SB-3</t>
  </si>
  <si>
    <t>Kochhann et al, 2016  Sites U1338 and 1338</t>
  </si>
  <si>
    <t>SB-2</t>
  </si>
  <si>
    <t>Kochhann et al, 2016  Sites U1338 and 1339</t>
  </si>
  <si>
    <t>IODP 109R02W 22-24</t>
  </si>
  <si>
    <t>Monterey (Santa Maria)</t>
  </si>
  <si>
    <t>Curiale et al., 1985 (in Hughes et al., 1995)</t>
  </si>
  <si>
    <t>Kochhann et al, 2016  Sites U1338 and 1341</t>
  </si>
  <si>
    <t>SB-1</t>
  </si>
  <si>
    <t>Kochhann et al, 2016  Sites U1338 and 1340</t>
  </si>
  <si>
    <t>Salt Lake Group (Great)</t>
  </si>
  <si>
    <t>Meissner et al., 1984 (in Hughes et al., 1995)</t>
  </si>
  <si>
    <t>Kochhann et al, 2016  Sites U1338 and 1343</t>
  </si>
  <si>
    <t>IODP 110R04W 98-100</t>
  </si>
  <si>
    <t>Burdigalian</t>
  </si>
  <si>
    <t>Yashima, NE Japan</t>
  </si>
  <si>
    <t>927-3, Onnagawa Form</t>
  </si>
  <si>
    <t>Yamamoto et al., 2005</t>
  </si>
  <si>
    <t>Kochhann et al, 2016  Sites U1338 and 1342</t>
  </si>
  <si>
    <t>Pagani et al., 1999</t>
  </si>
  <si>
    <t>Site 516, Rio Grande Rise</t>
  </si>
  <si>
    <t>Pagani et al., 2005</t>
  </si>
  <si>
    <t>Aquitanian</t>
  </si>
  <si>
    <t>Chattian</t>
  </si>
  <si>
    <t>Ang 27, 10, 437m</t>
  </si>
  <si>
    <t>Bechtel et al., 2013 (estimated)</t>
  </si>
  <si>
    <t>http://www.watertemperature.org/Caspian-Sea--Geo.html</t>
  </si>
  <si>
    <t>Ang 26, 10, 377m</t>
  </si>
  <si>
    <t>Ang 24, 9, 357m</t>
  </si>
  <si>
    <t>Ang 21, 9, 317m</t>
  </si>
  <si>
    <t>Ang 19, 9, 297m, Maikop</t>
  </si>
  <si>
    <t>Ang 18, 9, 287m, Maikop</t>
  </si>
  <si>
    <t>Rupelian</t>
  </si>
  <si>
    <t>Ang 15, 7, 157m, Maikop</t>
  </si>
  <si>
    <t>Ang 14, 7, 147m, Maikop</t>
  </si>
  <si>
    <t>Ang 13b, 7, 138m, Maikop</t>
  </si>
  <si>
    <t>Ang 12, 7, 127m, Maikop</t>
  </si>
  <si>
    <t>Ang 11, 6, 123m, Maikop</t>
  </si>
  <si>
    <t>Ang 9, 5, 112.5 m, Maikop</t>
  </si>
  <si>
    <t>Ang 8, 5, 103m, Maikop</t>
  </si>
  <si>
    <t>Ang 6, 5, 83m, Maikop</t>
  </si>
  <si>
    <t>Eocene/Oligocene, Cenozoic</t>
  </si>
  <si>
    <t>Ypresian</t>
  </si>
  <si>
    <t>Arctic (ACEX)</t>
  </si>
  <si>
    <t>302‐4‐27X1‐30‐31 367.70</t>
  </si>
  <si>
    <t>Schoon et al., 2011</t>
  </si>
  <si>
    <t xml:space="preserve">302‐4‐27X1‐40‐41 367.80 </t>
  </si>
  <si>
    <t>Eocene</t>
  </si>
  <si>
    <t>Meridian, MA, USA</t>
  </si>
  <si>
    <t>HC074 (2)</t>
  </si>
  <si>
    <t>Sluijs et al., 2014</t>
  </si>
  <si>
    <t>HC074 (1)</t>
  </si>
  <si>
    <t>HC035 (2)</t>
  </si>
  <si>
    <t>HC035 (1)</t>
  </si>
  <si>
    <t>HC033 (2)</t>
  </si>
  <si>
    <t>HC033 (1)</t>
  </si>
  <si>
    <t xml:space="preserve">302‐4‐27X1‐50‐51 367.90 </t>
  </si>
  <si>
    <t xml:space="preserve">302‐4‐27X1‐55‐57 367.95 </t>
  </si>
  <si>
    <t xml:space="preserve">302‐4‐27X1‐59‐61 367.99 </t>
  </si>
  <si>
    <t xml:space="preserve">302‐4‐27X1‐64‐66 368.04 </t>
  </si>
  <si>
    <t xml:space="preserve">302‐4‐27X1‐68‐70 368.08 </t>
  </si>
  <si>
    <t xml:space="preserve">302‐4‐27X1‐72‐74 368.12 </t>
  </si>
  <si>
    <t xml:space="preserve">302‐4‐27X1‐80‐82 368.20 </t>
  </si>
  <si>
    <t xml:space="preserve">302‐4‐27X2‐0‐2 368.90 </t>
  </si>
  <si>
    <t xml:space="preserve">302‐4‐27X2‐4‐6 368.94 </t>
  </si>
  <si>
    <t xml:space="preserve">302‐4‐27X2‐12‐14 369.00 </t>
  </si>
  <si>
    <t xml:space="preserve">302‐4‐27X2‐14‐16 369.04 </t>
  </si>
  <si>
    <t xml:space="preserve">302‐4‐27X2‐19‐21 369.09 </t>
  </si>
  <si>
    <t xml:space="preserve">302‐4‐27X2‐23‐25 369.13 </t>
  </si>
  <si>
    <t xml:space="preserve">302‐4‐27X2‐28‐30 369.18 </t>
  </si>
  <si>
    <t>302‐4‐27X2‐31‐33 369.21</t>
  </si>
  <si>
    <t xml:space="preserve">302‐4‐27X2‐44‐45 369.34 </t>
  </si>
  <si>
    <t>302‐4‐27X2‐50‐51 369.40</t>
  </si>
  <si>
    <t xml:space="preserve">302‐4‐27X2‐60‐61 369.50 </t>
  </si>
  <si>
    <t>Palaeocene</t>
  </si>
  <si>
    <t>HC027 (2)</t>
  </si>
  <si>
    <t>HC027 (1)</t>
  </si>
  <si>
    <t>Campanian</t>
  </si>
  <si>
    <t>Africa</t>
  </si>
  <si>
    <t>Barral et al, 2017</t>
  </si>
  <si>
    <t>Santonian</t>
  </si>
  <si>
    <t>North Atlantic Demerara Rise</t>
  </si>
  <si>
    <t>207-1257C-11R-1, 84-89</t>
  </si>
  <si>
    <t>Bice et al., 2006</t>
  </si>
  <si>
    <t>Coniacian</t>
  </si>
  <si>
    <t>207-1257C-13R-2, 120-140</t>
  </si>
  <si>
    <t>207-1257C-14R-1, 76-82</t>
  </si>
  <si>
    <t>Turonian</t>
  </si>
  <si>
    <t>207-1260B-34R-2, 10-17</t>
  </si>
  <si>
    <t>Cenomanian</t>
  </si>
  <si>
    <t>Middle East</t>
  </si>
  <si>
    <t>1276 A 31 31-2 52/53</t>
  </si>
  <si>
    <t>van Bentum et al., 2012a</t>
  </si>
  <si>
    <t>Barral et al., 2017 (Huber et al., 2002; Cramer et al., 2009)</t>
  </si>
  <si>
    <t>Sinninghe Damste et al, 2010</t>
  </si>
  <si>
    <t>1276 A 31 31-2 77/78</t>
  </si>
  <si>
    <t>Demara Rise, N Atlantic</t>
  </si>
  <si>
    <t>Site 1260, 1</t>
  </si>
  <si>
    <t>van Bentum et al., 2012b</t>
  </si>
  <si>
    <t>Sinninghe Damste et al., 2008b</t>
  </si>
  <si>
    <t>Site 1260, 2</t>
  </si>
  <si>
    <t>Site 1260, 3</t>
  </si>
  <si>
    <t>Cape Verde, NW African coast</t>
  </si>
  <si>
    <t>Sinninghe Damste et al, 2008</t>
  </si>
  <si>
    <t>Tarfaya, SW Morocco</t>
  </si>
  <si>
    <t xml:space="preserve"> S57 core</t>
  </si>
  <si>
    <t>Tsikos et al., 2004</t>
  </si>
  <si>
    <t>Sachse et al., 2014</t>
  </si>
  <si>
    <t>S America</t>
  </si>
  <si>
    <t>326487</t>
  </si>
  <si>
    <t>207-1260B-37R-1, 10-16</t>
  </si>
  <si>
    <t>Northern North Atlantic</t>
  </si>
  <si>
    <t>Site 603B, 1133.5m</t>
  </si>
  <si>
    <t>Kuypers et al., 2004</t>
  </si>
  <si>
    <t>Littler et al., 2011</t>
  </si>
  <si>
    <t>Site 144</t>
  </si>
  <si>
    <t>Kuypers et al., 2002</t>
  </si>
  <si>
    <t>1276 A 31-2-126/127</t>
  </si>
  <si>
    <t>1276 A 31 31-2 134/135</t>
  </si>
  <si>
    <t>Site 1260, 4</t>
  </si>
  <si>
    <t>Site 1260, 5</t>
  </si>
  <si>
    <t>Site 1260, 6</t>
  </si>
  <si>
    <t>SE Angola Basin (Namibia)</t>
  </si>
  <si>
    <t>Site 530A, 1041m</t>
  </si>
  <si>
    <t>Forster et al., 2008</t>
  </si>
  <si>
    <t>Barral et al, 2017 (Huber et al., 1995; Cramer et al., 2009)</t>
  </si>
  <si>
    <t>Site 530A, 1040m</t>
  </si>
  <si>
    <t>1276 A 31 31-3 4/5</t>
  </si>
  <si>
    <t>Saar Basin, Germany</t>
  </si>
  <si>
    <t>7 Gehrweiler, Rehborn</t>
  </si>
  <si>
    <t>207-1258B-51R-2, 10-20</t>
  </si>
  <si>
    <t>207-1258B-54R-3, 10-30</t>
  </si>
  <si>
    <t>207-1260B-38R-1, 84-86</t>
  </si>
  <si>
    <t>Site  603B, 1134.0m</t>
  </si>
  <si>
    <t>Site 1260, 7</t>
  </si>
  <si>
    <t>Site 1260, 9</t>
  </si>
  <si>
    <t>Site 1260, 8</t>
  </si>
  <si>
    <t>Site 530A, 1051m</t>
  </si>
  <si>
    <t>Site 530A, 1049m</t>
  </si>
  <si>
    <t>1276 A 31 31-3 61/62</t>
  </si>
  <si>
    <t>1276 A 31 31-3 110/111</t>
  </si>
  <si>
    <t>207-1260B-39R-1, 115-122</t>
  </si>
  <si>
    <t>207-1260B-41R-1, 114-120</t>
  </si>
  <si>
    <t>Site  603B, 1134.8m</t>
  </si>
  <si>
    <t>Site 1260, 13</t>
  </si>
  <si>
    <t>Site 1260, 10</t>
  </si>
  <si>
    <t>Site 1260, 11</t>
  </si>
  <si>
    <t>Site 1260, 12</t>
  </si>
  <si>
    <t>Site 367  649,62 cm</t>
  </si>
  <si>
    <t>Site 530A, 1044m</t>
  </si>
  <si>
    <t>Albian</t>
  </si>
  <si>
    <t>207-1258B-55R-3, 68-88</t>
  </si>
  <si>
    <t>Aptian</t>
  </si>
  <si>
    <t>N Atlantic (near Florida)</t>
  </si>
  <si>
    <t>142,7m ODP 1049C</t>
  </si>
  <si>
    <t>Wagner et al., 2008</t>
  </si>
  <si>
    <t>143,1m ODP 1049C</t>
  </si>
  <si>
    <t>C41, 1.15m</t>
  </si>
  <si>
    <t>V13, -1.6m</t>
  </si>
  <si>
    <t>V23b, -2.75m</t>
  </si>
  <si>
    <t>V29b, -3.8m</t>
  </si>
  <si>
    <t>143,2m ODP 1049C</t>
  </si>
  <si>
    <t>V38, -5.34m</t>
  </si>
  <si>
    <t>V41b, -5.69m</t>
  </si>
  <si>
    <t>143,35m ODP 1049C</t>
  </si>
  <si>
    <t>V47, -7.29m</t>
  </si>
  <si>
    <t>Early Aptian, Cretaceous</t>
  </si>
  <si>
    <t>42.9m</t>
  </si>
  <si>
    <t>47.1m</t>
  </si>
  <si>
    <t>62.7m</t>
  </si>
  <si>
    <t>96.0m</t>
  </si>
  <si>
    <t>V54, -10.05m</t>
  </si>
  <si>
    <t>V60, -12.47m</t>
  </si>
  <si>
    <t>Berriasian</t>
  </si>
  <si>
    <t>Albatross, Barents Sea</t>
  </si>
  <si>
    <t>7120/9-2 (1)  1943m</t>
  </si>
  <si>
    <t>Murillo et al., 2016</t>
  </si>
  <si>
    <t>Nunn and Price, 2010</t>
  </si>
  <si>
    <t>Tithonian</t>
  </si>
  <si>
    <t>Eurasia</t>
  </si>
  <si>
    <t>Mutterlose et al., 2010</t>
  </si>
  <si>
    <t>KCF, Dorset, UK</t>
  </si>
  <si>
    <t>van Kaam-Peters et al., 1997a</t>
  </si>
  <si>
    <t>Brigaud et al., 2008</t>
  </si>
  <si>
    <t>van Kaam-Peters et al., 1998</t>
  </si>
  <si>
    <t>Askeladd, Barents Sea</t>
  </si>
  <si>
    <t>7120/8-2 (1)  1974m</t>
  </si>
  <si>
    <t>UK9</t>
  </si>
  <si>
    <t>7120/8-2 (2)  1995m</t>
  </si>
  <si>
    <t>7120/8-2 (3)   2055m</t>
  </si>
  <si>
    <t>Kimmeridgian</t>
  </si>
  <si>
    <t>France</t>
  </si>
  <si>
    <t>Calcaires en Plaquettes</t>
  </si>
  <si>
    <t>Koopmans et al., 1996</t>
  </si>
  <si>
    <t>Kimmeridge</t>
  </si>
  <si>
    <t>Tan et al., 1970</t>
  </si>
  <si>
    <t>Germany</t>
  </si>
  <si>
    <t>Allgau, Marlstone</t>
  </si>
  <si>
    <t>Colpaert et al., 2017</t>
  </si>
  <si>
    <t>Oxfordian</t>
  </si>
  <si>
    <t>Toarcian</t>
  </si>
  <si>
    <t>Hawkser, Yorkshire, UK</t>
  </si>
  <si>
    <t>ENR005 7,28 m</t>
  </si>
  <si>
    <t>French et al., 2014</t>
  </si>
  <si>
    <t>Sandoval et al., 2012</t>
  </si>
  <si>
    <t>Rosales et al., 2004</t>
  </si>
  <si>
    <t>ENR015 6,48m</t>
  </si>
  <si>
    <t>ENR004 5,98m</t>
  </si>
  <si>
    <t>ENR014 5,68m</t>
  </si>
  <si>
    <t>ENR003 5,18m</t>
  </si>
  <si>
    <t>ENR001 3,28m</t>
  </si>
  <si>
    <t>Schomberg, GER</t>
  </si>
  <si>
    <t>T6 Posidonia shale</t>
  </si>
  <si>
    <t>Schouten et al., 2000c</t>
  </si>
  <si>
    <t>Hermoso and Pellenard, 2014</t>
  </si>
  <si>
    <t>ENR007 1,28m</t>
  </si>
  <si>
    <t>ENR008 0,48m</t>
  </si>
  <si>
    <t>T41 Posidonia shale</t>
  </si>
  <si>
    <t>ENR012 -0,42m</t>
  </si>
  <si>
    <t>ENR011 -0,86m</t>
  </si>
  <si>
    <t>ENR017 -2,4m</t>
  </si>
  <si>
    <t>T45 Posidonia shale</t>
  </si>
  <si>
    <t>Pliensbachian</t>
  </si>
  <si>
    <t>Alke, Barents Sea</t>
  </si>
  <si>
    <t>7120/12-2   DST2, 1985-1991</t>
  </si>
  <si>
    <t>Hettangian</t>
  </si>
  <si>
    <t>Rhaetian</t>
  </si>
  <si>
    <t>26694</t>
  </si>
  <si>
    <t>Korte et al., 2010</t>
  </si>
  <si>
    <t>Ladinian</t>
  </si>
  <si>
    <t>Caravaca et al., 2017</t>
  </si>
  <si>
    <t>Anisian</t>
  </si>
  <si>
    <t>npolar.no</t>
  </si>
  <si>
    <t>Schei Point, Sverdrup, CAN</t>
  </si>
  <si>
    <t>2281, Zone 3</t>
  </si>
  <si>
    <t>Brooks et al., 1992 (in Hayes et al., 1995)</t>
  </si>
  <si>
    <t>Wuchiapingian</t>
  </si>
  <si>
    <t>Rhine Basin, Germany</t>
  </si>
  <si>
    <t>Kupferschiefer</t>
  </si>
  <si>
    <t>Grice et al., 1996</t>
  </si>
  <si>
    <t>Newell, 2017</t>
  </si>
  <si>
    <t>climatedata.eu</t>
  </si>
  <si>
    <t>Capitanian</t>
  </si>
  <si>
    <t>Visean</t>
  </si>
  <si>
    <t>Lodgepole, South Dakota, USA</t>
  </si>
  <si>
    <t>1281, Zone 1A</t>
  </si>
  <si>
    <t>Osadetz et al., 1992 (in Hughes et al., 1995)</t>
  </si>
  <si>
    <t>usclimatedata.com</t>
  </si>
  <si>
    <t>Tournaisian</t>
  </si>
  <si>
    <t>Famennian</t>
  </si>
  <si>
    <t>Geldern et al., 2006</t>
  </si>
  <si>
    <t>Joachimski et al., 2009</t>
  </si>
  <si>
    <t>Woodford, TX, USA</t>
  </si>
  <si>
    <t>2477, Zone 3</t>
  </si>
  <si>
    <t>Frasnian</t>
  </si>
  <si>
    <t>Lennard Shelf, Canning Basin, Western Australia</t>
  </si>
  <si>
    <t>Tulipani et al., 2015</t>
  </si>
  <si>
    <t>Givetian</t>
  </si>
  <si>
    <t>Eifelian</t>
  </si>
  <si>
    <t>Wenlock</t>
  </si>
  <si>
    <t>Delabroye et al., 2011</t>
  </si>
  <si>
    <t>Llandovery</t>
  </si>
  <si>
    <t>Pisarzowska and Racki, 2012</t>
  </si>
  <si>
    <t>Katian</t>
  </si>
  <si>
    <t>Pancost et al., 2013</t>
  </si>
  <si>
    <t>Permian–Triassic</t>
  </si>
  <si>
    <t>Shangsi Village, Sichuan Province, China</t>
  </si>
  <si>
    <t>Shen et al. 2022</t>
  </si>
  <si>
    <t>Paleogene</t>
  </si>
  <si>
    <t>Store Norske Spitsbergen Grubekompani</t>
  </si>
  <si>
    <t>Core BH9-05(531.91235)</t>
  </si>
  <si>
    <t>Cui et al. 2021</t>
  </si>
  <si>
    <t>Core BH9-05(529.80646)</t>
  </si>
  <si>
    <t>Core BH9-05(526.47082)</t>
  </si>
  <si>
    <t>Core BH9-05(523.74894)</t>
  </si>
  <si>
    <t>Core BH9-05(518.82759)</t>
  </si>
  <si>
    <t>Core BH9-05(515.54611)</t>
  </si>
  <si>
    <t>Core BH9-05(494.03764)</t>
  </si>
  <si>
    <t>end-Triassic</t>
  </si>
  <si>
    <t>SAB 5/5/11_11</t>
  </si>
  <si>
    <t>early late Paleocene</t>
  </si>
  <si>
    <t>TW-54</t>
  </si>
  <si>
    <t>TW-51C</t>
  </si>
  <si>
    <t>TW-51B</t>
  </si>
  <si>
    <t>TW-51A</t>
  </si>
  <si>
    <t>TW-48</t>
  </si>
  <si>
    <t>TW-46</t>
  </si>
  <si>
    <t>TW-45</t>
  </si>
  <si>
    <t>TW-39</t>
  </si>
  <si>
    <t>TW-33</t>
  </si>
  <si>
    <t>SV11</t>
  </si>
  <si>
    <t>SV8</t>
  </si>
  <si>
    <t>SV6</t>
  </si>
  <si>
    <t>SV4</t>
  </si>
  <si>
    <t>SV2</t>
  </si>
  <si>
    <t>Early Jurassic (Toarcian)</t>
  </si>
  <si>
    <t>Late Carb. – early Perm.</t>
  </si>
  <si>
    <t>Larly – late Carb.</t>
  </si>
  <si>
    <t>Larly Carb.</t>
  </si>
  <si>
    <t>Llate Carb. – early Perm.</t>
  </si>
  <si>
    <t>Learly – late Carb.</t>
  </si>
  <si>
    <t>Late Dev. – early Carb.</t>
  </si>
  <si>
    <t>sample taken from logging</t>
  </si>
  <si>
    <t>Maastrichtian-Danian</t>
  </si>
  <si>
    <t>late Campanian to early Maastrichtian</t>
  </si>
  <si>
    <t>Triassic-Jurassic  boundary</t>
  </si>
  <si>
    <t>Early Jurassic</t>
  </si>
  <si>
    <t>Middle to Late Permian</t>
  </si>
  <si>
    <t>Shangsi Village, Guangyuan City, Sichuan Province, China</t>
  </si>
  <si>
    <t xml:space="preserve">WJP-10-274 </t>
  </si>
  <si>
    <t>Shen et al., 2026</t>
  </si>
  <si>
    <t xml:space="preserve">WJP-10-600 </t>
  </si>
  <si>
    <t xml:space="preserve">WJP-10-880 </t>
  </si>
  <si>
    <t xml:space="preserve">WJP-9-270 </t>
  </si>
  <si>
    <t xml:space="preserve">WJP-9-600 </t>
  </si>
  <si>
    <t xml:space="preserve">WJP-7-300 </t>
  </si>
  <si>
    <t xml:space="preserve">WJP-7-600 </t>
  </si>
  <si>
    <t xml:space="preserve">WJP-7-900 </t>
  </si>
  <si>
    <t xml:space="preserve">WJP-7-1200 </t>
  </si>
  <si>
    <t xml:space="preserve">WJP-6-70 </t>
  </si>
  <si>
    <t xml:space="preserve">WJP-6-350 </t>
  </si>
  <si>
    <t xml:space="preserve">WJP-6-640 </t>
  </si>
  <si>
    <t xml:space="preserve">WJP-6-900 </t>
  </si>
  <si>
    <t xml:space="preserve">WJP-B+1335 </t>
  </si>
  <si>
    <t xml:space="preserve">WJP-5-300 </t>
  </si>
  <si>
    <t xml:space="preserve">WJP-5-625 </t>
  </si>
  <si>
    <t xml:space="preserve">WJP-B+645 </t>
  </si>
  <si>
    <t xml:space="preserve">WJP-5-925 </t>
  </si>
  <si>
    <t xml:space="preserve">WJP-B+350 </t>
  </si>
  <si>
    <t xml:space="preserve">WJP-5-1200 </t>
  </si>
  <si>
    <t xml:space="preserve">WJP-5-1350 </t>
  </si>
  <si>
    <t xml:space="preserve">WJP-B+0 </t>
  </si>
  <si>
    <t xml:space="preserve">WJP-B </t>
  </si>
  <si>
    <t xml:space="preserve">WP-T-50 </t>
  </si>
  <si>
    <t xml:space="preserve">MK-T-75 </t>
  </si>
  <si>
    <t xml:space="preserve">MK-T-300 </t>
  </si>
  <si>
    <t xml:space="preserve">MK-T-600 </t>
  </si>
  <si>
    <t xml:space="preserve">MK-T-980 </t>
  </si>
  <si>
    <t xml:space="preserve">MK-T-1640 </t>
  </si>
  <si>
    <t xml:space="preserve">MK-T-2040 </t>
  </si>
  <si>
    <t xml:space="preserve">MK-T-2260 </t>
  </si>
  <si>
    <t xml:space="preserve">MK-T-2530 </t>
  </si>
  <si>
    <t xml:space="preserve">MK-T-2910 </t>
  </si>
  <si>
    <t xml:space="preserve">MK-T-3010 </t>
  </si>
  <si>
    <t xml:space="preserve">MK-T-3510 </t>
  </si>
  <si>
    <t xml:space="preserve">MK-T-4080-H </t>
  </si>
  <si>
    <t xml:space="preserve">MK-T-4080-G </t>
  </si>
  <si>
    <t xml:space="preserve">MK-T-4530 </t>
  </si>
  <si>
    <t>Late Miocene, Cenozoic</t>
  </si>
  <si>
    <t>2329 (Zone 3 - Antelope Shale)</t>
  </si>
  <si>
    <t>San Joaquin Basin, CA, USA</t>
  </si>
  <si>
    <t>Hughes et al. 1995</t>
  </si>
  <si>
    <t>Tipple et al. 2010</t>
  </si>
  <si>
    <t>1507 (Zone 1B - Monterey Formation)</t>
  </si>
  <si>
    <t>Santa Maria Basin, CA, USA</t>
  </si>
  <si>
    <t> -120.229167</t>
  </si>
  <si>
    <t>Hayes et al. 1999</t>
  </si>
  <si>
    <t>Mid Miocene, Cenozoic</t>
  </si>
  <si>
    <t>Ennyu et al. 2002</t>
  </si>
  <si>
    <t>Early Miocene, Cenozoic</t>
  </si>
  <si>
    <t>Pagani et al. 2005</t>
  </si>
  <si>
    <t>Late Oligocene, Cenozoic</t>
  </si>
  <si>
    <t>Early Oligocene, Cenozoic</t>
  </si>
  <si>
    <t>Campanian, Cretaceous, Mesozoic</t>
  </si>
  <si>
    <t>Alizadah et al. 2015</t>
  </si>
  <si>
    <t>Santonian, Cretaceous, Mesozoic</t>
  </si>
  <si>
    <t>Cenomanian/Turonian, Cretaceous, Mesozoic</t>
  </si>
  <si>
    <t>van Helmond et al. 2015</t>
  </si>
  <si>
    <t>Late Cenomanian, Cretaceous, Mesozoic</t>
  </si>
  <si>
    <t>Site 367 (Sample 41-367-18-1-120-124 - 637.2mbsf)</t>
  </si>
  <si>
    <t>Site 367 (Sample 41-367-18-2-6-9 - 637.56mbsf)</t>
  </si>
  <si>
    <t>Site 367 (Sample 41-367-18-2-59-62 - 638.09mbsf)</t>
  </si>
  <si>
    <t>Site 367 (Sample 41-367-18-2-88-91 - 638.38mbsf)</t>
  </si>
  <si>
    <t>Site 367 (Sample 41-367-18-2-121-125 - 638.71mbsf)</t>
  </si>
  <si>
    <t>Site 367 (Sample 41-367-18-3-39-42 - 639.39mbsf)</t>
  </si>
  <si>
    <t>Site 367 (Sample 41-367-18-3-111-114 - 640.11mbsf)</t>
  </si>
  <si>
    <t>Site 367 (Sample 41-367-18-4-40-43 - 640.90mbsf)</t>
  </si>
  <si>
    <t>Site 367 (Sample 41-367-18-4-79-83 - 641.29mbsf)</t>
  </si>
  <si>
    <t>Site 367 (Sample 41-367-18-4-121-125 - 641.71mbsf)</t>
  </si>
  <si>
    <t>Site 367 (Sample 41-367-18-5-100-106 - 643mbsf)</t>
  </si>
  <si>
    <t>Site 367 (Sample 41-367-19-1-143-147 - 645.93mbsf)</t>
  </si>
  <si>
    <t>Site 367 (Sample 41-367-19-2-14-18 - 646.14mbsf)</t>
  </si>
  <si>
    <t>Site 367 (Sample 41-367-19-2-89-94 - 646.89mbsf)</t>
  </si>
  <si>
    <t>Site 367 (Sample 41-367-19-3-43-47 - 647.93mbsf)</t>
  </si>
  <si>
    <t>Site 367 (Sample 41-367-19-4-62-66 - 649.62mbsf)</t>
  </si>
  <si>
    <t>Late Albian, Cretaceous, Mesozoic</t>
  </si>
  <si>
    <t>Aptian, Cretaceous, Mesozoic</t>
  </si>
  <si>
    <t>Early Aptian, Cretaceous, Mesozoic</t>
  </si>
  <si>
    <t>Early Cretaceous, Mesozoic</t>
  </si>
  <si>
    <t>Late Jurassic/Early Cretaceous, Mesozoic</t>
  </si>
  <si>
    <t>70.50/72.15</t>
  </si>
  <si>
    <t xml:space="preserve"> 20-24.1</t>
  </si>
  <si>
    <t>Tithonian, Jurassic, Mesozoic</t>
  </si>
  <si>
    <t>Dolomite</t>
  </si>
  <si>
    <t>van Kaam-Peters HME et al. 1997</t>
  </si>
  <si>
    <t>Bituminous Shale</t>
  </si>
  <si>
    <t xml:space="preserve">Oil Shale </t>
  </si>
  <si>
    <t>Toarcian, Jurassic, Mesozoic</t>
  </si>
  <si>
    <t>Sandoval et al. 2012</t>
  </si>
  <si>
    <t>Rosales et al. 2004</t>
  </si>
  <si>
    <t>ENR016 (-3.06m)</t>
  </si>
  <si>
    <t>ENR009 (-3.72m)</t>
  </si>
  <si>
    <t>ENR018 (-4.16m)</t>
  </si>
  <si>
    <t>ENR019 (-5.06m)</t>
  </si>
  <si>
    <t>Early Jurassic, Mesozoic</t>
  </si>
  <si>
    <t>7121/4-1, DST3 (2419-2434m - Nordmela Formation)</t>
  </si>
  <si>
    <t>Snøhvit, Barents Sea, Norway</t>
  </si>
  <si>
    <t>7120/6-1 (2531.15m - Nordmela Formation)</t>
  </si>
  <si>
    <t>Mid Jurassic, Mesozoic</t>
  </si>
  <si>
    <t>7120/7-1, T2 (2415-2435m - Stø Formation)</t>
  </si>
  <si>
    <t>Askeladd Vest, Barents Sea, Norway</t>
  </si>
  <si>
    <t>Murillo et al. 2016</t>
  </si>
  <si>
    <t>7120/8-1, DST1 (2165-2172m - Stø Formation)</t>
  </si>
  <si>
    <t>7120/8-2, DST1 (2092m - Stø Formation)</t>
  </si>
  <si>
    <t>7120/9-1, DST2 (1869-1874m - Stø Formation)</t>
  </si>
  <si>
    <t>7121/7-1, DST2 (1866-1871m - Stø Formation)</t>
  </si>
  <si>
    <t>7120/6-1, DST2 (2432-2436m - Stø Formation)</t>
  </si>
  <si>
    <t>7121/5-1, DST1 (2436-2439m - Stø Formation)</t>
  </si>
  <si>
    <t>7119/12-3, T1 (3185-3195m - Stø Formation)</t>
  </si>
  <si>
    <t>Late Triassic, Mesozoic</t>
  </si>
  <si>
    <t>7121/7-2 (2153-2180m - Fruholmen Formation)</t>
  </si>
  <si>
    <t>Albatross Sør, Barents Sea, Norway</t>
  </si>
  <si>
    <t>7122/7-2 (1078-1106m - Tubåen Formation)</t>
  </si>
  <si>
    <t>Mid-Late Triassic, Mesozoic</t>
  </si>
  <si>
    <t>Mid Triassic, Mesozoic</t>
  </si>
  <si>
    <t>7122/7-4S (1911-1927m - Kobbe Formation)</t>
  </si>
  <si>
    <t>7120/9-2(3), (3993m - Kobbe Formation)</t>
  </si>
  <si>
    <t>7122/7-4(1), (1815.15m - Kobbe Formation)</t>
  </si>
  <si>
    <t>7122/7-4(2), (1820.15m - Kobbe Formation)</t>
  </si>
  <si>
    <t>7120/12-2(1), 2940m - Kobbe Formation)</t>
  </si>
  <si>
    <t>Vikinghogda, Early Triassic, Mesozoic</t>
  </si>
  <si>
    <t>17.12m</t>
  </si>
  <si>
    <t>17.03m</t>
  </si>
  <si>
    <t>16.85m</t>
  </si>
  <si>
    <t>16.58m</t>
  </si>
  <si>
    <t>Changhsingian, Late Permian, Palaeozoic</t>
  </si>
  <si>
    <t>Late Permian, Palaeozoic</t>
  </si>
  <si>
    <t>Permian Basin, TX, USA</t>
  </si>
  <si>
    <t>Late Triangularis, Early Famenian, Devonian, Palaeozoic</t>
  </si>
  <si>
    <t>Middle Triangularis, Early Famenian, Devonian, Palaeozoic</t>
  </si>
  <si>
    <t>Late Devonian, Palaeozoic</t>
  </si>
  <si>
    <t>2477 (Zone 3 - Woodford Formation)</t>
  </si>
  <si>
    <t>Joachimski et al. 2006</t>
  </si>
  <si>
    <t>Linguiformis, Frasnian, Devonian, Palaeozoic</t>
  </si>
  <si>
    <t>Late Rhenana, Frasnian, Devonian, Palaeozoic</t>
  </si>
  <si>
    <t>Early Rhenana, Frasnian, Devonian, Palaeozoic</t>
  </si>
  <si>
    <t>Late Ordovician, Palaeozoic</t>
  </si>
  <si>
    <t>Delabroye et al. 2011</t>
  </si>
  <si>
    <t>89-61-1 Everhart I Swartz</t>
  </si>
  <si>
    <t>OGS-82-3 (Coboconk Formation - 891.2m)</t>
  </si>
  <si>
    <t>Southern Ontario, Canada</t>
  </si>
  <si>
    <t>OGS-82-3 (Coboconk Formation - 907.7m)</t>
  </si>
  <si>
    <t>OGS-82-3 (Coboconk Formation - 925.3m)</t>
  </si>
  <si>
    <t>OGS-82-3 (Coboconk Formation - 935.4m)</t>
  </si>
  <si>
    <t>OGS-82-3 (Coboconk Formation - 945.1m)</t>
  </si>
  <si>
    <t>OGS-82-3 (Coboconk Formation - 959.8m)</t>
  </si>
  <si>
    <t>OGS-82-3 (Coboconk Formation - 966.2m)</t>
  </si>
  <si>
    <t>OGS-82-3 (Coboconk Formation - 967.4m)</t>
  </si>
  <si>
    <t>OGS-82-3 (Coboconk Formation - 969.5m)</t>
  </si>
  <si>
    <t>OGS-82-3 (Coboconk Formation - 970.7m)</t>
  </si>
  <si>
    <t>OGS-82-3 (Coboconk Formation - 973.8m)</t>
  </si>
  <si>
    <t>OGS-82-3 (Coboconk Formation - 981.7m)</t>
  </si>
  <si>
    <t>OGS-82-3 (Coboconk Formation - 983.8m)</t>
  </si>
  <si>
    <t>OGS-82-3 (Coboconk Formation - 998.7m)</t>
  </si>
  <si>
    <t>OGS-82-3 (Coboconk Formation - 994.2m)</t>
  </si>
  <si>
    <t>OGS-82-3 (Coboconk Formation - 996m)</t>
  </si>
  <si>
    <t>OGS-82-3 (Coboconk Formation - 997.3m)</t>
  </si>
  <si>
    <t>OGS-82-3 (Coboconk Formation - 999.7m)</t>
  </si>
  <si>
    <t>OGS-82-3 (Coboconk Formation - 1002.7m)</t>
  </si>
  <si>
    <t>OGS-82-3 (Coboconk Formation - 1006.1m)</t>
  </si>
  <si>
    <t>OGS-82-3 (Coboconk Formation - 1011.6m)</t>
  </si>
  <si>
    <t>OGS-82-3 (Coboconk Formation - 1014m)</t>
  </si>
  <si>
    <t>OGS-82-3 (Coboconk Formation - 1018m)</t>
  </si>
  <si>
    <t>OGS-82-3 (Coboconk Formation - 1023.2m)</t>
  </si>
  <si>
    <t>Paleogene, Frysjaodden Formation</t>
  </si>
  <si>
    <t>Core BH9-05(542.98387)</t>
  </si>
  <si>
    <t>Core BH9-05(530.40323)</t>
  </si>
  <si>
    <t>Core BH9-05(529.67742)</t>
  </si>
  <si>
    <t>Core BH9-05(528.14516)</t>
  </si>
  <si>
    <t>Core BH9-05(515.56452)</t>
  </si>
  <si>
    <t>Core BH9-05(509.51613)</t>
  </si>
  <si>
    <t>Core BH9-05(500.64516)</t>
  </si>
  <si>
    <t>Core BH9-05(494.19355)</t>
  </si>
  <si>
    <t>early late Paleocene Waipawa Formation</t>
  </si>
  <si>
    <t>SV10</t>
  </si>
  <si>
    <t>Witkowski et al., 2024</t>
  </si>
  <si>
    <t>SST°C</t>
  </si>
  <si>
    <t>Hayes et al., 1995</t>
  </si>
  <si>
    <t>East North Atlantic Ocean</t>
  </si>
  <si>
    <t>West South Atlantic Ocean</t>
  </si>
  <si>
    <t>Witkowski et al., 2018</t>
  </si>
  <si>
    <t>Pristane δ¹³C (‰)</t>
  </si>
  <si>
    <t>Phytane δ¹³C (‰)</t>
  </si>
  <si>
    <t>CO2 (classic)</t>
  </si>
  <si>
    <t>CO2 (Graham et al., 2025)</t>
  </si>
  <si>
    <t>D118, post-CIE, Bifrons</t>
  </si>
  <si>
    <t>D120, post-CIE, Bifrons</t>
  </si>
  <si>
    <t>D124, post-CIE, Bifrons</t>
  </si>
  <si>
    <t>D125, post-CIE, Bifrons</t>
  </si>
  <si>
    <t>D127, post-CIE, Bifrons</t>
  </si>
  <si>
    <t>D128, post-CIE, Bifrons</t>
  </si>
  <si>
    <t>D115, post-CIE, Falciferum</t>
  </si>
  <si>
    <t>D112, post-CIE, Falciferum</t>
  </si>
  <si>
    <t>D111, post-CIE, Falciferum</t>
  </si>
  <si>
    <t>Middle Toarcian (Bifrons)</t>
  </si>
  <si>
    <t>Early Toarcian, Elegans</t>
  </si>
  <si>
    <t>Early Toarcian, Falciferum</t>
  </si>
  <si>
    <t>D106, post-CIE, Elegantulum</t>
  </si>
  <si>
    <t>D104, CIE, Elegantulum</t>
  </si>
  <si>
    <t>D101, CIE, Elegantulum</t>
  </si>
  <si>
    <t>D100, CIE, Elegantulum</t>
  </si>
  <si>
    <t>D98, CIE, Elegantulum</t>
  </si>
  <si>
    <t>D96, CIE, Elegantulum</t>
  </si>
  <si>
    <t>D93, CIE, Elegantulum</t>
  </si>
  <si>
    <t>D67, pre CIE, Semicelatum</t>
  </si>
  <si>
    <t>D65, Pre CIE, Semicelatum</t>
  </si>
  <si>
    <t>D62, Pre CIE, Semicelatum</t>
  </si>
  <si>
    <t>D60, Pre CIE, Semicelatum</t>
  </si>
  <si>
    <t>D60a, Pre CIE, Semicelatum</t>
  </si>
  <si>
    <t>D57, Pre CIE, Paltum</t>
  </si>
  <si>
    <t>Early Toarcian, Semicelatum</t>
  </si>
  <si>
    <t>Early Toarcian, Paltum</t>
  </si>
  <si>
    <t>Wang et al., 2019</t>
  </si>
  <si>
    <t>Ullman et al., 2020</t>
  </si>
  <si>
    <t>Petryshyn et al., 2020</t>
  </si>
  <si>
    <t>FXG-38-250</t>
    <phoneticPr fontId="1" type="noConversion"/>
  </si>
  <si>
    <t>FXG-37-700</t>
    <phoneticPr fontId="1" type="noConversion"/>
  </si>
  <si>
    <t>FXG-37-100</t>
    <phoneticPr fontId="1" type="noConversion"/>
  </si>
  <si>
    <t>FXG-36-700</t>
    <phoneticPr fontId="1" type="noConversion"/>
  </si>
  <si>
    <t>FXG-36-300</t>
    <phoneticPr fontId="1" type="noConversion"/>
  </si>
  <si>
    <t>FXG-36-100</t>
    <phoneticPr fontId="1" type="noConversion"/>
  </si>
  <si>
    <t>FXG-35-550</t>
    <phoneticPr fontId="1" type="noConversion"/>
  </si>
  <si>
    <t>FXG-35-350</t>
    <phoneticPr fontId="1" type="noConversion"/>
  </si>
  <si>
    <t>FXG-35-150</t>
    <phoneticPr fontId="1" type="noConversion"/>
  </si>
  <si>
    <t>FXG-34</t>
    <phoneticPr fontId="1" type="noConversion"/>
  </si>
  <si>
    <t>FXG-33-240</t>
    <phoneticPr fontId="1" type="noConversion"/>
  </si>
  <si>
    <t>FXG-33-90</t>
    <phoneticPr fontId="1" type="noConversion"/>
  </si>
  <si>
    <t>FXG-33-30</t>
    <phoneticPr fontId="1" type="noConversion"/>
  </si>
  <si>
    <t>FXG-32-20</t>
    <phoneticPr fontId="1" type="noConversion"/>
  </si>
  <si>
    <t>FXG-31-168</t>
    <phoneticPr fontId="1" type="noConversion"/>
  </si>
  <si>
    <t>FXG-31-68</t>
    <phoneticPr fontId="1" type="noConversion"/>
  </si>
  <si>
    <t>FXG-30-170</t>
    <phoneticPr fontId="1" type="noConversion"/>
  </si>
  <si>
    <t>FXG-30-95</t>
    <phoneticPr fontId="1" type="noConversion"/>
  </si>
  <si>
    <t>FXG-30-45</t>
    <phoneticPr fontId="1" type="noConversion"/>
  </si>
  <si>
    <t>FXG-29-100</t>
    <phoneticPr fontId="1" type="noConversion"/>
  </si>
  <si>
    <t>FXG-29-50</t>
    <phoneticPr fontId="1" type="noConversion"/>
  </si>
  <si>
    <t>FXG-28</t>
    <phoneticPr fontId="1" type="noConversion"/>
  </si>
  <si>
    <t>FXG-28-170</t>
    <phoneticPr fontId="1" type="noConversion"/>
  </si>
  <si>
    <t>FXG-28-130</t>
    <phoneticPr fontId="1" type="noConversion"/>
  </si>
  <si>
    <t>FXG-28-85</t>
    <phoneticPr fontId="1" type="noConversion"/>
  </si>
  <si>
    <t>FXG-28-50</t>
    <phoneticPr fontId="1" type="noConversion"/>
  </si>
  <si>
    <t>FXG-27</t>
    <phoneticPr fontId="1" type="noConversion"/>
  </si>
  <si>
    <t>DL-26-13</t>
    <phoneticPr fontId="1" type="noConversion"/>
  </si>
  <si>
    <t>DL-22-57</t>
    <phoneticPr fontId="1" type="noConversion"/>
  </si>
  <si>
    <t>DL-21-230</t>
    <phoneticPr fontId="1" type="noConversion"/>
  </si>
  <si>
    <t>DL-20-100</t>
    <phoneticPr fontId="1" type="noConversion"/>
  </si>
  <si>
    <t>Site 1276 A 31-31-2 52/53 (1081.02mbsf)</t>
  </si>
  <si>
    <t>Site 1276 A 31-31-2 77/78 (1081.27mbsf)</t>
  </si>
  <si>
    <t>Site 1276 A-31-2 126/127 (1081.76mbsf)</t>
  </si>
  <si>
    <t>Site 1276 A 31-31-2 134/135 (1081.84mbsf)</t>
  </si>
  <si>
    <t>Site 1276 A 31-31-3 29/30 (1082.24mbsf)</t>
  </si>
  <si>
    <t>Site 1276 A 31-31-4 64/65 (1084.03mbsf)</t>
  </si>
  <si>
    <t>1277 A 31 31-3 141/142</t>
  </si>
  <si>
    <t>1277 A 31 31-4 64/65</t>
  </si>
  <si>
    <t>17.20m</t>
  </si>
  <si>
    <t>Shen et al 2022; communication with Jiaheng Shen</t>
  </si>
  <si>
    <t>Shen et al 2026; communication with Jiaheng Shen</t>
  </si>
  <si>
    <t>Katian (Dunleith Formation)</t>
  </si>
  <si>
    <t>Katian (Decorah Formation - Ion)</t>
  </si>
  <si>
    <t>Sandbian (Platteville Formation)</t>
  </si>
  <si>
    <t>Katian (Decorah Formation - Guttenburg)</t>
  </si>
  <si>
    <t>Katian (Decorah Formation - Spechts Ferry)</t>
  </si>
  <si>
    <t>Sandbian (Coboconk Formation)</t>
  </si>
  <si>
    <t>Late Ordovician (Cobourg formation)</t>
  </si>
  <si>
    <t>Late Ordovician (Verulam formation)</t>
  </si>
  <si>
    <t>Late Ordovician (Kirkfield formation)</t>
  </si>
  <si>
    <t>Age (Ma)</t>
  </si>
  <si>
    <t>d13C org</t>
  </si>
  <si>
    <t>Hayes et al. (1999) Chem. Geo.</t>
  </si>
  <si>
    <t>Neogene</t>
  </si>
  <si>
    <t>Miocene</t>
  </si>
  <si>
    <t>Pristane Reference</t>
  </si>
  <si>
    <t>Late Miocene</t>
  </si>
  <si>
    <t>Kowala Quarry, Holy Cross Mts, Poland</t>
  </si>
  <si>
    <t>Joachimski et al., 2013 (updated from Joachimski et al., 2002)</t>
  </si>
  <si>
    <t>Joachimski et al.,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</si>
</sst>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[$-409]General"/>
    <numFmt numFmtId="167" formatCode="0.0_ "/>
    <numFmt numFmtId="168" formatCode="0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4" tint="-0.249977111117893"/>
      <name val="Arial"/>
      <family val="2"/>
    </font>
    <font>
      <sz val="10"/>
      <color rgb="FF000000"/>
      <name val="Arial"/>
      <family val="2"/>
    </font>
    <font>
      <sz val="10"/>
      <color rgb="FFC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166" fontId="3" fillId="0" borderId="0"/>
    <xf numFmtId="0" fontId="3" fillId="0" borderId="0"/>
    <xf numFmtId="0" fontId="6" fillId="2" borderId="0" applyNumberFormat="0" applyBorder="0" applyAlignment="0" applyProtection="0"/>
    <xf numFmtId="0" fontId="5" fillId="0" borderId="0"/>
    <xf numFmtId="0" fontId="2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164" fontId="2" fillId="0" borderId="0" xfId="5" applyNumberFormat="1" applyFont="1" applyFill="1" applyBorder="1" applyAlignment="1">
      <alignment horizontal="left"/>
    </xf>
    <xf numFmtId="0" fontId="2" fillId="0" borderId="0" xfId="5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64" fontId="2" fillId="0" borderId="0" xfId="3" applyNumberFormat="1" applyFont="1" applyAlignment="1">
      <alignment horizontal="left" vertical="center"/>
    </xf>
    <xf numFmtId="166" fontId="2" fillId="0" borderId="0" xfId="3" applyFont="1" applyAlignment="1">
      <alignment horizontal="left" vertical="center"/>
    </xf>
    <xf numFmtId="0" fontId="2" fillId="0" borderId="0" xfId="4" applyFont="1" applyAlignment="1">
      <alignment horizontal="left" vertical="center"/>
    </xf>
    <xf numFmtId="1" fontId="2" fillId="0" borderId="0" xfId="4" applyNumberFormat="1" applyFont="1" applyAlignment="1">
      <alignment horizontal="left" vertical="center"/>
    </xf>
    <xf numFmtId="164" fontId="2" fillId="0" borderId="0" xfId="4" applyNumberFormat="1" applyFont="1" applyAlignment="1">
      <alignment horizontal="left" vertical="center"/>
    </xf>
    <xf numFmtId="49" fontId="2" fillId="0" borderId="0" xfId="3" applyNumberFormat="1" applyFont="1" applyAlignment="1">
      <alignment horizontal="left" vertical="center"/>
    </xf>
    <xf numFmtId="1" fontId="2" fillId="0" borderId="0" xfId="3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2" fillId="0" borderId="0" xfId="4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5" fontId="2" fillId="0" borderId="0" xfId="3" applyNumberFormat="1" applyFont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164" fontId="2" fillId="0" borderId="0" xfId="3" applyNumberFormat="1" applyFont="1" applyAlignment="1">
      <alignment horizontal="left" vertical="top"/>
    </xf>
    <xf numFmtId="166" fontId="2" fillId="0" borderId="0" xfId="3" applyFont="1" applyAlignment="1">
      <alignment horizontal="left" vertical="top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8" fontId="2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</cellXfs>
  <cellStyles count="8">
    <cellStyle name="Bad" xfId="5" builtinId="27"/>
    <cellStyle name="Excel Built-in Normal" xfId="3" xr:uid="{00000000-0005-0000-0000-000000000000}"/>
    <cellStyle name="Excel Built-in Normal 1" xfId="4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6" xr:uid="{35117D84-CC1A-420F-BAD1-339C9D9E8028}"/>
    <cellStyle name="Normal 3" xfId="7" xr:uid="{0029E29A-8D29-42DB-82D1-3083A14EEB49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29DA"/>
      <color rgb="FFEA7A82"/>
      <color rgb="FFF28686"/>
      <color rgb="FF820000"/>
      <color rgb="FFBFEFF7"/>
      <color rgb="FF20E88E"/>
      <color rgb="FF9CE6F2"/>
      <color rgb="FFF3AE15"/>
      <color rgb="FFFFCD2D"/>
      <color rgb="FFF07B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OZ\1.%20References\Methods,%20Datasets,%20etc\Temperature-Record,%20Pal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7a"/>
      <sheetName val="Data compilation"/>
      <sheetName val="Data comp 2 (changing base)"/>
      <sheetName val="Royer 2004"/>
      <sheetName val="Zachos + Hansen"/>
      <sheetName val="L&amp;R"/>
      <sheetName val="EPICA"/>
      <sheetName val="NGRIP"/>
      <sheetName val="Marcott 2013"/>
      <sheetName val="Berkeley L+O"/>
      <sheetName val="IPCC"/>
    </sheetNames>
    <sheetDataSet>
      <sheetData sheetId="0"/>
      <sheetData sheetId="1">
        <row r="2">
          <cell r="B2">
            <v>2</v>
          </cell>
          <cell r="I2">
            <v>65</v>
          </cell>
          <cell r="P2">
            <v>65</v>
          </cell>
          <cell r="T2">
            <v>14</v>
          </cell>
          <cell r="V2">
            <v>65</v>
          </cell>
          <cell r="X2">
            <v>0.5</v>
          </cell>
          <cell r="Z2">
            <v>15</v>
          </cell>
          <cell r="AC2">
            <v>-32.07462686567164</v>
          </cell>
          <cell r="AD2">
            <v>0.5</v>
          </cell>
          <cell r="AF2">
            <v>65</v>
          </cell>
          <cell r="AL2">
            <v>-0.06</v>
          </cell>
          <cell r="AP2">
            <v>0.32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CA2E-0689-4736-B148-80B443A1989B}">
  <dimension ref="A1:Y344"/>
  <sheetViews>
    <sheetView tabSelected="1" zoomScale="70" zoomScaleNormal="70" workbookViewId="0">
      <pane ySplit="1" topLeftCell="A2" activePane="bottomLeft" state="frozen"/>
      <selection pane="bottomLeft" activeCell="I54" sqref="I54"/>
    </sheetView>
  </sheetViews>
  <sheetFormatPr defaultColWidth="11.42578125" defaultRowHeight="12.75" customHeight="1" x14ac:dyDescent="0.2"/>
  <cols>
    <col min="1" max="1" width="7.42578125" style="5" customWidth="1"/>
    <col min="2" max="2" width="8.140625" style="5" customWidth="1"/>
    <col min="3" max="3" width="9" style="5" customWidth="1"/>
    <col min="4" max="5" width="5.7109375" style="5" customWidth="1"/>
    <col min="6" max="6" width="5.140625" style="5" customWidth="1"/>
    <col min="7" max="7" width="19" style="5" customWidth="1"/>
    <col min="8" max="8" width="18.7109375" style="5" customWidth="1"/>
    <col min="9" max="10" width="10.42578125" style="5" customWidth="1"/>
    <col min="11" max="11" width="27.7109375" style="5" customWidth="1"/>
    <col min="12" max="16384" width="11.42578125" style="4"/>
  </cols>
  <sheetData>
    <row r="1" spans="1:11" ht="12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18" t="s">
        <v>538</v>
      </c>
      <c r="J1" s="18" t="s">
        <v>539</v>
      </c>
      <c r="K1" s="10" t="s">
        <v>11</v>
      </c>
    </row>
    <row r="2" spans="1:11" s="6" customFormat="1" ht="12.75" customHeight="1" x14ac:dyDescent="0.2">
      <c r="A2" s="11">
        <v>33</v>
      </c>
      <c r="B2" s="11">
        <v>-29.7</v>
      </c>
      <c r="C2" s="11">
        <v>-29.6</v>
      </c>
      <c r="D2" s="12">
        <v>0</v>
      </c>
      <c r="E2" s="12">
        <v>0</v>
      </c>
      <c r="F2" s="9">
        <v>1</v>
      </c>
      <c r="G2" s="9" t="s">
        <v>41</v>
      </c>
      <c r="H2" s="9" t="s">
        <v>42</v>
      </c>
      <c r="I2" s="13">
        <v>49.459642000000002</v>
      </c>
      <c r="J2" s="13">
        <v>22.317774</v>
      </c>
      <c r="K2" s="9" t="s">
        <v>43</v>
      </c>
    </row>
    <row r="3" spans="1:11" s="6" customFormat="1" ht="12.75" customHeight="1" x14ac:dyDescent="0.2">
      <c r="A3" s="11">
        <v>33.9</v>
      </c>
      <c r="B3" s="11">
        <v>-30.8</v>
      </c>
      <c r="C3" s="11">
        <v>-30.1</v>
      </c>
      <c r="D3" s="12">
        <v>0</v>
      </c>
      <c r="E3" s="12">
        <v>0</v>
      </c>
      <c r="F3" s="9">
        <v>1</v>
      </c>
      <c r="G3" s="9" t="s">
        <v>41</v>
      </c>
      <c r="H3" s="9" t="s">
        <v>44</v>
      </c>
      <c r="I3" s="13">
        <v>49.459642000000002</v>
      </c>
      <c r="J3" s="13">
        <v>22.317774</v>
      </c>
      <c r="K3" s="9" t="s">
        <v>43</v>
      </c>
    </row>
    <row r="4" spans="1:11" s="6" customFormat="1" ht="12.75" customHeight="1" x14ac:dyDescent="0.2">
      <c r="A4" s="11">
        <v>33.9</v>
      </c>
      <c r="B4" s="11">
        <v>-31</v>
      </c>
      <c r="C4" s="11">
        <v>-30.2</v>
      </c>
      <c r="D4" s="12">
        <v>0</v>
      </c>
      <c r="E4" s="12">
        <v>0</v>
      </c>
      <c r="F4" s="9">
        <v>1</v>
      </c>
      <c r="G4" s="9" t="s">
        <v>41</v>
      </c>
      <c r="H4" s="9" t="s">
        <v>45</v>
      </c>
      <c r="I4" s="13">
        <v>49.459642000000002</v>
      </c>
      <c r="J4" s="13">
        <v>22.317774</v>
      </c>
      <c r="K4" s="9" t="s">
        <v>43</v>
      </c>
    </row>
    <row r="5" spans="1:11" s="6" customFormat="1" ht="12.75" customHeight="1" x14ac:dyDescent="0.2">
      <c r="A5" s="11">
        <v>33.9</v>
      </c>
      <c r="B5" s="11">
        <v>-32.1</v>
      </c>
      <c r="C5" s="11">
        <v>-34.5</v>
      </c>
      <c r="D5" s="12">
        <v>0</v>
      </c>
      <c r="E5" s="12">
        <v>0</v>
      </c>
      <c r="F5" s="9">
        <v>1</v>
      </c>
      <c r="G5" s="9" t="s">
        <v>41</v>
      </c>
      <c r="H5" s="9" t="s">
        <v>46</v>
      </c>
      <c r="I5" s="13">
        <v>49.459642000000002</v>
      </c>
      <c r="J5" s="13">
        <v>22.317774</v>
      </c>
      <c r="K5" s="9" t="s">
        <v>43</v>
      </c>
    </row>
    <row r="6" spans="1:11" s="6" customFormat="1" ht="12.75" customHeight="1" x14ac:dyDescent="0.2">
      <c r="A6" s="11">
        <v>33.9</v>
      </c>
      <c r="B6" s="11">
        <v>-30.8</v>
      </c>
      <c r="C6" s="11">
        <v>-34.799999999999997</v>
      </c>
      <c r="D6" s="12">
        <v>0</v>
      </c>
      <c r="E6" s="12">
        <v>0</v>
      </c>
      <c r="F6" s="9">
        <v>1</v>
      </c>
      <c r="G6" s="9" t="s">
        <v>41</v>
      </c>
      <c r="H6" s="9" t="s">
        <v>47</v>
      </c>
      <c r="I6" s="13">
        <v>49.459642000000002</v>
      </c>
      <c r="J6" s="13">
        <v>22.317774</v>
      </c>
      <c r="K6" s="9" t="s">
        <v>43</v>
      </c>
    </row>
    <row r="7" spans="1:11" s="6" customFormat="1" ht="12.75" customHeight="1" x14ac:dyDescent="0.2">
      <c r="A7" s="11">
        <v>61</v>
      </c>
      <c r="B7" s="11">
        <v>-28.3</v>
      </c>
      <c r="C7" s="11">
        <v>-27.4</v>
      </c>
      <c r="D7" s="12">
        <v>1</v>
      </c>
      <c r="E7" s="12">
        <v>0</v>
      </c>
      <c r="F7" s="12">
        <v>0</v>
      </c>
      <c r="G7" s="11" t="s">
        <v>59</v>
      </c>
      <c r="H7" s="11" t="s">
        <v>93</v>
      </c>
      <c r="I7" s="13">
        <v>42</v>
      </c>
      <c r="J7" s="13">
        <v>100.5</v>
      </c>
      <c r="K7" s="9" t="s">
        <v>61</v>
      </c>
    </row>
    <row r="8" spans="1:11" s="6" customFormat="1" ht="12.75" customHeight="1" x14ac:dyDescent="0.2">
      <c r="A8" s="11">
        <v>61</v>
      </c>
      <c r="B8" s="11">
        <v>-29</v>
      </c>
      <c r="C8" s="11">
        <v>-29.1</v>
      </c>
      <c r="D8" s="12">
        <v>1</v>
      </c>
      <c r="E8" s="12">
        <v>0</v>
      </c>
      <c r="F8" s="12">
        <v>0</v>
      </c>
      <c r="G8" s="11" t="s">
        <v>59</v>
      </c>
      <c r="H8" s="11" t="s">
        <v>94</v>
      </c>
      <c r="I8" s="13">
        <v>40</v>
      </c>
      <c r="J8" s="13">
        <v>100.8</v>
      </c>
      <c r="K8" s="9" t="s">
        <v>61</v>
      </c>
    </row>
    <row r="9" spans="1:11" s="7" customFormat="1" ht="12.75" customHeight="1" x14ac:dyDescent="0.2">
      <c r="A9" s="11">
        <v>61</v>
      </c>
      <c r="B9" s="11">
        <v>-29.1</v>
      </c>
      <c r="C9" s="11">
        <v>-28.9</v>
      </c>
      <c r="D9" s="12">
        <v>1</v>
      </c>
      <c r="E9" s="12">
        <v>0</v>
      </c>
      <c r="F9" s="12">
        <v>0</v>
      </c>
      <c r="G9" s="11" t="s">
        <v>59</v>
      </c>
      <c r="H9" s="11" t="s">
        <v>95</v>
      </c>
      <c r="I9" s="13">
        <v>40</v>
      </c>
      <c r="J9" s="13">
        <v>100.8</v>
      </c>
      <c r="K9" s="9" t="s">
        <v>61</v>
      </c>
    </row>
    <row r="10" spans="1:11" s="7" customFormat="1" ht="12.75" customHeight="1" x14ac:dyDescent="0.2">
      <c r="A10" s="11">
        <v>61</v>
      </c>
      <c r="B10" s="11">
        <v>-28</v>
      </c>
      <c r="C10" s="11">
        <v>-27.9</v>
      </c>
      <c r="D10" s="12">
        <v>1</v>
      </c>
      <c r="E10" s="12">
        <v>0</v>
      </c>
      <c r="F10" s="12">
        <v>0</v>
      </c>
      <c r="G10" s="11" t="s">
        <v>59</v>
      </c>
      <c r="H10" s="11" t="s">
        <v>96</v>
      </c>
      <c r="I10" s="13">
        <v>40</v>
      </c>
      <c r="J10" s="13">
        <v>100.8</v>
      </c>
      <c r="K10" s="9" t="s">
        <v>61</v>
      </c>
    </row>
    <row r="11" spans="1:11" s="7" customFormat="1" ht="12.75" customHeight="1" x14ac:dyDescent="0.2">
      <c r="A11" s="14">
        <v>78</v>
      </c>
      <c r="B11" s="14">
        <v>-29.95</v>
      </c>
      <c r="C11" s="14">
        <v>-30.7</v>
      </c>
      <c r="D11" s="12">
        <v>0</v>
      </c>
      <c r="E11" s="12">
        <v>0</v>
      </c>
      <c r="F11" s="12">
        <v>0</v>
      </c>
      <c r="G11" s="8" t="s">
        <v>137</v>
      </c>
      <c r="H11" s="8" t="s">
        <v>138</v>
      </c>
      <c r="I11" s="13">
        <v>28.923400000000001</v>
      </c>
      <c r="J11" s="13">
        <v>50.820300000000003</v>
      </c>
      <c r="K11" s="9" t="s">
        <v>139</v>
      </c>
    </row>
    <row r="12" spans="1:11" s="7" customFormat="1" ht="12.75" customHeight="1" x14ac:dyDescent="0.2">
      <c r="A12" s="14">
        <v>85</v>
      </c>
      <c r="B12" s="14">
        <v>-28.3</v>
      </c>
      <c r="C12" s="14">
        <v>-28.6</v>
      </c>
      <c r="D12" s="12">
        <v>0</v>
      </c>
      <c r="E12" s="12">
        <v>0</v>
      </c>
      <c r="F12" s="12">
        <v>0</v>
      </c>
      <c r="G12" s="8" t="s">
        <v>137</v>
      </c>
      <c r="H12" s="8" t="s">
        <v>140</v>
      </c>
      <c r="I12" s="13">
        <v>28.923400000000001</v>
      </c>
      <c r="J12" s="13">
        <v>50.820300000000003</v>
      </c>
      <c r="K12" s="9" t="s">
        <v>139</v>
      </c>
    </row>
    <row r="13" spans="1:11" s="7" customFormat="1" ht="12.75" customHeight="1" x14ac:dyDescent="0.2">
      <c r="A13" s="14">
        <v>94</v>
      </c>
      <c r="B13" s="14">
        <v>-28.4</v>
      </c>
      <c r="C13" s="14">
        <v>-28.7</v>
      </c>
      <c r="D13" s="12">
        <v>0</v>
      </c>
      <c r="E13" s="12">
        <v>0</v>
      </c>
      <c r="F13" s="12">
        <v>0</v>
      </c>
      <c r="G13" s="8" t="s">
        <v>137</v>
      </c>
      <c r="H13" s="8" t="s">
        <v>141</v>
      </c>
      <c r="I13" s="13">
        <v>28.923400000000001</v>
      </c>
      <c r="J13" s="13">
        <v>50.820300000000003</v>
      </c>
      <c r="K13" s="9" t="s">
        <v>139</v>
      </c>
    </row>
    <row r="14" spans="1:11" s="7" customFormat="1" ht="12.75" customHeight="1" x14ac:dyDescent="0.2">
      <c r="A14" s="14">
        <v>94</v>
      </c>
      <c r="B14" s="14">
        <v>-28.9</v>
      </c>
      <c r="C14" s="14">
        <v>-29.7</v>
      </c>
      <c r="D14" s="12">
        <v>0</v>
      </c>
      <c r="E14" s="12">
        <v>0</v>
      </c>
      <c r="F14" s="12">
        <v>0</v>
      </c>
      <c r="G14" s="8" t="s">
        <v>137</v>
      </c>
      <c r="H14" s="8" t="s">
        <v>142</v>
      </c>
      <c r="I14" s="13">
        <v>28.923400000000001</v>
      </c>
      <c r="J14" s="13">
        <v>50.820300000000003</v>
      </c>
      <c r="K14" s="9" t="s">
        <v>139</v>
      </c>
    </row>
    <row r="15" spans="1:11" s="7" customFormat="1" ht="12.75" customHeight="1" x14ac:dyDescent="0.2">
      <c r="A15" s="14">
        <v>94</v>
      </c>
      <c r="B15" s="14">
        <v>-29.9</v>
      </c>
      <c r="C15" s="14">
        <v>-30.7</v>
      </c>
      <c r="D15" s="12">
        <v>1</v>
      </c>
      <c r="E15" s="12">
        <v>1</v>
      </c>
      <c r="F15" s="12">
        <v>0</v>
      </c>
      <c r="G15" s="9" t="s">
        <v>143</v>
      </c>
      <c r="H15" s="8" t="s">
        <v>144</v>
      </c>
      <c r="I15" s="13">
        <v>45.405333300000002</v>
      </c>
      <c r="J15" s="13">
        <v>-44.7858333</v>
      </c>
      <c r="K15" s="9" t="s">
        <v>145</v>
      </c>
    </row>
    <row r="16" spans="1:11" s="7" customFormat="1" ht="12.75" customHeight="1" x14ac:dyDescent="0.2">
      <c r="A16" s="14">
        <v>94</v>
      </c>
      <c r="B16" s="14">
        <v>-31.6</v>
      </c>
      <c r="C16" s="14">
        <v>-31.6</v>
      </c>
      <c r="D16" s="12">
        <v>1</v>
      </c>
      <c r="E16" s="12">
        <v>1</v>
      </c>
      <c r="F16" s="12">
        <v>0</v>
      </c>
      <c r="G16" s="9" t="s">
        <v>143</v>
      </c>
      <c r="H16" s="8" t="s">
        <v>146</v>
      </c>
      <c r="I16" s="13">
        <v>45.405333300000002</v>
      </c>
      <c r="J16" s="13">
        <v>-44.7858333</v>
      </c>
      <c r="K16" s="9" t="s">
        <v>145</v>
      </c>
    </row>
    <row r="17" spans="1:11" s="7" customFormat="1" ht="12.75" customHeight="1" x14ac:dyDescent="0.2">
      <c r="A17" s="14">
        <v>94</v>
      </c>
      <c r="B17" s="14">
        <v>-30.4</v>
      </c>
      <c r="C17" s="14">
        <v>-31.1</v>
      </c>
      <c r="D17" s="12">
        <v>1</v>
      </c>
      <c r="E17" s="12">
        <v>1</v>
      </c>
      <c r="F17" s="12">
        <v>0</v>
      </c>
      <c r="G17" s="9" t="s">
        <v>143</v>
      </c>
      <c r="H17" s="8" t="s">
        <v>147</v>
      </c>
      <c r="I17" s="13">
        <v>45.405333300000002</v>
      </c>
      <c r="J17" s="13">
        <v>-44.7858333</v>
      </c>
      <c r="K17" s="9" t="s">
        <v>145</v>
      </c>
    </row>
    <row r="18" spans="1:11" s="3" customFormat="1" ht="12.75" customHeight="1" x14ac:dyDescent="0.2">
      <c r="A18" s="14">
        <v>94</v>
      </c>
      <c r="B18" s="14">
        <v>-28.9</v>
      </c>
      <c r="C18" s="14">
        <v>-30</v>
      </c>
      <c r="D18" s="12">
        <v>1</v>
      </c>
      <c r="E18" s="12">
        <v>1</v>
      </c>
      <c r="F18" s="12">
        <v>0</v>
      </c>
      <c r="G18" s="9" t="s">
        <v>143</v>
      </c>
      <c r="H18" s="8" t="s">
        <v>148</v>
      </c>
      <c r="I18" s="13">
        <v>45.405333300000002</v>
      </c>
      <c r="J18" s="13">
        <v>-44.7858333</v>
      </c>
      <c r="K18" s="9" t="s">
        <v>145</v>
      </c>
    </row>
    <row r="19" spans="1:11" s="3" customFormat="1" ht="12.75" customHeight="1" x14ac:dyDescent="0.2">
      <c r="A19" s="11">
        <v>95.9</v>
      </c>
      <c r="B19" s="11">
        <v>-30</v>
      </c>
      <c r="C19" s="11">
        <v>-30.3</v>
      </c>
      <c r="D19" s="12">
        <v>1</v>
      </c>
      <c r="E19" s="12">
        <v>1</v>
      </c>
      <c r="F19" s="12">
        <v>0</v>
      </c>
      <c r="G19" s="9" t="s">
        <v>143</v>
      </c>
      <c r="H19" s="9" t="s">
        <v>149</v>
      </c>
      <c r="I19" s="13">
        <v>45.405333300000002</v>
      </c>
      <c r="J19" s="13">
        <v>-44.7858333</v>
      </c>
      <c r="K19" s="9" t="s">
        <v>145</v>
      </c>
    </row>
    <row r="20" spans="1:11" s="3" customFormat="1" ht="12.75" customHeight="1" x14ac:dyDescent="0.2">
      <c r="A20" s="11">
        <v>95.9</v>
      </c>
      <c r="B20" s="11">
        <v>-32.299999999999997</v>
      </c>
      <c r="C20" s="11">
        <v>-32.1</v>
      </c>
      <c r="D20" s="12">
        <v>1</v>
      </c>
      <c r="E20" s="12">
        <v>1</v>
      </c>
      <c r="F20" s="12">
        <v>0</v>
      </c>
      <c r="G20" s="9" t="s">
        <v>143</v>
      </c>
      <c r="H20" s="9" t="s">
        <v>150</v>
      </c>
      <c r="I20" s="13">
        <v>45.405333300000002</v>
      </c>
      <c r="J20" s="13">
        <v>-44.7858333</v>
      </c>
      <c r="K20" s="9" t="s">
        <v>145</v>
      </c>
    </row>
    <row r="21" spans="1:11" s="3" customFormat="1" ht="12.75" customHeight="1" x14ac:dyDescent="0.2">
      <c r="A21" s="11">
        <v>96</v>
      </c>
      <c r="B21" s="11">
        <v>-27.1</v>
      </c>
      <c r="C21" s="11">
        <v>-26.2</v>
      </c>
      <c r="D21" s="12">
        <v>1</v>
      </c>
      <c r="E21" s="12">
        <v>1</v>
      </c>
      <c r="F21" s="12">
        <v>0</v>
      </c>
      <c r="G21" s="9" t="s">
        <v>151</v>
      </c>
      <c r="H21" s="9" t="s">
        <v>152</v>
      </c>
      <c r="I21" s="13">
        <v>12.486666</v>
      </c>
      <c r="J21" s="13">
        <v>-20.046665999999998</v>
      </c>
      <c r="K21" s="9" t="s">
        <v>153</v>
      </c>
    </row>
    <row r="22" spans="1:11" s="3" customFormat="1" ht="12.75" customHeight="1" x14ac:dyDescent="0.2">
      <c r="A22" s="11">
        <v>96</v>
      </c>
      <c r="B22" s="11">
        <v>-27.3</v>
      </c>
      <c r="C22" s="11">
        <v>-26.8</v>
      </c>
      <c r="D22" s="12">
        <v>1</v>
      </c>
      <c r="E22" s="12">
        <v>1</v>
      </c>
      <c r="F22" s="12">
        <v>0</v>
      </c>
      <c r="G22" s="9" t="s">
        <v>151</v>
      </c>
      <c r="H22" s="9" t="s">
        <v>154</v>
      </c>
      <c r="I22" s="13">
        <v>12.486666</v>
      </c>
      <c r="J22" s="13">
        <v>-20.046665999999998</v>
      </c>
      <c r="K22" s="9" t="s">
        <v>153</v>
      </c>
    </row>
    <row r="23" spans="1:11" s="3" customFormat="1" ht="12.75" customHeight="1" x14ac:dyDescent="0.2">
      <c r="A23" s="11">
        <v>96</v>
      </c>
      <c r="B23" s="11">
        <v>-27.2</v>
      </c>
      <c r="C23" s="11">
        <v>-26.5</v>
      </c>
      <c r="D23" s="12">
        <v>1</v>
      </c>
      <c r="E23" s="12">
        <v>1</v>
      </c>
      <c r="F23" s="12">
        <v>0</v>
      </c>
      <c r="G23" s="9" t="s">
        <v>151</v>
      </c>
      <c r="H23" s="9" t="s">
        <v>155</v>
      </c>
      <c r="I23" s="13">
        <v>12.486666</v>
      </c>
      <c r="J23" s="13">
        <v>-20.046665999999998</v>
      </c>
      <c r="K23" s="9" t="s">
        <v>153</v>
      </c>
    </row>
    <row r="24" spans="1:11" s="3" customFormat="1" ht="12.75" customHeight="1" x14ac:dyDescent="0.2">
      <c r="A24" s="11">
        <v>96</v>
      </c>
      <c r="B24" s="11">
        <v>-28.5</v>
      </c>
      <c r="C24" s="11">
        <v>-25.5</v>
      </c>
      <c r="D24" s="12">
        <v>1</v>
      </c>
      <c r="E24" s="12">
        <v>1</v>
      </c>
      <c r="F24" s="12">
        <v>0</v>
      </c>
      <c r="G24" s="9" t="s">
        <v>151</v>
      </c>
      <c r="H24" s="9" t="s">
        <v>156</v>
      </c>
      <c r="I24" s="13">
        <v>12.486666</v>
      </c>
      <c r="J24" s="13">
        <v>-20.046665999999998</v>
      </c>
      <c r="K24" s="9" t="s">
        <v>153</v>
      </c>
    </row>
    <row r="25" spans="1:11" s="3" customFormat="1" ht="12.75" customHeight="1" x14ac:dyDescent="0.2">
      <c r="A25" s="11">
        <v>96</v>
      </c>
      <c r="B25" s="11">
        <v>-26.8</v>
      </c>
      <c r="C25" s="11">
        <v>-26.6</v>
      </c>
      <c r="D25" s="12">
        <v>1</v>
      </c>
      <c r="E25" s="12">
        <v>1</v>
      </c>
      <c r="F25" s="12">
        <v>0</v>
      </c>
      <c r="G25" s="9" t="s">
        <v>151</v>
      </c>
      <c r="H25" s="9" t="s">
        <v>157</v>
      </c>
      <c r="I25" s="13">
        <v>12.486666</v>
      </c>
      <c r="J25" s="13">
        <v>-20.046665999999998</v>
      </c>
      <c r="K25" s="9" t="s">
        <v>153</v>
      </c>
    </row>
    <row r="26" spans="1:11" s="3" customFormat="1" ht="12.75" customHeight="1" x14ac:dyDescent="0.2">
      <c r="A26" s="11">
        <v>96</v>
      </c>
      <c r="B26" s="11">
        <v>-27.5</v>
      </c>
      <c r="C26" s="11">
        <v>-26.3</v>
      </c>
      <c r="D26" s="12">
        <v>1</v>
      </c>
      <c r="E26" s="12">
        <v>1</v>
      </c>
      <c r="F26" s="12">
        <v>0</v>
      </c>
      <c r="G26" s="9" t="s">
        <v>151</v>
      </c>
      <c r="H26" s="9" t="s">
        <v>158</v>
      </c>
      <c r="I26" s="13">
        <v>12.486666</v>
      </c>
      <c r="J26" s="13">
        <v>-20.046665999999998</v>
      </c>
      <c r="K26" s="9" t="s">
        <v>153</v>
      </c>
    </row>
    <row r="27" spans="1:11" s="3" customFormat="1" ht="12.75" customHeight="1" x14ac:dyDescent="0.2">
      <c r="A27" s="11">
        <v>96</v>
      </c>
      <c r="B27" s="11">
        <v>-28.5</v>
      </c>
      <c r="C27" s="11">
        <v>-27.1</v>
      </c>
      <c r="D27" s="12">
        <v>1</v>
      </c>
      <c r="E27" s="12">
        <v>1</v>
      </c>
      <c r="F27" s="12">
        <v>0</v>
      </c>
      <c r="G27" s="9" t="s">
        <v>151</v>
      </c>
      <c r="H27" s="9" t="s">
        <v>159</v>
      </c>
      <c r="I27" s="13">
        <v>12.486666</v>
      </c>
      <c r="J27" s="13">
        <v>-20.046665999999998</v>
      </c>
      <c r="K27" s="9" t="s">
        <v>153</v>
      </c>
    </row>
    <row r="28" spans="1:11" s="3" customFormat="1" ht="12.75" customHeight="1" x14ac:dyDescent="0.2">
      <c r="A28" s="11">
        <v>96</v>
      </c>
      <c r="B28" s="11">
        <v>-28</v>
      </c>
      <c r="C28" s="11">
        <v>-28.3</v>
      </c>
      <c r="D28" s="12">
        <v>1</v>
      </c>
      <c r="E28" s="12">
        <v>1</v>
      </c>
      <c r="F28" s="12">
        <v>0</v>
      </c>
      <c r="G28" s="9" t="s">
        <v>151</v>
      </c>
      <c r="H28" s="9" t="s">
        <v>160</v>
      </c>
      <c r="I28" s="13">
        <v>12.486666</v>
      </c>
      <c r="J28" s="13">
        <v>-20.046665999999998</v>
      </c>
      <c r="K28" s="9" t="s">
        <v>153</v>
      </c>
    </row>
    <row r="29" spans="1:11" s="3" customFormat="1" ht="12.75" customHeight="1" x14ac:dyDescent="0.2">
      <c r="A29" s="11">
        <v>96</v>
      </c>
      <c r="B29" s="11">
        <v>-30.6</v>
      </c>
      <c r="C29" s="11">
        <v>-30.5</v>
      </c>
      <c r="D29" s="12">
        <v>1</v>
      </c>
      <c r="E29" s="12">
        <v>1</v>
      </c>
      <c r="F29" s="12">
        <v>0</v>
      </c>
      <c r="G29" s="9" t="s">
        <v>151</v>
      </c>
      <c r="H29" s="9" t="s">
        <v>161</v>
      </c>
      <c r="I29" s="13">
        <v>12.486666</v>
      </c>
      <c r="J29" s="13">
        <v>-20.046665999999998</v>
      </c>
      <c r="K29" s="9" t="s">
        <v>153</v>
      </c>
    </row>
    <row r="30" spans="1:11" s="3" customFormat="1" ht="12.75" customHeight="1" x14ac:dyDescent="0.2">
      <c r="A30" s="11">
        <v>96</v>
      </c>
      <c r="B30" s="11">
        <v>-29.3</v>
      </c>
      <c r="C30" s="11">
        <v>-29</v>
      </c>
      <c r="D30" s="12">
        <v>1</v>
      </c>
      <c r="E30" s="12">
        <v>1</v>
      </c>
      <c r="F30" s="12">
        <v>0</v>
      </c>
      <c r="G30" s="9" t="s">
        <v>151</v>
      </c>
      <c r="H30" s="9" t="s">
        <v>162</v>
      </c>
      <c r="I30" s="13">
        <v>12.486666</v>
      </c>
      <c r="J30" s="13">
        <v>-20.046665999999998</v>
      </c>
      <c r="K30" s="9" t="s">
        <v>153</v>
      </c>
    </row>
    <row r="31" spans="1:11" s="3" customFormat="1" ht="12.75" customHeight="1" x14ac:dyDescent="0.2">
      <c r="A31" s="11">
        <v>96</v>
      </c>
      <c r="B31" s="11">
        <v>-32.799999999999997</v>
      </c>
      <c r="C31" s="11">
        <v>-32.4</v>
      </c>
      <c r="D31" s="12">
        <v>1</v>
      </c>
      <c r="E31" s="12">
        <v>0</v>
      </c>
      <c r="F31" s="12">
        <v>0</v>
      </c>
      <c r="G31" s="9" t="s">
        <v>151</v>
      </c>
      <c r="H31" s="9" t="s">
        <v>163</v>
      </c>
      <c r="I31" s="13">
        <v>12.486666</v>
      </c>
      <c r="J31" s="13">
        <v>-20.046665999999998</v>
      </c>
      <c r="K31" s="9" t="s">
        <v>153</v>
      </c>
    </row>
    <row r="32" spans="1:11" s="3" customFormat="1" ht="12.75" customHeight="1" x14ac:dyDescent="0.2">
      <c r="A32" s="11">
        <v>96</v>
      </c>
      <c r="B32" s="11">
        <v>-32.6</v>
      </c>
      <c r="C32" s="11">
        <v>-32.5</v>
      </c>
      <c r="D32" s="12">
        <v>1</v>
      </c>
      <c r="E32" s="12">
        <v>0</v>
      </c>
      <c r="F32" s="12">
        <v>0</v>
      </c>
      <c r="G32" s="9" t="s">
        <v>151</v>
      </c>
      <c r="H32" s="9" t="s">
        <v>164</v>
      </c>
      <c r="I32" s="13">
        <v>12.486666</v>
      </c>
      <c r="J32" s="13">
        <v>-20.046665999999998</v>
      </c>
      <c r="K32" s="9" t="s">
        <v>153</v>
      </c>
    </row>
    <row r="33" spans="1:11" s="3" customFormat="1" ht="12.75" customHeight="1" x14ac:dyDescent="0.2">
      <c r="A33" s="11">
        <v>96</v>
      </c>
      <c r="B33" s="11">
        <v>-32.5</v>
      </c>
      <c r="C33" s="11">
        <v>-32.6</v>
      </c>
      <c r="D33" s="12">
        <v>1</v>
      </c>
      <c r="E33" s="12">
        <v>0</v>
      </c>
      <c r="F33" s="12">
        <v>0</v>
      </c>
      <c r="G33" s="9" t="s">
        <v>151</v>
      </c>
      <c r="H33" s="9" t="s">
        <v>165</v>
      </c>
      <c r="I33" s="13">
        <v>12.486666</v>
      </c>
      <c r="J33" s="13">
        <v>-20.046665999999998</v>
      </c>
      <c r="K33" s="9" t="s">
        <v>153</v>
      </c>
    </row>
    <row r="34" spans="1:11" s="3" customFormat="1" ht="12.75" customHeight="1" x14ac:dyDescent="0.2">
      <c r="A34" s="11">
        <v>96</v>
      </c>
      <c r="B34" s="11">
        <v>-32.799999999999997</v>
      </c>
      <c r="C34" s="11">
        <v>-32.700000000000003</v>
      </c>
      <c r="D34" s="12">
        <v>1</v>
      </c>
      <c r="E34" s="12">
        <v>0</v>
      </c>
      <c r="F34" s="12">
        <v>0</v>
      </c>
      <c r="G34" s="9" t="s">
        <v>151</v>
      </c>
      <c r="H34" s="9" t="s">
        <v>166</v>
      </c>
      <c r="I34" s="13">
        <v>12.486666</v>
      </c>
      <c r="J34" s="13">
        <v>-20.046665999999998</v>
      </c>
      <c r="K34" s="9" t="s">
        <v>153</v>
      </c>
    </row>
    <row r="35" spans="1:11" s="3" customFormat="1" ht="12.75" customHeight="1" x14ac:dyDescent="0.2">
      <c r="A35" s="11">
        <v>96</v>
      </c>
      <c r="B35" s="11">
        <v>-31.7</v>
      </c>
      <c r="C35" s="11">
        <v>-32.299999999999997</v>
      </c>
      <c r="D35" s="12">
        <v>1</v>
      </c>
      <c r="E35" s="12">
        <v>0</v>
      </c>
      <c r="F35" s="12">
        <v>0</v>
      </c>
      <c r="G35" s="9" t="s">
        <v>151</v>
      </c>
      <c r="H35" s="9" t="s">
        <v>167</v>
      </c>
      <c r="I35" s="13">
        <v>12.486666</v>
      </c>
      <c r="J35" s="13">
        <v>-20.046665999999998</v>
      </c>
      <c r="K35" s="9" t="s">
        <v>153</v>
      </c>
    </row>
    <row r="36" spans="1:11" s="3" customFormat="1" ht="12.75" customHeight="1" x14ac:dyDescent="0.2">
      <c r="A36" s="11">
        <v>96</v>
      </c>
      <c r="B36" s="11">
        <v>-32.700000000000003</v>
      </c>
      <c r="C36" s="11">
        <v>-32.4</v>
      </c>
      <c r="D36" s="12">
        <v>1</v>
      </c>
      <c r="E36" s="12">
        <v>0</v>
      </c>
      <c r="F36" s="12">
        <v>0</v>
      </c>
      <c r="G36" s="9" t="s">
        <v>151</v>
      </c>
      <c r="H36" s="9" t="s">
        <v>168</v>
      </c>
      <c r="I36" s="13">
        <v>12.486666</v>
      </c>
      <c r="J36" s="13">
        <v>-20.046665999999998</v>
      </c>
      <c r="K36" s="9" t="s">
        <v>153</v>
      </c>
    </row>
    <row r="37" spans="1:11" s="3" customFormat="1" ht="12.75" customHeight="1" x14ac:dyDescent="0.2">
      <c r="A37" s="11">
        <v>102</v>
      </c>
      <c r="B37" s="11">
        <v>-29.9</v>
      </c>
      <c r="C37" s="11">
        <v>-30.1</v>
      </c>
      <c r="D37" s="12">
        <v>0</v>
      </c>
      <c r="E37" s="12">
        <v>0</v>
      </c>
      <c r="F37" s="12">
        <v>0</v>
      </c>
      <c r="G37" s="9" t="s">
        <v>137</v>
      </c>
      <c r="H37" s="9" t="s">
        <v>169</v>
      </c>
      <c r="I37" s="13">
        <v>28.923400000000001</v>
      </c>
      <c r="J37" s="13">
        <v>50.820300000000003</v>
      </c>
      <c r="K37" s="9" t="s">
        <v>139</v>
      </c>
    </row>
    <row r="38" spans="1:11" s="3" customFormat="1" ht="12.75" customHeight="1" x14ac:dyDescent="0.2">
      <c r="A38" s="11">
        <v>102</v>
      </c>
      <c r="B38" s="11">
        <v>-29.2</v>
      </c>
      <c r="C38" s="11">
        <v>-28.9</v>
      </c>
      <c r="D38" s="12">
        <v>0</v>
      </c>
      <c r="E38" s="12">
        <v>0</v>
      </c>
      <c r="F38" s="12">
        <v>0</v>
      </c>
      <c r="G38" s="9" t="s">
        <v>137</v>
      </c>
      <c r="H38" s="9" t="s">
        <v>170</v>
      </c>
      <c r="I38" s="13">
        <v>28.923400000000001</v>
      </c>
      <c r="J38" s="13">
        <v>50.820300000000003</v>
      </c>
      <c r="K38" s="9" t="s">
        <v>139</v>
      </c>
    </row>
    <row r="39" spans="1:11" s="3" customFormat="1" ht="12.75" customHeight="1" x14ac:dyDescent="0.2">
      <c r="A39" s="11">
        <v>113</v>
      </c>
      <c r="B39" s="11">
        <v>-20.5</v>
      </c>
      <c r="C39" s="11">
        <v>-18.100000000000001</v>
      </c>
      <c r="D39" s="12">
        <v>1</v>
      </c>
      <c r="E39" s="12">
        <v>1</v>
      </c>
      <c r="F39" s="12">
        <v>0</v>
      </c>
      <c r="G39" s="9" t="s">
        <v>171</v>
      </c>
      <c r="H39" s="9" t="s">
        <v>172</v>
      </c>
      <c r="I39" s="13">
        <v>39.624299999999998</v>
      </c>
      <c r="J39" s="13">
        <v>19.921700000000001</v>
      </c>
      <c r="K39" s="9" t="s">
        <v>173</v>
      </c>
    </row>
    <row r="40" spans="1:11" s="3" customFormat="1" ht="12.75" customHeight="1" x14ac:dyDescent="0.2">
      <c r="A40" s="11">
        <v>115</v>
      </c>
      <c r="B40" s="11">
        <v>-32.1</v>
      </c>
      <c r="C40" s="11">
        <v>-32</v>
      </c>
      <c r="D40" s="12">
        <v>1</v>
      </c>
      <c r="E40" s="12">
        <v>0</v>
      </c>
      <c r="F40" s="12">
        <v>0</v>
      </c>
      <c r="G40" s="9" t="s">
        <v>171</v>
      </c>
      <c r="H40" s="9" t="s">
        <v>174</v>
      </c>
      <c r="I40" s="13">
        <v>39.624299999999998</v>
      </c>
      <c r="J40" s="13">
        <v>19.921700000000001</v>
      </c>
      <c r="K40" s="9" t="s">
        <v>173</v>
      </c>
    </row>
    <row r="41" spans="1:11" s="3" customFormat="1" ht="12.75" customHeight="1" x14ac:dyDescent="0.2">
      <c r="A41" s="11">
        <v>116</v>
      </c>
      <c r="B41" s="11">
        <v>-32.200000000000003</v>
      </c>
      <c r="C41" s="11">
        <v>-32.799999999999997</v>
      </c>
      <c r="D41" s="12">
        <v>1</v>
      </c>
      <c r="E41" s="12">
        <v>0</v>
      </c>
      <c r="F41" s="12">
        <v>0</v>
      </c>
      <c r="G41" s="9" t="s">
        <v>171</v>
      </c>
      <c r="H41" s="9" t="s">
        <v>175</v>
      </c>
      <c r="I41" s="13">
        <v>39.624299999999998</v>
      </c>
      <c r="J41" s="13">
        <v>19.921700000000001</v>
      </c>
      <c r="K41" s="9" t="s">
        <v>173</v>
      </c>
    </row>
    <row r="42" spans="1:11" s="3" customFormat="1" ht="12.75" customHeight="1" x14ac:dyDescent="0.2">
      <c r="A42" s="11">
        <v>116</v>
      </c>
      <c r="B42" s="11">
        <v>-33.200000000000003</v>
      </c>
      <c r="C42" s="11">
        <v>-33</v>
      </c>
      <c r="D42" s="12">
        <v>1</v>
      </c>
      <c r="E42" s="12">
        <v>0</v>
      </c>
      <c r="F42" s="12">
        <v>0</v>
      </c>
      <c r="G42" s="9" t="s">
        <v>171</v>
      </c>
      <c r="H42" s="9" t="s">
        <v>176</v>
      </c>
      <c r="I42" s="13">
        <v>39.624299999999998</v>
      </c>
      <c r="J42" s="13">
        <v>19.921700000000001</v>
      </c>
      <c r="K42" s="9" t="s">
        <v>173</v>
      </c>
    </row>
    <row r="43" spans="1:11" s="3" customFormat="1" ht="12.75" customHeight="1" x14ac:dyDescent="0.2">
      <c r="A43" s="11">
        <v>116</v>
      </c>
      <c r="B43" s="11">
        <v>-32.200000000000003</v>
      </c>
      <c r="C43" s="11">
        <v>-32.5</v>
      </c>
      <c r="D43" s="12">
        <v>1</v>
      </c>
      <c r="E43" s="12">
        <v>0</v>
      </c>
      <c r="F43" s="12">
        <v>0</v>
      </c>
      <c r="G43" s="9" t="s">
        <v>171</v>
      </c>
      <c r="H43" s="9" t="s">
        <v>177</v>
      </c>
      <c r="I43" s="13">
        <v>39.624299999999998</v>
      </c>
      <c r="J43" s="13">
        <v>19.921700000000001</v>
      </c>
      <c r="K43" s="9" t="s">
        <v>173</v>
      </c>
    </row>
    <row r="44" spans="1:11" s="3" customFormat="1" ht="12.75" customHeight="1" x14ac:dyDescent="0.2">
      <c r="A44" s="11">
        <v>117</v>
      </c>
      <c r="B44" s="11">
        <v>-32.700000000000003</v>
      </c>
      <c r="C44" s="11">
        <v>-33</v>
      </c>
      <c r="D44" s="12">
        <v>1</v>
      </c>
      <c r="E44" s="12">
        <v>0</v>
      </c>
      <c r="F44" s="12">
        <v>0</v>
      </c>
      <c r="G44" s="9" t="s">
        <v>171</v>
      </c>
      <c r="H44" s="9" t="s">
        <v>178</v>
      </c>
      <c r="I44" s="13">
        <v>39.624299999999998</v>
      </c>
      <c r="J44" s="13">
        <v>19.921700000000001</v>
      </c>
      <c r="K44" s="9" t="s">
        <v>173</v>
      </c>
    </row>
    <row r="45" spans="1:11" s="3" customFormat="1" ht="12.75" customHeight="1" x14ac:dyDescent="0.2">
      <c r="A45" s="11">
        <v>117</v>
      </c>
      <c r="B45" s="11">
        <v>-32.9</v>
      </c>
      <c r="C45" s="11">
        <v>-33.4</v>
      </c>
      <c r="D45" s="12">
        <v>1</v>
      </c>
      <c r="E45" s="12">
        <v>0</v>
      </c>
      <c r="F45" s="12">
        <v>0</v>
      </c>
      <c r="G45" s="9" t="s">
        <v>171</v>
      </c>
      <c r="H45" s="9" t="s">
        <v>179</v>
      </c>
      <c r="I45" s="13">
        <v>39.624299999999998</v>
      </c>
      <c r="J45" s="13">
        <v>19.921700000000001</v>
      </c>
      <c r="K45" s="9" t="s">
        <v>173</v>
      </c>
    </row>
    <row r="46" spans="1:11" s="3" customFormat="1" ht="12.75" customHeight="1" x14ac:dyDescent="0.2">
      <c r="A46" s="11">
        <v>120</v>
      </c>
      <c r="B46" s="11">
        <v>-32.4</v>
      </c>
      <c r="C46" s="11">
        <v>-32.200000000000003</v>
      </c>
      <c r="D46" s="12">
        <v>1</v>
      </c>
      <c r="E46" s="12">
        <v>0</v>
      </c>
      <c r="F46" s="12">
        <v>0</v>
      </c>
      <c r="G46" s="9" t="s">
        <v>171</v>
      </c>
      <c r="H46" s="9" t="s">
        <v>180</v>
      </c>
      <c r="I46" s="13">
        <v>39.624299999999998</v>
      </c>
      <c r="J46" s="13">
        <v>19.921700000000001</v>
      </c>
      <c r="K46" s="9" t="s">
        <v>173</v>
      </c>
    </row>
    <row r="47" spans="1:11" s="3" customFormat="1" ht="12.75" customHeight="1" x14ac:dyDescent="0.2">
      <c r="A47" s="14">
        <v>120</v>
      </c>
      <c r="B47" s="14">
        <v>-31.1</v>
      </c>
      <c r="C47" s="14">
        <v>-31</v>
      </c>
      <c r="D47" s="12">
        <v>1</v>
      </c>
      <c r="E47" s="12">
        <v>1</v>
      </c>
      <c r="F47" s="12">
        <v>0</v>
      </c>
      <c r="G47" s="8" t="s">
        <v>181</v>
      </c>
      <c r="H47" s="8" t="s">
        <v>182</v>
      </c>
      <c r="I47" s="13">
        <v>35.936700000000002</v>
      </c>
      <c r="J47" s="13">
        <v>9.5496999999999996</v>
      </c>
      <c r="K47" s="9" t="s">
        <v>183</v>
      </c>
    </row>
    <row r="48" spans="1:11" s="3" customFormat="1" ht="12.75" customHeight="1" x14ac:dyDescent="0.2">
      <c r="A48" s="14">
        <v>120</v>
      </c>
      <c r="B48" s="14">
        <v>-31.2</v>
      </c>
      <c r="C48" s="14">
        <v>-31.1</v>
      </c>
      <c r="D48" s="12">
        <v>1</v>
      </c>
      <c r="E48" s="12">
        <v>1</v>
      </c>
      <c r="F48" s="12">
        <v>0</v>
      </c>
      <c r="G48" s="8" t="s">
        <v>181</v>
      </c>
      <c r="H48" s="8" t="s">
        <v>184</v>
      </c>
      <c r="I48" s="13">
        <v>35.936700000000002</v>
      </c>
      <c r="J48" s="13">
        <v>9.5496999999999996</v>
      </c>
      <c r="K48" s="9" t="s">
        <v>183</v>
      </c>
    </row>
    <row r="49" spans="1:11" s="3" customFormat="1" ht="12.75" customHeight="1" x14ac:dyDescent="0.2">
      <c r="A49" s="14">
        <v>120</v>
      </c>
      <c r="B49" s="14">
        <v>-32.6</v>
      </c>
      <c r="C49" s="14">
        <v>-31.5</v>
      </c>
      <c r="D49" s="12">
        <v>1</v>
      </c>
      <c r="E49" s="12">
        <v>1</v>
      </c>
      <c r="F49" s="12">
        <v>0</v>
      </c>
      <c r="G49" s="8" t="s">
        <v>181</v>
      </c>
      <c r="H49" s="8" t="s">
        <v>185</v>
      </c>
      <c r="I49" s="13">
        <v>35.936700000000002</v>
      </c>
      <c r="J49" s="13">
        <v>9.5496999999999996</v>
      </c>
      <c r="K49" s="9" t="s">
        <v>183</v>
      </c>
    </row>
    <row r="50" spans="1:11" s="3" customFormat="1" ht="12.75" customHeight="1" x14ac:dyDescent="0.2">
      <c r="A50" s="14">
        <v>120</v>
      </c>
      <c r="B50" s="14">
        <v>-32.4</v>
      </c>
      <c r="C50" s="14">
        <v>-33.1</v>
      </c>
      <c r="D50" s="12">
        <v>1</v>
      </c>
      <c r="E50" s="12">
        <v>1</v>
      </c>
      <c r="F50" s="12">
        <v>0</v>
      </c>
      <c r="G50" s="8" t="s">
        <v>181</v>
      </c>
      <c r="H50" s="8" t="s">
        <v>186</v>
      </c>
      <c r="I50" s="13">
        <v>35.936700000000002</v>
      </c>
      <c r="J50" s="13">
        <v>9.5496999999999996</v>
      </c>
      <c r="K50" s="9" t="s">
        <v>183</v>
      </c>
    </row>
    <row r="51" spans="1:11" s="3" customFormat="1" ht="12.75" customHeight="1" x14ac:dyDescent="0.2">
      <c r="A51" s="14">
        <v>120</v>
      </c>
      <c r="B51" s="14">
        <v>-29.2</v>
      </c>
      <c r="C51" s="14">
        <v>-28.8</v>
      </c>
      <c r="D51" s="12">
        <v>1</v>
      </c>
      <c r="E51" s="12">
        <v>1</v>
      </c>
      <c r="F51" s="12">
        <v>0</v>
      </c>
      <c r="G51" s="8" t="s">
        <v>181</v>
      </c>
      <c r="H51" s="8" t="s">
        <v>187</v>
      </c>
      <c r="I51" s="13">
        <v>35.936700000000002</v>
      </c>
      <c r="J51" s="13">
        <v>9.5496999999999996</v>
      </c>
      <c r="K51" s="9" t="s">
        <v>183</v>
      </c>
    </row>
    <row r="52" spans="1:11" s="3" customFormat="1" ht="12.75" customHeight="1" x14ac:dyDescent="0.2">
      <c r="A52" s="14">
        <v>120</v>
      </c>
      <c r="B52" s="14">
        <v>-32.4</v>
      </c>
      <c r="C52" s="14">
        <v>-30.5</v>
      </c>
      <c r="D52" s="12">
        <v>1</v>
      </c>
      <c r="E52" s="12">
        <v>1</v>
      </c>
      <c r="F52" s="12">
        <v>0</v>
      </c>
      <c r="G52" s="8" t="s">
        <v>181</v>
      </c>
      <c r="H52" s="8" t="s">
        <v>188</v>
      </c>
      <c r="I52" s="13">
        <v>37.000205000000001</v>
      </c>
      <c r="J52" s="13">
        <v>-5</v>
      </c>
      <c r="K52" s="9" t="s">
        <v>189</v>
      </c>
    </row>
    <row r="53" spans="1:11" s="3" customFormat="1" ht="12.75" customHeight="1" x14ac:dyDescent="0.2">
      <c r="A53" s="14">
        <v>120</v>
      </c>
      <c r="B53" s="14">
        <v>-34.5</v>
      </c>
      <c r="C53" s="14">
        <v>-32.700000000000003</v>
      </c>
      <c r="D53" s="12">
        <v>1</v>
      </c>
      <c r="E53" s="12">
        <v>1</v>
      </c>
      <c r="F53" s="12">
        <v>0</v>
      </c>
      <c r="G53" s="8" t="s">
        <v>181</v>
      </c>
      <c r="H53" s="8" t="s">
        <v>190</v>
      </c>
      <c r="I53" s="13">
        <v>37.000205000000001</v>
      </c>
      <c r="J53" s="13">
        <v>-5</v>
      </c>
      <c r="K53" s="9" t="s">
        <v>189</v>
      </c>
    </row>
    <row r="54" spans="1:11" s="3" customFormat="1" ht="12.75" customHeight="1" x14ac:dyDescent="0.2">
      <c r="A54" s="14">
        <v>120</v>
      </c>
      <c r="B54" s="14">
        <v>-32.299999999999997</v>
      </c>
      <c r="C54" s="14">
        <v>-30.5</v>
      </c>
      <c r="D54" s="12">
        <v>1</v>
      </c>
      <c r="E54" s="12">
        <v>1</v>
      </c>
      <c r="F54" s="12">
        <v>0</v>
      </c>
      <c r="G54" s="8" t="s">
        <v>181</v>
      </c>
      <c r="H54" s="8" t="s">
        <v>191</v>
      </c>
      <c r="I54" s="13">
        <v>37.000205000000001</v>
      </c>
      <c r="J54" s="13">
        <v>-5</v>
      </c>
      <c r="K54" s="9" t="s">
        <v>189</v>
      </c>
    </row>
    <row r="55" spans="1:11" s="3" customFormat="1" ht="12.75" customHeight="1" x14ac:dyDescent="0.2">
      <c r="A55" s="14">
        <v>120</v>
      </c>
      <c r="B55" s="14">
        <v>-32.4</v>
      </c>
      <c r="C55" s="14">
        <v>-31.9</v>
      </c>
      <c r="D55" s="12">
        <v>1</v>
      </c>
      <c r="E55" s="12">
        <v>1</v>
      </c>
      <c r="F55" s="12">
        <v>0</v>
      </c>
      <c r="G55" s="8" t="s">
        <v>181</v>
      </c>
      <c r="H55" s="8" t="s">
        <v>192</v>
      </c>
      <c r="I55" s="13">
        <v>37.000205000000001</v>
      </c>
      <c r="J55" s="13">
        <v>-5</v>
      </c>
      <c r="K55" s="9" t="s">
        <v>189</v>
      </c>
    </row>
    <row r="56" spans="1:11" s="3" customFormat="1" ht="12.75" customHeight="1" x14ac:dyDescent="0.2">
      <c r="A56" s="14">
        <v>120</v>
      </c>
      <c r="B56" s="14">
        <v>-32.799999999999997</v>
      </c>
      <c r="C56" s="14">
        <v>-32.6</v>
      </c>
      <c r="D56" s="12">
        <v>1</v>
      </c>
      <c r="E56" s="12">
        <v>1</v>
      </c>
      <c r="F56" s="12">
        <v>0</v>
      </c>
      <c r="G56" s="8" t="s">
        <v>181</v>
      </c>
      <c r="H56" s="8" t="s">
        <v>193</v>
      </c>
      <c r="I56" s="13">
        <v>37.000205000000001</v>
      </c>
      <c r="J56" s="13">
        <v>-5</v>
      </c>
      <c r="K56" s="9" t="s">
        <v>189</v>
      </c>
    </row>
    <row r="57" spans="1:11" s="3" customFormat="1" ht="12.75" customHeight="1" x14ac:dyDescent="0.2">
      <c r="A57" s="14">
        <v>120</v>
      </c>
      <c r="B57" s="14">
        <v>-30.9</v>
      </c>
      <c r="C57" s="14">
        <v>-29.5</v>
      </c>
      <c r="D57" s="12">
        <v>1</v>
      </c>
      <c r="E57" s="12">
        <v>1</v>
      </c>
      <c r="F57" s="12">
        <v>0</v>
      </c>
      <c r="G57" s="8" t="s">
        <v>181</v>
      </c>
      <c r="H57" s="8" t="s">
        <v>194</v>
      </c>
      <c r="I57" s="13">
        <v>37.000205000000001</v>
      </c>
      <c r="J57" s="13">
        <v>-5</v>
      </c>
      <c r="K57" s="9" t="s">
        <v>189</v>
      </c>
    </row>
    <row r="58" spans="1:11" s="3" customFormat="1" ht="12.75" customHeight="1" x14ac:dyDescent="0.2">
      <c r="A58" s="14">
        <v>120</v>
      </c>
      <c r="B58" s="14">
        <v>-31.1</v>
      </c>
      <c r="C58" s="14">
        <v>-31.1</v>
      </c>
      <c r="D58" s="12">
        <v>1</v>
      </c>
      <c r="E58" s="12">
        <v>1</v>
      </c>
      <c r="F58" s="12">
        <v>0</v>
      </c>
      <c r="G58" s="8" t="s">
        <v>181</v>
      </c>
      <c r="H58" s="8" t="s">
        <v>195</v>
      </c>
      <c r="I58" s="13">
        <v>37.000205000000001</v>
      </c>
      <c r="J58" s="13">
        <v>-5</v>
      </c>
      <c r="K58" s="9" t="s">
        <v>189</v>
      </c>
    </row>
    <row r="59" spans="1:11" s="6" customFormat="1" ht="12.75" customHeight="1" x14ac:dyDescent="0.2">
      <c r="A59" s="14">
        <v>120</v>
      </c>
      <c r="B59" s="14">
        <v>-30.5</v>
      </c>
      <c r="C59" s="14">
        <v>-30.8</v>
      </c>
      <c r="D59" s="12">
        <v>1</v>
      </c>
      <c r="E59" s="12">
        <v>1</v>
      </c>
      <c r="F59" s="12">
        <v>0</v>
      </c>
      <c r="G59" s="8" t="s">
        <v>181</v>
      </c>
      <c r="H59" s="8" t="s">
        <v>196</v>
      </c>
      <c r="I59" s="13">
        <v>37.000205000000001</v>
      </c>
      <c r="J59" s="13">
        <v>-5</v>
      </c>
      <c r="K59" s="9" t="s">
        <v>189</v>
      </c>
    </row>
    <row r="60" spans="1:11" s="7" customFormat="1" ht="12.75" customHeight="1" x14ac:dyDescent="0.2">
      <c r="A60" s="14">
        <v>120</v>
      </c>
      <c r="B60" s="14">
        <v>-31.1</v>
      </c>
      <c r="C60" s="14">
        <v>-30.9</v>
      </c>
      <c r="D60" s="12">
        <v>1</v>
      </c>
      <c r="E60" s="12">
        <v>1</v>
      </c>
      <c r="F60" s="12">
        <v>0</v>
      </c>
      <c r="G60" s="8" t="s">
        <v>181</v>
      </c>
      <c r="H60" s="8" t="s">
        <v>197</v>
      </c>
      <c r="I60" s="13">
        <v>37.000205000000001</v>
      </c>
      <c r="J60" s="13">
        <v>-5</v>
      </c>
      <c r="K60" s="9" t="s">
        <v>189</v>
      </c>
    </row>
    <row r="61" spans="1:11" s="7" customFormat="1" ht="12.75" customHeight="1" x14ac:dyDescent="0.2">
      <c r="A61" s="14">
        <v>120</v>
      </c>
      <c r="B61" s="14">
        <v>-30.8</v>
      </c>
      <c r="C61" s="14">
        <v>-30.6</v>
      </c>
      <c r="D61" s="12">
        <v>1</v>
      </c>
      <c r="E61" s="12">
        <v>1</v>
      </c>
      <c r="F61" s="12">
        <v>0</v>
      </c>
      <c r="G61" s="8" t="s">
        <v>181</v>
      </c>
      <c r="H61" s="8" t="s">
        <v>198</v>
      </c>
      <c r="I61" s="13">
        <v>37.000205000000001</v>
      </c>
      <c r="J61" s="13">
        <v>-5</v>
      </c>
      <c r="K61" s="9" t="s">
        <v>189</v>
      </c>
    </row>
    <row r="62" spans="1:11" s="7" customFormat="1" ht="12.75" customHeight="1" x14ac:dyDescent="0.2">
      <c r="A62" s="14">
        <v>120</v>
      </c>
      <c r="B62" s="14">
        <v>-30.7</v>
      </c>
      <c r="C62" s="14">
        <v>-29.7</v>
      </c>
      <c r="D62" s="12">
        <v>1</v>
      </c>
      <c r="E62" s="12">
        <v>1</v>
      </c>
      <c r="F62" s="12">
        <v>0</v>
      </c>
      <c r="G62" s="8" t="s">
        <v>181</v>
      </c>
      <c r="H62" s="8" t="s">
        <v>199</v>
      </c>
      <c r="I62" s="13">
        <v>37.000205000000001</v>
      </c>
      <c r="J62" s="13">
        <v>-5</v>
      </c>
      <c r="K62" s="9" t="s">
        <v>189</v>
      </c>
    </row>
    <row r="63" spans="1:11" s="7" customFormat="1" ht="12.75" customHeight="1" x14ac:dyDescent="0.2">
      <c r="A63" s="14">
        <v>120</v>
      </c>
      <c r="B63" s="14">
        <v>-28.9</v>
      </c>
      <c r="C63" s="14">
        <v>-29</v>
      </c>
      <c r="D63" s="12">
        <v>1</v>
      </c>
      <c r="E63" s="12">
        <v>1</v>
      </c>
      <c r="F63" s="12">
        <v>0</v>
      </c>
      <c r="G63" s="8" t="s">
        <v>181</v>
      </c>
      <c r="H63" s="8" t="s">
        <v>200</v>
      </c>
      <c r="I63" s="13">
        <v>37.000205000000001</v>
      </c>
      <c r="J63" s="13">
        <v>-5</v>
      </c>
      <c r="K63" s="9" t="s">
        <v>189</v>
      </c>
    </row>
    <row r="64" spans="1:11" s="7" customFormat="1" ht="12.75" customHeight="1" x14ac:dyDescent="0.2">
      <c r="A64" s="14">
        <v>120</v>
      </c>
      <c r="B64" s="14">
        <v>-30</v>
      </c>
      <c r="C64" s="14">
        <v>-30.4</v>
      </c>
      <c r="D64" s="12">
        <v>1</v>
      </c>
      <c r="E64" s="12">
        <v>1</v>
      </c>
      <c r="F64" s="12">
        <v>0</v>
      </c>
      <c r="G64" s="8" t="s">
        <v>181</v>
      </c>
      <c r="H64" s="8" t="s">
        <v>201</v>
      </c>
      <c r="I64" s="13">
        <v>37.000205000000001</v>
      </c>
      <c r="J64" s="13">
        <v>-5</v>
      </c>
      <c r="K64" s="9" t="s">
        <v>189</v>
      </c>
    </row>
    <row r="65" spans="1:11" s="7" customFormat="1" ht="12.75" customHeight="1" x14ac:dyDescent="0.2">
      <c r="A65" s="14">
        <v>122</v>
      </c>
      <c r="B65" s="14">
        <v>-28.9</v>
      </c>
      <c r="C65" s="14">
        <v>-29.6</v>
      </c>
      <c r="D65" s="12">
        <v>0</v>
      </c>
      <c r="E65" s="12">
        <v>0</v>
      </c>
      <c r="F65" s="12">
        <v>0</v>
      </c>
      <c r="G65" s="8" t="s">
        <v>137</v>
      </c>
      <c r="H65" s="8" t="s">
        <v>202</v>
      </c>
      <c r="I65" s="13">
        <v>28.923400000000001</v>
      </c>
      <c r="J65" s="13">
        <v>50.820300000000003</v>
      </c>
      <c r="K65" s="9" t="s">
        <v>139</v>
      </c>
    </row>
    <row r="66" spans="1:11" s="7" customFormat="1" ht="12.75" customHeight="1" x14ac:dyDescent="0.2">
      <c r="A66" s="14">
        <v>122</v>
      </c>
      <c r="B66" s="14">
        <v>-29</v>
      </c>
      <c r="C66" s="14">
        <v>-29.1</v>
      </c>
      <c r="D66" s="12">
        <v>0</v>
      </c>
      <c r="E66" s="12">
        <v>0</v>
      </c>
      <c r="F66" s="12">
        <v>0</v>
      </c>
      <c r="G66" s="8" t="s">
        <v>137</v>
      </c>
      <c r="H66" s="8" t="s">
        <v>203</v>
      </c>
      <c r="I66" s="13">
        <v>28.923400000000001</v>
      </c>
      <c r="J66" s="13">
        <v>50.820300000000003</v>
      </c>
      <c r="K66" s="9" t="s">
        <v>139</v>
      </c>
    </row>
    <row r="67" spans="1:11" s="7" customFormat="1" ht="12.75" customHeight="1" x14ac:dyDescent="0.2">
      <c r="A67" s="11">
        <v>122</v>
      </c>
      <c r="B67" s="11">
        <v>-31.4</v>
      </c>
      <c r="C67" s="11">
        <v>-31.5</v>
      </c>
      <c r="D67" s="12">
        <v>1</v>
      </c>
      <c r="E67" s="12">
        <v>0</v>
      </c>
      <c r="F67" s="12">
        <v>0</v>
      </c>
      <c r="G67" s="9" t="s">
        <v>171</v>
      </c>
      <c r="H67" s="9" t="s">
        <v>204</v>
      </c>
      <c r="I67" s="13">
        <v>39.624299999999998</v>
      </c>
      <c r="J67" s="13">
        <v>19.921700000000001</v>
      </c>
      <c r="K67" s="9" t="s">
        <v>173</v>
      </c>
    </row>
    <row r="68" spans="1:11" s="7" customFormat="1" ht="12.75" customHeight="1" x14ac:dyDescent="0.2">
      <c r="A68" s="11">
        <v>124</v>
      </c>
      <c r="B68" s="11">
        <v>-31.8</v>
      </c>
      <c r="C68" s="11">
        <v>-31.3</v>
      </c>
      <c r="D68" s="12">
        <v>1</v>
      </c>
      <c r="E68" s="12">
        <v>0</v>
      </c>
      <c r="F68" s="12">
        <v>0</v>
      </c>
      <c r="G68" s="9" t="s">
        <v>171</v>
      </c>
      <c r="H68" s="9" t="s">
        <v>205</v>
      </c>
      <c r="I68" s="13">
        <v>39.624299999999998</v>
      </c>
      <c r="J68" s="13">
        <v>19.921700000000001</v>
      </c>
      <c r="K68" s="9" t="s">
        <v>173</v>
      </c>
    </row>
    <row r="69" spans="1:11" s="7" customFormat="1" ht="12.75" customHeight="1" x14ac:dyDescent="0.2">
      <c r="A69" s="14">
        <v>140</v>
      </c>
      <c r="B69" s="14">
        <v>-30</v>
      </c>
      <c r="C69" s="14">
        <v>-29.9</v>
      </c>
      <c r="D69" s="12">
        <v>0</v>
      </c>
      <c r="E69" s="12">
        <v>0</v>
      </c>
      <c r="F69" s="12">
        <v>0</v>
      </c>
      <c r="G69" s="8" t="s">
        <v>137</v>
      </c>
      <c r="H69" s="8" t="s">
        <v>206</v>
      </c>
      <c r="I69" s="13">
        <v>28.923400000000001</v>
      </c>
      <c r="J69" s="13">
        <v>50.820300000000003</v>
      </c>
      <c r="K69" s="9" t="s">
        <v>139</v>
      </c>
    </row>
    <row r="70" spans="1:11" s="6" customFormat="1" ht="12.75" customHeight="1" x14ac:dyDescent="0.2">
      <c r="A70" s="14">
        <v>140</v>
      </c>
      <c r="B70" s="14">
        <v>-29.7</v>
      </c>
      <c r="C70" s="14">
        <v>-30.3</v>
      </c>
      <c r="D70" s="12">
        <v>0</v>
      </c>
      <c r="E70" s="12">
        <v>0</v>
      </c>
      <c r="F70" s="12">
        <v>0</v>
      </c>
      <c r="G70" s="8" t="s">
        <v>137</v>
      </c>
      <c r="H70" s="8" t="s">
        <v>207</v>
      </c>
      <c r="I70" s="13">
        <v>28.923400000000001</v>
      </c>
      <c r="J70" s="13">
        <v>50.820300000000003</v>
      </c>
      <c r="K70" s="9" t="s">
        <v>139</v>
      </c>
    </row>
    <row r="71" spans="1:11" s="1" customFormat="1" ht="12.75" customHeight="1" x14ac:dyDescent="0.2">
      <c r="A71" s="11">
        <v>140</v>
      </c>
      <c r="B71" s="11">
        <v>-30.3</v>
      </c>
      <c r="C71" s="11">
        <v>-31.5</v>
      </c>
      <c r="D71" s="12">
        <v>1</v>
      </c>
      <c r="E71" s="12">
        <v>0</v>
      </c>
      <c r="F71" s="12">
        <v>0</v>
      </c>
      <c r="G71" s="9" t="s">
        <v>208</v>
      </c>
      <c r="H71" s="9" t="s">
        <v>209</v>
      </c>
      <c r="I71" s="13">
        <v>50.611800000000002</v>
      </c>
      <c r="J71" s="13">
        <v>-2.1316999999999999</v>
      </c>
      <c r="K71" s="9" t="s">
        <v>210</v>
      </c>
    </row>
    <row r="72" spans="1:11" s="1" customFormat="1" ht="12.75" customHeight="1" x14ac:dyDescent="0.2">
      <c r="A72" s="11">
        <v>141</v>
      </c>
      <c r="B72" s="11">
        <v>-33.200000000000003</v>
      </c>
      <c r="C72" s="11">
        <v>-33.799999999999997</v>
      </c>
      <c r="D72" s="12">
        <v>1</v>
      </c>
      <c r="E72" s="12">
        <v>0</v>
      </c>
      <c r="F72" s="12">
        <v>0</v>
      </c>
      <c r="G72" s="9" t="s">
        <v>208</v>
      </c>
      <c r="H72" s="9" t="s">
        <v>211</v>
      </c>
      <c r="I72" s="13">
        <v>50.611800000000002</v>
      </c>
      <c r="J72" s="13">
        <v>-2.1316999999999999</v>
      </c>
      <c r="K72" s="9" t="s">
        <v>210</v>
      </c>
    </row>
    <row r="73" spans="1:11" s="6" customFormat="1" ht="12.75" customHeight="1" x14ac:dyDescent="0.2">
      <c r="A73" s="11">
        <v>142</v>
      </c>
      <c r="B73" s="11">
        <v>-29.9</v>
      </c>
      <c r="C73" s="11">
        <v>-31</v>
      </c>
      <c r="D73" s="12">
        <v>1</v>
      </c>
      <c r="E73" s="12">
        <v>0</v>
      </c>
      <c r="F73" s="12">
        <v>0</v>
      </c>
      <c r="G73" s="9" t="s">
        <v>208</v>
      </c>
      <c r="H73" s="9" t="s">
        <v>212</v>
      </c>
      <c r="I73" s="13">
        <v>50.611800000000002</v>
      </c>
      <c r="J73" s="13">
        <v>-2.1316999999999999</v>
      </c>
      <c r="K73" s="9" t="s">
        <v>210</v>
      </c>
    </row>
    <row r="74" spans="1:11" s="6" customFormat="1" ht="12.75" customHeight="1" x14ac:dyDescent="0.2">
      <c r="A74" s="11">
        <v>143</v>
      </c>
      <c r="B74" s="11">
        <v>-21.4</v>
      </c>
      <c r="C74" s="11">
        <v>-20.3</v>
      </c>
      <c r="D74" s="12">
        <v>1</v>
      </c>
      <c r="E74" s="12">
        <v>1</v>
      </c>
      <c r="F74" s="12">
        <v>0</v>
      </c>
      <c r="G74" s="9" t="s">
        <v>208</v>
      </c>
      <c r="H74" s="9" t="s">
        <v>213</v>
      </c>
      <c r="I74" s="13">
        <v>50.611800000000002</v>
      </c>
      <c r="J74" s="13">
        <v>-2.1316999999999999</v>
      </c>
      <c r="K74" s="9" t="s">
        <v>210</v>
      </c>
    </row>
    <row r="75" spans="1:11" s="6" customFormat="1" ht="12.75" customHeight="1" x14ac:dyDescent="0.2">
      <c r="A75" s="11">
        <v>144</v>
      </c>
      <c r="B75" s="11">
        <v>-32.299999999999997</v>
      </c>
      <c r="C75" s="11">
        <v>-31.8</v>
      </c>
      <c r="D75" s="12">
        <v>0</v>
      </c>
      <c r="E75" s="12">
        <v>0</v>
      </c>
      <c r="F75" s="12">
        <v>0</v>
      </c>
      <c r="G75" s="9" t="s">
        <v>214</v>
      </c>
      <c r="H75" s="9" t="s">
        <v>215</v>
      </c>
      <c r="I75" s="13">
        <v>71</v>
      </c>
      <c r="J75" s="13">
        <v>22</v>
      </c>
      <c r="K75" s="9" t="s">
        <v>216</v>
      </c>
    </row>
    <row r="76" spans="1:11" s="6" customFormat="1" ht="12.75" customHeight="1" x14ac:dyDescent="0.2">
      <c r="A76" s="11">
        <v>144</v>
      </c>
      <c r="B76" s="11">
        <v>-27.8</v>
      </c>
      <c r="C76" s="11">
        <v>-27.8</v>
      </c>
      <c r="D76" s="12">
        <v>1</v>
      </c>
      <c r="E76" s="12">
        <v>1</v>
      </c>
      <c r="F76" s="12">
        <v>0</v>
      </c>
      <c r="G76" s="9" t="s">
        <v>208</v>
      </c>
      <c r="H76" s="9" t="s">
        <v>217</v>
      </c>
      <c r="I76" s="13">
        <v>50.611800000000002</v>
      </c>
      <c r="J76" s="13">
        <v>-2.1316999999999999</v>
      </c>
      <c r="K76" s="9" t="s">
        <v>210</v>
      </c>
    </row>
    <row r="77" spans="1:11" s="3" customFormat="1" ht="12.75" customHeight="1" x14ac:dyDescent="0.2">
      <c r="A77" s="11">
        <v>145</v>
      </c>
      <c r="B77" s="11">
        <v>-27.8</v>
      </c>
      <c r="C77" s="11">
        <v>-27.6</v>
      </c>
      <c r="D77" s="12">
        <v>1</v>
      </c>
      <c r="E77" s="12">
        <v>1</v>
      </c>
      <c r="F77" s="12">
        <v>0</v>
      </c>
      <c r="G77" s="9" t="s">
        <v>208</v>
      </c>
      <c r="H77" s="9" t="s">
        <v>218</v>
      </c>
      <c r="I77" s="13">
        <v>50.611800000000002</v>
      </c>
      <c r="J77" s="13">
        <v>-2.1316999999999999</v>
      </c>
      <c r="K77" s="9" t="s">
        <v>210</v>
      </c>
    </row>
    <row r="78" spans="1:11" s="3" customFormat="1" ht="12.75" customHeight="1" x14ac:dyDescent="0.2">
      <c r="A78" s="11">
        <v>146</v>
      </c>
      <c r="B78" s="11">
        <v>-32.9</v>
      </c>
      <c r="C78" s="11">
        <v>-32.1</v>
      </c>
      <c r="D78" s="12">
        <v>0</v>
      </c>
      <c r="E78" s="12">
        <v>0</v>
      </c>
      <c r="F78" s="12">
        <v>0</v>
      </c>
      <c r="G78" s="9" t="s">
        <v>214</v>
      </c>
      <c r="H78" s="9" t="s">
        <v>219</v>
      </c>
      <c r="I78" s="13">
        <v>71</v>
      </c>
      <c r="J78" s="13">
        <v>22</v>
      </c>
      <c r="K78" s="9" t="s">
        <v>220</v>
      </c>
    </row>
    <row r="79" spans="1:11" s="3" customFormat="1" ht="12.75" customHeight="1" x14ac:dyDescent="0.2">
      <c r="A79" s="11">
        <v>146</v>
      </c>
      <c r="B79" s="11">
        <v>-31.6</v>
      </c>
      <c r="C79" s="11">
        <v>-32</v>
      </c>
      <c r="D79" s="12">
        <v>1</v>
      </c>
      <c r="E79" s="12">
        <v>0</v>
      </c>
      <c r="F79" s="12">
        <v>0</v>
      </c>
      <c r="G79" s="9" t="s">
        <v>208</v>
      </c>
      <c r="H79" s="9" t="s">
        <v>221</v>
      </c>
      <c r="I79" s="13">
        <v>50.611800000000002</v>
      </c>
      <c r="J79" s="13">
        <v>-2.1316999999999999</v>
      </c>
      <c r="K79" s="9" t="s">
        <v>210</v>
      </c>
    </row>
    <row r="80" spans="1:11" s="3" customFormat="1" ht="12.75" customHeight="1" x14ac:dyDescent="0.2">
      <c r="A80" s="11">
        <v>147</v>
      </c>
      <c r="B80" s="11">
        <v>-32</v>
      </c>
      <c r="C80" s="11">
        <v>-32.1</v>
      </c>
      <c r="D80" s="12">
        <v>1</v>
      </c>
      <c r="E80" s="12">
        <v>0</v>
      </c>
      <c r="F80" s="12">
        <v>0</v>
      </c>
      <c r="G80" s="9" t="s">
        <v>208</v>
      </c>
      <c r="H80" s="9" t="s">
        <v>222</v>
      </c>
      <c r="I80" s="13">
        <v>50.611800000000002</v>
      </c>
      <c r="J80" s="13">
        <v>-2.1316999999999999</v>
      </c>
      <c r="K80" s="9" t="s">
        <v>210</v>
      </c>
    </row>
    <row r="81" spans="1:11" s="3" customFormat="1" ht="12.75" customHeight="1" x14ac:dyDescent="0.2">
      <c r="A81" s="11">
        <v>148</v>
      </c>
      <c r="B81" s="11">
        <v>-31.5</v>
      </c>
      <c r="C81" s="11">
        <v>-31.6</v>
      </c>
      <c r="D81" s="12">
        <v>0</v>
      </c>
      <c r="E81" s="12">
        <v>0</v>
      </c>
      <c r="F81" s="12">
        <v>0</v>
      </c>
      <c r="G81" s="9" t="s">
        <v>214</v>
      </c>
      <c r="H81" s="9" t="s">
        <v>223</v>
      </c>
      <c r="I81" s="13">
        <v>71</v>
      </c>
      <c r="J81" s="13">
        <v>22</v>
      </c>
      <c r="K81" s="9" t="s">
        <v>220</v>
      </c>
    </row>
    <row r="82" spans="1:11" s="3" customFormat="1" ht="12.75" customHeight="1" x14ac:dyDescent="0.2">
      <c r="A82" s="11">
        <v>148</v>
      </c>
      <c r="B82" s="11">
        <v>-32.6</v>
      </c>
      <c r="C82" s="11">
        <v>-33.299999999999997</v>
      </c>
      <c r="D82" s="12">
        <v>1</v>
      </c>
      <c r="E82" s="12">
        <v>0</v>
      </c>
      <c r="F82" s="12">
        <v>0</v>
      </c>
      <c r="G82" s="9" t="s">
        <v>208</v>
      </c>
      <c r="H82" s="9" t="s">
        <v>224</v>
      </c>
      <c r="I82" s="13">
        <v>50.611800000000002</v>
      </c>
      <c r="J82" s="13">
        <v>-2.1316999999999999</v>
      </c>
      <c r="K82" s="9" t="s">
        <v>210</v>
      </c>
    </row>
    <row r="83" spans="1:11" s="3" customFormat="1" ht="12.75" customHeight="1" x14ac:dyDescent="0.2">
      <c r="A83" s="11">
        <v>149</v>
      </c>
      <c r="B83" s="11">
        <v>-32.4</v>
      </c>
      <c r="C83" s="11">
        <v>-32</v>
      </c>
      <c r="D83" s="12">
        <v>1</v>
      </c>
      <c r="E83" s="12">
        <v>0</v>
      </c>
      <c r="F83" s="12">
        <v>0</v>
      </c>
      <c r="G83" s="9" t="s">
        <v>208</v>
      </c>
      <c r="H83" s="9" t="s">
        <v>225</v>
      </c>
      <c r="I83" s="13">
        <v>50.611800000000002</v>
      </c>
      <c r="J83" s="13">
        <v>-2.1316999999999999</v>
      </c>
      <c r="K83" s="9" t="s">
        <v>210</v>
      </c>
    </row>
    <row r="84" spans="1:11" s="3" customFormat="1" ht="12.75" customHeight="1" x14ac:dyDescent="0.2">
      <c r="A84" s="11">
        <v>149</v>
      </c>
      <c r="B84" s="11">
        <v>-31.9</v>
      </c>
      <c r="C84" s="11">
        <v>-31.7</v>
      </c>
      <c r="D84" s="12">
        <v>1</v>
      </c>
      <c r="E84" s="12">
        <v>0</v>
      </c>
      <c r="F84" s="12">
        <v>0</v>
      </c>
      <c r="G84" s="9" t="s">
        <v>208</v>
      </c>
      <c r="H84" s="9" t="s">
        <v>226</v>
      </c>
      <c r="I84" s="13">
        <v>50.611800000000002</v>
      </c>
      <c r="J84" s="13">
        <v>-2.1316999999999999</v>
      </c>
      <c r="K84" s="9" t="s">
        <v>210</v>
      </c>
    </row>
    <row r="85" spans="1:11" s="3" customFormat="1" ht="12.75" customHeight="1" x14ac:dyDescent="0.2">
      <c r="A85" s="11">
        <v>149</v>
      </c>
      <c r="B85" s="11">
        <v>-32.1</v>
      </c>
      <c r="C85" s="11">
        <v>-32.200000000000003</v>
      </c>
      <c r="D85" s="12">
        <v>1</v>
      </c>
      <c r="E85" s="12">
        <v>0</v>
      </c>
      <c r="F85" s="12">
        <v>0</v>
      </c>
      <c r="G85" s="9" t="s">
        <v>208</v>
      </c>
      <c r="H85" s="9" t="s">
        <v>227</v>
      </c>
      <c r="I85" s="13">
        <v>50.611800000000002</v>
      </c>
      <c r="J85" s="13">
        <v>-2.1316999999999999</v>
      </c>
      <c r="K85" s="9" t="s">
        <v>210</v>
      </c>
    </row>
    <row r="86" spans="1:11" s="3" customFormat="1" ht="12.75" customHeight="1" x14ac:dyDescent="0.2">
      <c r="A86" s="11">
        <v>150</v>
      </c>
      <c r="B86" s="11">
        <v>-30.8</v>
      </c>
      <c r="C86" s="11">
        <v>-31.5</v>
      </c>
      <c r="D86" s="12">
        <v>0</v>
      </c>
      <c r="E86" s="12">
        <v>0</v>
      </c>
      <c r="F86" s="12">
        <v>0</v>
      </c>
      <c r="G86" s="9" t="s">
        <v>214</v>
      </c>
      <c r="H86" s="9" t="s">
        <v>228</v>
      </c>
      <c r="I86" s="13">
        <v>71</v>
      </c>
      <c r="J86" s="13">
        <v>22</v>
      </c>
      <c r="K86" s="9" t="s">
        <v>220</v>
      </c>
    </row>
    <row r="87" spans="1:11" s="3" customFormat="1" ht="12.75" customHeight="1" x14ac:dyDescent="0.2">
      <c r="A87" s="11">
        <v>177</v>
      </c>
      <c r="B87" s="11">
        <v>-32.9</v>
      </c>
      <c r="C87" s="11">
        <v>-32.28</v>
      </c>
      <c r="D87" s="12">
        <v>1</v>
      </c>
      <c r="E87" s="12">
        <v>1</v>
      </c>
      <c r="F87" s="12">
        <v>1</v>
      </c>
      <c r="G87" s="9" t="s">
        <v>229</v>
      </c>
      <c r="H87" s="9" t="s">
        <v>230</v>
      </c>
      <c r="I87" s="13">
        <v>54.455399999999997</v>
      </c>
      <c r="J87" s="13">
        <v>-0.57550000000000001</v>
      </c>
      <c r="K87" s="9" t="s">
        <v>230</v>
      </c>
    </row>
    <row r="88" spans="1:11" s="3" customFormat="1" ht="12.75" customHeight="1" x14ac:dyDescent="0.2">
      <c r="A88" s="11">
        <v>177</v>
      </c>
      <c r="B88" s="11">
        <v>-32.700000000000003</v>
      </c>
      <c r="C88" s="11">
        <v>-32.54</v>
      </c>
      <c r="D88" s="12">
        <v>1</v>
      </c>
      <c r="E88" s="12">
        <v>1</v>
      </c>
      <c r="F88" s="12">
        <v>1</v>
      </c>
      <c r="G88" s="9" t="s">
        <v>229</v>
      </c>
      <c r="H88" s="9" t="s">
        <v>231</v>
      </c>
      <c r="I88" s="13">
        <v>54.455399999999997</v>
      </c>
      <c r="J88" s="13">
        <v>-0.57550000000000001</v>
      </c>
      <c r="K88" s="9" t="s">
        <v>231</v>
      </c>
    </row>
    <row r="89" spans="1:11" s="3" customFormat="1" ht="12.75" customHeight="1" x14ac:dyDescent="0.2">
      <c r="A89" s="11">
        <v>178</v>
      </c>
      <c r="B89" s="11">
        <v>-32.799999999999997</v>
      </c>
      <c r="C89" s="11">
        <v>-32.479999999999997</v>
      </c>
      <c r="D89" s="12">
        <v>1</v>
      </c>
      <c r="E89" s="12">
        <v>1</v>
      </c>
      <c r="F89" s="12">
        <v>1</v>
      </c>
      <c r="G89" s="9" t="s">
        <v>229</v>
      </c>
      <c r="H89" s="9" t="s">
        <v>232</v>
      </c>
      <c r="I89" s="13">
        <v>54.455399999999997</v>
      </c>
      <c r="J89" s="13">
        <v>-0.57550000000000001</v>
      </c>
      <c r="K89" s="9" t="s">
        <v>232</v>
      </c>
    </row>
    <row r="90" spans="1:11" s="3" customFormat="1" ht="12.75" customHeight="1" x14ac:dyDescent="0.2">
      <c r="A90" s="11">
        <v>178</v>
      </c>
      <c r="B90" s="11">
        <v>-32.9</v>
      </c>
      <c r="C90" s="11">
        <v>-32.71</v>
      </c>
      <c r="D90" s="12">
        <v>1</v>
      </c>
      <c r="E90" s="12">
        <v>1</v>
      </c>
      <c r="F90" s="12">
        <v>1</v>
      </c>
      <c r="G90" s="9" t="s">
        <v>229</v>
      </c>
      <c r="H90" s="9" t="s">
        <v>233</v>
      </c>
      <c r="I90" s="13">
        <v>54.455399999999997</v>
      </c>
      <c r="J90" s="13">
        <v>-0.57550000000000001</v>
      </c>
      <c r="K90" s="9" t="s">
        <v>233</v>
      </c>
    </row>
    <row r="91" spans="1:11" s="3" customFormat="1" ht="12.75" customHeight="1" x14ac:dyDescent="0.2">
      <c r="A91" s="11">
        <v>178.7</v>
      </c>
      <c r="B91" s="11">
        <v>-30.53</v>
      </c>
      <c r="C91" s="11">
        <v>-29.7</v>
      </c>
      <c r="D91" s="12">
        <v>1</v>
      </c>
      <c r="E91" s="12">
        <v>0</v>
      </c>
      <c r="F91" s="12">
        <v>0</v>
      </c>
      <c r="G91" s="11" t="s">
        <v>234</v>
      </c>
      <c r="H91" s="11" t="s">
        <v>235</v>
      </c>
      <c r="I91" s="13">
        <v>48.2</v>
      </c>
      <c r="J91" s="13">
        <v>8.8000000000000007</v>
      </c>
      <c r="K91" s="9" t="s">
        <v>236</v>
      </c>
    </row>
    <row r="92" spans="1:11" s="3" customFormat="1" ht="12.75" customHeight="1" x14ac:dyDescent="0.2">
      <c r="A92" s="11">
        <v>178.7</v>
      </c>
      <c r="B92" s="11">
        <v>-31.26</v>
      </c>
      <c r="C92" s="11">
        <v>-29.81</v>
      </c>
      <c r="D92" s="12">
        <v>1</v>
      </c>
      <c r="E92" s="12">
        <v>0</v>
      </c>
      <c r="F92" s="12">
        <v>0</v>
      </c>
      <c r="G92" s="11" t="s">
        <v>234</v>
      </c>
      <c r="H92" s="11" t="s">
        <v>237</v>
      </c>
      <c r="I92" s="13">
        <v>48.2</v>
      </c>
      <c r="J92" s="13">
        <v>8.8000000000000007</v>
      </c>
      <c r="K92" s="9" t="s">
        <v>236</v>
      </c>
    </row>
    <row r="93" spans="1:11" s="3" customFormat="1" ht="12.75" customHeight="1" x14ac:dyDescent="0.2">
      <c r="A93" s="11">
        <v>178.7</v>
      </c>
      <c r="B93" s="11">
        <v>-32.22</v>
      </c>
      <c r="C93" s="11">
        <v>-30.97</v>
      </c>
      <c r="D93" s="12">
        <v>1</v>
      </c>
      <c r="E93" s="12">
        <v>0</v>
      </c>
      <c r="F93" s="12">
        <v>0</v>
      </c>
      <c r="G93" s="11" t="s">
        <v>234</v>
      </c>
      <c r="H93" s="11" t="s">
        <v>238</v>
      </c>
      <c r="I93" s="13">
        <v>48.2</v>
      </c>
      <c r="J93" s="13">
        <v>8.8000000000000007</v>
      </c>
      <c r="K93" s="9" t="s">
        <v>236</v>
      </c>
    </row>
    <row r="94" spans="1:11" s="3" customFormat="1" ht="12.75" customHeight="1" x14ac:dyDescent="0.2">
      <c r="A94" s="11">
        <v>178.7</v>
      </c>
      <c r="B94" s="11">
        <v>-32.200000000000003</v>
      </c>
      <c r="C94" s="11">
        <v>-30.35</v>
      </c>
      <c r="D94" s="12">
        <v>1</v>
      </c>
      <c r="E94" s="12">
        <v>0</v>
      </c>
      <c r="F94" s="12">
        <v>0</v>
      </c>
      <c r="G94" s="11" t="s">
        <v>234</v>
      </c>
      <c r="H94" s="11" t="s">
        <v>239</v>
      </c>
      <c r="I94" s="13">
        <v>48.2</v>
      </c>
      <c r="J94" s="13">
        <v>8.8000000000000007</v>
      </c>
      <c r="K94" s="9" t="s">
        <v>236</v>
      </c>
    </row>
    <row r="95" spans="1:11" s="3" customFormat="1" ht="12.75" customHeight="1" x14ac:dyDescent="0.2">
      <c r="A95" s="11">
        <v>178.7</v>
      </c>
      <c r="B95" s="11">
        <v>-31.83</v>
      </c>
      <c r="C95" s="11">
        <v>-30.51</v>
      </c>
      <c r="D95" s="12">
        <v>1</v>
      </c>
      <c r="E95" s="12">
        <v>0</v>
      </c>
      <c r="F95" s="12">
        <v>0</v>
      </c>
      <c r="G95" s="11" t="s">
        <v>234</v>
      </c>
      <c r="H95" s="11" t="s">
        <v>240</v>
      </c>
      <c r="I95" s="13">
        <v>48.2</v>
      </c>
      <c r="J95" s="13">
        <v>8.8000000000000007</v>
      </c>
      <c r="K95" s="9" t="s">
        <v>236</v>
      </c>
    </row>
    <row r="96" spans="1:11" s="3" customFormat="1" ht="12.75" customHeight="1" x14ac:dyDescent="0.2">
      <c r="A96" s="11">
        <v>178.7</v>
      </c>
      <c r="B96" s="11">
        <v>-31.56</v>
      </c>
      <c r="C96" s="11">
        <v>-30.16</v>
      </c>
      <c r="D96" s="12">
        <v>1</v>
      </c>
      <c r="E96" s="12">
        <v>0</v>
      </c>
      <c r="F96" s="12">
        <v>0</v>
      </c>
      <c r="G96" s="11" t="s">
        <v>234</v>
      </c>
      <c r="H96" s="11" t="s">
        <v>241</v>
      </c>
      <c r="I96" s="13">
        <v>48.2</v>
      </c>
      <c r="J96" s="13">
        <v>8.8000000000000007</v>
      </c>
      <c r="K96" s="9" t="s">
        <v>236</v>
      </c>
    </row>
    <row r="97" spans="1:11" s="3" customFormat="1" ht="12.75" customHeight="1" x14ac:dyDescent="0.2">
      <c r="A97" s="11">
        <v>178.7</v>
      </c>
      <c r="B97" s="11">
        <v>-31.04</v>
      </c>
      <c r="C97" s="11">
        <v>-29.69</v>
      </c>
      <c r="D97" s="12">
        <v>1</v>
      </c>
      <c r="E97" s="12">
        <v>0</v>
      </c>
      <c r="F97" s="12">
        <v>0</v>
      </c>
      <c r="G97" s="11" t="s">
        <v>234</v>
      </c>
      <c r="H97" s="11" t="s">
        <v>242</v>
      </c>
      <c r="I97" s="13">
        <v>48.2</v>
      </c>
      <c r="J97" s="13">
        <v>8.8000000000000007</v>
      </c>
      <c r="K97" s="9" t="s">
        <v>236</v>
      </c>
    </row>
    <row r="98" spans="1:11" s="3" customFormat="1" ht="12.75" customHeight="1" x14ac:dyDescent="0.2">
      <c r="A98" s="11">
        <v>178.7</v>
      </c>
      <c r="B98" s="11">
        <v>-30.62</v>
      </c>
      <c r="C98" s="11">
        <v>-29.21</v>
      </c>
      <c r="D98" s="12">
        <v>1</v>
      </c>
      <c r="E98" s="12">
        <v>0</v>
      </c>
      <c r="F98" s="12">
        <v>0</v>
      </c>
      <c r="G98" s="11" t="s">
        <v>234</v>
      </c>
      <c r="H98" s="11" t="s">
        <v>243</v>
      </c>
      <c r="I98" s="13">
        <v>48.2</v>
      </c>
      <c r="J98" s="13">
        <v>8.8000000000000007</v>
      </c>
      <c r="K98" s="9" t="s">
        <v>236</v>
      </c>
    </row>
    <row r="99" spans="1:11" s="3" customFormat="1" ht="12.75" customHeight="1" x14ac:dyDescent="0.2">
      <c r="A99" s="11">
        <v>178.7</v>
      </c>
      <c r="B99" s="11">
        <v>-30.42</v>
      </c>
      <c r="C99" s="11">
        <v>-29.31</v>
      </c>
      <c r="D99" s="12">
        <v>1</v>
      </c>
      <c r="E99" s="12">
        <v>0</v>
      </c>
      <c r="F99" s="12">
        <v>0</v>
      </c>
      <c r="G99" s="11" t="s">
        <v>234</v>
      </c>
      <c r="H99" s="11" t="s">
        <v>244</v>
      </c>
      <c r="I99" s="13">
        <v>48.2</v>
      </c>
      <c r="J99" s="13">
        <v>8.8000000000000007</v>
      </c>
      <c r="K99" s="9" t="s">
        <v>236</v>
      </c>
    </row>
    <row r="100" spans="1:11" s="3" customFormat="1" ht="12.75" customHeight="1" x14ac:dyDescent="0.2">
      <c r="A100" s="11">
        <v>178.7</v>
      </c>
      <c r="B100" s="11">
        <v>-30.44</v>
      </c>
      <c r="C100" s="11">
        <v>-29.4</v>
      </c>
      <c r="D100" s="12">
        <v>1</v>
      </c>
      <c r="E100" s="12">
        <v>0</v>
      </c>
      <c r="F100" s="12">
        <v>0</v>
      </c>
      <c r="G100" s="11" t="s">
        <v>234</v>
      </c>
      <c r="H100" s="11" t="s">
        <v>245</v>
      </c>
      <c r="I100" s="13">
        <v>48.2</v>
      </c>
      <c r="J100" s="13">
        <v>8.8000000000000007</v>
      </c>
      <c r="K100" s="9" t="s">
        <v>236</v>
      </c>
    </row>
    <row r="101" spans="1:11" s="3" customFormat="1" ht="12.75" customHeight="1" x14ac:dyDescent="0.2">
      <c r="A101" s="11">
        <v>178.7</v>
      </c>
      <c r="B101" s="11">
        <v>-29.92</v>
      </c>
      <c r="C101" s="11">
        <v>-29.03</v>
      </c>
      <c r="D101" s="12">
        <v>1</v>
      </c>
      <c r="E101" s="12">
        <v>0</v>
      </c>
      <c r="F101" s="12">
        <v>0</v>
      </c>
      <c r="G101" s="11" t="s">
        <v>234</v>
      </c>
      <c r="H101" s="11" t="s">
        <v>246</v>
      </c>
      <c r="I101" s="13">
        <v>48.2</v>
      </c>
      <c r="J101" s="13">
        <v>8.8000000000000007</v>
      </c>
      <c r="K101" s="9" t="s">
        <v>236</v>
      </c>
    </row>
    <row r="102" spans="1:11" s="3" customFormat="1" ht="12.75" customHeight="1" x14ac:dyDescent="0.2">
      <c r="A102" s="11">
        <v>178.7</v>
      </c>
      <c r="B102" s="11">
        <v>-31.01</v>
      </c>
      <c r="C102" s="11">
        <v>-30.06</v>
      </c>
      <c r="D102" s="12">
        <v>1</v>
      </c>
      <c r="E102" s="12">
        <v>0</v>
      </c>
      <c r="F102" s="12">
        <v>0</v>
      </c>
      <c r="G102" s="11" t="s">
        <v>234</v>
      </c>
      <c r="H102" s="11" t="s">
        <v>247</v>
      </c>
      <c r="I102" s="13">
        <v>48.2</v>
      </c>
      <c r="J102" s="13">
        <v>8.8000000000000007</v>
      </c>
      <c r="K102" s="9" t="s">
        <v>236</v>
      </c>
    </row>
    <row r="103" spans="1:11" s="3" customFormat="1" ht="12.75" customHeight="1" x14ac:dyDescent="0.2">
      <c r="A103" s="11">
        <v>178.7</v>
      </c>
      <c r="B103" s="11">
        <v>-30.9</v>
      </c>
      <c r="C103" s="11">
        <v>-29.59</v>
      </c>
      <c r="D103" s="12">
        <v>1</v>
      </c>
      <c r="E103" s="12">
        <v>1</v>
      </c>
      <c r="F103" s="12">
        <v>0</v>
      </c>
      <c r="G103" s="11" t="s">
        <v>234</v>
      </c>
      <c r="H103" s="11" t="s">
        <v>248</v>
      </c>
      <c r="I103" s="13">
        <v>48.2</v>
      </c>
      <c r="J103" s="13">
        <v>8.8000000000000007</v>
      </c>
      <c r="K103" s="9" t="s">
        <v>236</v>
      </c>
    </row>
    <row r="104" spans="1:11" s="3" customFormat="1" ht="12.75" customHeight="1" x14ac:dyDescent="0.2">
      <c r="A104" s="11">
        <v>178.7</v>
      </c>
      <c r="B104" s="11">
        <v>-33.49</v>
      </c>
      <c r="C104" s="11">
        <v>-32.35</v>
      </c>
      <c r="D104" s="12">
        <v>1</v>
      </c>
      <c r="E104" s="12">
        <v>1</v>
      </c>
      <c r="F104" s="12">
        <v>0</v>
      </c>
      <c r="G104" s="11" t="s">
        <v>234</v>
      </c>
      <c r="H104" s="11" t="s">
        <v>249</v>
      </c>
      <c r="I104" s="13">
        <v>48.2</v>
      </c>
      <c r="J104" s="13">
        <v>8.8000000000000007</v>
      </c>
      <c r="K104" s="9" t="s">
        <v>236</v>
      </c>
    </row>
    <row r="105" spans="1:11" s="3" customFormat="1" ht="12.75" customHeight="1" x14ac:dyDescent="0.2">
      <c r="A105" s="11">
        <v>178.7</v>
      </c>
      <c r="B105" s="11">
        <v>-34.380000000000003</v>
      </c>
      <c r="C105" s="11">
        <v>-33.19</v>
      </c>
      <c r="D105" s="12">
        <v>1</v>
      </c>
      <c r="E105" s="12">
        <v>1</v>
      </c>
      <c r="F105" s="12">
        <v>0</v>
      </c>
      <c r="G105" s="11" t="s">
        <v>234</v>
      </c>
      <c r="H105" s="11" t="s">
        <v>250</v>
      </c>
      <c r="I105" s="13">
        <v>48.2</v>
      </c>
      <c r="J105" s="13">
        <v>8.8000000000000007</v>
      </c>
      <c r="K105" s="9" t="s">
        <v>236</v>
      </c>
    </row>
    <row r="106" spans="1:11" s="3" customFormat="1" ht="12.75" customHeight="1" x14ac:dyDescent="0.2">
      <c r="A106" s="11">
        <v>178.7</v>
      </c>
      <c r="B106" s="11">
        <v>-34.450000000000003</v>
      </c>
      <c r="C106" s="11">
        <v>-33.31</v>
      </c>
      <c r="D106" s="12">
        <v>1</v>
      </c>
      <c r="E106" s="12">
        <v>1</v>
      </c>
      <c r="F106" s="12">
        <v>0</v>
      </c>
      <c r="G106" s="11" t="s">
        <v>234</v>
      </c>
      <c r="H106" s="11" t="s">
        <v>251</v>
      </c>
      <c r="I106" s="13">
        <v>48.2</v>
      </c>
      <c r="J106" s="13">
        <v>8.8000000000000007</v>
      </c>
      <c r="K106" s="9" t="s">
        <v>236</v>
      </c>
    </row>
    <row r="107" spans="1:11" s="3" customFormat="1" ht="12.75" customHeight="1" x14ac:dyDescent="0.2">
      <c r="A107" s="11">
        <v>178.7</v>
      </c>
      <c r="B107" s="11">
        <v>-35.270000000000003</v>
      </c>
      <c r="C107" s="11">
        <v>-34.28</v>
      </c>
      <c r="D107" s="12">
        <v>1</v>
      </c>
      <c r="E107" s="12">
        <v>1</v>
      </c>
      <c r="F107" s="12">
        <v>0</v>
      </c>
      <c r="G107" s="11" t="s">
        <v>234</v>
      </c>
      <c r="H107" s="11" t="s">
        <v>252</v>
      </c>
      <c r="I107" s="13">
        <v>48.2</v>
      </c>
      <c r="J107" s="13">
        <v>8.8000000000000007</v>
      </c>
      <c r="K107" s="9" t="s">
        <v>236</v>
      </c>
    </row>
    <row r="108" spans="1:11" s="3" customFormat="1" ht="12.75" customHeight="1" x14ac:dyDescent="0.2">
      <c r="A108" s="11">
        <v>178.7</v>
      </c>
      <c r="B108" s="11">
        <v>-35.71</v>
      </c>
      <c r="C108" s="11">
        <v>-34.68</v>
      </c>
      <c r="D108" s="12">
        <v>1</v>
      </c>
      <c r="E108" s="12">
        <v>1</v>
      </c>
      <c r="F108" s="12">
        <v>0</v>
      </c>
      <c r="G108" s="11" t="s">
        <v>234</v>
      </c>
      <c r="H108" s="11" t="s">
        <v>253</v>
      </c>
      <c r="I108" s="13">
        <v>48.2</v>
      </c>
      <c r="J108" s="13">
        <v>8.8000000000000007</v>
      </c>
      <c r="K108" s="9" t="s">
        <v>236</v>
      </c>
    </row>
    <row r="109" spans="1:11" s="3" customFormat="1" ht="12.75" customHeight="1" x14ac:dyDescent="0.2">
      <c r="A109" s="11">
        <v>178.7</v>
      </c>
      <c r="B109" s="11">
        <v>-32.03</v>
      </c>
      <c r="C109" s="11">
        <v>-30.87</v>
      </c>
      <c r="D109" s="12">
        <v>1</v>
      </c>
      <c r="E109" s="12">
        <v>1</v>
      </c>
      <c r="F109" s="12">
        <v>0</v>
      </c>
      <c r="G109" s="11" t="s">
        <v>234</v>
      </c>
      <c r="H109" s="11" t="s">
        <v>254</v>
      </c>
      <c r="I109" s="13">
        <v>48.2</v>
      </c>
      <c r="J109" s="13">
        <v>8.8000000000000007</v>
      </c>
      <c r="K109" s="9" t="s">
        <v>236</v>
      </c>
    </row>
    <row r="110" spans="1:11" s="3" customFormat="1" ht="12.75" customHeight="1" x14ac:dyDescent="0.2">
      <c r="A110" s="11">
        <v>178.7</v>
      </c>
      <c r="B110" s="11">
        <v>-31.86</v>
      </c>
      <c r="C110" s="11">
        <v>-30.79</v>
      </c>
      <c r="D110" s="12">
        <v>1</v>
      </c>
      <c r="E110" s="12">
        <v>0</v>
      </c>
      <c r="F110" s="12">
        <v>0</v>
      </c>
      <c r="G110" s="11" t="s">
        <v>234</v>
      </c>
      <c r="H110" s="11" t="s">
        <v>258</v>
      </c>
      <c r="I110" s="13">
        <v>48.2</v>
      </c>
      <c r="J110" s="13">
        <v>8.8000000000000007</v>
      </c>
      <c r="K110" s="9" t="s">
        <v>236</v>
      </c>
    </row>
    <row r="111" spans="1:11" s="3" customFormat="1" ht="12.75" customHeight="1" x14ac:dyDescent="0.2">
      <c r="A111" s="11">
        <v>178.7</v>
      </c>
      <c r="B111" s="11">
        <v>-33.31</v>
      </c>
      <c r="C111" s="11">
        <v>-32.99</v>
      </c>
      <c r="D111" s="12">
        <v>1</v>
      </c>
      <c r="E111" s="12">
        <v>0</v>
      </c>
      <c r="F111" s="12">
        <v>0</v>
      </c>
      <c r="G111" s="11" t="s">
        <v>234</v>
      </c>
      <c r="H111" s="11" t="s">
        <v>259</v>
      </c>
      <c r="I111" s="13">
        <v>48.2</v>
      </c>
      <c r="J111" s="13">
        <v>8.8000000000000007</v>
      </c>
      <c r="K111" s="9" t="s">
        <v>236</v>
      </c>
    </row>
    <row r="112" spans="1:11" s="3" customFormat="1" ht="12.75" customHeight="1" x14ac:dyDescent="0.2">
      <c r="A112" s="11">
        <v>179</v>
      </c>
      <c r="B112" s="11">
        <v>-32.83</v>
      </c>
      <c r="C112" s="11">
        <v>-32.43</v>
      </c>
      <c r="D112" s="12">
        <v>1</v>
      </c>
      <c r="E112" s="12">
        <v>1</v>
      </c>
      <c r="F112" s="12">
        <v>1</v>
      </c>
      <c r="G112" s="9" t="s">
        <v>229</v>
      </c>
      <c r="H112" s="9" t="s">
        <v>260</v>
      </c>
      <c r="I112" s="13">
        <v>54.455399999999997</v>
      </c>
      <c r="J112" s="13">
        <v>-0.57550000000000001</v>
      </c>
      <c r="K112" s="9" t="s">
        <v>260</v>
      </c>
    </row>
    <row r="113" spans="1:11" s="7" customFormat="1" ht="12.75" customHeight="1" x14ac:dyDescent="0.2">
      <c r="A113" s="11">
        <v>179</v>
      </c>
      <c r="B113" s="11">
        <v>-32.9</v>
      </c>
      <c r="C113" s="11">
        <v>-32.78</v>
      </c>
      <c r="D113" s="12">
        <v>1</v>
      </c>
      <c r="E113" s="12">
        <v>1</v>
      </c>
      <c r="F113" s="12">
        <v>1</v>
      </c>
      <c r="G113" s="9" t="s">
        <v>229</v>
      </c>
      <c r="H113" s="9" t="s">
        <v>261</v>
      </c>
      <c r="I113" s="13">
        <v>54.455399999999997</v>
      </c>
      <c r="J113" s="13">
        <v>-0.57550000000000001</v>
      </c>
      <c r="K113" s="9" t="s">
        <v>261</v>
      </c>
    </row>
    <row r="114" spans="1:11" s="7" customFormat="1" ht="12.75" customHeight="1" x14ac:dyDescent="0.2">
      <c r="A114" s="11">
        <v>180</v>
      </c>
      <c r="B114" s="11">
        <v>-32.799999999999997</v>
      </c>
      <c r="C114" s="11">
        <v>-32.67</v>
      </c>
      <c r="D114" s="12">
        <v>1</v>
      </c>
      <c r="E114" s="12">
        <v>1</v>
      </c>
      <c r="F114" s="12">
        <v>1</v>
      </c>
      <c r="G114" s="9" t="s">
        <v>229</v>
      </c>
      <c r="H114" s="9" t="s">
        <v>262</v>
      </c>
      <c r="I114" s="13">
        <v>54.455399999999997</v>
      </c>
      <c r="J114" s="13">
        <v>-0.57550000000000001</v>
      </c>
      <c r="K114" s="9" t="s">
        <v>262</v>
      </c>
    </row>
    <row r="115" spans="1:11" s="7" customFormat="1" ht="12.75" customHeight="1" x14ac:dyDescent="0.2">
      <c r="A115" s="11">
        <v>180</v>
      </c>
      <c r="B115" s="11">
        <v>-32.58</v>
      </c>
      <c r="C115" s="11">
        <v>-32.380000000000003</v>
      </c>
      <c r="D115" s="12">
        <v>1</v>
      </c>
      <c r="E115" s="12">
        <v>1</v>
      </c>
      <c r="F115" s="12">
        <v>1</v>
      </c>
      <c r="G115" s="9" t="s">
        <v>229</v>
      </c>
      <c r="H115" s="9" t="s">
        <v>263</v>
      </c>
      <c r="I115" s="13">
        <v>54.455399999999997</v>
      </c>
      <c r="J115" s="13">
        <v>-0.57550000000000001</v>
      </c>
      <c r="K115" s="9" t="s">
        <v>263</v>
      </c>
    </row>
    <row r="116" spans="1:11" s="7" customFormat="1" ht="12.75" customHeight="1" x14ac:dyDescent="0.2">
      <c r="A116" s="11">
        <v>181</v>
      </c>
      <c r="B116" s="11">
        <v>-33.06</v>
      </c>
      <c r="C116" s="11">
        <v>-32.520000000000003</v>
      </c>
      <c r="D116" s="12">
        <v>1</v>
      </c>
      <c r="E116" s="12">
        <v>1</v>
      </c>
      <c r="F116" s="12">
        <v>1</v>
      </c>
      <c r="G116" s="9" t="s">
        <v>229</v>
      </c>
      <c r="H116" s="9" t="s">
        <v>264</v>
      </c>
      <c r="I116" s="13">
        <v>54.455399999999997</v>
      </c>
      <c r="J116" s="13">
        <v>-0.57550000000000001</v>
      </c>
      <c r="K116" s="9" t="s">
        <v>264</v>
      </c>
    </row>
    <row r="117" spans="1:11" s="7" customFormat="1" ht="12.75" customHeight="1" x14ac:dyDescent="0.2">
      <c r="A117" s="11">
        <v>181</v>
      </c>
      <c r="B117" s="11">
        <v>-32.68</v>
      </c>
      <c r="C117" s="11">
        <v>-32.58</v>
      </c>
      <c r="D117" s="12">
        <v>1</v>
      </c>
      <c r="E117" s="12">
        <v>1</v>
      </c>
      <c r="F117" s="12">
        <v>1</v>
      </c>
      <c r="G117" s="9" t="s">
        <v>229</v>
      </c>
      <c r="H117" s="9" t="s">
        <v>265</v>
      </c>
      <c r="I117" s="13">
        <v>54.455399999999997</v>
      </c>
      <c r="J117" s="13">
        <v>-0.57550000000000001</v>
      </c>
      <c r="K117" s="9" t="s">
        <v>265</v>
      </c>
    </row>
    <row r="118" spans="1:11" s="7" customFormat="1" ht="12.75" customHeight="1" x14ac:dyDescent="0.2">
      <c r="A118" s="11">
        <v>182</v>
      </c>
      <c r="B118" s="11">
        <v>-32.630000000000003</v>
      </c>
      <c r="C118" s="11">
        <v>-32.5</v>
      </c>
      <c r="D118" s="12">
        <v>1</v>
      </c>
      <c r="E118" s="12">
        <v>1</v>
      </c>
      <c r="F118" s="12">
        <v>1</v>
      </c>
      <c r="G118" s="9" t="s">
        <v>229</v>
      </c>
      <c r="H118" s="9" t="s">
        <v>266</v>
      </c>
      <c r="I118" s="13">
        <v>54.455399999999997</v>
      </c>
      <c r="J118" s="13">
        <v>-0.57550000000000001</v>
      </c>
      <c r="K118" s="9" t="s">
        <v>266</v>
      </c>
    </row>
    <row r="119" spans="1:11" s="7" customFormat="1" ht="12.75" customHeight="1" x14ac:dyDescent="0.2">
      <c r="A119" s="11">
        <v>183</v>
      </c>
      <c r="B119" s="11">
        <v>-30.9</v>
      </c>
      <c r="C119" s="11">
        <v>-30.6</v>
      </c>
      <c r="D119" s="12">
        <v>1</v>
      </c>
      <c r="E119" s="12">
        <v>0</v>
      </c>
      <c r="F119" s="12">
        <v>1</v>
      </c>
      <c r="G119" s="9" t="s">
        <v>229</v>
      </c>
      <c r="H119" s="9" t="s">
        <v>267</v>
      </c>
      <c r="I119" s="13">
        <v>54.455399999999997</v>
      </c>
      <c r="J119" s="13">
        <v>-0.57550000000000001</v>
      </c>
      <c r="K119" s="9" t="s">
        <v>268</v>
      </c>
    </row>
    <row r="120" spans="1:11" s="7" customFormat="1" ht="12.75" customHeight="1" x14ac:dyDescent="0.2">
      <c r="A120" s="11">
        <v>183</v>
      </c>
      <c r="B120" s="11">
        <v>-31.1</v>
      </c>
      <c r="C120" s="11">
        <v>-31.1</v>
      </c>
      <c r="D120" s="12">
        <v>1</v>
      </c>
      <c r="E120" s="12">
        <v>0</v>
      </c>
      <c r="F120" s="12">
        <v>1</v>
      </c>
      <c r="G120" s="9" t="s">
        <v>229</v>
      </c>
      <c r="H120" s="9" t="s">
        <v>269</v>
      </c>
      <c r="I120" s="13">
        <v>54.455399999999997</v>
      </c>
      <c r="J120" s="13">
        <v>-0.57550000000000001</v>
      </c>
      <c r="K120" s="9" t="s">
        <v>270</v>
      </c>
    </row>
    <row r="121" spans="1:11" s="7" customFormat="1" ht="12.75" customHeight="1" x14ac:dyDescent="0.2">
      <c r="A121" s="11">
        <v>183</v>
      </c>
      <c r="B121" s="11">
        <v>-31.2</v>
      </c>
      <c r="C121" s="11">
        <v>-31</v>
      </c>
      <c r="D121" s="12">
        <v>1</v>
      </c>
      <c r="E121" s="12">
        <v>0</v>
      </c>
      <c r="F121" s="12">
        <v>1</v>
      </c>
      <c r="G121" s="9" t="s">
        <v>229</v>
      </c>
      <c r="H121" s="9" t="s">
        <v>271</v>
      </c>
      <c r="I121" s="13">
        <v>54.455399999999997</v>
      </c>
      <c r="J121" s="13">
        <v>-0.57550000000000001</v>
      </c>
      <c r="K121" s="9" t="s">
        <v>272</v>
      </c>
    </row>
    <row r="122" spans="1:11" s="7" customFormat="1" ht="12.75" customHeight="1" x14ac:dyDescent="0.2">
      <c r="A122" s="11">
        <v>183</v>
      </c>
      <c r="B122" s="11">
        <v>-31.3</v>
      </c>
      <c r="C122" s="11">
        <v>-31.1</v>
      </c>
      <c r="D122" s="12">
        <v>1</v>
      </c>
      <c r="E122" s="12">
        <v>0</v>
      </c>
      <c r="F122" s="12">
        <v>1</v>
      </c>
      <c r="G122" s="9" t="s">
        <v>229</v>
      </c>
      <c r="H122" s="9" t="s">
        <v>273</v>
      </c>
      <c r="I122" s="13">
        <v>54.455399999999997</v>
      </c>
      <c r="J122" s="13">
        <v>-0.57550000000000001</v>
      </c>
      <c r="K122" s="9" t="s">
        <v>274</v>
      </c>
    </row>
    <row r="123" spans="1:11" s="7" customFormat="1" ht="12.75" customHeight="1" x14ac:dyDescent="0.2">
      <c r="A123" s="11">
        <v>184</v>
      </c>
      <c r="B123" s="11">
        <v>-30.7</v>
      </c>
      <c r="C123" s="11">
        <v>-30.2</v>
      </c>
      <c r="D123" s="12">
        <v>0</v>
      </c>
      <c r="E123" s="12">
        <v>0</v>
      </c>
      <c r="F123" s="12">
        <v>0</v>
      </c>
      <c r="G123" s="9" t="s">
        <v>214</v>
      </c>
      <c r="H123" s="9" t="s">
        <v>275</v>
      </c>
      <c r="I123" s="13">
        <v>71</v>
      </c>
      <c r="J123" s="13">
        <v>22</v>
      </c>
      <c r="K123" s="9" t="s">
        <v>276</v>
      </c>
    </row>
    <row r="124" spans="1:11" s="7" customFormat="1" ht="12.75" customHeight="1" x14ac:dyDescent="0.2">
      <c r="A124" s="11">
        <v>184</v>
      </c>
      <c r="B124" s="11">
        <v>-28.927579999999999</v>
      </c>
      <c r="C124" s="11">
        <v>-28.668642999999999</v>
      </c>
      <c r="D124" s="12">
        <v>0</v>
      </c>
      <c r="E124" s="12">
        <v>0</v>
      </c>
      <c r="F124" s="12">
        <v>0</v>
      </c>
      <c r="G124" s="15" t="s">
        <v>214</v>
      </c>
      <c r="H124" s="15" t="s">
        <v>277</v>
      </c>
      <c r="I124" s="13">
        <v>71</v>
      </c>
      <c r="J124" s="13">
        <v>22</v>
      </c>
      <c r="K124" s="15" t="s">
        <v>277</v>
      </c>
    </row>
    <row r="125" spans="1:11" s="7" customFormat="1" ht="12.75" customHeight="1" x14ac:dyDescent="0.2">
      <c r="A125" s="11">
        <v>188</v>
      </c>
      <c r="B125" s="11">
        <v>-31.425826000000001</v>
      </c>
      <c r="C125" s="11">
        <v>-30.916789000000001</v>
      </c>
      <c r="D125" s="12">
        <v>0</v>
      </c>
      <c r="E125" s="12">
        <v>0</v>
      </c>
      <c r="F125" s="12">
        <v>0</v>
      </c>
      <c r="G125" s="15" t="s">
        <v>214</v>
      </c>
      <c r="H125" s="15" t="s">
        <v>278</v>
      </c>
      <c r="I125" s="13">
        <v>71</v>
      </c>
      <c r="J125" s="13">
        <v>22</v>
      </c>
      <c r="K125" s="9" t="s">
        <v>220</v>
      </c>
    </row>
    <row r="126" spans="1:11" s="7" customFormat="1" ht="12.75" customHeight="1" x14ac:dyDescent="0.2">
      <c r="A126" s="11">
        <v>188</v>
      </c>
      <c r="B126" s="11">
        <v>-31.517056</v>
      </c>
      <c r="C126" s="11">
        <v>-31.992833999999998</v>
      </c>
      <c r="D126" s="12">
        <v>0</v>
      </c>
      <c r="E126" s="12">
        <v>0</v>
      </c>
      <c r="F126" s="12">
        <v>0</v>
      </c>
      <c r="G126" s="15" t="s">
        <v>214</v>
      </c>
      <c r="H126" s="15" t="s">
        <v>279</v>
      </c>
      <c r="I126" s="13">
        <v>71</v>
      </c>
      <c r="J126" s="13">
        <v>22</v>
      </c>
      <c r="K126" s="9" t="s">
        <v>220</v>
      </c>
    </row>
    <row r="127" spans="1:11" s="7" customFormat="1" ht="12.75" customHeight="1" x14ac:dyDescent="0.2">
      <c r="A127" s="11">
        <v>188</v>
      </c>
      <c r="B127" s="11">
        <v>-32.611437000000002</v>
      </c>
      <c r="C127" s="11">
        <v>-32.799900000000001</v>
      </c>
      <c r="D127" s="12">
        <v>0</v>
      </c>
      <c r="E127" s="12">
        <v>0</v>
      </c>
      <c r="F127" s="12">
        <v>0</v>
      </c>
      <c r="G127" s="15" t="s">
        <v>214</v>
      </c>
      <c r="H127" s="15" t="s">
        <v>280</v>
      </c>
      <c r="I127" s="13">
        <v>71</v>
      </c>
      <c r="J127" s="13">
        <v>22</v>
      </c>
      <c r="K127" s="9" t="s">
        <v>216</v>
      </c>
    </row>
    <row r="128" spans="1:11" s="6" customFormat="1" ht="12.75" customHeight="1" x14ac:dyDescent="0.2">
      <c r="A128" s="11">
        <v>188</v>
      </c>
      <c r="B128" s="11">
        <v>-32.839393999999999</v>
      </c>
      <c r="C128" s="11">
        <v>-34.191667000000002</v>
      </c>
      <c r="D128" s="12">
        <v>0</v>
      </c>
      <c r="E128" s="12">
        <v>0</v>
      </c>
      <c r="F128" s="12">
        <v>0</v>
      </c>
      <c r="G128" s="15" t="s">
        <v>214</v>
      </c>
      <c r="H128" s="15" t="s">
        <v>281</v>
      </c>
      <c r="I128" s="13">
        <v>71</v>
      </c>
      <c r="J128" s="13">
        <v>22</v>
      </c>
      <c r="K128" s="9" t="s">
        <v>216</v>
      </c>
    </row>
    <row r="129" spans="1:11" s="6" customFormat="1" ht="12.75" customHeight="1" x14ac:dyDescent="0.2">
      <c r="A129" s="11">
        <v>188</v>
      </c>
      <c r="B129" s="11">
        <v>-30.90605</v>
      </c>
      <c r="C129" s="11">
        <v>-30.248329999999999</v>
      </c>
      <c r="D129" s="12">
        <v>0</v>
      </c>
      <c r="E129" s="12">
        <v>0</v>
      </c>
      <c r="F129" s="12">
        <v>0</v>
      </c>
      <c r="G129" s="15" t="s">
        <v>214</v>
      </c>
      <c r="H129" s="15" t="s">
        <v>282</v>
      </c>
      <c r="I129" s="13">
        <v>71</v>
      </c>
      <c r="J129" s="13">
        <v>22</v>
      </c>
      <c r="K129" s="9" t="s">
        <v>283</v>
      </c>
    </row>
    <row r="130" spans="1:11" s="6" customFormat="1" ht="12.75" customHeight="1" x14ac:dyDescent="0.2">
      <c r="A130" s="11">
        <v>188</v>
      </c>
      <c r="B130" s="11">
        <v>-31.093195999999999</v>
      </c>
      <c r="C130" s="11">
        <v>-31.033805999999998</v>
      </c>
      <c r="D130" s="12">
        <v>0</v>
      </c>
      <c r="E130" s="12">
        <v>0</v>
      </c>
      <c r="F130" s="12">
        <v>0</v>
      </c>
      <c r="G130" s="15" t="s">
        <v>214</v>
      </c>
      <c r="H130" s="15" t="s">
        <v>284</v>
      </c>
      <c r="I130" s="13">
        <v>71</v>
      </c>
      <c r="J130" s="13">
        <v>22</v>
      </c>
      <c r="K130" s="9" t="s">
        <v>283</v>
      </c>
    </row>
    <row r="131" spans="1:11" s="6" customFormat="1" ht="12.75" customHeight="1" x14ac:dyDescent="0.2">
      <c r="A131" s="11">
        <v>188</v>
      </c>
      <c r="B131" s="11">
        <v>-31.426172000000001</v>
      </c>
      <c r="C131" s="11">
        <v>-30.518376</v>
      </c>
      <c r="D131" s="12">
        <v>0</v>
      </c>
      <c r="E131" s="12">
        <v>0</v>
      </c>
      <c r="F131" s="12">
        <v>0</v>
      </c>
      <c r="G131" s="15" t="s">
        <v>214</v>
      </c>
      <c r="H131" s="15" t="s">
        <v>285</v>
      </c>
      <c r="I131" s="13">
        <v>71</v>
      </c>
      <c r="J131" s="13">
        <v>22</v>
      </c>
      <c r="K131" s="9" t="s">
        <v>283</v>
      </c>
    </row>
    <row r="132" spans="1:11" s="6" customFormat="1" ht="12.75" customHeight="1" x14ac:dyDescent="0.2">
      <c r="A132" s="11">
        <v>188</v>
      </c>
      <c r="B132" s="11">
        <v>-30.31814</v>
      </c>
      <c r="C132" s="11">
        <v>-32.030673</v>
      </c>
      <c r="D132" s="12">
        <v>0</v>
      </c>
      <c r="E132" s="12">
        <v>0</v>
      </c>
      <c r="F132" s="12">
        <v>0</v>
      </c>
      <c r="G132" s="15" t="s">
        <v>214</v>
      </c>
      <c r="H132" s="15" t="s">
        <v>282</v>
      </c>
      <c r="I132" s="13">
        <v>71</v>
      </c>
      <c r="J132" s="13">
        <v>22</v>
      </c>
      <c r="K132" s="9" t="s">
        <v>283</v>
      </c>
    </row>
    <row r="133" spans="1:11" s="6" customFormat="1" ht="12.75" customHeight="1" x14ac:dyDescent="0.2">
      <c r="A133" s="11">
        <v>188.416533708744</v>
      </c>
      <c r="B133" s="11">
        <v>-32.097999999999999</v>
      </c>
      <c r="C133" s="11">
        <v>-31.169499999999999</v>
      </c>
      <c r="D133" s="12">
        <v>1</v>
      </c>
      <c r="E133" s="12">
        <v>0</v>
      </c>
      <c r="F133" s="12">
        <v>0</v>
      </c>
      <c r="G133" s="9" t="s">
        <v>286</v>
      </c>
      <c r="H133" s="9" t="s">
        <v>287</v>
      </c>
      <c r="I133" s="13">
        <v>53.25</v>
      </c>
      <c r="J133" s="13">
        <v>-2.15</v>
      </c>
      <c r="K133" s="9" t="s">
        <v>288</v>
      </c>
    </row>
    <row r="134" spans="1:11" s="2" customFormat="1" ht="12.75" customHeight="1" x14ac:dyDescent="0.2">
      <c r="A134" s="11">
        <v>188.68660409823201</v>
      </c>
      <c r="B134" s="11">
        <v>-32.278500000000001</v>
      </c>
      <c r="C134" s="11">
        <v>-32.441000000000003</v>
      </c>
      <c r="D134" s="12">
        <v>1</v>
      </c>
      <c r="E134" s="12">
        <v>0</v>
      </c>
      <c r="F134" s="12">
        <v>0</v>
      </c>
      <c r="G134" s="9" t="s">
        <v>286</v>
      </c>
      <c r="H134" s="9" t="s">
        <v>289</v>
      </c>
      <c r="I134" s="13">
        <v>53.25</v>
      </c>
      <c r="J134" s="13">
        <v>-2.15</v>
      </c>
      <c r="K134" s="9" t="s">
        <v>288</v>
      </c>
    </row>
    <row r="135" spans="1:11" s="2" customFormat="1" ht="12.75" customHeight="1" x14ac:dyDescent="0.2">
      <c r="A135" s="11">
        <v>188.95805099327401</v>
      </c>
      <c r="B135" s="11">
        <v>-32.228000000000002</v>
      </c>
      <c r="C135" s="11">
        <v>-31.674500000000002</v>
      </c>
      <c r="D135" s="12">
        <v>1</v>
      </c>
      <c r="E135" s="12">
        <v>0</v>
      </c>
      <c r="F135" s="12">
        <v>0</v>
      </c>
      <c r="G135" s="9" t="s">
        <v>286</v>
      </c>
      <c r="H135" s="9" t="s">
        <v>290</v>
      </c>
      <c r="I135" s="13">
        <v>53.25</v>
      </c>
      <c r="J135" s="13">
        <v>-2.15</v>
      </c>
      <c r="K135" s="9" t="s">
        <v>288</v>
      </c>
    </row>
    <row r="136" spans="1:11" s="6" customFormat="1" ht="12.75" customHeight="1" x14ac:dyDescent="0.2">
      <c r="A136" s="11">
        <v>189.229773189426</v>
      </c>
      <c r="B136" s="11">
        <v>-32.904499999999999</v>
      </c>
      <c r="C136" s="11">
        <v>-32.713499999999996</v>
      </c>
      <c r="D136" s="12">
        <v>1</v>
      </c>
      <c r="E136" s="12">
        <v>0</v>
      </c>
      <c r="F136" s="12">
        <v>0</v>
      </c>
      <c r="G136" s="9" t="s">
        <v>286</v>
      </c>
      <c r="H136" s="9" t="s">
        <v>291</v>
      </c>
      <c r="I136" s="13">
        <v>53.25</v>
      </c>
      <c r="J136" s="13">
        <v>-2.15</v>
      </c>
      <c r="K136" s="9" t="s">
        <v>288</v>
      </c>
    </row>
    <row r="137" spans="1:11" s="2" customFormat="1" ht="12.75" customHeight="1" x14ac:dyDescent="0.2">
      <c r="A137" s="11">
        <v>189.29501955263601</v>
      </c>
      <c r="B137" s="11">
        <v>-31.978333333333335</v>
      </c>
      <c r="C137" s="11">
        <v>-32.149333333333338</v>
      </c>
      <c r="D137" s="12">
        <v>1</v>
      </c>
      <c r="E137" s="12">
        <v>0</v>
      </c>
      <c r="F137" s="12">
        <v>0</v>
      </c>
      <c r="G137" s="9" t="s">
        <v>286</v>
      </c>
      <c r="H137" s="9" t="s">
        <v>292</v>
      </c>
      <c r="I137" s="13">
        <v>53.25</v>
      </c>
      <c r="J137" s="13">
        <v>-2.15</v>
      </c>
      <c r="K137" s="9" t="s">
        <v>288</v>
      </c>
    </row>
    <row r="138" spans="1:11" s="2" customFormat="1" ht="12.75" customHeight="1" x14ac:dyDescent="0.2">
      <c r="A138" s="11">
        <v>189.32117315814199</v>
      </c>
      <c r="B138" s="11">
        <v>-32.654499999999999</v>
      </c>
      <c r="C138" s="11">
        <v>-32.008000000000003</v>
      </c>
      <c r="D138" s="12">
        <v>1</v>
      </c>
      <c r="E138" s="12">
        <v>0</v>
      </c>
      <c r="F138" s="12">
        <v>0</v>
      </c>
      <c r="G138" s="9" t="s">
        <v>286</v>
      </c>
      <c r="H138" s="9" t="s">
        <v>293</v>
      </c>
      <c r="I138" s="13">
        <v>53.25</v>
      </c>
      <c r="J138" s="13">
        <v>-2.15</v>
      </c>
      <c r="K138" s="9" t="s">
        <v>288</v>
      </c>
    </row>
    <row r="139" spans="1:11" s="2" customFormat="1" ht="12.75" customHeight="1" x14ac:dyDescent="0.2">
      <c r="A139" s="11">
        <v>189.37045205693701</v>
      </c>
      <c r="B139" s="11">
        <v>-32.579499999999996</v>
      </c>
      <c r="C139" s="11">
        <v>-31.841000000000001</v>
      </c>
      <c r="D139" s="12">
        <v>1</v>
      </c>
      <c r="E139" s="12">
        <v>0</v>
      </c>
      <c r="F139" s="12">
        <v>0</v>
      </c>
      <c r="G139" s="9" t="s">
        <v>286</v>
      </c>
      <c r="H139" s="9" t="s">
        <v>294</v>
      </c>
      <c r="I139" s="13">
        <v>53.25</v>
      </c>
      <c r="J139" s="13">
        <v>-2.15</v>
      </c>
      <c r="K139" s="9" t="s">
        <v>288</v>
      </c>
    </row>
    <row r="140" spans="1:11" s="2" customFormat="1" ht="12.75" customHeight="1" x14ac:dyDescent="0.2">
      <c r="A140" s="11">
        <v>189.39275144689501</v>
      </c>
      <c r="B140" s="11">
        <v>-31.707999999999998</v>
      </c>
      <c r="C140" s="11">
        <v>-32.854500000000002</v>
      </c>
      <c r="D140" s="12">
        <v>1</v>
      </c>
      <c r="E140" s="12">
        <v>0</v>
      </c>
      <c r="F140" s="12">
        <v>0</v>
      </c>
      <c r="G140" s="9" t="s">
        <v>286</v>
      </c>
      <c r="H140" s="9" t="s">
        <v>295</v>
      </c>
      <c r="I140" s="13">
        <v>53.25</v>
      </c>
      <c r="J140" s="13">
        <v>-2.15</v>
      </c>
      <c r="K140" s="9" t="s">
        <v>288</v>
      </c>
    </row>
    <row r="141" spans="1:11" s="2" customFormat="1" ht="12.75" customHeight="1" x14ac:dyDescent="0.2">
      <c r="A141" s="11">
        <v>189.439002033474</v>
      </c>
      <c r="B141" s="11">
        <v>-33.865000000000002</v>
      </c>
      <c r="C141" s="11">
        <v>-34.018500000000003</v>
      </c>
      <c r="D141" s="12">
        <v>1</v>
      </c>
      <c r="E141" s="12">
        <v>0</v>
      </c>
      <c r="F141" s="12">
        <v>0</v>
      </c>
      <c r="G141" s="9" t="s">
        <v>286</v>
      </c>
      <c r="H141" s="9" t="s">
        <v>296</v>
      </c>
      <c r="I141" s="13">
        <v>53.25</v>
      </c>
      <c r="J141" s="13">
        <v>-2.15</v>
      </c>
      <c r="K141" s="9" t="s">
        <v>288</v>
      </c>
    </row>
    <row r="142" spans="1:11" s="2" customFormat="1" ht="12.75" customHeight="1" x14ac:dyDescent="0.2">
      <c r="A142" s="11">
        <v>189.51058032222701</v>
      </c>
      <c r="B142" s="11">
        <v>-32.722499999999997</v>
      </c>
      <c r="C142" s="11">
        <v>-32.853499999999997</v>
      </c>
      <c r="D142" s="12">
        <v>1</v>
      </c>
      <c r="E142" s="12">
        <v>0</v>
      </c>
      <c r="F142" s="12">
        <v>0</v>
      </c>
      <c r="G142" s="9" t="s">
        <v>286</v>
      </c>
      <c r="H142" s="9" t="s">
        <v>297</v>
      </c>
      <c r="I142" s="13">
        <v>53.25</v>
      </c>
      <c r="J142" s="13">
        <v>-2.15</v>
      </c>
      <c r="K142" s="9" t="s">
        <v>288</v>
      </c>
    </row>
    <row r="143" spans="1:11" s="2" customFormat="1" ht="12.75" customHeight="1" x14ac:dyDescent="0.2">
      <c r="A143" s="11">
        <v>189.57995620209601</v>
      </c>
      <c r="B143" s="11">
        <v>-32.5</v>
      </c>
      <c r="C143" s="11">
        <v>-32.519500000000001</v>
      </c>
      <c r="D143" s="12">
        <v>1</v>
      </c>
      <c r="E143" s="12">
        <v>0</v>
      </c>
      <c r="F143" s="12">
        <v>0</v>
      </c>
      <c r="G143" s="9" t="s">
        <v>286</v>
      </c>
      <c r="H143" s="9" t="s">
        <v>298</v>
      </c>
      <c r="I143" s="13">
        <v>53.25</v>
      </c>
      <c r="J143" s="13">
        <v>-2.15</v>
      </c>
      <c r="K143" s="9" t="s">
        <v>288</v>
      </c>
    </row>
    <row r="144" spans="1:11" s="2" customFormat="1" ht="12.75" customHeight="1" x14ac:dyDescent="0.2">
      <c r="A144" s="11">
        <v>189.65098388862799</v>
      </c>
      <c r="B144" s="11">
        <v>-32.829000000000001</v>
      </c>
      <c r="C144" s="11">
        <v>-32.638999999999996</v>
      </c>
      <c r="D144" s="12">
        <v>1</v>
      </c>
      <c r="E144" s="12">
        <v>0</v>
      </c>
      <c r="F144" s="12">
        <v>0</v>
      </c>
      <c r="G144" s="9" t="s">
        <v>286</v>
      </c>
      <c r="H144" s="9" t="s">
        <v>299</v>
      </c>
      <c r="I144" s="13">
        <v>53.25</v>
      </c>
      <c r="J144" s="13">
        <v>-2.15</v>
      </c>
      <c r="K144" s="9" t="s">
        <v>288</v>
      </c>
    </row>
    <row r="145" spans="1:11" s="2" customFormat="1" ht="12.75" customHeight="1" x14ac:dyDescent="0.2">
      <c r="A145" s="11">
        <v>189.72173627404999</v>
      </c>
      <c r="B145" s="11">
        <v>-31.914999999999999</v>
      </c>
      <c r="C145" s="11">
        <v>-30.968</v>
      </c>
      <c r="D145" s="12">
        <v>1</v>
      </c>
      <c r="E145" s="12">
        <v>0</v>
      </c>
      <c r="F145" s="12">
        <v>0</v>
      </c>
      <c r="G145" s="9" t="s">
        <v>286</v>
      </c>
      <c r="H145" s="9" t="s">
        <v>300</v>
      </c>
      <c r="I145" s="13">
        <v>53.25</v>
      </c>
      <c r="J145" s="13">
        <v>-2.15</v>
      </c>
      <c r="K145" s="9" t="s">
        <v>288</v>
      </c>
    </row>
    <row r="146" spans="1:11" s="2" customFormat="1" ht="12.75" customHeight="1" x14ac:dyDescent="0.2">
      <c r="A146" s="11">
        <v>189.79826998279401</v>
      </c>
      <c r="B146" s="11">
        <v>-31.483500000000003</v>
      </c>
      <c r="C146" s="11">
        <v>-31.454499999999999</v>
      </c>
      <c r="D146" s="12">
        <v>1</v>
      </c>
      <c r="E146" s="12">
        <v>0</v>
      </c>
      <c r="F146" s="12">
        <v>0</v>
      </c>
      <c r="G146" s="9" t="s">
        <v>286</v>
      </c>
      <c r="H146" s="9" t="s">
        <v>301</v>
      </c>
      <c r="I146" s="13">
        <v>53.25</v>
      </c>
      <c r="J146" s="13">
        <v>-2.15</v>
      </c>
      <c r="K146" s="9" t="s">
        <v>288</v>
      </c>
    </row>
    <row r="147" spans="1:11" s="2" customFormat="1" ht="12.75" customHeight="1" x14ac:dyDescent="0.2">
      <c r="A147" s="11">
        <v>189.854706710465</v>
      </c>
      <c r="B147" s="11">
        <v>-34.058999999999997</v>
      </c>
      <c r="C147" s="11">
        <v>-34.061</v>
      </c>
      <c r="D147" s="12">
        <v>1</v>
      </c>
      <c r="E147" s="12">
        <v>0</v>
      </c>
      <c r="F147" s="12">
        <v>0</v>
      </c>
      <c r="G147" s="9" t="s">
        <v>286</v>
      </c>
      <c r="H147" s="9" t="s">
        <v>302</v>
      </c>
      <c r="I147" s="13">
        <v>53.25</v>
      </c>
      <c r="J147" s="13">
        <v>-2.15</v>
      </c>
      <c r="K147" s="9" t="s">
        <v>288</v>
      </c>
    </row>
    <row r="148" spans="1:11" s="2" customFormat="1" ht="12.75" customHeight="1" x14ac:dyDescent="0.2">
      <c r="A148" s="11">
        <v>189.94005005474699</v>
      </c>
      <c r="B148" s="11">
        <v>-32.799999999999997</v>
      </c>
      <c r="C148" s="11">
        <v>-32.515999999999998</v>
      </c>
      <c r="D148" s="12">
        <v>1</v>
      </c>
      <c r="E148" s="12">
        <v>0</v>
      </c>
      <c r="F148" s="12">
        <v>0</v>
      </c>
      <c r="G148" s="9" t="s">
        <v>286</v>
      </c>
      <c r="H148" s="9" t="s">
        <v>303</v>
      </c>
      <c r="I148" s="13">
        <v>53.25</v>
      </c>
      <c r="J148" s="13">
        <v>-2.15</v>
      </c>
      <c r="K148" s="9" t="s">
        <v>288</v>
      </c>
    </row>
    <row r="149" spans="1:11" s="2" customFormat="1" ht="12.75" customHeight="1" x14ac:dyDescent="0.2">
      <c r="A149" s="11">
        <v>189.98189582355701</v>
      </c>
      <c r="B149" s="11">
        <v>-33.905500000000004</v>
      </c>
      <c r="C149" s="11">
        <v>-33.3735</v>
      </c>
      <c r="D149" s="12">
        <v>1</v>
      </c>
      <c r="E149" s="12">
        <v>0</v>
      </c>
      <c r="F149" s="12">
        <v>0</v>
      </c>
      <c r="G149" s="9" t="s">
        <v>286</v>
      </c>
      <c r="H149" s="9" t="s">
        <v>304</v>
      </c>
      <c r="I149" s="13">
        <v>53.25</v>
      </c>
      <c r="J149" s="13">
        <v>-2.15</v>
      </c>
      <c r="K149" s="9" t="s">
        <v>288</v>
      </c>
    </row>
    <row r="150" spans="1:11" s="2" customFormat="1" ht="12.75" customHeight="1" x14ac:dyDescent="0.2">
      <c r="A150" s="11">
        <v>190.06806507117199</v>
      </c>
      <c r="B150" s="11">
        <v>-30.9315</v>
      </c>
      <c r="C150" s="11">
        <v>-31.6785</v>
      </c>
      <c r="D150" s="12">
        <v>1</v>
      </c>
      <c r="E150" s="12">
        <v>0</v>
      </c>
      <c r="F150" s="12">
        <v>0</v>
      </c>
      <c r="G150" s="9" t="s">
        <v>286</v>
      </c>
      <c r="H150" s="9" t="s">
        <v>305</v>
      </c>
      <c r="I150" s="13">
        <v>53.25</v>
      </c>
      <c r="J150" s="13">
        <v>-2.15</v>
      </c>
      <c r="K150" s="9" t="s">
        <v>288</v>
      </c>
    </row>
    <row r="151" spans="1:11" s="7" customFormat="1" ht="12.75" customHeight="1" x14ac:dyDescent="0.2">
      <c r="A151" s="11">
        <v>190.182035306334</v>
      </c>
      <c r="B151" s="11">
        <v>-33.463999999999999</v>
      </c>
      <c r="C151" s="11">
        <v>-32.319500000000005</v>
      </c>
      <c r="D151" s="12">
        <v>1</v>
      </c>
      <c r="E151" s="12">
        <v>0</v>
      </c>
      <c r="F151" s="12">
        <v>0</v>
      </c>
      <c r="G151" s="9" t="s">
        <v>286</v>
      </c>
      <c r="H151" s="9" t="s">
        <v>306</v>
      </c>
      <c r="I151" s="13">
        <v>53.25</v>
      </c>
      <c r="J151" s="13">
        <v>-2.15</v>
      </c>
      <c r="K151" s="9" t="s">
        <v>288</v>
      </c>
    </row>
    <row r="152" spans="1:11" s="7" customFormat="1" ht="12.75" customHeight="1" x14ac:dyDescent="0.2">
      <c r="A152" s="11">
        <v>190.218466597439</v>
      </c>
      <c r="B152" s="11">
        <v>-33.4</v>
      </c>
      <c r="C152" s="11">
        <v>-33.789500000000004</v>
      </c>
      <c r="D152" s="12">
        <v>1</v>
      </c>
      <c r="E152" s="12">
        <v>0</v>
      </c>
      <c r="F152" s="12">
        <v>0</v>
      </c>
      <c r="G152" s="9" t="s">
        <v>286</v>
      </c>
      <c r="H152" s="9" t="s">
        <v>307</v>
      </c>
      <c r="I152" s="13">
        <v>53.25</v>
      </c>
      <c r="J152" s="13">
        <v>-2.15</v>
      </c>
      <c r="K152" s="9" t="s">
        <v>288</v>
      </c>
    </row>
    <row r="153" spans="1:11" s="7" customFormat="1" ht="12.75" customHeight="1" x14ac:dyDescent="0.2">
      <c r="A153" s="11">
        <v>190.26718587746601</v>
      </c>
      <c r="B153" s="11">
        <v>-34.013000000000005</v>
      </c>
      <c r="C153" s="11">
        <v>-33.902000000000001</v>
      </c>
      <c r="D153" s="12">
        <v>1</v>
      </c>
      <c r="E153" s="12">
        <v>0</v>
      </c>
      <c r="F153" s="12">
        <v>0</v>
      </c>
      <c r="G153" s="9" t="s">
        <v>286</v>
      </c>
      <c r="H153" s="9" t="s">
        <v>308</v>
      </c>
      <c r="I153" s="13">
        <v>53.25</v>
      </c>
      <c r="J153" s="13">
        <v>-2.15</v>
      </c>
      <c r="K153" s="9" t="s">
        <v>288</v>
      </c>
    </row>
    <row r="154" spans="1:11" s="7" customFormat="1" ht="12.75" customHeight="1" x14ac:dyDescent="0.2">
      <c r="A154" s="11">
        <v>190.30984769816499</v>
      </c>
      <c r="B154" s="11">
        <v>-33.33</v>
      </c>
      <c r="C154" s="11">
        <v>-32.584999999999994</v>
      </c>
      <c r="D154" s="12">
        <v>1</v>
      </c>
      <c r="E154" s="12">
        <v>0</v>
      </c>
      <c r="F154" s="12">
        <v>0</v>
      </c>
      <c r="G154" s="9" t="s">
        <v>286</v>
      </c>
      <c r="H154" s="9" t="s">
        <v>309</v>
      </c>
      <c r="I154" s="13">
        <v>53.25</v>
      </c>
      <c r="J154" s="13">
        <v>-2.15</v>
      </c>
      <c r="K154" s="9" t="s">
        <v>288</v>
      </c>
    </row>
    <row r="155" spans="1:11" s="7" customFormat="1" ht="12.75" customHeight="1" x14ac:dyDescent="0.2">
      <c r="A155" s="11">
        <v>190.349048113534</v>
      </c>
      <c r="B155" s="11">
        <v>-34.491</v>
      </c>
      <c r="C155" s="11">
        <v>-34.367000000000004</v>
      </c>
      <c r="D155" s="12">
        <v>1</v>
      </c>
      <c r="E155" s="12">
        <v>0</v>
      </c>
      <c r="F155" s="12">
        <v>0</v>
      </c>
      <c r="G155" s="9" t="s">
        <v>286</v>
      </c>
      <c r="H155" s="9" t="s">
        <v>310</v>
      </c>
      <c r="I155" s="13">
        <v>53.25</v>
      </c>
      <c r="J155" s="13">
        <v>-2.15</v>
      </c>
      <c r="K155" s="9" t="s">
        <v>288</v>
      </c>
    </row>
    <row r="156" spans="1:11" s="7" customFormat="1" ht="12.75" customHeight="1" x14ac:dyDescent="0.2">
      <c r="A156" s="11">
        <v>190.43585365853701</v>
      </c>
      <c r="B156" s="11">
        <v>-33.996499999999997</v>
      </c>
      <c r="C156" s="11">
        <v>-34.630499999999998</v>
      </c>
      <c r="D156" s="12">
        <v>1</v>
      </c>
      <c r="E156" s="12">
        <v>0</v>
      </c>
      <c r="F156" s="12">
        <v>0</v>
      </c>
      <c r="G156" s="9" t="s">
        <v>286</v>
      </c>
      <c r="H156" s="9" t="s">
        <v>311</v>
      </c>
      <c r="I156" s="13">
        <v>53.25</v>
      </c>
      <c r="J156" s="13">
        <v>-2.15</v>
      </c>
      <c r="K156" s="9" t="s">
        <v>288</v>
      </c>
    </row>
    <row r="157" spans="1:11" s="6" customFormat="1" ht="12.75" customHeight="1" x14ac:dyDescent="0.2">
      <c r="A157" s="11">
        <v>190.52040650406499</v>
      </c>
      <c r="B157" s="11">
        <v>-34.227000000000004</v>
      </c>
      <c r="C157" s="11">
        <v>-33.149500000000003</v>
      </c>
      <c r="D157" s="12">
        <v>1</v>
      </c>
      <c r="E157" s="12">
        <v>0</v>
      </c>
      <c r="F157" s="12">
        <v>0</v>
      </c>
      <c r="G157" s="9" t="s">
        <v>286</v>
      </c>
      <c r="H157" s="9" t="s">
        <v>312</v>
      </c>
      <c r="I157" s="13">
        <v>53.25</v>
      </c>
      <c r="J157" s="13">
        <v>-2.15</v>
      </c>
      <c r="K157" s="9" t="s">
        <v>288</v>
      </c>
    </row>
    <row r="158" spans="1:11" s="6" customFormat="1" ht="12.75" customHeight="1" x14ac:dyDescent="0.2">
      <c r="A158" s="11">
        <v>190.59065040650401</v>
      </c>
      <c r="B158" s="11">
        <v>-32.862499999999997</v>
      </c>
      <c r="C158" s="11">
        <v>-32.097499999999997</v>
      </c>
      <c r="D158" s="12">
        <v>1</v>
      </c>
      <c r="E158" s="12">
        <v>0</v>
      </c>
      <c r="F158" s="12">
        <v>0</v>
      </c>
      <c r="G158" s="9" t="s">
        <v>286</v>
      </c>
      <c r="H158" s="9" t="s">
        <v>313</v>
      </c>
      <c r="I158" s="13">
        <v>53.25</v>
      </c>
      <c r="J158" s="13">
        <v>-2.15</v>
      </c>
      <c r="K158" s="9" t="s">
        <v>288</v>
      </c>
    </row>
    <row r="159" spans="1:11" s="6" customFormat="1" ht="12.75" customHeight="1" x14ac:dyDescent="0.2">
      <c r="A159" s="11">
        <v>190.89286727057899</v>
      </c>
      <c r="B159" s="11">
        <v>-34.243499999999997</v>
      </c>
      <c r="C159" s="11">
        <v>-32.4315</v>
      </c>
      <c r="D159" s="12">
        <v>1</v>
      </c>
      <c r="E159" s="12">
        <v>0</v>
      </c>
      <c r="F159" s="12">
        <v>0</v>
      </c>
      <c r="G159" s="9" t="s">
        <v>286</v>
      </c>
      <c r="H159" s="9" t="s">
        <v>314</v>
      </c>
      <c r="I159" s="13">
        <v>53.25</v>
      </c>
      <c r="J159" s="13">
        <v>-2.15</v>
      </c>
      <c r="K159" s="9" t="s">
        <v>288</v>
      </c>
    </row>
    <row r="160" spans="1:11" s="3" customFormat="1" ht="12.75" customHeight="1" x14ac:dyDescent="0.2">
      <c r="A160" s="11">
        <v>191.22188656951599</v>
      </c>
      <c r="B160" s="11">
        <v>-33.899500000000003</v>
      </c>
      <c r="C160" s="11">
        <v>-33.302999999999997</v>
      </c>
      <c r="D160" s="12">
        <v>1</v>
      </c>
      <c r="E160" s="12">
        <v>0</v>
      </c>
      <c r="F160" s="12">
        <v>0</v>
      </c>
      <c r="G160" s="9" t="s">
        <v>286</v>
      </c>
      <c r="H160" s="9" t="s">
        <v>315</v>
      </c>
      <c r="I160" s="13">
        <v>53.25</v>
      </c>
      <c r="J160" s="13">
        <v>-2.15</v>
      </c>
      <c r="K160" s="9" t="s">
        <v>288</v>
      </c>
    </row>
    <row r="161" spans="1:11" s="3" customFormat="1" ht="12.75" customHeight="1" x14ac:dyDescent="0.2">
      <c r="A161" s="11">
        <v>191.65660890114199</v>
      </c>
      <c r="B161" s="11">
        <v>-34.503999999999998</v>
      </c>
      <c r="C161" s="11">
        <v>-34.231000000000002</v>
      </c>
      <c r="D161" s="12">
        <v>1</v>
      </c>
      <c r="E161" s="12">
        <v>0</v>
      </c>
      <c r="F161" s="12">
        <v>0</v>
      </c>
      <c r="G161" s="9" t="s">
        <v>286</v>
      </c>
      <c r="H161" s="9" t="s">
        <v>316</v>
      </c>
      <c r="I161" s="13">
        <v>53.25</v>
      </c>
      <c r="J161" s="13">
        <v>-2.15</v>
      </c>
      <c r="K161" s="9" t="s">
        <v>288</v>
      </c>
    </row>
    <row r="162" spans="1:11" s="7" customFormat="1" ht="12.75" customHeight="1" x14ac:dyDescent="0.2">
      <c r="A162" s="11">
        <v>191.85626853091799</v>
      </c>
      <c r="B162" s="11">
        <v>-33.325499999999998</v>
      </c>
      <c r="C162" s="11">
        <v>-33.480500000000006</v>
      </c>
      <c r="D162" s="12">
        <v>1</v>
      </c>
      <c r="E162" s="12">
        <v>0</v>
      </c>
      <c r="F162" s="12">
        <v>0</v>
      </c>
      <c r="G162" s="9" t="s">
        <v>286</v>
      </c>
      <c r="H162" s="9" t="s">
        <v>317</v>
      </c>
      <c r="I162" s="13">
        <v>53.25</v>
      </c>
      <c r="J162" s="13">
        <v>-2.15</v>
      </c>
      <c r="K162" s="9" t="s">
        <v>288</v>
      </c>
    </row>
    <row r="163" spans="1:11" s="7" customFormat="1" ht="12.75" customHeight="1" x14ac:dyDescent="0.2">
      <c r="A163" s="11">
        <v>192.07569909413201</v>
      </c>
      <c r="B163" s="11">
        <v>-33.924500000000002</v>
      </c>
      <c r="C163" s="11">
        <v>-34.391500000000001</v>
      </c>
      <c r="D163" s="12">
        <v>1</v>
      </c>
      <c r="E163" s="12">
        <v>0</v>
      </c>
      <c r="F163" s="12">
        <v>0</v>
      </c>
      <c r="G163" s="9" t="s">
        <v>286</v>
      </c>
      <c r="H163" s="9" t="s">
        <v>318</v>
      </c>
      <c r="I163" s="13">
        <v>53.25</v>
      </c>
      <c r="J163" s="13">
        <v>-2.15</v>
      </c>
      <c r="K163" s="9" t="s">
        <v>288</v>
      </c>
    </row>
    <row r="164" spans="1:11" s="7" customFormat="1" ht="12.75" customHeight="1" x14ac:dyDescent="0.2">
      <c r="A164" s="11">
        <v>192.16218948404901</v>
      </c>
      <c r="B164" s="11">
        <v>-34.497</v>
      </c>
      <c r="C164" s="11">
        <v>-33.415999999999997</v>
      </c>
      <c r="D164" s="12">
        <v>1</v>
      </c>
      <c r="E164" s="12">
        <v>0</v>
      </c>
      <c r="F164" s="12">
        <v>0</v>
      </c>
      <c r="G164" s="9" t="s">
        <v>286</v>
      </c>
      <c r="H164" s="9" t="s">
        <v>319</v>
      </c>
      <c r="I164" s="13">
        <v>53.25</v>
      </c>
      <c r="J164" s="13">
        <v>-2.15</v>
      </c>
      <c r="K164" s="9" t="s">
        <v>288</v>
      </c>
    </row>
    <row r="165" spans="1:11" s="7" customFormat="1" ht="12.75" customHeight="1" x14ac:dyDescent="0.2">
      <c r="A165" s="11">
        <v>192.400252067743</v>
      </c>
      <c r="B165" s="11">
        <v>-34.486499999999999</v>
      </c>
      <c r="C165" s="11">
        <v>-34.340000000000003</v>
      </c>
      <c r="D165" s="12">
        <v>1</v>
      </c>
      <c r="E165" s="12">
        <v>1</v>
      </c>
      <c r="F165" s="12">
        <v>0</v>
      </c>
      <c r="G165" s="9" t="s">
        <v>286</v>
      </c>
      <c r="H165" s="9" t="s">
        <v>320</v>
      </c>
      <c r="I165" s="13">
        <v>53.25</v>
      </c>
      <c r="J165" s="13">
        <v>-2.15</v>
      </c>
      <c r="K165" s="9" t="s">
        <v>288</v>
      </c>
    </row>
    <row r="166" spans="1:11" s="7" customFormat="1" ht="12.75" customHeight="1" x14ac:dyDescent="0.2">
      <c r="A166" s="11">
        <v>192.47911248522999</v>
      </c>
      <c r="B166" s="11">
        <v>-32.654499999999999</v>
      </c>
      <c r="C166" s="11">
        <v>-32.213999999999999</v>
      </c>
      <c r="D166" s="12">
        <v>1</v>
      </c>
      <c r="E166" s="12">
        <v>1</v>
      </c>
      <c r="F166" s="12">
        <v>0</v>
      </c>
      <c r="G166" s="9" t="s">
        <v>286</v>
      </c>
      <c r="H166" s="9" t="s">
        <v>321</v>
      </c>
      <c r="I166" s="13">
        <v>53.25</v>
      </c>
      <c r="J166" s="13">
        <v>-2.15</v>
      </c>
      <c r="K166" s="9" t="s">
        <v>288</v>
      </c>
    </row>
    <row r="167" spans="1:11" s="7" customFormat="1" ht="12.75" customHeight="1" x14ac:dyDescent="0.2">
      <c r="A167" s="11">
        <v>192.5</v>
      </c>
      <c r="B167" s="11">
        <v>-33.346499999999999</v>
      </c>
      <c r="C167" s="11">
        <v>-31.626000000000001</v>
      </c>
      <c r="D167" s="12">
        <v>1</v>
      </c>
      <c r="E167" s="12">
        <v>0</v>
      </c>
      <c r="F167" s="12">
        <v>0</v>
      </c>
      <c r="G167" s="9" t="s">
        <v>286</v>
      </c>
      <c r="H167" s="9" t="s">
        <v>322</v>
      </c>
      <c r="I167" s="13">
        <v>53.25</v>
      </c>
      <c r="J167" s="13">
        <v>-2.15</v>
      </c>
      <c r="K167" s="9" t="s">
        <v>288</v>
      </c>
    </row>
    <row r="168" spans="1:11" s="7" customFormat="1" ht="12.75" customHeight="1" x14ac:dyDescent="0.2">
      <c r="A168" s="11">
        <v>192.5</v>
      </c>
      <c r="B168" s="11">
        <v>-33.419499999999999</v>
      </c>
      <c r="C168" s="11">
        <v>-31.717500000000001</v>
      </c>
      <c r="D168" s="12">
        <v>1</v>
      </c>
      <c r="E168" s="12">
        <v>0</v>
      </c>
      <c r="F168" s="12">
        <v>0</v>
      </c>
      <c r="G168" s="9" t="s">
        <v>286</v>
      </c>
      <c r="H168" s="9" t="s">
        <v>323</v>
      </c>
      <c r="I168" s="13">
        <v>53.25</v>
      </c>
      <c r="J168" s="13">
        <v>-2.15</v>
      </c>
      <c r="K168" s="9" t="s">
        <v>288</v>
      </c>
    </row>
    <row r="169" spans="1:11" s="7" customFormat="1" ht="12.75" customHeight="1" x14ac:dyDescent="0.2">
      <c r="A169" s="11">
        <v>192.5</v>
      </c>
      <c r="B169" s="11">
        <v>-34.427999999999997</v>
      </c>
      <c r="C169" s="11">
        <v>-32.993499999999997</v>
      </c>
      <c r="D169" s="12">
        <v>1</v>
      </c>
      <c r="E169" s="12">
        <v>0</v>
      </c>
      <c r="F169" s="12">
        <v>0</v>
      </c>
      <c r="G169" s="9" t="s">
        <v>286</v>
      </c>
      <c r="H169" s="9" t="s">
        <v>324</v>
      </c>
      <c r="I169" s="13">
        <v>53.25</v>
      </c>
      <c r="J169" s="13">
        <v>-2.15</v>
      </c>
      <c r="K169" s="9" t="s">
        <v>288</v>
      </c>
    </row>
    <row r="170" spans="1:11" s="7" customFormat="1" ht="12.75" customHeight="1" x14ac:dyDescent="0.2">
      <c r="A170" s="11">
        <v>192.5</v>
      </c>
      <c r="B170" s="11">
        <v>-33.778000000000006</v>
      </c>
      <c r="C170" s="11">
        <v>-33.849000000000004</v>
      </c>
      <c r="D170" s="12">
        <v>1</v>
      </c>
      <c r="E170" s="12">
        <v>0</v>
      </c>
      <c r="F170" s="12">
        <v>0</v>
      </c>
      <c r="G170" s="9" t="s">
        <v>286</v>
      </c>
      <c r="H170" s="9" t="s">
        <v>325</v>
      </c>
      <c r="I170" s="13">
        <v>53.25</v>
      </c>
      <c r="J170" s="13">
        <v>-2.15</v>
      </c>
      <c r="K170" s="9" t="s">
        <v>288</v>
      </c>
    </row>
    <row r="171" spans="1:11" s="7" customFormat="1" ht="12.75" customHeight="1" x14ac:dyDescent="0.2">
      <c r="A171" s="11">
        <v>192.5</v>
      </c>
      <c r="B171" s="11">
        <v>-34.33</v>
      </c>
      <c r="C171" s="11">
        <v>-33.203000000000003</v>
      </c>
      <c r="D171" s="12">
        <v>1</v>
      </c>
      <c r="E171" s="12">
        <v>0</v>
      </c>
      <c r="F171" s="12">
        <v>0</v>
      </c>
      <c r="G171" s="9" t="s">
        <v>286</v>
      </c>
      <c r="H171" s="9" t="s">
        <v>326</v>
      </c>
      <c r="I171" s="13">
        <v>53.25</v>
      </c>
      <c r="J171" s="13">
        <v>-2.15</v>
      </c>
      <c r="K171" s="9" t="s">
        <v>288</v>
      </c>
    </row>
    <row r="172" spans="1:11" s="7" customFormat="1" ht="12.75" customHeight="1" x14ac:dyDescent="0.2">
      <c r="A172" s="11">
        <v>192.5</v>
      </c>
      <c r="B172" s="11">
        <v>-33.164500000000004</v>
      </c>
      <c r="C172" s="11">
        <v>-33.652500000000003</v>
      </c>
      <c r="D172" s="12">
        <v>1</v>
      </c>
      <c r="E172" s="12">
        <v>1</v>
      </c>
      <c r="F172" s="12">
        <v>0</v>
      </c>
      <c r="G172" s="9" t="s">
        <v>286</v>
      </c>
      <c r="H172" s="9" t="s">
        <v>327</v>
      </c>
      <c r="I172" s="13">
        <v>53.25</v>
      </c>
      <c r="J172" s="13">
        <v>-2.15</v>
      </c>
      <c r="K172" s="9" t="s">
        <v>288</v>
      </c>
    </row>
    <row r="173" spans="1:11" s="7" customFormat="1" ht="12.75" customHeight="1" x14ac:dyDescent="0.2">
      <c r="A173" s="11">
        <v>192.5</v>
      </c>
      <c r="B173" s="11">
        <v>-29.125</v>
      </c>
      <c r="C173" s="11">
        <v>-28.252499999999998</v>
      </c>
      <c r="D173" s="12">
        <v>1</v>
      </c>
      <c r="E173" s="12">
        <v>1</v>
      </c>
      <c r="F173" s="12">
        <v>0</v>
      </c>
      <c r="G173" s="9" t="s">
        <v>286</v>
      </c>
      <c r="H173" s="9" t="s">
        <v>328</v>
      </c>
      <c r="I173" s="13">
        <v>53.25</v>
      </c>
      <c r="J173" s="13">
        <v>-2.15</v>
      </c>
      <c r="K173" s="9" t="s">
        <v>288</v>
      </c>
    </row>
    <row r="174" spans="1:11" s="7" customFormat="1" ht="12.75" customHeight="1" x14ac:dyDescent="0.2">
      <c r="A174" s="11">
        <v>192.5</v>
      </c>
      <c r="B174" s="11">
        <v>-30.729500000000002</v>
      </c>
      <c r="C174" s="11">
        <v>-30.105</v>
      </c>
      <c r="D174" s="12">
        <v>1</v>
      </c>
      <c r="E174" s="12">
        <v>0</v>
      </c>
      <c r="F174" s="12">
        <v>0</v>
      </c>
      <c r="G174" s="9" t="s">
        <v>286</v>
      </c>
      <c r="H174" s="9" t="s">
        <v>329</v>
      </c>
      <c r="I174" s="13">
        <v>53.25</v>
      </c>
      <c r="J174" s="13">
        <v>-2.15</v>
      </c>
      <c r="K174" s="9" t="s">
        <v>288</v>
      </c>
    </row>
    <row r="175" spans="1:11" s="7" customFormat="1" ht="12.75" customHeight="1" x14ac:dyDescent="0.2">
      <c r="A175" s="11">
        <v>192.5</v>
      </c>
      <c r="B175" s="11">
        <v>-30.631499999999999</v>
      </c>
      <c r="C175" s="11">
        <v>-29.21</v>
      </c>
      <c r="D175" s="12">
        <v>1</v>
      </c>
      <c r="E175" s="12">
        <v>0</v>
      </c>
      <c r="F175" s="12">
        <v>0</v>
      </c>
      <c r="G175" s="9" t="s">
        <v>286</v>
      </c>
      <c r="H175" s="9" t="s">
        <v>330</v>
      </c>
      <c r="I175" s="13">
        <v>53.25</v>
      </c>
      <c r="J175" s="13">
        <v>-2.15</v>
      </c>
      <c r="K175" s="9" t="s">
        <v>288</v>
      </c>
    </row>
    <row r="176" spans="1:11" s="3" customFormat="1" ht="12.75" customHeight="1" x14ac:dyDescent="0.2">
      <c r="A176" s="11">
        <v>192.5</v>
      </c>
      <c r="B176" s="11">
        <v>-30.983000000000001</v>
      </c>
      <c r="C176" s="11">
        <v>-30.138999999999999</v>
      </c>
      <c r="D176" s="12">
        <v>1</v>
      </c>
      <c r="E176" s="12">
        <v>0</v>
      </c>
      <c r="F176" s="12">
        <v>0</v>
      </c>
      <c r="G176" s="9" t="s">
        <v>286</v>
      </c>
      <c r="H176" s="9" t="s">
        <v>331</v>
      </c>
      <c r="I176" s="13">
        <v>53.25</v>
      </c>
      <c r="J176" s="13">
        <v>-2.15</v>
      </c>
      <c r="K176" s="9" t="s">
        <v>288</v>
      </c>
    </row>
    <row r="177" spans="1:11" s="3" customFormat="1" ht="12.75" customHeight="1" x14ac:dyDescent="0.2">
      <c r="A177" s="11">
        <v>192.55800609756099</v>
      </c>
      <c r="B177" s="11">
        <v>-31.853000000000002</v>
      </c>
      <c r="C177" s="11">
        <v>-31.387499999999999</v>
      </c>
      <c r="D177" s="12">
        <v>1</v>
      </c>
      <c r="E177" s="12">
        <v>1</v>
      </c>
      <c r="F177" s="12">
        <v>0</v>
      </c>
      <c r="G177" s="9" t="s">
        <v>286</v>
      </c>
      <c r="H177" s="9" t="s">
        <v>332</v>
      </c>
      <c r="I177" s="13">
        <v>53.25</v>
      </c>
      <c r="J177" s="13">
        <v>-2.15</v>
      </c>
      <c r="K177" s="9" t="s">
        <v>288</v>
      </c>
    </row>
    <row r="178" spans="1:11" s="3" customFormat="1" ht="12.75" customHeight="1" x14ac:dyDescent="0.2">
      <c r="A178" s="11">
        <v>192.65007926829301</v>
      </c>
      <c r="B178" s="11">
        <v>-32.846500000000006</v>
      </c>
      <c r="C178" s="11">
        <v>-30.927500000000002</v>
      </c>
      <c r="D178" s="12">
        <v>1</v>
      </c>
      <c r="E178" s="12">
        <v>0</v>
      </c>
      <c r="F178" s="12">
        <v>0</v>
      </c>
      <c r="G178" s="9" t="s">
        <v>286</v>
      </c>
      <c r="H178" s="9" t="s">
        <v>333</v>
      </c>
      <c r="I178" s="13">
        <v>53.25</v>
      </c>
      <c r="J178" s="13">
        <v>-2.15</v>
      </c>
      <c r="K178" s="9" t="s">
        <v>288</v>
      </c>
    </row>
    <row r="179" spans="1:11" s="3" customFormat="1" ht="12.75" customHeight="1" x14ac:dyDescent="0.2">
      <c r="A179" s="11">
        <v>192.74951829268301</v>
      </c>
      <c r="B179" s="11">
        <v>-33.001000000000005</v>
      </c>
      <c r="C179" s="11">
        <v>-31.8735</v>
      </c>
      <c r="D179" s="12">
        <v>1</v>
      </c>
      <c r="E179" s="12">
        <v>0</v>
      </c>
      <c r="F179" s="12">
        <v>0</v>
      </c>
      <c r="G179" s="9" t="s">
        <v>286</v>
      </c>
      <c r="H179" s="9" t="s">
        <v>334</v>
      </c>
      <c r="I179" s="13">
        <v>53.25</v>
      </c>
      <c r="J179" s="13">
        <v>-2.15</v>
      </c>
      <c r="K179" s="9" t="s">
        <v>288</v>
      </c>
    </row>
    <row r="180" spans="1:11" s="7" customFormat="1" ht="12.75" customHeight="1" x14ac:dyDescent="0.2">
      <c r="A180" s="11">
        <v>192.846696363636</v>
      </c>
      <c r="B180" s="11">
        <v>-31.6205</v>
      </c>
      <c r="C180" s="11">
        <v>-30.802500000000002</v>
      </c>
      <c r="D180" s="12">
        <v>1</v>
      </c>
      <c r="E180" s="12">
        <v>0</v>
      </c>
      <c r="F180" s="12">
        <v>0</v>
      </c>
      <c r="G180" s="9" t="s">
        <v>286</v>
      </c>
      <c r="H180" s="9" t="s">
        <v>335</v>
      </c>
      <c r="I180" s="13">
        <v>53.25</v>
      </c>
      <c r="J180" s="13">
        <v>-2.15</v>
      </c>
      <c r="K180" s="9" t="s">
        <v>288</v>
      </c>
    </row>
    <row r="181" spans="1:11" s="2" customFormat="1" ht="12.75" customHeight="1" x14ac:dyDescent="0.2">
      <c r="A181" s="11">
        <v>192.87560062272701</v>
      </c>
      <c r="B181" s="11">
        <v>-30.36675</v>
      </c>
      <c r="C181" s="11">
        <v>-30.046500000000002</v>
      </c>
      <c r="D181" s="12">
        <v>1</v>
      </c>
      <c r="E181" s="12">
        <v>0</v>
      </c>
      <c r="F181" s="12">
        <v>0</v>
      </c>
      <c r="G181" s="9" t="s">
        <v>286</v>
      </c>
      <c r="H181" s="9" t="s">
        <v>336</v>
      </c>
      <c r="I181" s="13">
        <v>53.25</v>
      </c>
      <c r="J181" s="13">
        <v>-2.15</v>
      </c>
      <c r="K181" s="9" t="s">
        <v>288</v>
      </c>
    </row>
    <row r="182" spans="1:11" s="2" customFormat="1" ht="12.75" customHeight="1" x14ac:dyDescent="0.2">
      <c r="A182" s="11">
        <v>192.93462363636399</v>
      </c>
      <c r="B182" s="11">
        <v>-30.6355</v>
      </c>
      <c r="C182" s="11">
        <v>-30.522500000000001</v>
      </c>
      <c r="D182" s="12">
        <v>1</v>
      </c>
      <c r="E182" s="12">
        <v>0</v>
      </c>
      <c r="F182" s="12">
        <v>0</v>
      </c>
      <c r="G182" s="9" t="s">
        <v>286</v>
      </c>
      <c r="H182" s="9" t="s">
        <v>337</v>
      </c>
      <c r="I182" s="13">
        <v>53.25</v>
      </c>
      <c r="J182" s="13">
        <v>-2.15</v>
      </c>
      <c r="K182" s="9" t="s">
        <v>288</v>
      </c>
    </row>
    <row r="183" spans="1:11" s="2" customFormat="1" ht="12.75" customHeight="1" x14ac:dyDescent="0.2">
      <c r="A183" s="11">
        <v>193.04563181818199</v>
      </c>
      <c r="B183" s="11">
        <v>-29.914999999999999</v>
      </c>
      <c r="C183" s="11">
        <v>-29.547249999999998</v>
      </c>
      <c r="D183" s="12">
        <v>1</v>
      </c>
      <c r="E183" s="12">
        <v>0</v>
      </c>
      <c r="F183" s="12">
        <v>0</v>
      </c>
      <c r="G183" s="9" t="s">
        <v>286</v>
      </c>
      <c r="H183" s="9" t="s">
        <v>338</v>
      </c>
      <c r="I183" s="13">
        <v>53.25</v>
      </c>
      <c r="J183" s="13">
        <v>-2.15</v>
      </c>
      <c r="K183" s="9" t="s">
        <v>288</v>
      </c>
    </row>
    <row r="184" spans="1:11" s="2" customFormat="1" ht="12.75" customHeight="1" x14ac:dyDescent="0.2">
      <c r="A184" s="11">
        <v>193.93170227272699</v>
      </c>
      <c r="B184" s="11">
        <v>-30.476500000000001</v>
      </c>
      <c r="C184" s="11">
        <v>-29.547249999999998</v>
      </c>
      <c r="D184" s="12">
        <v>1</v>
      </c>
      <c r="E184" s="12">
        <v>0</v>
      </c>
      <c r="F184" s="12">
        <v>0</v>
      </c>
      <c r="G184" s="9" t="s">
        <v>286</v>
      </c>
      <c r="H184" s="9" t="s">
        <v>339</v>
      </c>
      <c r="I184" s="13">
        <v>53.25</v>
      </c>
      <c r="J184" s="13">
        <v>-2.15</v>
      </c>
      <c r="K184" s="9" t="s">
        <v>288</v>
      </c>
    </row>
    <row r="185" spans="1:11" s="2" customFormat="1" ht="12.75" customHeight="1" x14ac:dyDescent="0.2">
      <c r="A185" s="11">
        <v>195.60356656346701</v>
      </c>
      <c r="B185" s="11">
        <v>-30.776</v>
      </c>
      <c r="C185" s="11">
        <v>-29.944499999999998</v>
      </c>
      <c r="D185" s="12">
        <v>1</v>
      </c>
      <c r="E185" s="12">
        <v>0</v>
      </c>
      <c r="F185" s="12">
        <v>0</v>
      </c>
      <c r="G185" s="9" t="s">
        <v>286</v>
      </c>
      <c r="H185" s="9" t="s">
        <v>340</v>
      </c>
      <c r="I185" s="13">
        <v>53.25</v>
      </c>
      <c r="J185" s="13">
        <v>-2.15</v>
      </c>
      <c r="K185" s="9" t="s">
        <v>288</v>
      </c>
    </row>
    <row r="186" spans="1:11" s="2" customFormat="1" ht="12.75" customHeight="1" x14ac:dyDescent="0.2">
      <c r="A186" s="11">
        <v>195.72460681114501</v>
      </c>
      <c r="B186" s="11">
        <v>-31.200000000000003</v>
      </c>
      <c r="C186" s="11">
        <v>-30.515499999999999</v>
      </c>
      <c r="D186" s="12">
        <v>1</v>
      </c>
      <c r="E186" s="12">
        <v>0</v>
      </c>
      <c r="F186" s="12">
        <v>0</v>
      </c>
      <c r="G186" s="9" t="s">
        <v>286</v>
      </c>
      <c r="H186" s="9" t="s">
        <v>341</v>
      </c>
      <c r="I186" s="13">
        <v>53.25</v>
      </c>
      <c r="J186" s="13">
        <v>-2.15</v>
      </c>
      <c r="K186" s="9" t="s">
        <v>288</v>
      </c>
    </row>
    <row r="187" spans="1:11" s="2" customFormat="1" ht="12.75" customHeight="1" x14ac:dyDescent="0.2">
      <c r="A187" s="11">
        <v>195.83271826625401</v>
      </c>
      <c r="B187" s="11">
        <v>-28.240000000000002</v>
      </c>
      <c r="C187" s="11">
        <v>-27.746499999999997</v>
      </c>
      <c r="D187" s="12">
        <v>1</v>
      </c>
      <c r="E187" s="12">
        <v>0</v>
      </c>
      <c r="F187" s="12">
        <v>0</v>
      </c>
      <c r="G187" s="9" t="s">
        <v>286</v>
      </c>
      <c r="H187" s="9" t="s">
        <v>342</v>
      </c>
      <c r="I187" s="13">
        <v>53.25</v>
      </c>
      <c r="J187" s="13">
        <v>-2.15</v>
      </c>
      <c r="K187" s="9" t="s">
        <v>288</v>
      </c>
    </row>
    <row r="188" spans="1:11" s="2" customFormat="1" ht="12.75" customHeight="1" x14ac:dyDescent="0.2">
      <c r="A188" s="11">
        <v>197.5</v>
      </c>
      <c r="B188" s="11">
        <v>-31.29036</v>
      </c>
      <c r="C188" s="11">
        <v>-29.804780999999998</v>
      </c>
      <c r="D188" s="12">
        <v>1</v>
      </c>
      <c r="E188" s="12">
        <v>0</v>
      </c>
      <c r="F188" s="12">
        <v>0</v>
      </c>
      <c r="G188" s="9" t="s">
        <v>343</v>
      </c>
      <c r="H188" s="9" t="s">
        <v>344</v>
      </c>
      <c r="I188" s="13">
        <v>54.256300000000003</v>
      </c>
      <c r="J188" s="13">
        <v>-1.2825</v>
      </c>
      <c r="K188" s="9" t="s">
        <v>345</v>
      </c>
    </row>
    <row r="189" spans="1:11" s="7" customFormat="1" ht="12.75" customHeight="1" x14ac:dyDescent="0.2">
      <c r="A189" s="11">
        <v>197.5</v>
      </c>
      <c r="B189" s="11">
        <v>-31.506170000000001</v>
      </c>
      <c r="C189" s="11">
        <v>-30.321722000000001</v>
      </c>
      <c r="D189" s="12">
        <v>1</v>
      </c>
      <c r="E189" s="12">
        <v>0</v>
      </c>
      <c r="F189" s="12">
        <v>0</v>
      </c>
      <c r="G189" s="9" t="s">
        <v>343</v>
      </c>
      <c r="H189" s="9" t="s">
        <v>346</v>
      </c>
      <c r="I189" s="13">
        <v>54.256300000000003</v>
      </c>
      <c r="J189" s="13">
        <v>-1.2825</v>
      </c>
      <c r="K189" s="9" t="s">
        <v>345</v>
      </c>
    </row>
    <row r="190" spans="1:11" s="7" customFormat="1" ht="12.75" customHeight="1" x14ac:dyDescent="0.2">
      <c r="A190" s="11">
        <v>197.5</v>
      </c>
      <c r="B190" s="11">
        <v>-36.702584999999999</v>
      </c>
      <c r="C190" s="11">
        <v>-35.746977999999999</v>
      </c>
      <c r="D190" s="12">
        <v>1</v>
      </c>
      <c r="E190" s="12">
        <v>0</v>
      </c>
      <c r="F190" s="12">
        <v>0</v>
      </c>
      <c r="G190" s="9" t="s">
        <v>343</v>
      </c>
      <c r="H190" s="9" t="s">
        <v>347</v>
      </c>
      <c r="I190" s="13">
        <v>54.256300000000003</v>
      </c>
      <c r="J190" s="13">
        <v>-1.2825</v>
      </c>
      <c r="K190" s="9" t="s">
        <v>345</v>
      </c>
    </row>
    <row r="191" spans="1:11" s="3" customFormat="1" ht="12.75" customHeight="1" x14ac:dyDescent="0.2">
      <c r="A191" s="11">
        <v>197.5</v>
      </c>
      <c r="B191" s="11">
        <v>-31.473994999999999</v>
      </c>
      <c r="C191" s="11">
        <v>-30.294457999999999</v>
      </c>
      <c r="D191" s="12">
        <v>1</v>
      </c>
      <c r="E191" s="12">
        <v>0</v>
      </c>
      <c r="F191" s="12">
        <v>0</v>
      </c>
      <c r="G191" s="9" t="s">
        <v>343</v>
      </c>
      <c r="H191" s="9" t="s">
        <v>348</v>
      </c>
      <c r="I191" s="13">
        <v>54.256300000000003</v>
      </c>
      <c r="J191" s="13">
        <v>-1.2825</v>
      </c>
      <c r="K191" s="9" t="s">
        <v>345</v>
      </c>
    </row>
    <row r="192" spans="1:11" s="7" customFormat="1" ht="12.75" customHeight="1" x14ac:dyDescent="0.2">
      <c r="A192" s="11">
        <v>197.5</v>
      </c>
      <c r="B192" s="11">
        <v>-37.314298999999998</v>
      </c>
      <c r="C192" s="11">
        <v>-37.234361999999997</v>
      </c>
      <c r="D192" s="12">
        <v>1</v>
      </c>
      <c r="E192" s="12">
        <v>0</v>
      </c>
      <c r="F192" s="12">
        <v>0</v>
      </c>
      <c r="G192" s="9" t="s">
        <v>343</v>
      </c>
      <c r="H192" s="9" t="s">
        <v>349</v>
      </c>
      <c r="I192" s="13">
        <v>54.256300000000003</v>
      </c>
      <c r="J192" s="13">
        <v>-1.2825</v>
      </c>
      <c r="K192" s="9" t="s">
        <v>345</v>
      </c>
    </row>
    <row r="193" spans="1:11" s="6" customFormat="1" ht="12.75" customHeight="1" x14ac:dyDescent="0.2">
      <c r="A193" s="11">
        <v>197.5</v>
      </c>
      <c r="B193" s="11">
        <v>-37.529882999999998</v>
      </c>
      <c r="C193" s="11">
        <v>-37.353414000000001</v>
      </c>
      <c r="D193" s="12">
        <v>1</v>
      </c>
      <c r="E193" s="12">
        <v>0</v>
      </c>
      <c r="F193" s="12">
        <v>0</v>
      </c>
      <c r="G193" s="9" t="s">
        <v>343</v>
      </c>
      <c r="H193" s="9" t="s">
        <v>349</v>
      </c>
      <c r="I193" s="13">
        <v>54.256300000000003</v>
      </c>
      <c r="J193" s="13">
        <v>-1.2825</v>
      </c>
      <c r="K193" s="9" t="s">
        <v>345</v>
      </c>
    </row>
    <row r="194" spans="1:11" s="6" customFormat="1" ht="12.75" customHeight="1" x14ac:dyDescent="0.2">
      <c r="A194" s="11">
        <v>197.5</v>
      </c>
      <c r="B194" s="11">
        <v>-33.461261999999998</v>
      </c>
      <c r="C194" s="11">
        <v>-32.939041000000003</v>
      </c>
      <c r="D194" s="12">
        <v>1</v>
      </c>
      <c r="E194" s="12">
        <v>0</v>
      </c>
      <c r="F194" s="12">
        <v>0</v>
      </c>
      <c r="G194" s="9" t="s">
        <v>343</v>
      </c>
      <c r="H194" s="9" t="s">
        <v>349</v>
      </c>
      <c r="I194" s="13">
        <v>54.256300000000003</v>
      </c>
      <c r="J194" s="13">
        <v>-1.2825</v>
      </c>
      <c r="K194" s="9" t="s">
        <v>345</v>
      </c>
    </row>
    <row r="195" spans="1:11" s="6" customFormat="1" ht="12.75" customHeight="1" x14ac:dyDescent="0.2">
      <c r="A195" s="11">
        <v>197.5</v>
      </c>
      <c r="B195" s="11">
        <v>-33.432248999999999</v>
      </c>
      <c r="C195" s="11">
        <v>-32.808484999999997</v>
      </c>
      <c r="D195" s="12">
        <v>1</v>
      </c>
      <c r="E195" s="12">
        <v>0</v>
      </c>
      <c r="F195" s="12">
        <v>0</v>
      </c>
      <c r="G195" s="9" t="s">
        <v>343</v>
      </c>
      <c r="H195" s="9" t="s">
        <v>350</v>
      </c>
      <c r="I195" s="13">
        <v>54.256300000000003</v>
      </c>
      <c r="J195" s="13">
        <v>-1.2825</v>
      </c>
      <c r="K195" s="9" t="s">
        <v>345</v>
      </c>
    </row>
    <row r="196" spans="1:11" s="6" customFormat="1" ht="12.75" customHeight="1" x14ac:dyDescent="0.2">
      <c r="A196" s="11">
        <v>197.5</v>
      </c>
      <c r="B196" s="11">
        <v>-32.155709000000002</v>
      </c>
      <c r="C196" s="11">
        <v>-32.141202999999997</v>
      </c>
      <c r="D196" s="12">
        <v>1</v>
      </c>
      <c r="E196" s="12">
        <v>0</v>
      </c>
      <c r="F196" s="12">
        <v>0</v>
      </c>
      <c r="G196" s="9" t="s">
        <v>343</v>
      </c>
      <c r="H196" s="9" t="s">
        <v>351</v>
      </c>
      <c r="I196" s="13">
        <v>54.256300000000003</v>
      </c>
      <c r="J196" s="13">
        <v>-1.2825</v>
      </c>
      <c r="K196" s="9" t="s">
        <v>345</v>
      </c>
    </row>
    <row r="197" spans="1:11" s="6" customFormat="1" ht="12.75" customHeight="1" x14ac:dyDescent="0.2">
      <c r="A197" s="11">
        <v>197.5</v>
      </c>
      <c r="B197" s="11">
        <v>-33.337125999999998</v>
      </c>
      <c r="C197" s="11">
        <v>-33.241483000000002</v>
      </c>
      <c r="D197" s="12">
        <v>1</v>
      </c>
      <c r="E197" s="12">
        <v>0</v>
      </c>
      <c r="F197" s="12">
        <v>0</v>
      </c>
      <c r="G197" s="9" t="s">
        <v>343</v>
      </c>
      <c r="H197" s="9" t="s">
        <v>351</v>
      </c>
      <c r="I197" s="13">
        <v>54.256300000000003</v>
      </c>
      <c r="J197" s="13">
        <v>-1.2825</v>
      </c>
      <c r="K197" s="9" t="s">
        <v>345</v>
      </c>
    </row>
    <row r="198" spans="1:11" s="6" customFormat="1" ht="12.75" customHeight="1" x14ac:dyDescent="0.2">
      <c r="A198" s="11">
        <v>197.5</v>
      </c>
      <c r="B198" s="11">
        <v>-33.624056000000003</v>
      </c>
      <c r="C198" s="11">
        <v>-32.367029000000002</v>
      </c>
      <c r="D198" s="12">
        <v>1</v>
      </c>
      <c r="E198" s="12">
        <v>0</v>
      </c>
      <c r="F198" s="12">
        <v>0</v>
      </c>
      <c r="G198" s="9" t="s">
        <v>343</v>
      </c>
      <c r="H198" s="9" t="s">
        <v>352</v>
      </c>
      <c r="I198" s="13">
        <v>54.256300000000003</v>
      </c>
      <c r="J198" s="13">
        <v>-1.2825</v>
      </c>
      <c r="K198" s="9" t="s">
        <v>345</v>
      </c>
    </row>
    <row r="199" spans="1:11" s="6" customFormat="1" ht="12.75" customHeight="1" x14ac:dyDescent="0.2">
      <c r="A199" s="11">
        <v>197.5</v>
      </c>
      <c r="B199" s="11">
        <v>-33.883659999999999</v>
      </c>
      <c r="C199" s="11">
        <v>-33.077522999999999</v>
      </c>
      <c r="D199" s="12">
        <v>1</v>
      </c>
      <c r="E199" s="12">
        <v>0</v>
      </c>
      <c r="F199" s="12">
        <v>0</v>
      </c>
      <c r="G199" s="9" t="s">
        <v>343</v>
      </c>
      <c r="H199" s="9" t="s">
        <v>353</v>
      </c>
      <c r="I199" s="13">
        <v>54.256300000000003</v>
      </c>
      <c r="J199" s="13">
        <v>-1.2825</v>
      </c>
      <c r="K199" s="9" t="s">
        <v>345</v>
      </c>
    </row>
    <row r="200" spans="1:11" s="3" customFormat="1" ht="12.75" customHeight="1" x14ac:dyDescent="0.2">
      <c r="A200" s="11">
        <v>197.5</v>
      </c>
      <c r="B200" s="11">
        <v>-34.074947000000002</v>
      </c>
      <c r="C200" s="11">
        <v>-32.913563000000003</v>
      </c>
      <c r="D200" s="12">
        <v>1</v>
      </c>
      <c r="E200" s="12">
        <v>0</v>
      </c>
      <c r="F200" s="12">
        <v>0</v>
      </c>
      <c r="G200" s="9" t="s">
        <v>343</v>
      </c>
      <c r="H200" s="9" t="s">
        <v>354</v>
      </c>
      <c r="I200" s="13">
        <v>54.256300000000003</v>
      </c>
      <c r="J200" s="13">
        <v>-1.2825</v>
      </c>
      <c r="K200" s="9" t="s">
        <v>345</v>
      </c>
    </row>
    <row r="201" spans="1:11" s="3" customFormat="1" ht="12.75" customHeight="1" x14ac:dyDescent="0.2">
      <c r="A201" s="11">
        <v>197.5</v>
      </c>
      <c r="B201" s="11">
        <v>-31.459084000000001</v>
      </c>
      <c r="C201" s="11">
        <v>-30.710597</v>
      </c>
      <c r="D201" s="12">
        <v>1</v>
      </c>
      <c r="E201" s="12">
        <v>0</v>
      </c>
      <c r="F201" s="12">
        <v>0</v>
      </c>
      <c r="G201" s="9" t="s">
        <v>343</v>
      </c>
      <c r="H201" s="9" t="s">
        <v>355</v>
      </c>
      <c r="I201" s="13">
        <v>54.256300000000003</v>
      </c>
      <c r="J201" s="13">
        <v>-1.2825</v>
      </c>
      <c r="K201" s="9" t="s">
        <v>345</v>
      </c>
    </row>
    <row r="202" spans="1:11" s="3" customFormat="1" ht="12.75" customHeight="1" x14ac:dyDescent="0.2">
      <c r="A202" s="11">
        <v>197.5</v>
      </c>
      <c r="B202" s="11">
        <v>-33.030347999999996</v>
      </c>
      <c r="C202" s="11">
        <v>-32.693371999999997</v>
      </c>
      <c r="D202" s="12">
        <v>1</v>
      </c>
      <c r="E202" s="12">
        <v>0</v>
      </c>
      <c r="F202" s="12">
        <v>0</v>
      </c>
      <c r="G202" s="9" t="s">
        <v>343</v>
      </c>
      <c r="H202" s="9" t="s">
        <v>356</v>
      </c>
      <c r="I202" s="13">
        <v>54.256300000000003</v>
      </c>
      <c r="J202" s="13">
        <v>-1.2825</v>
      </c>
      <c r="K202" s="9" t="s">
        <v>345</v>
      </c>
    </row>
    <row r="203" spans="1:11" s="3" customFormat="1" ht="12.75" customHeight="1" x14ac:dyDescent="0.2">
      <c r="A203" s="11">
        <v>200.5</v>
      </c>
      <c r="B203" s="11">
        <v>-31.602371999999999</v>
      </c>
      <c r="C203" s="11">
        <v>-31.022271</v>
      </c>
      <c r="D203" s="12">
        <v>1</v>
      </c>
      <c r="E203" s="12">
        <v>1</v>
      </c>
      <c r="F203" s="12">
        <v>0</v>
      </c>
      <c r="G203" s="9" t="s">
        <v>343</v>
      </c>
      <c r="H203" s="9" t="s">
        <v>357</v>
      </c>
      <c r="I203" s="13">
        <v>54.256300000000003</v>
      </c>
      <c r="J203" s="13">
        <v>-1.2825</v>
      </c>
      <c r="K203" s="9" t="s">
        <v>345</v>
      </c>
    </row>
    <row r="204" spans="1:11" s="6" customFormat="1" ht="12.75" customHeight="1" x14ac:dyDescent="0.2">
      <c r="A204" s="11">
        <v>200.5</v>
      </c>
      <c r="B204" s="11">
        <v>-32.037447</v>
      </c>
      <c r="C204" s="11">
        <v>-31.42109</v>
      </c>
      <c r="D204" s="12">
        <v>1</v>
      </c>
      <c r="E204" s="12">
        <v>1</v>
      </c>
      <c r="F204" s="12">
        <v>0</v>
      </c>
      <c r="G204" s="9" t="s">
        <v>343</v>
      </c>
      <c r="H204" s="9" t="s">
        <v>358</v>
      </c>
      <c r="I204" s="13">
        <v>54.256300000000003</v>
      </c>
      <c r="J204" s="13">
        <v>-1.2825</v>
      </c>
      <c r="K204" s="9" t="s">
        <v>345</v>
      </c>
    </row>
    <row r="205" spans="1:11" s="6" customFormat="1" ht="12.75" customHeight="1" x14ac:dyDescent="0.2">
      <c r="A205" s="11">
        <v>200.5</v>
      </c>
      <c r="B205" s="11">
        <v>-32.750487</v>
      </c>
      <c r="C205" s="11">
        <v>-32.557119999999998</v>
      </c>
      <c r="D205" s="12">
        <v>1</v>
      </c>
      <c r="E205" s="12">
        <v>1</v>
      </c>
      <c r="F205" s="12">
        <v>0</v>
      </c>
      <c r="G205" s="9" t="s">
        <v>343</v>
      </c>
      <c r="H205" s="9" t="s">
        <v>358</v>
      </c>
      <c r="I205" s="13">
        <v>54.256300000000003</v>
      </c>
      <c r="J205" s="13">
        <v>-1.2825</v>
      </c>
      <c r="K205" s="9" t="s">
        <v>345</v>
      </c>
    </row>
    <row r="206" spans="1:11" ht="12.75" customHeight="1" x14ac:dyDescent="0.2">
      <c r="A206" s="11">
        <v>200.5</v>
      </c>
      <c r="B206" s="11">
        <v>-32.131450999999998</v>
      </c>
      <c r="C206" s="11">
        <v>-30.830704000000001</v>
      </c>
      <c r="D206" s="12">
        <v>1</v>
      </c>
      <c r="E206" s="12">
        <v>1</v>
      </c>
      <c r="F206" s="12">
        <v>0</v>
      </c>
      <c r="G206" s="9" t="s">
        <v>343</v>
      </c>
      <c r="H206" s="9" t="s">
        <v>359</v>
      </c>
      <c r="I206" s="13">
        <v>54.256300000000003</v>
      </c>
      <c r="J206" s="13">
        <v>-1.2825</v>
      </c>
      <c r="K206" s="9" t="s">
        <v>345</v>
      </c>
    </row>
    <row r="207" spans="1:11" ht="12.75" customHeight="1" x14ac:dyDescent="0.2">
      <c r="A207" s="11">
        <v>200.5</v>
      </c>
      <c r="B207" s="11">
        <v>-31.258900000000001</v>
      </c>
      <c r="C207" s="11">
        <v>-31.081157999999999</v>
      </c>
      <c r="D207" s="12">
        <v>1</v>
      </c>
      <c r="E207" s="12">
        <v>1</v>
      </c>
      <c r="F207" s="12">
        <v>0</v>
      </c>
      <c r="G207" s="9" t="s">
        <v>343</v>
      </c>
      <c r="H207" s="9" t="s">
        <v>360</v>
      </c>
      <c r="I207" s="13">
        <v>54.256300000000003</v>
      </c>
      <c r="J207" s="13">
        <v>-1.2825</v>
      </c>
      <c r="K207" s="9" t="s">
        <v>345</v>
      </c>
    </row>
    <row r="208" spans="1:11" ht="12.75" customHeight="1" x14ac:dyDescent="0.2">
      <c r="A208" s="11">
        <v>200.5</v>
      </c>
      <c r="B208" s="11">
        <v>-32.220322000000003</v>
      </c>
      <c r="C208" s="11">
        <v>-32.155689000000002</v>
      </c>
      <c r="D208" s="12">
        <v>1</v>
      </c>
      <c r="E208" s="12">
        <v>1</v>
      </c>
      <c r="F208" s="12">
        <v>0</v>
      </c>
      <c r="G208" s="9" t="s">
        <v>343</v>
      </c>
      <c r="H208" s="9" t="s">
        <v>361</v>
      </c>
      <c r="I208" s="13">
        <v>54.256300000000003</v>
      </c>
      <c r="J208" s="13">
        <v>-1.2825</v>
      </c>
      <c r="K208" s="9" t="s">
        <v>345</v>
      </c>
    </row>
    <row r="209" spans="1:11" ht="12.75" customHeight="1" x14ac:dyDescent="0.2">
      <c r="A209" s="11">
        <v>200.5</v>
      </c>
      <c r="B209" s="11">
        <v>-32.102882000000001</v>
      </c>
      <c r="C209" s="11">
        <v>-31.36318</v>
      </c>
      <c r="D209" s="12">
        <v>1</v>
      </c>
      <c r="E209" s="12">
        <v>1</v>
      </c>
      <c r="F209" s="12">
        <v>0</v>
      </c>
      <c r="G209" s="9" t="s">
        <v>343</v>
      </c>
      <c r="H209" s="9" t="s">
        <v>362</v>
      </c>
      <c r="I209" s="13">
        <v>54.256300000000003</v>
      </c>
      <c r="J209" s="13">
        <v>-1.2825</v>
      </c>
      <c r="K209" s="9" t="s">
        <v>345</v>
      </c>
    </row>
    <row r="210" spans="1:11" ht="12.75" customHeight="1" x14ac:dyDescent="0.2">
      <c r="A210" s="11">
        <v>200.5</v>
      </c>
      <c r="B210" s="11">
        <v>-32.570318999999998</v>
      </c>
      <c r="C210" s="11">
        <v>-31.254010999999998</v>
      </c>
      <c r="D210" s="12">
        <v>1</v>
      </c>
      <c r="E210" s="12">
        <v>1</v>
      </c>
      <c r="F210" s="12">
        <v>0</v>
      </c>
      <c r="G210" s="9" t="s">
        <v>343</v>
      </c>
      <c r="H210" s="9" t="s">
        <v>363</v>
      </c>
      <c r="I210" s="13">
        <v>54.256300000000003</v>
      </c>
      <c r="J210" s="13">
        <v>-1.2825</v>
      </c>
      <c r="K210" s="9" t="s">
        <v>345</v>
      </c>
    </row>
    <row r="211" spans="1:11" ht="12.75" customHeight="1" x14ac:dyDescent="0.2">
      <c r="A211" s="11">
        <v>200.5</v>
      </c>
      <c r="B211" s="11">
        <v>-32.588979999999999</v>
      </c>
      <c r="C211" s="11">
        <v>-30.986889999999999</v>
      </c>
      <c r="D211" s="12">
        <v>1</v>
      </c>
      <c r="E211" s="12">
        <v>1</v>
      </c>
      <c r="F211" s="12">
        <v>0</v>
      </c>
      <c r="G211" s="9" t="s">
        <v>343</v>
      </c>
      <c r="H211" s="9" t="s">
        <v>364</v>
      </c>
      <c r="I211" s="13">
        <v>54.256300000000003</v>
      </c>
      <c r="J211" s="13">
        <v>-1.2825</v>
      </c>
      <c r="K211" s="9" t="s">
        <v>345</v>
      </c>
    </row>
    <row r="212" spans="1:11" ht="12.75" customHeight="1" x14ac:dyDescent="0.2">
      <c r="A212" s="11">
        <v>203.5</v>
      </c>
      <c r="B212" s="11">
        <v>-33.4</v>
      </c>
      <c r="C212" s="11">
        <v>-33.5</v>
      </c>
      <c r="D212" s="12">
        <v>1</v>
      </c>
      <c r="E212" s="12">
        <v>0</v>
      </c>
      <c r="F212" s="12">
        <v>0</v>
      </c>
      <c r="G212" s="9" t="s">
        <v>365</v>
      </c>
      <c r="H212" s="9" t="s">
        <v>374</v>
      </c>
      <c r="I212" s="13">
        <v>51.1</v>
      </c>
      <c r="J212" s="13">
        <v>-3.17</v>
      </c>
      <c r="K212" s="9" t="s">
        <v>367</v>
      </c>
    </row>
    <row r="213" spans="1:11" ht="12.75" customHeight="1" x14ac:dyDescent="0.2">
      <c r="A213" s="11">
        <v>203.5</v>
      </c>
      <c r="B213" s="11">
        <v>-33.700000000000003</v>
      </c>
      <c r="C213" s="11">
        <v>-33.799999999999997</v>
      </c>
      <c r="D213" s="12">
        <v>1</v>
      </c>
      <c r="E213" s="12">
        <v>0</v>
      </c>
      <c r="F213" s="12">
        <v>0</v>
      </c>
      <c r="G213" s="9" t="s">
        <v>365</v>
      </c>
      <c r="H213" s="9" t="s">
        <v>375</v>
      </c>
      <c r="I213" s="13">
        <v>51.1</v>
      </c>
      <c r="J213" s="13">
        <v>-3.17</v>
      </c>
      <c r="K213" s="9" t="s">
        <v>367</v>
      </c>
    </row>
    <row r="214" spans="1:11" ht="12.75" customHeight="1" x14ac:dyDescent="0.2">
      <c r="A214" s="11">
        <v>204.75</v>
      </c>
      <c r="B214" s="11">
        <v>-32.298760999999999</v>
      </c>
      <c r="C214" s="11">
        <v>-31.247962000000001</v>
      </c>
      <c r="D214" s="12">
        <v>1</v>
      </c>
      <c r="E214" s="12">
        <v>0</v>
      </c>
      <c r="F214" s="12">
        <v>0</v>
      </c>
      <c r="G214" s="9" t="s">
        <v>343</v>
      </c>
      <c r="H214" s="9" t="s">
        <v>392</v>
      </c>
      <c r="I214" s="13">
        <v>54.256300000000003</v>
      </c>
      <c r="J214" s="13">
        <v>-1.2825</v>
      </c>
      <c r="K214" s="9" t="s">
        <v>345</v>
      </c>
    </row>
    <row r="215" spans="1:11" ht="12.75" customHeight="1" x14ac:dyDescent="0.2">
      <c r="A215" s="11">
        <v>204.75</v>
      </c>
      <c r="B215" s="11">
        <v>-30.705614000000001</v>
      </c>
      <c r="C215" s="11">
        <v>-30.468336999999998</v>
      </c>
      <c r="D215" s="12">
        <v>1</v>
      </c>
      <c r="E215" s="12">
        <v>1</v>
      </c>
      <c r="F215" s="12">
        <v>0</v>
      </c>
      <c r="G215" s="9" t="s">
        <v>343</v>
      </c>
      <c r="H215" s="9" t="s">
        <v>393</v>
      </c>
      <c r="I215" s="13">
        <v>54.256300000000003</v>
      </c>
      <c r="J215" s="13">
        <v>-1.2825</v>
      </c>
      <c r="K215" s="9" t="s">
        <v>345</v>
      </c>
    </row>
    <row r="216" spans="1:11" ht="12.75" customHeight="1" x14ac:dyDescent="0.2">
      <c r="A216" s="11">
        <v>204.75</v>
      </c>
      <c r="B216" s="11">
        <v>-32.197071000000001</v>
      </c>
      <c r="C216" s="11">
        <v>-30.53613</v>
      </c>
      <c r="D216" s="12">
        <v>1</v>
      </c>
      <c r="E216" s="12">
        <v>1</v>
      </c>
      <c r="F216" s="12">
        <v>0</v>
      </c>
      <c r="G216" s="9" t="s">
        <v>343</v>
      </c>
      <c r="H216" s="9" t="s">
        <v>394</v>
      </c>
      <c r="I216" s="13">
        <v>54.256300000000003</v>
      </c>
      <c r="J216" s="13">
        <v>-1.2825</v>
      </c>
      <c r="K216" s="9" t="s">
        <v>345</v>
      </c>
    </row>
    <row r="217" spans="1:11" ht="12.75" customHeight="1" x14ac:dyDescent="0.2">
      <c r="A217" s="11">
        <v>204.75</v>
      </c>
      <c r="B217" s="11">
        <v>-31.384834000000001</v>
      </c>
      <c r="C217" s="11">
        <v>-30.417999999999999</v>
      </c>
      <c r="D217" s="12">
        <v>1</v>
      </c>
      <c r="E217" s="12">
        <v>1</v>
      </c>
      <c r="F217" s="12">
        <v>0</v>
      </c>
      <c r="G217" s="9" t="s">
        <v>343</v>
      </c>
      <c r="H217" s="9" t="s">
        <v>357</v>
      </c>
      <c r="I217" s="13">
        <v>54.256300000000003</v>
      </c>
      <c r="J217" s="13">
        <v>-1.2825</v>
      </c>
      <c r="K217" s="9" t="s">
        <v>345</v>
      </c>
    </row>
    <row r="218" spans="1:11" ht="12.75" customHeight="1" x14ac:dyDescent="0.2">
      <c r="A218" s="11">
        <v>204.9</v>
      </c>
      <c r="B218" s="11">
        <v>-30.350999999999999</v>
      </c>
      <c r="C218" s="11">
        <v>-28.65733333</v>
      </c>
      <c r="D218" s="12">
        <v>1</v>
      </c>
      <c r="E218" s="12">
        <v>1</v>
      </c>
      <c r="F218" s="12">
        <v>0</v>
      </c>
      <c r="G218" s="9" t="s">
        <v>395</v>
      </c>
      <c r="H218" s="9" t="s">
        <v>396</v>
      </c>
      <c r="I218" s="13">
        <v>51.182833000000002</v>
      </c>
      <c r="J218" s="13">
        <v>-3.286</v>
      </c>
      <c r="K218" s="11" t="s">
        <v>397</v>
      </c>
    </row>
    <row r="219" spans="1:11" s="3" customFormat="1" ht="12.75" customHeight="1" x14ac:dyDescent="0.2">
      <c r="A219" s="11">
        <v>204.9</v>
      </c>
      <c r="B219" s="11">
        <v>-33.476999999999897</v>
      </c>
      <c r="C219" s="11">
        <v>-34.526000000000003</v>
      </c>
      <c r="D219" s="12">
        <v>1</v>
      </c>
      <c r="E219" s="12">
        <v>0</v>
      </c>
      <c r="F219" s="12">
        <v>0</v>
      </c>
      <c r="G219" s="9" t="s">
        <v>395</v>
      </c>
      <c r="H219" s="9" t="s">
        <v>398</v>
      </c>
      <c r="I219" s="13">
        <v>51.182833000000002</v>
      </c>
      <c r="J219" s="13">
        <v>-3.286</v>
      </c>
      <c r="K219" s="11" t="s">
        <v>397</v>
      </c>
    </row>
    <row r="220" spans="1:11" s="3" customFormat="1" ht="12.75" customHeight="1" x14ac:dyDescent="0.2">
      <c r="A220" s="11">
        <v>204.9</v>
      </c>
      <c r="B220" s="11">
        <v>-30.322333329999999</v>
      </c>
      <c r="C220" s="11">
        <v>-30.344666669999999</v>
      </c>
      <c r="D220" s="12">
        <v>1</v>
      </c>
      <c r="E220" s="12">
        <v>0</v>
      </c>
      <c r="F220" s="12">
        <v>0</v>
      </c>
      <c r="G220" s="9" t="s">
        <v>395</v>
      </c>
      <c r="H220" s="9" t="s">
        <v>399</v>
      </c>
      <c r="I220" s="13">
        <v>51.182833000000002</v>
      </c>
      <c r="J220" s="13">
        <v>-3.286</v>
      </c>
      <c r="K220" s="11" t="s">
        <v>397</v>
      </c>
    </row>
    <row r="221" spans="1:11" s="3" customFormat="1" ht="12.75" customHeight="1" x14ac:dyDescent="0.2">
      <c r="A221" s="11">
        <v>204.9</v>
      </c>
      <c r="B221" s="11">
        <v>-31.725666669999999</v>
      </c>
      <c r="C221" s="11">
        <v>-33.031999999999897</v>
      </c>
      <c r="D221" s="12">
        <v>1</v>
      </c>
      <c r="E221" s="12">
        <v>0</v>
      </c>
      <c r="F221" s="12">
        <v>0</v>
      </c>
      <c r="G221" s="9" t="s">
        <v>395</v>
      </c>
      <c r="H221" s="9" t="s">
        <v>400</v>
      </c>
      <c r="I221" s="13">
        <v>51.182833000000002</v>
      </c>
      <c r="J221" s="13">
        <v>-3.286</v>
      </c>
      <c r="K221" s="11" t="s">
        <v>397</v>
      </c>
    </row>
    <row r="222" spans="1:11" s="3" customFormat="1" ht="12.75" customHeight="1" x14ac:dyDescent="0.2">
      <c r="A222" s="11">
        <v>204.9</v>
      </c>
      <c r="B222" s="11">
        <v>-31.316333329999999</v>
      </c>
      <c r="C222" s="11">
        <v>-31.515000000000001</v>
      </c>
      <c r="D222" s="12">
        <v>1</v>
      </c>
      <c r="E222" s="12">
        <v>0</v>
      </c>
      <c r="F222" s="12">
        <v>0</v>
      </c>
      <c r="G222" s="9" t="s">
        <v>395</v>
      </c>
      <c r="H222" s="9" t="s">
        <v>401</v>
      </c>
      <c r="I222" s="13">
        <v>51.182833000000002</v>
      </c>
      <c r="J222" s="13">
        <v>-3.286</v>
      </c>
      <c r="K222" s="11" t="s">
        <v>397</v>
      </c>
    </row>
    <row r="223" spans="1:11" s="3" customFormat="1" ht="12.75" customHeight="1" x14ac:dyDescent="0.2">
      <c r="A223" s="11">
        <v>204.9</v>
      </c>
      <c r="B223" s="11">
        <v>-32.315333330000001</v>
      </c>
      <c r="C223" s="11">
        <v>-32.265999999999998</v>
      </c>
      <c r="D223" s="12">
        <v>1</v>
      </c>
      <c r="E223" s="12">
        <v>0</v>
      </c>
      <c r="F223" s="12">
        <v>0</v>
      </c>
      <c r="G223" s="9" t="s">
        <v>395</v>
      </c>
      <c r="H223" s="9" t="s">
        <v>402</v>
      </c>
      <c r="I223" s="13">
        <v>51.182833000000002</v>
      </c>
      <c r="J223" s="13">
        <v>-3.286</v>
      </c>
      <c r="K223" s="11" t="s">
        <v>397</v>
      </c>
    </row>
    <row r="224" spans="1:11" s="3" customFormat="1" ht="12.75" customHeight="1" x14ac:dyDescent="0.2">
      <c r="A224" s="11">
        <v>204.9</v>
      </c>
      <c r="B224" s="11">
        <v>-33.247666670000001</v>
      </c>
      <c r="C224" s="11">
        <v>-32.466999999999999</v>
      </c>
      <c r="D224" s="12">
        <v>1</v>
      </c>
      <c r="E224" s="12">
        <v>0</v>
      </c>
      <c r="F224" s="12">
        <v>0</v>
      </c>
      <c r="G224" s="9" t="s">
        <v>395</v>
      </c>
      <c r="H224" s="9" t="s">
        <v>403</v>
      </c>
      <c r="I224" s="13">
        <v>51.182833000000002</v>
      </c>
      <c r="J224" s="13">
        <v>-3.286</v>
      </c>
      <c r="K224" s="11" t="s">
        <v>397</v>
      </c>
    </row>
    <row r="225" spans="1:11" s="3" customFormat="1" ht="12.75" customHeight="1" x14ac:dyDescent="0.2">
      <c r="A225" s="11">
        <v>204.9</v>
      </c>
      <c r="B225" s="11">
        <v>-33.200666669999897</v>
      </c>
      <c r="C225" s="11">
        <v>-33.219000000000001</v>
      </c>
      <c r="D225" s="12">
        <v>1</v>
      </c>
      <c r="E225" s="12">
        <v>0</v>
      </c>
      <c r="F225" s="12">
        <v>0</v>
      </c>
      <c r="G225" s="9" t="s">
        <v>395</v>
      </c>
      <c r="H225" s="9" t="s">
        <v>404</v>
      </c>
      <c r="I225" s="13">
        <v>51.182833000000002</v>
      </c>
      <c r="J225" s="13">
        <v>-3.286</v>
      </c>
      <c r="K225" s="11" t="s">
        <v>397</v>
      </c>
    </row>
    <row r="226" spans="1:11" s="3" customFormat="1" ht="12.75" customHeight="1" x14ac:dyDescent="0.2">
      <c r="A226" s="11">
        <v>204.9</v>
      </c>
      <c r="B226" s="11">
        <v>-32.600333329999998</v>
      </c>
      <c r="C226" s="11">
        <v>-32.059333330000001</v>
      </c>
      <c r="D226" s="12">
        <v>1</v>
      </c>
      <c r="E226" s="12">
        <v>0</v>
      </c>
      <c r="F226" s="12">
        <v>0</v>
      </c>
      <c r="G226" s="9" t="s">
        <v>395</v>
      </c>
      <c r="H226" s="9" t="s">
        <v>405</v>
      </c>
      <c r="I226" s="13">
        <v>51.182833000000002</v>
      </c>
      <c r="J226" s="13">
        <v>-3.286</v>
      </c>
      <c r="K226" s="11" t="s">
        <v>397</v>
      </c>
    </row>
    <row r="227" spans="1:11" s="3" customFormat="1" ht="12.75" customHeight="1" x14ac:dyDescent="0.2">
      <c r="A227" s="11">
        <v>204.9</v>
      </c>
      <c r="B227" s="11">
        <v>-32.09866667</v>
      </c>
      <c r="C227" s="11">
        <v>-31.434000000000001</v>
      </c>
      <c r="D227" s="12">
        <v>1</v>
      </c>
      <c r="E227" s="12">
        <v>0</v>
      </c>
      <c r="F227" s="12">
        <v>0</v>
      </c>
      <c r="G227" s="9" t="s">
        <v>395</v>
      </c>
      <c r="H227" s="9" t="s">
        <v>406</v>
      </c>
      <c r="I227" s="13">
        <v>51.182833000000002</v>
      </c>
      <c r="J227" s="13">
        <v>-3.286</v>
      </c>
      <c r="K227" s="11" t="s">
        <v>397</v>
      </c>
    </row>
    <row r="228" spans="1:11" s="3" customFormat="1" ht="12.75" customHeight="1" x14ac:dyDescent="0.2">
      <c r="A228" s="11">
        <v>204.9</v>
      </c>
      <c r="B228" s="11">
        <v>-32.35166667</v>
      </c>
      <c r="C228" s="11">
        <v>-32.851999999999897</v>
      </c>
      <c r="D228" s="12">
        <v>1</v>
      </c>
      <c r="E228" s="12">
        <v>0</v>
      </c>
      <c r="F228" s="12">
        <v>0</v>
      </c>
      <c r="G228" s="9" t="s">
        <v>395</v>
      </c>
      <c r="H228" s="9" t="s">
        <v>407</v>
      </c>
      <c r="I228" s="13">
        <v>51.182833000000002</v>
      </c>
      <c r="J228" s="13">
        <v>-3.286</v>
      </c>
      <c r="K228" s="11" t="s">
        <v>397</v>
      </c>
    </row>
    <row r="229" spans="1:11" s="3" customFormat="1" ht="12.75" customHeight="1" x14ac:dyDescent="0.2">
      <c r="A229" s="11">
        <v>204.9</v>
      </c>
      <c r="B229" s="11">
        <v>-32.667666670000003</v>
      </c>
      <c r="C229" s="11">
        <v>-33.491999999999898</v>
      </c>
      <c r="D229" s="12">
        <v>1</v>
      </c>
      <c r="E229" s="12">
        <v>0</v>
      </c>
      <c r="F229" s="12">
        <v>0</v>
      </c>
      <c r="G229" s="9" t="s">
        <v>395</v>
      </c>
      <c r="H229" s="9" t="s">
        <v>408</v>
      </c>
      <c r="I229" s="13">
        <v>51.182833000000002</v>
      </c>
      <c r="J229" s="13">
        <v>-3.286</v>
      </c>
      <c r="K229" s="11" t="s">
        <v>397</v>
      </c>
    </row>
    <row r="230" spans="1:11" s="3" customFormat="1" ht="12.75" customHeight="1" x14ac:dyDescent="0.2">
      <c r="A230" s="11">
        <v>204.9</v>
      </c>
      <c r="B230" s="11">
        <v>-32.667666670000003</v>
      </c>
      <c r="C230" s="11">
        <v>-34.763333330000002</v>
      </c>
      <c r="D230" s="12">
        <v>1</v>
      </c>
      <c r="E230" s="12">
        <v>0</v>
      </c>
      <c r="F230" s="12">
        <v>0</v>
      </c>
      <c r="G230" s="9" t="s">
        <v>395</v>
      </c>
      <c r="H230" s="9" t="s">
        <v>409</v>
      </c>
      <c r="I230" s="13">
        <v>51.182833000000002</v>
      </c>
      <c r="J230" s="13">
        <v>-3.286</v>
      </c>
      <c r="K230" s="11" t="s">
        <v>397</v>
      </c>
    </row>
    <row r="231" spans="1:11" s="3" customFormat="1" ht="12.75" customHeight="1" x14ac:dyDescent="0.2">
      <c r="A231" s="11">
        <v>204.9</v>
      </c>
      <c r="B231" s="11">
        <v>-32.46</v>
      </c>
      <c r="C231" s="11">
        <v>-34.42166667</v>
      </c>
      <c r="D231" s="12">
        <v>1</v>
      </c>
      <c r="E231" s="12">
        <v>0</v>
      </c>
      <c r="F231" s="12">
        <v>0</v>
      </c>
      <c r="G231" s="9" t="s">
        <v>395</v>
      </c>
      <c r="H231" s="9" t="s">
        <v>410</v>
      </c>
      <c r="I231" s="13">
        <v>51.182833000000002</v>
      </c>
      <c r="J231" s="13">
        <v>-3.286</v>
      </c>
      <c r="K231" s="11" t="s">
        <v>397</v>
      </c>
    </row>
    <row r="232" spans="1:11" s="3" customFormat="1" ht="12.75" customHeight="1" x14ac:dyDescent="0.2">
      <c r="A232" s="11">
        <v>204.9</v>
      </c>
      <c r="B232" s="11">
        <v>-31.63625</v>
      </c>
      <c r="C232" s="11">
        <v>-31.2285</v>
      </c>
      <c r="D232" s="12">
        <v>1</v>
      </c>
      <c r="E232" s="12">
        <v>0</v>
      </c>
      <c r="F232" s="12">
        <v>0</v>
      </c>
      <c r="G232" s="9" t="s">
        <v>395</v>
      </c>
      <c r="H232" s="9" t="s">
        <v>411</v>
      </c>
      <c r="I232" s="13">
        <v>51.182833000000002</v>
      </c>
      <c r="J232" s="13">
        <v>-3.286</v>
      </c>
      <c r="K232" s="11" t="s">
        <v>397</v>
      </c>
    </row>
    <row r="233" spans="1:11" s="3" customFormat="1" ht="12.75" customHeight="1" x14ac:dyDescent="0.2">
      <c r="A233" s="11">
        <v>204.9</v>
      </c>
      <c r="B233" s="11">
        <v>-30.686</v>
      </c>
      <c r="C233" s="11">
        <v>-29.64575</v>
      </c>
      <c r="D233" s="12">
        <v>1</v>
      </c>
      <c r="E233" s="12">
        <v>0</v>
      </c>
      <c r="F233" s="12">
        <v>0</v>
      </c>
      <c r="G233" s="9" t="s">
        <v>395</v>
      </c>
      <c r="H233" s="9" t="s">
        <v>412</v>
      </c>
      <c r="I233" s="13">
        <v>51.182833000000002</v>
      </c>
      <c r="J233" s="13">
        <v>-3.286</v>
      </c>
      <c r="K233" s="11" t="s">
        <v>397</v>
      </c>
    </row>
    <row r="234" spans="1:11" s="3" customFormat="1" ht="12.75" customHeight="1" x14ac:dyDescent="0.2">
      <c r="A234" s="11">
        <v>204.9</v>
      </c>
      <c r="B234" s="11">
        <v>-31.733000000000001</v>
      </c>
      <c r="C234" s="11">
        <v>-28.696666669999999</v>
      </c>
      <c r="D234" s="12">
        <v>1</v>
      </c>
      <c r="E234" s="12">
        <v>1</v>
      </c>
      <c r="F234" s="12">
        <v>0</v>
      </c>
      <c r="G234" s="9" t="s">
        <v>395</v>
      </c>
      <c r="H234" s="9" t="s">
        <v>413</v>
      </c>
      <c r="I234" s="13">
        <v>51.200757000000003</v>
      </c>
      <c r="J234" s="13">
        <v>-3.1763889999999999</v>
      </c>
      <c r="K234" s="11" t="s">
        <v>414</v>
      </c>
    </row>
    <row r="235" spans="1:11" s="3" customFormat="1" ht="12.75" customHeight="1" x14ac:dyDescent="0.2">
      <c r="A235" s="11">
        <v>204.9</v>
      </c>
      <c r="B235" s="11">
        <v>-31.614999999999998</v>
      </c>
      <c r="C235" s="11">
        <v>-29.228333330000002</v>
      </c>
      <c r="D235" s="12">
        <v>1</v>
      </c>
      <c r="E235" s="12">
        <v>1</v>
      </c>
      <c r="F235" s="12">
        <v>0</v>
      </c>
      <c r="G235" s="9" t="s">
        <v>395</v>
      </c>
      <c r="H235" s="9" t="s">
        <v>415</v>
      </c>
      <c r="I235" s="13">
        <v>51.200757000000003</v>
      </c>
      <c r="J235" s="13">
        <v>-3.1763889999999999</v>
      </c>
      <c r="K235" s="11" t="s">
        <v>414</v>
      </c>
    </row>
    <row r="236" spans="1:11" s="3" customFormat="1" ht="12.75" customHeight="1" x14ac:dyDescent="0.2">
      <c r="A236" s="11">
        <v>204.9</v>
      </c>
      <c r="B236" s="11">
        <v>-28.783666669999999</v>
      </c>
      <c r="C236" s="11">
        <v>-27.018000000000001</v>
      </c>
      <c r="D236" s="12">
        <v>1</v>
      </c>
      <c r="E236" s="12">
        <v>1</v>
      </c>
      <c r="F236" s="12">
        <v>0</v>
      </c>
      <c r="G236" s="9" t="s">
        <v>395</v>
      </c>
      <c r="H236" s="9" t="s">
        <v>416</v>
      </c>
      <c r="I236" s="13">
        <v>51.200757000000003</v>
      </c>
      <c r="J236" s="13">
        <v>-3.1763889999999999</v>
      </c>
      <c r="K236" s="11" t="s">
        <v>414</v>
      </c>
    </row>
    <row r="237" spans="1:11" s="3" customFormat="1" ht="12.75" customHeight="1" x14ac:dyDescent="0.2">
      <c r="A237" s="11">
        <v>204.9</v>
      </c>
      <c r="B237" s="11">
        <v>-28.875499999999999</v>
      </c>
      <c r="C237" s="11">
        <v>-26.83925</v>
      </c>
      <c r="D237" s="12">
        <v>1</v>
      </c>
      <c r="E237" s="12">
        <v>1</v>
      </c>
      <c r="F237" s="12">
        <v>0</v>
      </c>
      <c r="G237" s="9" t="s">
        <v>395</v>
      </c>
      <c r="H237" s="9" t="s">
        <v>417</v>
      </c>
      <c r="I237" s="13">
        <v>51.200757000000003</v>
      </c>
      <c r="J237" s="13">
        <v>-3.1763889999999999</v>
      </c>
      <c r="K237" s="11" t="s">
        <v>414</v>
      </c>
    </row>
    <row r="238" spans="1:11" s="3" customFormat="1" ht="12.75" customHeight="1" x14ac:dyDescent="0.2">
      <c r="A238" s="11">
        <v>204.9</v>
      </c>
      <c r="B238" s="11">
        <v>-28.316600000000001</v>
      </c>
      <c r="C238" s="11">
        <v>-26.103999999999999</v>
      </c>
      <c r="D238" s="12">
        <v>1</v>
      </c>
      <c r="E238" s="12">
        <v>1</v>
      </c>
      <c r="F238" s="12">
        <v>0</v>
      </c>
      <c r="G238" s="9" t="s">
        <v>395</v>
      </c>
      <c r="H238" s="9" t="s">
        <v>418</v>
      </c>
      <c r="I238" s="13">
        <v>51.200757000000003</v>
      </c>
      <c r="J238" s="13">
        <v>-3.1763889999999999</v>
      </c>
      <c r="K238" s="11" t="s">
        <v>414</v>
      </c>
    </row>
    <row r="239" spans="1:11" s="3" customFormat="1" ht="12.75" customHeight="1" x14ac:dyDescent="0.2">
      <c r="A239" s="11">
        <v>204.9</v>
      </c>
      <c r="B239" s="11">
        <v>-28.957333330000001</v>
      </c>
      <c r="C239" s="11">
        <v>-26.812999999999999</v>
      </c>
      <c r="D239" s="12">
        <v>1</v>
      </c>
      <c r="E239" s="12">
        <v>1</v>
      </c>
      <c r="F239" s="12">
        <v>0</v>
      </c>
      <c r="G239" s="9" t="s">
        <v>395</v>
      </c>
      <c r="H239" s="9" t="s">
        <v>419</v>
      </c>
      <c r="I239" s="13">
        <v>51.200757000000003</v>
      </c>
      <c r="J239" s="13">
        <v>-3.1763889999999999</v>
      </c>
      <c r="K239" s="11" t="s">
        <v>414</v>
      </c>
    </row>
    <row r="240" spans="1:11" s="3" customFormat="1" ht="12.75" customHeight="1" x14ac:dyDescent="0.2">
      <c r="A240" s="11">
        <v>204.9</v>
      </c>
      <c r="B240" s="11">
        <v>-28.988</v>
      </c>
      <c r="C240" s="11">
        <v>-27.057400000000001</v>
      </c>
      <c r="D240" s="12">
        <v>1</v>
      </c>
      <c r="E240" s="12">
        <v>1</v>
      </c>
      <c r="F240" s="12">
        <v>0</v>
      </c>
      <c r="G240" s="9" t="s">
        <v>395</v>
      </c>
      <c r="H240" s="9" t="s">
        <v>420</v>
      </c>
      <c r="I240" s="13">
        <v>51.200757000000003</v>
      </c>
      <c r="J240" s="13">
        <v>-3.1763889999999999</v>
      </c>
      <c r="K240" s="11" t="s">
        <v>414</v>
      </c>
    </row>
    <row r="241" spans="1:11" s="3" customFormat="1" ht="12.75" customHeight="1" x14ac:dyDescent="0.2">
      <c r="A241" s="11">
        <v>204.9</v>
      </c>
      <c r="B241" s="11">
        <v>-29.303999999999998</v>
      </c>
      <c r="C241" s="11">
        <v>-27.906333329999999</v>
      </c>
      <c r="D241" s="12">
        <v>1</v>
      </c>
      <c r="E241" s="12">
        <v>1</v>
      </c>
      <c r="F241" s="12">
        <v>0</v>
      </c>
      <c r="G241" s="9" t="s">
        <v>395</v>
      </c>
      <c r="H241" s="9" t="s">
        <v>421</v>
      </c>
      <c r="I241" s="13">
        <v>51.200757000000003</v>
      </c>
      <c r="J241" s="13">
        <v>-3.1763889999999999</v>
      </c>
      <c r="K241" s="11" t="s">
        <v>414</v>
      </c>
    </row>
    <row r="242" spans="1:11" s="3" customFormat="1" ht="12.75" customHeight="1" x14ac:dyDescent="0.2">
      <c r="A242" s="11">
        <v>204.9</v>
      </c>
      <c r="B242" s="11">
        <v>-29.071000000000002</v>
      </c>
      <c r="C242" s="11">
        <v>-27.001666669999999</v>
      </c>
      <c r="D242" s="12">
        <v>1</v>
      </c>
      <c r="E242" s="12">
        <v>1</v>
      </c>
      <c r="F242" s="12">
        <v>0</v>
      </c>
      <c r="G242" s="9" t="s">
        <v>395</v>
      </c>
      <c r="H242" s="9" t="s">
        <v>422</v>
      </c>
      <c r="I242" s="13">
        <v>51.200757000000003</v>
      </c>
      <c r="J242" s="13">
        <v>-3.1763889999999999</v>
      </c>
      <c r="K242" s="11" t="s">
        <v>414</v>
      </c>
    </row>
    <row r="243" spans="1:11" s="3" customFormat="1" ht="12.75" customHeight="1" x14ac:dyDescent="0.2">
      <c r="A243" s="11">
        <v>204.9</v>
      </c>
      <c r="B243" s="11">
        <v>-29.661999999999999</v>
      </c>
      <c r="C243" s="11">
        <v>-27.202400000000001</v>
      </c>
      <c r="D243" s="12">
        <v>1</v>
      </c>
      <c r="E243" s="12">
        <v>1</v>
      </c>
      <c r="F243" s="12">
        <v>0</v>
      </c>
      <c r="G243" s="9" t="s">
        <v>395</v>
      </c>
      <c r="H243" s="9" t="s">
        <v>423</v>
      </c>
      <c r="I243" s="13">
        <v>51.200757000000003</v>
      </c>
      <c r="J243" s="13">
        <v>-3.1763889999999999</v>
      </c>
      <c r="K243" s="11" t="s">
        <v>414</v>
      </c>
    </row>
    <row r="244" spans="1:11" s="3" customFormat="1" ht="12.75" customHeight="1" x14ac:dyDescent="0.2">
      <c r="A244" s="11">
        <v>204.9</v>
      </c>
      <c r="B244" s="11">
        <v>-29.264199999999999</v>
      </c>
      <c r="C244" s="11">
        <v>-27.1935</v>
      </c>
      <c r="D244" s="12">
        <v>1</v>
      </c>
      <c r="E244" s="12">
        <v>1</v>
      </c>
      <c r="F244" s="12">
        <v>0</v>
      </c>
      <c r="G244" s="9" t="s">
        <v>395</v>
      </c>
      <c r="H244" s="9" t="s">
        <v>424</v>
      </c>
      <c r="I244" s="13">
        <v>51.200757000000003</v>
      </c>
      <c r="J244" s="13">
        <v>-3.1763889999999999</v>
      </c>
      <c r="K244" s="11" t="s">
        <v>414</v>
      </c>
    </row>
    <row r="245" spans="1:11" s="3" customFormat="1" ht="12.75" customHeight="1" x14ac:dyDescent="0.2">
      <c r="A245" s="11">
        <v>204.9</v>
      </c>
      <c r="B245" s="11">
        <v>-31.908666669999999</v>
      </c>
      <c r="C245" s="11">
        <v>-31.254999999999999</v>
      </c>
      <c r="D245" s="12">
        <v>1</v>
      </c>
      <c r="E245" s="12">
        <v>1</v>
      </c>
      <c r="F245" s="12">
        <v>0</v>
      </c>
      <c r="G245" s="9" t="s">
        <v>395</v>
      </c>
      <c r="H245" s="9" t="s">
        <v>425</v>
      </c>
      <c r="I245" s="13">
        <v>51.200757000000003</v>
      </c>
      <c r="J245" s="13">
        <v>-3.1763889999999999</v>
      </c>
      <c r="K245" s="11" t="s">
        <v>414</v>
      </c>
    </row>
    <row r="246" spans="1:11" s="3" customFormat="1" ht="12.75" customHeight="1" x14ac:dyDescent="0.2">
      <c r="A246" s="11">
        <v>204.9</v>
      </c>
      <c r="B246" s="11">
        <v>-33.646333329999898</v>
      </c>
      <c r="C246" s="11">
        <v>-31.67733333</v>
      </c>
      <c r="D246" s="12">
        <v>1</v>
      </c>
      <c r="E246" s="12">
        <v>1</v>
      </c>
      <c r="F246" s="12">
        <v>0</v>
      </c>
      <c r="G246" s="9" t="s">
        <v>395</v>
      </c>
      <c r="H246" s="9" t="s">
        <v>426</v>
      </c>
      <c r="I246" s="13">
        <v>51.200757000000003</v>
      </c>
      <c r="J246" s="13">
        <v>-3.1763889999999999</v>
      </c>
      <c r="K246" s="11" t="s">
        <v>414</v>
      </c>
    </row>
    <row r="247" spans="1:11" s="3" customFormat="1" ht="12.75" customHeight="1" x14ac:dyDescent="0.2">
      <c r="A247" s="11">
        <v>204.9</v>
      </c>
      <c r="B247" s="11">
        <v>-32.017499999999998</v>
      </c>
      <c r="C247" s="11">
        <v>-29.9998</v>
      </c>
      <c r="D247" s="12">
        <v>1</v>
      </c>
      <c r="E247" s="12">
        <v>1</v>
      </c>
      <c r="F247" s="12">
        <v>0</v>
      </c>
      <c r="G247" s="9" t="s">
        <v>395</v>
      </c>
      <c r="H247" s="9" t="s">
        <v>427</v>
      </c>
      <c r="I247" s="13">
        <v>51.200757000000003</v>
      </c>
      <c r="J247" s="13">
        <v>-3.1763889999999999</v>
      </c>
      <c r="K247" s="11" t="s">
        <v>414</v>
      </c>
    </row>
    <row r="248" spans="1:11" s="3" customFormat="1" ht="12.75" customHeight="1" x14ac:dyDescent="0.2">
      <c r="A248" s="11">
        <v>204.9</v>
      </c>
      <c r="B248" s="11">
        <v>-34.171500000000002</v>
      </c>
      <c r="C248" s="11">
        <v>-31.835999999999999</v>
      </c>
      <c r="D248" s="12">
        <v>1</v>
      </c>
      <c r="E248" s="12">
        <v>1</v>
      </c>
      <c r="F248" s="12">
        <v>0</v>
      </c>
      <c r="G248" s="9" t="s">
        <v>395</v>
      </c>
      <c r="H248" s="9" t="s">
        <v>428</v>
      </c>
      <c r="I248" s="13">
        <v>51.200757000000003</v>
      </c>
      <c r="J248" s="13">
        <v>-3.1763889999999999</v>
      </c>
      <c r="K248" s="11" t="s">
        <v>414</v>
      </c>
    </row>
    <row r="249" spans="1:11" s="3" customFormat="1" ht="12.75" customHeight="1" x14ac:dyDescent="0.2">
      <c r="A249" s="11">
        <v>204.9</v>
      </c>
      <c r="B249" s="11">
        <v>-34.494999999999997</v>
      </c>
      <c r="C249" s="11">
        <v>-31.213000000000001</v>
      </c>
      <c r="D249" s="12">
        <v>1</v>
      </c>
      <c r="E249" s="12">
        <v>1</v>
      </c>
      <c r="F249" s="12">
        <v>0</v>
      </c>
      <c r="G249" s="9" t="s">
        <v>395</v>
      </c>
      <c r="H249" s="9" t="s">
        <v>429</v>
      </c>
      <c r="I249" s="13">
        <v>51.200757000000003</v>
      </c>
      <c r="J249" s="13">
        <v>-3.1763889999999999</v>
      </c>
      <c r="K249" s="11" t="s">
        <v>414</v>
      </c>
    </row>
    <row r="250" spans="1:11" s="3" customFormat="1" ht="12.75" customHeight="1" x14ac:dyDescent="0.2">
      <c r="A250" s="11">
        <v>204.9</v>
      </c>
      <c r="B250" s="11">
        <v>-31.780333330000001</v>
      </c>
      <c r="C250" s="11">
        <v>-30.716333330000001</v>
      </c>
      <c r="D250" s="12">
        <v>1</v>
      </c>
      <c r="E250" s="12">
        <v>1</v>
      </c>
      <c r="F250" s="12">
        <v>0</v>
      </c>
      <c r="G250" s="9" t="s">
        <v>395</v>
      </c>
      <c r="H250" s="9" t="s">
        <v>430</v>
      </c>
      <c r="I250" s="13">
        <v>51.200757000000003</v>
      </c>
      <c r="J250" s="13">
        <v>-3.1763889999999999</v>
      </c>
      <c r="K250" s="11" t="s">
        <v>414</v>
      </c>
    </row>
    <row r="251" spans="1:11" s="3" customFormat="1" ht="12.75" customHeight="1" x14ac:dyDescent="0.2">
      <c r="A251" s="11">
        <v>204.9</v>
      </c>
      <c r="B251" s="11">
        <v>-31.559333330000001</v>
      </c>
      <c r="C251" s="11">
        <v>-30.84</v>
      </c>
      <c r="D251" s="12">
        <v>1</v>
      </c>
      <c r="E251" s="12">
        <v>0</v>
      </c>
      <c r="F251" s="12">
        <v>0</v>
      </c>
      <c r="G251" s="9" t="s">
        <v>395</v>
      </c>
      <c r="H251" s="9" t="s">
        <v>431</v>
      </c>
      <c r="I251" s="13">
        <v>51.200757000000003</v>
      </c>
      <c r="J251" s="13">
        <v>-3.1763889999999999</v>
      </c>
      <c r="K251" s="11" t="s">
        <v>414</v>
      </c>
    </row>
    <row r="252" spans="1:11" s="3" customFormat="1" ht="12.75" customHeight="1" x14ac:dyDescent="0.2">
      <c r="A252" s="11">
        <v>204.9</v>
      </c>
      <c r="B252" s="11">
        <v>-32.954333329999898</v>
      </c>
      <c r="C252" s="11">
        <v>-33.509</v>
      </c>
      <c r="D252" s="12">
        <v>1</v>
      </c>
      <c r="E252" s="12">
        <v>0</v>
      </c>
      <c r="F252" s="12">
        <v>0</v>
      </c>
      <c r="G252" s="9" t="s">
        <v>395</v>
      </c>
      <c r="H252" s="9" t="s">
        <v>432</v>
      </c>
      <c r="I252" s="13">
        <v>51.200757000000003</v>
      </c>
      <c r="J252" s="13">
        <v>-3.1763889999999999</v>
      </c>
      <c r="K252" s="11" t="s">
        <v>414</v>
      </c>
    </row>
    <row r="253" spans="1:11" s="3" customFormat="1" ht="12.75" customHeight="1" x14ac:dyDescent="0.2">
      <c r="A253" s="11">
        <v>204.9</v>
      </c>
      <c r="B253" s="11">
        <v>-32.067666670000001</v>
      </c>
      <c r="C253" s="11">
        <v>-31.26733333</v>
      </c>
      <c r="D253" s="12">
        <v>1</v>
      </c>
      <c r="E253" s="12">
        <v>0</v>
      </c>
      <c r="F253" s="12">
        <v>0</v>
      </c>
      <c r="G253" s="9" t="s">
        <v>395</v>
      </c>
      <c r="H253" s="9" t="s">
        <v>433</v>
      </c>
      <c r="I253" s="13">
        <v>51.200757000000003</v>
      </c>
      <c r="J253" s="13">
        <v>-3.1763889999999999</v>
      </c>
      <c r="K253" s="11" t="s">
        <v>414</v>
      </c>
    </row>
    <row r="254" spans="1:11" s="3" customFormat="1" ht="12.75" customHeight="1" x14ac:dyDescent="0.2">
      <c r="A254" s="11">
        <v>204.9</v>
      </c>
      <c r="B254" s="11">
        <v>-32.33</v>
      </c>
      <c r="C254" s="11">
        <v>-31.307333329999999</v>
      </c>
      <c r="D254" s="12">
        <v>1</v>
      </c>
      <c r="E254" s="12">
        <v>0</v>
      </c>
      <c r="F254" s="12">
        <v>0</v>
      </c>
      <c r="G254" s="9" t="s">
        <v>395</v>
      </c>
      <c r="H254" s="9" t="s">
        <v>434</v>
      </c>
      <c r="I254" s="13">
        <v>51.200757000000003</v>
      </c>
      <c r="J254" s="13">
        <v>-3.1763889999999999</v>
      </c>
      <c r="K254" s="11" t="s">
        <v>414</v>
      </c>
    </row>
    <row r="255" spans="1:11" s="3" customFormat="1" ht="12.75" customHeight="1" x14ac:dyDescent="0.2">
      <c r="A255" s="11">
        <v>204.9</v>
      </c>
      <c r="B255" s="11">
        <v>-32.323</v>
      </c>
      <c r="C255" s="11">
        <v>-31.911999999999999</v>
      </c>
      <c r="D255" s="12">
        <v>1</v>
      </c>
      <c r="E255" s="12">
        <v>0</v>
      </c>
      <c r="F255" s="12">
        <v>0</v>
      </c>
      <c r="G255" s="9" t="s">
        <v>395</v>
      </c>
      <c r="H255" s="9" t="s">
        <v>435</v>
      </c>
      <c r="I255" s="13">
        <v>51.200757000000003</v>
      </c>
      <c r="J255" s="13">
        <v>-3.1763889999999999</v>
      </c>
      <c r="K255" s="11" t="s">
        <v>414</v>
      </c>
    </row>
    <row r="256" spans="1:11" s="3" customFormat="1" ht="12.75" customHeight="1" x14ac:dyDescent="0.2">
      <c r="A256" s="11">
        <v>204.9</v>
      </c>
      <c r="B256" s="11">
        <v>-32.715000000000003</v>
      </c>
      <c r="C256" s="11">
        <v>-32.664000000000001</v>
      </c>
      <c r="D256" s="12">
        <v>1</v>
      </c>
      <c r="E256" s="12">
        <v>0</v>
      </c>
      <c r="F256" s="12">
        <v>0</v>
      </c>
      <c r="G256" s="9" t="s">
        <v>395</v>
      </c>
      <c r="H256" s="9" t="s">
        <v>436</v>
      </c>
      <c r="I256" s="13">
        <v>51.200757000000003</v>
      </c>
      <c r="J256" s="13">
        <v>-3.1763889999999999</v>
      </c>
      <c r="K256" s="11" t="s">
        <v>414</v>
      </c>
    </row>
    <row r="257" spans="1:11" s="3" customFormat="1" ht="12.75" customHeight="1" x14ac:dyDescent="0.2">
      <c r="A257" s="11">
        <v>204.9</v>
      </c>
      <c r="B257" s="11">
        <v>-32.705666669999999</v>
      </c>
      <c r="C257" s="11">
        <v>-32.423000000000002</v>
      </c>
      <c r="D257" s="12">
        <v>1</v>
      </c>
      <c r="E257" s="12">
        <v>0</v>
      </c>
      <c r="F257" s="12">
        <v>0</v>
      </c>
      <c r="G257" s="9" t="s">
        <v>395</v>
      </c>
      <c r="H257" s="9" t="s">
        <v>437</v>
      </c>
      <c r="I257" s="13">
        <v>51.200757000000003</v>
      </c>
      <c r="J257" s="13">
        <v>-3.1763889999999999</v>
      </c>
      <c r="K257" s="11" t="s">
        <v>414</v>
      </c>
    </row>
    <row r="258" spans="1:11" s="3" customFormat="1" ht="12.75" customHeight="1" x14ac:dyDescent="0.2">
      <c r="A258" s="11">
        <v>204.9</v>
      </c>
      <c r="B258" s="11">
        <v>-32.632249999999999</v>
      </c>
      <c r="C258" s="11">
        <v>-32.963250000000002</v>
      </c>
      <c r="D258" s="12">
        <v>1</v>
      </c>
      <c r="E258" s="12">
        <v>0</v>
      </c>
      <c r="F258" s="12">
        <v>0</v>
      </c>
      <c r="G258" s="9" t="s">
        <v>395</v>
      </c>
      <c r="H258" s="9" t="s">
        <v>438</v>
      </c>
      <c r="I258" s="13">
        <v>51.200757000000003</v>
      </c>
      <c r="J258" s="13">
        <v>-3.1763889999999999</v>
      </c>
      <c r="K258" s="11" t="s">
        <v>414</v>
      </c>
    </row>
    <row r="259" spans="1:11" s="3" customFormat="1" ht="12.75" customHeight="1" x14ac:dyDescent="0.2">
      <c r="A259" s="11">
        <v>204.9</v>
      </c>
      <c r="B259" s="11">
        <v>-32.259333329999897</v>
      </c>
      <c r="C259" s="11">
        <v>-31.684666669999999</v>
      </c>
      <c r="D259" s="12">
        <v>1</v>
      </c>
      <c r="E259" s="12">
        <v>0</v>
      </c>
      <c r="F259" s="12">
        <v>0</v>
      </c>
      <c r="G259" s="9" t="s">
        <v>395</v>
      </c>
      <c r="H259" s="9" t="s">
        <v>439</v>
      </c>
      <c r="I259" s="13">
        <v>51.200757000000003</v>
      </c>
      <c r="J259" s="13">
        <v>-3.1763889999999999</v>
      </c>
      <c r="K259" s="11" t="s">
        <v>414</v>
      </c>
    </row>
    <row r="260" spans="1:11" s="3" customFormat="1" ht="12.75" customHeight="1" x14ac:dyDescent="0.2">
      <c r="A260" s="11">
        <v>204.9</v>
      </c>
      <c r="B260" s="11">
        <v>-32.037999999999897</v>
      </c>
      <c r="C260" s="11">
        <v>-31.283333330000001</v>
      </c>
      <c r="D260" s="12">
        <v>1</v>
      </c>
      <c r="E260" s="12">
        <v>0</v>
      </c>
      <c r="F260" s="12">
        <v>0</v>
      </c>
      <c r="G260" s="9" t="s">
        <v>395</v>
      </c>
      <c r="H260" s="9" t="s">
        <v>440</v>
      </c>
      <c r="I260" s="13">
        <v>51.200757000000003</v>
      </c>
      <c r="J260" s="13">
        <v>-3.1763889999999999</v>
      </c>
      <c r="K260" s="11" t="s">
        <v>414</v>
      </c>
    </row>
    <row r="261" spans="1:11" s="3" customFormat="1" ht="12.75" customHeight="1" x14ac:dyDescent="0.2">
      <c r="A261" s="11">
        <v>204.9</v>
      </c>
      <c r="B261" s="11">
        <v>-32.26733333</v>
      </c>
      <c r="C261" s="11">
        <v>-31.962</v>
      </c>
      <c r="D261" s="12">
        <v>1</v>
      </c>
      <c r="E261" s="12">
        <v>0</v>
      </c>
      <c r="F261" s="12">
        <v>0</v>
      </c>
      <c r="G261" s="9" t="s">
        <v>395</v>
      </c>
      <c r="H261" s="9" t="s">
        <v>441</v>
      </c>
      <c r="I261" s="13">
        <v>51.200757000000003</v>
      </c>
      <c r="J261" s="13">
        <v>-3.1763889999999999</v>
      </c>
      <c r="K261" s="11" t="s">
        <v>414</v>
      </c>
    </row>
    <row r="262" spans="1:11" s="3" customFormat="1" ht="12.75" customHeight="1" x14ac:dyDescent="0.2">
      <c r="A262" s="11">
        <v>204.9</v>
      </c>
      <c r="B262" s="11">
        <v>-33.162999999999897</v>
      </c>
      <c r="C262" s="11">
        <v>-32.960333329999898</v>
      </c>
      <c r="D262" s="12">
        <v>1</v>
      </c>
      <c r="E262" s="12">
        <v>0</v>
      </c>
      <c r="F262" s="12">
        <v>0</v>
      </c>
      <c r="G262" s="9" t="s">
        <v>395</v>
      </c>
      <c r="H262" s="9" t="s">
        <v>442</v>
      </c>
      <c r="I262" s="13">
        <v>51.200757000000003</v>
      </c>
      <c r="J262" s="13">
        <v>-3.1763889999999999</v>
      </c>
      <c r="K262" s="11" t="s">
        <v>414</v>
      </c>
    </row>
    <row r="263" spans="1:11" s="3" customFormat="1" ht="12.75" customHeight="1" x14ac:dyDescent="0.2">
      <c r="A263" s="11">
        <v>204.9</v>
      </c>
      <c r="B263" s="11">
        <v>-34.40816667</v>
      </c>
      <c r="C263" s="11">
        <v>-34.182499999999997</v>
      </c>
      <c r="D263" s="12">
        <v>1</v>
      </c>
      <c r="E263" s="12">
        <v>0</v>
      </c>
      <c r="F263" s="12">
        <v>0</v>
      </c>
      <c r="G263" s="9" t="s">
        <v>395</v>
      </c>
      <c r="H263" s="9" t="s">
        <v>443</v>
      </c>
      <c r="I263" s="13">
        <v>51.200757000000003</v>
      </c>
      <c r="J263" s="13">
        <v>-3.1763889999999999</v>
      </c>
      <c r="K263" s="11" t="s">
        <v>414</v>
      </c>
    </row>
    <row r="264" spans="1:11" s="3" customFormat="1" ht="12.75" customHeight="1" x14ac:dyDescent="0.2">
      <c r="A264" s="11">
        <v>204.9</v>
      </c>
      <c r="B264" s="11">
        <v>-33.91116667</v>
      </c>
      <c r="C264" s="11">
        <v>-32.431333330000001</v>
      </c>
      <c r="D264" s="12">
        <v>1</v>
      </c>
      <c r="E264" s="12">
        <v>0</v>
      </c>
      <c r="F264" s="12">
        <v>0</v>
      </c>
      <c r="G264" s="9" t="s">
        <v>395</v>
      </c>
      <c r="H264" s="9" t="s">
        <v>444</v>
      </c>
      <c r="I264" s="13">
        <v>51.200757000000003</v>
      </c>
      <c r="J264" s="13">
        <v>-3.1763889999999999</v>
      </c>
      <c r="K264" s="11" t="s">
        <v>414</v>
      </c>
    </row>
    <row r="265" spans="1:11" s="3" customFormat="1" ht="12.75" customHeight="1" x14ac:dyDescent="0.2">
      <c r="A265" s="11">
        <v>204.9</v>
      </c>
      <c r="B265" s="11">
        <v>-33.689333329999897</v>
      </c>
      <c r="C265" s="11">
        <v>-33.902500000000003</v>
      </c>
      <c r="D265" s="12">
        <v>1</v>
      </c>
      <c r="E265" s="12">
        <v>0</v>
      </c>
      <c r="F265" s="12">
        <v>0</v>
      </c>
      <c r="G265" s="9" t="s">
        <v>395</v>
      </c>
      <c r="H265" s="9" t="s">
        <v>445</v>
      </c>
      <c r="I265" s="13">
        <v>51.200757000000003</v>
      </c>
      <c r="J265" s="13">
        <v>-3.1763889999999999</v>
      </c>
      <c r="K265" s="11" t="s">
        <v>414</v>
      </c>
    </row>
    <row r="266" spans="1:11" s="3" customFormat="1" ht="12.75" customHeight="1" x14ac:dyDescent="0.2">
      <c r="A266" s="11">
        <v>204.9</v>
      </c>
      <c r="B266" s="11">
        <v>-31.601333329999999</v>
      </c>
      <c r="C266" s="11">
        <v>-31.41566667</v>
      </c>
      <c r="D266" s="12">
        <v>1</v>
      </c>
      <c r="E266" s="12">
        <v>0</v>
      </c>
      <c r="F266" s="12">
        <v>0</v>
      </c>
      <c r="G266" s="9" t="s">
        <v>395</v>
      </c>
      <c r="H266" s="9" t="s">
        <v>446</v>
      </c>
      <c r="I266" s="13">
        <v>51.200757000000003</v>
      </c>
      <c r="J266" s="13">
        <v>-3.1763889999999999</v>
      </c>
      <c r="K266" s="11" t="s">
        <v>414</v>
      </c>
    </row>
    <row r="267" spans="1:11" s="3" customFormat="1" ht="12.75" customHeight="1" x14ac:dyDescent="0.2">
      <c r="A267" s="11">
        <v>226</v>
      </c>
      <c r="B267" s="11">
        <v>-30.5</v>
      </c>
      <c r="C267" s="11">
        <v>-30.3</v>
      </c>
      <c r="D267" s="12">
        <v>0</v>
      </c>
      <c r="E267" s="12">
        <v>0</v>
      </c>
      <c r="F267" s="12">
        <v>0</v>
      </c>
      <c r="G267" s="9" t="s">
        <v>214</v>
      </c>
      <c r="H267" s="9" t="s">
        <v>447</v>
      </c>
      <c r="I267" s="13">
        <v>71</v>
      </c>
      <c r="J267" s="13">
        <v>22</v>
      </c>
      <c r="K267" s="9" t="s">
        <v>448</v>
      </c>
    </row>
    <row r="268" spans="1:11" s="3" customFormat="1" ht="12.75" customHeight="1" x14ac:dyDescent="0.2">
      <c r="A268" s="11">
        <v>226</v>
      </c>
      <c r="B268" s="11">
        <v>-32.799999999999997</v>
      </c>
      <c r="C268" s="11">
        <v>-30.2</v>
      </c>
      <c r="D268" s="12">
        <v>0</v>
      </c>
      <c r="E268" s="12">
        <v>0</v>
      </c>
      <c r="F268" s="12">
        <v>0</v>
      </c>
      <c r="G268" s="9" t="s">
        <v>214</v>
      </c>
      <c r="H268" s="9" t="s">
        <v>449</v>
      </c>
      <c r="I268" s="13">
        <v>71</v>
      </c>
      <c r="J268" s="13">
        <v>22</v>
      </c>
      <c r="K268" s="9" t="s">
        <v>450</v>
      </c>
    </row>
    <row r="269" spans="1:11" s="3" customFormat="1" ht="12.75" customHeight="1" x14ac:dyDescent="0.2">
      <c r="A269" s="11">
        <v>226</v>
      </c>
      <c r="B269" s="11">
        <v>-31.9</v>
      </c>
      <c r="C269" s="11">
        <v>-32.799999999999997</v>
      </c>
      <c r="D269" s="12">
        <v>0</v>
      </c>
      <c r="E269" s="12">
        <v>0</v>
      </c>
      <c r="F269" s="12">
        <v>0</v>
      </c>
      <c r="G269" s="9" t="s">
        <v>214</v>
      </c>
      <c r="H269" s="9" t="s">
        <v>451</v>
      </c>
      <c r="I269" s="13">
        <v>71</v>
      </c>
      <c r="J269" s="13">
        <v>22</v>
      </c>
      <c r="K269" s="9" t="s">
        <v>216</v>
      </c>
    </row>
    <row r="270" spans="1:11" s="3" customFormat="1" ht="12.75" customHeight="1" x14ac:dyDescent="0.2">
      <c r="A270" s="11">
        <v>226</v>
      </c>
      <c r="B270" s="11">
        <v>-31.739000999999998</v>
      </c>
      <c r="C270" s="11">
        <v>-32.599424999999997</v>
      </c>
      <c r="D270" s="12">
        <v>0</v>
      </c>
      <c r="E270" s="12">
        <v>0</v>
      </c>
      <c r="F270" s="12">
        <v>0</v>
      </c>
      <c r="G270" s="15" t="s">
        <v>214</v>
      </c>
      <c r="H270" s="15" t="s">
        <v>452</v>
      </c>
      <c r="I270" s="13">
        <v>71</v>
      </c>
      <c r="J270" s="13">
        <v>22</v>
      </c>
      <c r="K270" s="9" t="s">
        <v>220</v>
      </c>
    </row>
    <row r="271" spans="1:11" s="3" customFormat="1" ht="12.75" customHeight="1" x14ac:dyDescent="0.2">
      <c r="A271" s="11">
        <v>226</v>
      </c>
      <c r="B271" s="11">
        <v>-31.742137</v>
      </c>
      <c r="C271" s="11">
        <v>-32.861153000000002</v>
      </c>
      <c r="D271" s="12">
        <v>0</v>
      </c>
      <c r="E271" s="12">
        <v>0</v>
      </c>
      <c r="F271" s="12">
        <v>0</v>
      </c>
      <c r="G271" s="15" t="s">
        <v>214</v>
      </c>
      <c r="H271" s="15" t="s">
        <v>453</v>
      </c>
      <c r="I271" s="13">
        <v>71</v>
      </c>
      <c r="J271" s="13">
        <v>22</v>
      </c>
      <c r="K271" s="9" t="s">
        <v>448</v>
      </c>
    </row>
    <row r="272" spans="1:11" s="3" customFormat="1" ht="12.75" customHeight="1" x14ac:dyDescent="0.2">
      <c r="A272" s="11">
        <v>237</v>
      </c>
      <c r="B272" s="11">
        <v>-32.299999999999997</v>
      </c>
      <c r="C272" s="11">
        <v>-31.5</v>
      </c>
      <c r="D272" s="12">
        <v>0</v>
      </c>
      <c r="E272" s="12">
        <v>0</v>
      </c>
      <c r="F272" s="12">
        <v>0</v>
      </c>
      <c r="G272" s="9" t="s">
        <v>214</v>
      </c>
      <c r="H272" s="9" t="s">
        <v>454</v>
      </c>
      <c r="I272" s="13">
        <v>71</v>
      </c>
      <c r="J272" s="13">
        <v>22</v>
      </c>
      <c r="K272" s="9" t="s">
        <v>448</v>
      </c>
    </row>
    <row r="273" spans="1:25" s="3" customFormat="1" ht="12.75" customHeight="1" x14ac:dyDescent="0.2">
      <c r="A273" s="11">
        <v>237</v>
      </c>
      <c r="B273" s="11">
        <v>-32.431483999999998</v>
      </c>
      <c r="C273" s="11">
        <v>-33.083824999999997</v>
      </c>
      <c r="D273" s="12">
        <v>0</v>
      </c>
      <c r="E273" s="12">
        <v>0</v>
      </c>
      <c r="F273" s="12">
        <v>0</v>
      </c>
      <c r="G273" s="15" t="s">
        <v>214</v>
      </c>
      <c r="H273" s="15" t="s">
        <v>455</v>
      </c>
      <c r="I273" s="13">
        <v>71</v>
      </c>
      <c r="J273" s="13">
        <v>22</v>
      </c>
      <c r="K273" s="9" t="s">
        <v>448</v>
      </c>
    </row>
    <row r="274" spans="1:25" s="3" customFormat="1" ht="12.75" customHeight="1" x14ac:dyDescent="0.2">
      <c r="A274" s="11">
        <v>242.1</v>
      </c>
      <c r="B274" s="11">
        <v>-31.376847999999999</v>
      </c>
      <c r="C274" s="11">
        <v>-31.644109</v>
      </c>
      <c r="D274" s="12">
        <v>0</v>
      </c>
      <c r="E274" s="12">
        <v>0</v>
      </c>
      <c r="F274" s="12">
        <v>0</v>
      </c>
      <c r="G274" s="15" t="s">
        <v>214</v>
      </c>
      <c r="H274" s="15" t="s">
        <v>456</v>
      </c>
      <c r="I274" s="13">
        <v>71</v>
      </c>
      <c r="J274" s="13">
        <v>22</v>
      </c>
      <c r="K274" s="9" t="s">
        <v>448</v>
      </c>
    </row>
    <row r="275" spans="1:25" s="3" customFormat="1" ht="12.75" customHeight="1" x14ac:dyDescent="0.2">
      <c r="A275" s="11">
        <v>242.1</v>
      </c>
      <c r="B275" s="11">
        <v>-32.763607999999998</v>
      </c>
      <c r="C275" s="11">
        <v>-31.738209000000001</v>
      </c>
      <c r="D275" s="12">
        <v>0</v>
      </c>
      <c r="E275" s="12">
        <v>0</v>
      </c>
      <c r="F275" s="12">
        <v>0</v>
      </c>
      <c r="G275" s="15" t="s">
        <v>214</v>
      </c>
      <c r="H275" s="15" t="s">
        <v>457</v>
      </c>
      <c r="I275" s="13">
        <v>71</v>
      </c>
      <c r="J275" s="13">
        <v>22</v>
      </c>
      <c r="K275" s="9" t="s">
        <v>216</v>
      </c>
    </row>
    <row r="276" spans="1:25" s="3" customFormat="1" ht="12.75" customHeight="1" x14ac:dyDescent="0.2">
      <c r="A276" s="11">
        <v>242.1</v>
      </c>
      <c r="B276" s="11">
        <v>-30.379791999999998</v>
      </c>
      <c r="C276" s="11">
        <v>-30.402501000000001</v>
      </c>
      <c r="D276" s="12">
        <v>0</v>
      </c>
      <c r="E276" s="12">
        <v>0</v>
      </c>
      <c r="F276" s="12">
        <v>0</v>
      </c>
      <c r="G276" s="15" t="s">
        <v>214</v>
      </c>
      <c r="H276" s="15" t="s">
        <v>458</v>
      </c>
      <c r="I276" s="13">
        <v>71</v>
      </c>
      <c r="J276" s="13">
        <v>22</v>
      </c>
      <c r="K276" s="9" t="s">
        <v>276</v>
      </c>
    </row>
    <row r="277" spans="1:25" s="3" customFormat="1" ht="12.75" customHeight="1" x14ac:dyDescent="0.2">
      <c r="A277" s="11">
        <v>253</v>
      </c>
      <c r="B277" s="11">
        <v>-33.200000000000003</v>
      </c>
      <c r="C277" s="11">
        <v>-33.1</v>
      </c>
      <c r="D277" s="12">
        <v>1</v>
      </c>
      <c r="E277" s="12">
        <v>0</v>
      </c>
      <c r="F277" s="12">
        <v>0</v>
      </c>
      <c r="G277" s="9" t="s">
        <v>459</v>
      </c>
      <c r="H277" s="9">
        <v>17.2</v>
      </c>
      <c r="I277" s="13">
        <v>77.875</v>
      </c>
      <c r="J277" s="13">
        <v>20.975200000000001</v>
      </c>
      <c r="K277" s="9" t="s">
        <v>460</v>
      </c>
    </row>
    <row r="278" spans="1:25" s="3" customFormat="1" ht="12.75" customHeight="1" x14ac:dyDescent="0.2">
      <c r="A278" s="11">
        <v>253</v>
      </c>
      <c r="B278" s="11">
        <v>-35.799999999999997</v>
      </c>
      <c r="C278" s="11">
        <v>-33.9</v>
      </c>
      <c r="D278" s="12">
        <v>1</v>
      </c>
      <c r="E278" s="12">
        <v>1</v>
      </c>
      <c r="F278" s="12">
        <v>0</v>
      </c>
      <c r="G278" s="9" t="s">
        <v>459</v>
      </c>
      <c r="H278" s="9">
        <v>17.12</v>
      </c>
      <c r="I278" s="13">
        <v>77.875</v>
      </c>
      <c r="J278" s="13">
        <v>20.975200000000001</v>
      </c>
      <c r="K278" s="9" t="s">
        <v>460</v>
      </c>
    </row>
    <row r="279" spans="1:25" s="3" customFormat="1" ht="12.75" customHeight="1" x14ac:dyDescent="0.2">
      <c r="A279" s="11">
        <v>253</v>
      </c>
      <c r="B279" s="11">
        <v>-36.700000000000003</v>
      </c>
      <c r="C279" s="11">
        <v>-35.5</v>
      </c>
      <c r="D279" s="12">
        <v>1</v>
      </c>
      <c r="E279" s="12">
        <v>1</v>
      </c>
      <c r="F279" s="12">
        <v>0</v>
      </c>
      <c r="G279" s="9" t="s">
        <v>459</v>
      </c>
      <c r="H279" s="9">
        <v>17.03</v>
      </c>
      <c r="I279" s="13">
        <v>77.875</v>
      </c>
      <c r="J279" s="13">
        <v>20.975200000000001</v>
      </c>
      <c r="K279" s="9" t="s">
        <v>460</v>
      </c>
    </row>
    <row r="280" spans="1:25" s="3" customFormat="1" ht="12.75" customHeight="1" x14ac:dyDescent="0.2">
      <c r="A280" s="11">
        <v>253</v>
      </c>
      <c r="B280" s="11">
        <v>-36.799999999999997</v>
      </c>
      <c r="C280" s="11">
        <v>-31.8</v>
      </c>
      <c r="D280" s="12">
        <v>1</v>
      </c>
      <c r="E280" s="12">
        <v>1</v>
      </c>
      <c r="F280" s="12">
        <v>0</v>
      </c>
      <c r="G280" s="9" t="s">
        <v>459</v>
      </c>
      <c r="H280" s="9">
        <v>16.850000000000001</v>
      </c>
      <c r="I280" s="13">
        <v>77.875</v>
      </c>
      <c r="J280" s="13">
        <v>20.975200000000001</v>
      </c>
      <c r="K280" s="9" t="s">
        <v>460</v>
      </c>
    </row>
    <row r="281" spans="1:25" s="3" customFormat="1" ht="12.75" customHeight="1" x14ac:dyDescent="0.2">
      <c r="A281" s="11">
        <v>253</v>
      </c>
      <c r="B281" s="11">
        <v>-32.700000000000003</v>
      </c>
      <c r="C281" s="11">
        <v>-31.4</v>
      </c>
      <c r="D281" s="12">
        <v>1</v>
      </c>
      <c r="E281" s="12">
        <v>0</v>
      </c>
      <c r="F281" s="12">
        <v>0</v>
      </c>
      <c r="G281" s="9" t="s">
        <v>459</v>
      </c>
      <c r="H281" s="9">
        <v>16.579999999999998</v>
      </c>
      <c r="I281" s="13">
        <v>77.875</v>
      </c>
      <c r="J281" s="13">
        <v>20.975200000000001</v>
      </c>
      <c r="K281" s="9" t="s">
        <v>460</v>
      </c>
    </row>
    <row r="282" spans="1:25" s="3" customFormat="1" ht="12.75" customHeight="1" x14ac:dyDescent="0.2">
      <c r="A282" s="11">
        <v>253</v>
      </c>
      <c r="B282" s="11">
        <v>-33.200000000000003</v>
      </c>
      <c r="C282" s="11">
        <v>-28.3</v>
      </c>
      <c r="D282" s="12">
        <v>1</v>
      </c>
      <c r="E282" s="12">
        <v>0</v>
      </c>
      <c r="F282" s="12">
        <v>0</v>
      </c>
      <c r="G282" s="9" t="s">
        <v>459</v>
      </c>
      <c r="H282" s="9" t="s">
        <v>461</v>
      </c>
      <c r="I282" s="13">
        <v>77.875</v>
      </c>
      <c r="J282" s="13">
        <v>20.975200000000001</v>
      </c>
      <c r="K282" s="9" t="s">
        <v>460</v>
      </c>
    </row>
    <row r="283" spans="1:25" s="3" customFormat="1" ht="12.75" customHeight="1" x14ac:dyDescent="0.2">
      <c r="A283" s="11">
        <v>253</v>
      </c>
      <c r="B283" s="11">
        <v>-32.299999999999997</v>
      </c>
      <c r="C283" s="11">
        <v>-30.6</v>
      </c>
      <c r="D283" s="12">
        <v>1</v>
      </c>
      <c r="E283" s="12">
        <v>0</v>
      </c>
      <c r="F283" s="12">
        <v>0</v>
      </c>
      <c r="G283" s="9" t="s">
        <v>459</v>
      </c>
      <c r="H283" s="9" t="s">
        <v>462</v>
      </c>
      <c r="I283" s="13">
        <v>77.875</v>
      </c>
      <c r="J283" s="13">
        <v>20.975200000000001</v>
      </c>
      <c r="K283" s="9" t="s">
        <v>460</v>
      </c>
    </row>
    <row r="284" spans="1:25" s="23" customFormat="1" x14ac:dyDescent="0.2">
      <c r="A284" s="19">
        <v>360</v>
      </c>
      <c r="B284" s="19">
        <v>-31.8</v>
      </c>
      <c r="C284" s="19">
        <v>-31.7</v>
      </c>
      <c r="D284" s="12">
        <v>1</v>
      </c>
      <c r="E284" s="12">
        <v>0</v>
      </c>
      <c r="F284" s="12">
        <v>0</v>
      </c>
      <c r="G284" s="19" t="s">
        <v>1193</v>
      </c>
      <c r="H284" s="5">
        <v>70.05</v>
      </c>
      <c r="I284" s="24">
        <v>50.5</v>
      </c>
      <c r="J284" s="24">
        <v>20.3</v>
      </c>
      <c r="K284" s="23" t="s">
        <v>1192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</row>
    <row r="285" spans="1:25" s="23" customFormat="1" x14ac:dyDescent="0.2">
      <c r="A285" s="19">
        <v>362</v>
      </c>
      <c r="B285" s="19">
        <v>-31.9</v>
      </c>
      <c r="C285" s="19">
        <v>-31.6</v>
      </c>
      <c r="D285" s="12">
        <v>1</v>
      </c>
      <c r="E285" s="12">
        <v>0</v>
      </c>
      <c r="F285" s="12">
        <v>0</v>
      </c>
      <c r="G285" s="19" t="s">
        <v>1193</v>
      </c>
      <c r="H285" s="5">
        <v>66.05</v>
      </c>
      <c r="I285" s="24">
        <v>50.5</v>
      </c>
      <c r="J285" s="24">
        <v>20.3</v>
      </c>
      <c r="K285" s="23" t="s">
        <v>1192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</row>
    <row r="286" spans="1:25" s="23" customFormat="1" x14ac:dyDescent="0.2">
      <c r="A286" s="19">
        <v>365.5</v>
      </c>
      <c r="B286" s="19">
        <v>-31.9</v>
      </c>
      <c r="C286" s="19">
        <v>-31.6</v>
      </c>
      <c r="D286" s="12">
        <v>1</v>
      </c>
      <c r="E286" s="12">
        <v>0</v>
      </c>
      <c r="F286" s="12">
        <v>0</v>
      </c>
      <c r="G286" s="19" t="s">
        <v>1193</v>
      </c>
      <c r="H286" s="5">
        <v>62.25</v>
      </c>
      <c r="I286" s="24">
        <v>50.5</v>
      </c>
      <c r="J286" s="24">
        <v>20.3</v>
      </c>
      <c r="K286" s="23" t="s">
        <v>1192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</row>
    <row r="287" spans="1:25" s="23" customFormat="1" x14ac:dyDescent="0.2">
      <c r="A287" s="19">
        <v>366</v>
      </c>
      <c r="B287" s="19">
        <v>-31.4</v>
      </c>
      <c r="C287" s="19">
        <v>-31.2</v>
      </c>
      <c r="D287" s="12">
        <v>1</v>
      </c>
      <c r="E287" s="12">
        <v>0</v>
      </c>
      <c r="F287" s="12">
        <v>0</v>
      </c>
      <c r="G287" s="19" t="s">
        <v>1193</v>
      </c>
      <c r="H287" s="5">
        <v>58.85</v>
      </c>
      <c r="I287" s="24">
        <v>50.5</v>
      </c>
      <c r="J287" s="24">
        <v>20.3</v>
      </c>
      <c r="K287" s="23" t="s">
        <v>1192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</row>
    <row r="288" spans="1:25" s="23" customFormat="1" x14ac:dyDescent="0.2">
      <c r="A288" s="19">
        <v>367</v>
      </c>
      <c r="B288" s="19">
        <v>-31.5</v>
      </c>
      <c r="C288" s="19">
        <v>-31.1</v>
      </c>
      <c r="D288" s="12">
        <v>1</v>
      </c>
      <c r="E288" s="12">
        <v>0</v>
      </c>
      <c r="F288" s="12">
        <v>0</v>
      </c>
      <c r="G288" s="19" t="s">
        <v>1193</v>
      </c>
      <c r="H288" s="5">
        <v>56.35</v>
      </c>
      <c r="I288" s="24">
        <v>50.5</v>
      </c>
      <c r="J288" s="24">
        <v>20.3</v>
      </c>
      <c r="K288" s="23" t="s">
        <v>1192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</row>
    <row r="289" spans="1:25" s="23" customFormat="1" x14ac:dyDescent="0.2">
      <c r="A289" s="19">
        <v>367.8</v>
      </c>
      <c r="B289" s="19">
        <v>-30.9</v>
      </c>
      <c r="C289" s="19">
        <v>-30.3</v>
      </c>
      <c r="D289" s="12">
        <v>1</v>
      </c>
      <c r="E289" s="12">
        <v>0</v>
      </c>
      <c r="F289" s="12">
        <v>0</v>
      </c>
      <c r="G289" s="19" t="s">
        <v>1193</v>
      </c>
      <c r="H289" s="5">
        <v>54.75</v>
      </c>
      <c r="I289" s="24">
        <v>50.5</v>
      </c>
      <c r="J289" s="24">
        <v>20.3</v>
      </c>
      <c r="K289" s="23" t="s">
        <v>1192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</row>
    <row r="290" spans="1:25" s="23" customFormat="1" x14ac:dyDescent="0.2">
      <c r="A290" s="19">
        <v>368</v>
      </c>
      <c r="B290" s="19">
        <v>-30.2</v>
      </c>
      <c r="C290" s="19">
        <v>-29.8</v>
      </c>
      <c r="D290" s="12">
        <v>1</v>
      </c>
      <c r="E290" s="12">
        <v>0</v>
      </c>
      <c r="F290" s="12">
        <v>0</v>
      </c>
      <c r="G290" s="19" t="s">
        <v>1193</v>
      </c>
      <c r="H290" s="5">
        <v>51.65</v>
      </c>
      <c r="I290" s="24">
        <v>50.5</v>
      </c>
      <c r="J290" s="24">
        <v>20.3</v>
      </c>
      <c r="K290" s="23" t="s">
        <v>1192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</row>
    <row r="291" spans="1:25" s="23" customFormat="1" x14ac:dyDescent="0.2">
      <c r="A291" s="19">
        <v>368.5</v>
      </c>
      <c r="B291" s="19">
        <v>-30.4</v>
      </c>
      <c r="C291" s="19">
        <v>-30</v>
      </c>
      <c r="D291" s="12">
        <v>1</v>
      </c>
      <c r="E291" s="12">
        <v>0</v>
      </c>
      <c r="F291" s="12">
        <v>0</v>
      </c>
      <c r="G291" s="19" t="s">
        <v>1193</v>
      </c>
      <c r="H291" s="5">
        <v>50.35</v>
      </c>
      <c r="I291" s="24">
        <v>50.5</v>
      </c>
      <c r="J291" s="24">
        <v>20.3</v>
      </c>
      <c r="K291" s="23" t="s">
        <v>1192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</row>
    <row r="292" spans="1:25" s="23" customFormat="1" x14ac:dyDescent="0.2">
      <c r="A292" s="19">
        <v>369</v>
      </c>
      <c r="B292" s="19">
        <v>-30.1</v>
      </c>
      <c r="C292" s="19">
        <v>-29.7</v>
      </c>
      <c r="D292" s="12">
        <v>1</v>
      </c>
      <c r="E292" s="12">
        <v>0</v>
      </c>
      <c r="F292" s="12">
        <v>0</v>
      </c>
      <c r="G292" s="19" t="s">
        <v>1193</v>
      </c>
      <c r="H292" s="5">
        <v>49.35</v>
      </c>
      <c r="I292" s="24">
        <v>50.5</v>
      </c>
      <c r="J292" s="24">
        <v>20.3</v>
      </c>
      <c r="K292" s="23" t="s">
        <v>1192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1:25" s="23" customFormat="1" x14ac:dyDescent="0.2">
      <c r="A293" s="19">
        <v>370.5</v>
      </c>
      <c r="B293" s="19">
        <v>-30.4</v>
      </c>
      <c r="C293" s="19">
        <v>-29.9</v>
      </c>
      <c r="D293" s="12">
        <v>1</v>
      </c>
      <c r="E293" s="12">
        <v>0</v>
      </c>
      <c r="F293" s="12">
        <v>0</v>
      </c>
      <c r="G293" s="19" t="s">
        <v>1193</v>
      </c>
      <c r="H293" s="5">
        <v>49.25</v>
      </c>
      <c r="I293" s="24">
        <v>50.5</v>
      </c>
      <c r="J293" s="24">
        <v>20.3</v>
      </c>
      <c r="K293" s="23" t="s">
        <v>1192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</row>
    <row r="294" spans="1:25" s="23" customFormat="1" x14ac:dyDescent="0.2">
      <c r="A294" s="19">
        <v>371</v>
      </c>
      <c r="B294" s="19">
        <v>-30.4</v>
      </c>
      <c r="C294" s="19">
        <v>-30.1</v>
      </c>
      <c r="D294" s="12">
        <v>1</v>
      </c>
      <c r="E294" s="12">
        <v>0</v>
      </c>
      <c r="F294" s="12">
        <v>0</v>
      </c>
      <c r="G294" s="19" t="s">
        <v>1193</v>
      </c>
      <c r="H294" s="5">
        <v>46.4</v>
      </c>
      <c r="I294" s="24">
        <v>50.5</v>
      </c>
      <c r="J294" s="24">
        <v>20.3</v>
      </c>
      <c r="K294" s="23" t="s">
        <v>1192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</row>
    <row r="295" spans="1:25" s="23" customFormat="1" x14ac:dyDescent="0.2">
      <c r="A295" s="19">
        <v>371</v>
      </c>
      <c r="B295" s="19">
        <v>-31.6</v>
      </c>
      <c r="C295" s="19">
        <v>-31.2</v>
      </c>
      <c r="D295" s="12">
        <v>1</v>
      </c>
      <c r="E295" s="12">
        <v>0</v>
      </c>
      <c r="F295" s="12">
        <v>0</v>
      </c>
      <c r="G295" s="19" t="s">
        <v>1193</v>
      </c>
      <c r="H295" s="5">
        <v>45.9</v>
      </c>
      <c r="I295" s="24">
        <v>50.5</v>
      </c>
      <c r="J295" s="24">
        <v>20.3</v>
      </c>
      <c r="K295" s="23" t="s">
        <v>1192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</row>
    <row r="296" spans="1:25" s="23" customFormat="1" x14ac:dyDescent="0.2">
      <c r="A296" s="19">
        <v>372.9</v>
      </c>
      <c r="B296" s="19">
        <v>-31.6</v>
      </c>
      <c r="C296" s="19">
        <v>-30.9</v>
      </c>
      <c r="D296" s="12">
        <v>1</v>
      </c>
      <c r="E296" s="12">
        <v>0</v>
      </c>
      <c r="F296" s="12">
        <v>0</v>
      </c>
      <c r="G296" s="19" t="s">
        <v>1193</v>
      </c>
      <c r="H296" s="5">
        <v>45.2</v>
      </c>
      <c r="I296" s="24">
        <v>50.5</v>
      </c>
      <c r="J296" s="24">
        <v>20.3</v>
      </c>
      <c r="K296" s="23" t="s">
        <v>1192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</row>
    <row r="297" spans="1:25" s="23" customFormat="1" x14ac:dyDescent="0.2">
      <c r="A297" s="19">
        <v>373</v>
      </c>
      <c r="B297" s="19">
        <v>-33</v>
      </c>
      <c r="C297" s="19">
        <v>-32.5</v>
      </c>
      <c r="D297" s="12">
        <v>1</v>
      </c>
      <c r="E297" s="12">
        <v>0</v>
      </c>
      <c r="F297" s="12">
        <v>0</v>
      </c>
      <c r="G297" s="19" t="s">
        <v>1193</v>
      </c>
      <c r="H297" s="5">
        <v>44.7</v>
      </c>
      <c r="I297" s="24">
        <v>50.5</v>
      </c>
      <c r="J297" s="24">
        <v>20.3</v>
      </c>
      <c r="K297" s="23" t="s">
        <v>1192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</row>
    <row r="298" spans="1:25" s="23" customFormat="1" x14ac:dyDescent="0.2">
      <c r="A298" s="19">
        <v>373.5</v>
      </c>
      <c r="B298" s="19">
        <v>-33</v>
      </c>
      <c r="C298" s="19">
        <v>-33</v>
      </c>
      <c r="D298" s="12">
        <v>1</v>
      </c>
      <c r="E298" s="12">
        <v>0</v>
      </c>
      <c r="F298" s="12">
        <v>0</v>
      </c>
      <c r="G298" s="19" t="s">
        <v>1193</v>
      </c>
      <c r="H298" s="5">
        <v>44.300000000000004</v>
      </c>
      <c r="I298" s="24">
        <v>50.5</v>
      </c>
      <c r="J298" s="24">
        <v>20.3</v>
      </c>
      <c r="K298" s="23" t="s">
        <v>1192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</row>
    <row r="299" spans="1:25" s="23" customFormat="1" x14ac:dyDescent="0.2">
      <c r="A299" s="19">
        <v>374</v>
      </c>
      <c r="B299" s="19">
        <v>-33.299999999999997</v>
      </c>
      <c r="C299" s="19">
        <v>-33.200000000000003</v>
      </c>
      <c r="D299" s="12">
        <v>1</v>
      </c>
      <c r="E299" s="12">
        <v>0</v>
      </c>
      <c r="F299" s="12">
        <v>0</v>
      </c>
      <c r="G299" s="19" t="s">
        <v>1193</v>
      </c>
      <c r="H299" s="5">
        <v>43.4</v>
      </c>
      <c r="I299" s="24">
        <v>50.5</v>
      </c>
      <c r="J299" s="24">
        <v>20.3</v>
      </c>
      <c r="K299" s="23" t="s">
        <v>1192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</row>
    <row r="300" spans="1:25" s="23" customFormat="1" x14ac:dyDescent="0.2">
      <c r="A300" s="19">
        <v>374.5</v>
      </c>
      <c r="B300" s="19">
        <v>-32.799999999999997</v>
      </c>
      <c r="C300" s="19">
        <v>-32.4</v>
      </c>
      <c r="D300" s="12">
        <v>1</v>
      </c>
      <c r="E300" s="12">
        <v>0</v>
      </c>
      <c r="F300" s="12">
        <v>0</v>
      </c>
      <c r="G300" s="19" t="s">
        <v>1193</v>
      </c>
      <c r="H300" s="5">
        <v>42.5</v>
      </c>
      <c r="I300" s="24">
        <v>50.5</v>
      </c>
      <c r="J300" s="24">
        <v>20.3</v>
      </c>
      <c r="K300" s="23" t="s">
        <v>1192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:25" s="23" customFormat="1" x14ac:dyDescent="0.2">
      <c r="A301" s="19">
        <v>375</v>
      </c>
      <c r="B301" s="19">
        <v>-33.1</v>
      </c>
      <c r="C301" s="19">
        <v>-32</v>
      </c>
      <c r="D301" s="12">
        <v>1</v>
      </c>
      <c r="E301" s="12">
        <v>0</v>
      </c>
      <c r="F301" s="12">
        <v>0</v>
      </c>
      <c r="G301" s="19" t="s">
        <v>1193</v>
      </c>
      <c r="H301" s="5">
        <v>40.300000000000004</v>
      </c>
      <c r="I301" s="24">
        <v>50.5</v>
      </c>
      <c r="J301" s="24">
        <v>20.3</v>
      </c>
      <c r="K301" s="23" t="s">
        <v>1192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</row>
    <row r="302" spans="1:25" s="23" customFormat="1" x14ac:dyDescent="0.2">
      <c r="A302" s="19">
        <v>376</v>
      </c>
      <c r="B302" s="19">
        <v>-33.200000000000003</v>
      </c>
      <c r="C302" s="19">
        <v>-32.799999999999997</v>
      </c>
      <c r="D302" s="12">
        <v>1</v>
      </c>
      <c r="E302" s="12">
        <v>0</v>
      </c>
      <c r="F302" s="12">
        <v>0</v>
      </c>
      <c r="G302" s="19" t="s">
        <v>1193</v>
      </c>
      <c r="H302" s="5">
        <v>36.5</v>
      </c>
      <c r="I302" s="24">
        <v>50.5</v>
      </c>
      <c r="J302" s="24">
        <v>20.3</v>
      </c>
      <c r="K302" s="23" t="s">
        <v>1192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</row>
    <row r="303" spans="1:25" s="23" customFormat="1" x14ac:dyDescent="0.2">
      <c r="A303" s="19">
        <v>377</v>
      </c>
      <c r="B303" s="19">
        <v>-33.1</v>
      </c>
      <c r="C303" s="19">
        <v>-33</v>
      </c>
      <c r="D303" s="12">
        <v>1</v>
      </c>
      <c r="E303" s="12">
        <v>0</v>
      </c>
      <c r="F303" s="12">
        <v>0</v>
      </c>
      <c r="G303" s="19" t="s">
        <v>1193</v>
      </c>
      <c r="H303" s="5">
        <v>34.4</v>
      </c>
      <c r="I303" s="24">
        <v>50.5</v>
      </c>
      <c r="J303" s="24">
        <v>20.3</v>
      </c>
      <c r="K303" s="23" t="s">
        <v>1192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:25" s="23" customFormat="1" x14ac:dyDescent="0.2">
      <c r="A304" s="19">
        <v>378</v>
      </c>
      <c r="B304" s="19">
        <v>-33</v>
      </c>
      <c r="C304" s="19">
        <v>-32.299999999999997</v>
      </c>
      <c r="D304" s="12">
        <v>1</v>
      </c>
      <c r="E304" s="12">
        <v>0</v>
      </c>
      <c r="F304" s="12">
        <v>0</v>
      </c>
      <c r="G304" s="19" t="s">
        <v>1193</v>
      </c>
      <c r="H304" s="5">
        <v>31.8</v>
      </c>
      <c r="I304" s="24">
        <v>50.5</v>
      </c>
      <c r="J304" s="24">
        <v>20.3</v>
      </c>
      <c r="K304" s="23" t="s">
        <v>1192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</row>
    <row r="305" spans="1:25" s="23" customFormat="1" x14ac:dyDescent="0.2">
      <c r="A305" s="19">
        <v>378</v>
      </c>
      <c r="B305" s="19">
        <v>-33.5</v>
      </c>
      <c r="C305" s="19">
        <v>-32.799999999999997</v>
      </c>
      <c r="D305" s="12">
        <v>1</v>
      </c>
      <c r="E305" s="12">
        <v>0</v>
      </c>
      <c r="F305" s="12">
        <v>0</v>
      </c>
      <c r="G305" s="19" t="s">
        <v>1193</v>
      </c>
      <c r="H305" s="5">
        <v>29.900000000000002</v>
      </c>
      <c r="I305" s="24">
        <v>50.5</v>
      </c>
      <c r="J305" s="24">
        <v>20.3</v>
      </c>
      <c r="K305" s="23" t="s">
        <v>1192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1:25" s="23" customFormat="1" x14ac:dyDescent="0.2">
      <c r="A306" s="19">
        <v>379</v>
      </c>
      <c r="B306" s="19">
        <v>-33.200000000000003</v>
      </c>
      <c r="C306" s="19">
        <v>-32.1</v>
      </c>
      <c r="D306" s="12">
        <v>1</v>
      </c>
      <c r="E306" s="12">
        <v>0</v>
      </c>
      <c r="F306" s="12">
        <v>0</v>
      </c>
      <c r="G306" s="19" t="s">
        <v>1193</v>
      </c>
      <c r="H306" s="5">
        <v>23.55</v>
      </c>
      <c r="I306" s="24">
        <v>50.5</v>
      </c>
      <c r="J306" s="24">
        <v>20.3</v>
      </c>
      <c r="K306" s="23" t="s">
        <v>1192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:25" ht="12.75" customHeight="1" x14ac:dyDescent="0.2">
      <c r="A307" s="11">
        <v>441</v>
      </c>
      <c r="B307" s="11">
        <v>-33.700000000000003</v>
      </c>
      <c r="C307" s="11">
        <v>-33.9</v>
      </c>
      <c r="D307" s="12">
        <v>1</v>
      </c>
      <c r="E307" s="12">
        <v>0</v>
      </c>
      <c r="F307" s="12">
        <v>0</v>
      </c>
      <c r="G307" s="9" t="s">
        <v>500</v>
      </c>
      <c r="H307" s="9" t="s">
        <v>501</v>
      </c>
      <c r="I307" s="13">
        <v>42.132153000000002</v>
      </c>
      <c r="J307" s="13">
        <v>-90.664201000000006</v>
      </c>
      <c r="K307" s="9" t="s">
        <v>502</v>
      </c>
    </row>
    <row r="308" spans="1:25" ht="12.75" customHeight="1" x14ac:dyDescent="0.2">
      <c r="A308" s="11">
        <v>442</v>
      </c>
      <c r="B308" s="11">
        <v>-33.6</v>
      </c>
      <c r="C308" s="11">
        <v>-33.700000000000003</v>
      </c>
      <c r="D308" s="12">
        <v>1</v>
      </c>
      <c r="E308" s="12">
        <v>0</v>
      </c>
      <c r="F308" s="12">
        <v>0</v>
      </c>
      <c r="G308" s="9" t="s">
        <v>500</v>
      </c>
      <c r="H308" s="9" t="s">
        <v>503</v>
      </c>
      <c r="I308" s="13">
        <v>42.132153000000002</v>
      </c>
      <c r="J308" s="13">
        <v>-90.664201000000006</v>
      </c>
      <c r="K308" s="9" t="s">
        <v>502</v>
      </c>
    </row>
    <row r="309" spans="1:25" ht="12.75" customHeight="1" x14ac:dyDescent="0.2">
      <c r="A309" s="11">
        <v>442</v>
      </c>
      <c r="B309" s="11">
        <v>-32.4</v>
      </c>
      <c r="C309" s="11">
        <v>-32.1</v>
      </c>
      <c r="D309" s="12">
        <v>1</v>
      </c>
      <c r="E309" s="12">
        <v>0</v>
      </c>
      <c r="F309" s="12">
        <v>0</v>
      </c>
      <c r="G309" s="9" t="s">
        <v>500</v>
      </c>
      <c r="H309" s="9" t="s">
        <v>504</v>
      </c>
      <c r="I309" s="13">
        <v>42.132153000000002</v>
      </c>
      <c r="J309" s="13">
        <v>-90.664201000000006</v>
      </c>
      <c r="K309" s="9" t="s">
        <v>502</v>
      </c>
    </row>
    <row r="310" spans="1:25" ht="12.75" customHeight="1" x14ac:dyDescent="0.2">
      <c r="A310" s="11">
        <v>443</v>
      </c>
      <c r="B310" s="11">
        <v>-33.6</v>
      </c>
      <c r="C310" s="11">
        <v>-33.700000000000003</v>
      </c>
      <c r="D310" s="12">
        <v>1</v>
      </c>
      <c r="E310" s="12">
        <v>1</v>
      </c>
      <c r="F310" s="12">
        <v>0</v>
      </c>
      <c r="G310" s="9" t="s">
        <v>500</v>
      </c>
      <c r="H310" s="9" t="s">
        <v>505</v>
      </c>
      <c r="I310" s="13">
        <v>42.132153000000002</v>
      </c>
      <c r="J310" s="13">
        <v>-90.664201000000006</v>
      </c>
      <c r="K310" s="9" t="s">
        <v>502</v>
      </c>
    </row>
    <row r="311" spans="1:25" ht="12.75" customHeight="1" x14ac:dyDescent="0.2">
      <c r="A311" s="11">
        <v>443</v>
      </c>
      <c r="B311" s="11">
        <v>-34.4</v>
      </c>
      <c r="C311" s="11">
        <v>-34.200000000000003</v>
      </c>
      <c r="D311" s="12">
        <v>1</v>
      </c>
      <c r="E311" s="12">
        <v>1</v>
      </c>
      <c r="F311" s="12">
        <v>0</v>
      </c>
      <c r="G311" s="9" t="s">
        <v>500</v>
      </c>
      <c r="H311" s="9" t="s">
        <v>506</v>
      </c>
      <c r="I311" s="13">
        <v>40.931471999999999</v>
      </c>
      <c r="J311" s="13">
        <v>-91.147599999999997</v>
      </c>
      <c r="K311" s="9" t="s">
        <v>502</v>
      </c>
    </row>
    <row r="312" spans="1:25" ht="12.75" customHeight="1" x14ac:dyDescent="0.2">
      <c r="A312" s="11">
        <v>443</v>
      </c>
      <c r="B312" s="11">
        <v>-32.700000000000003</v>
      </c>
      <c r="C312" s="11">
        <v>-34</v>
      </c>
      <c r="D312" s="12">
        <v>1</v>
      </c>
      <c r="E312" s="12">
        <v>1</v>
      </c>
      <c r="F312" s="12">
        <v>0</v>
      </c>
      <c r="G312" s="9" t="s">
        <v>500</v>
      </c>
      <c r="H312" s="9" t="s">
        <v>507</v>
      </c>
      <c r="I312" s="13">
        <v>40.931471999999999</v>
      </c>
      <c r="J312" s="13">
        <v>-91.147599999999997</v>
      </c>
      <c r="K312" s="9" t="s">
        <v>502</v>
      </c>
    </row>
    <row r="313" spans="1:25" ht="12.75" customHeight="1" x14ac:dyDescent="0.2">
      <c r="A313" s="11">
        <v>443</v>
      </c>
      <c r="B313" s="11">
        <v>-33.4</v>
      </c>
      <c r="C313" s="11">
        <v>-33.4</v>
      </c>
      <c r="D313" s="12">
        <v>1</v>
      </c>
      <c r="E313" s="12">
        <v>1</v>
      </c>
      <c r="F313" s="12">
        <v>0</v>
      </c>
      <c r="G313" s="9" t="s">
        <v>500</v>
      </c>
      <c r="H313" s="9" t="s">
        <v>508</v>
      </c>
      <c r="I313" s="13">
        <v>40.648665999999999</v>
      </c>
      <c r="J313" s="13">
        <v>-90.312639000000004</v>
      </c>
      <c r="K313" s="9" t="s">
        <v>509</v>
      </c>
    </row>
    <row r="314" spans="1:25" ht="12.75" customHeight="1" x14ac:dyDescent="0.2">
      <c r="A314" s="11">
        <v>443</v>
      </c>
      <c r="B314" s="11">
        <v>-32.799999999999997</v>
      </c>
      <c r="C314" s="11">
        <v>-33.1</v>
      </c>
      <c r="D314" s="12">
        <v>1</v>
      </c>
      <c r="E314" s="12">
        <v>0</v>
      </c>
      <c r="F314" s="12">
        <v>0</v>
      </c>
      <c r="G314" s="9" t="s">
        <v>500</v>
      </c>
      <c r="H314" s="9" t="s">
        <v>510</v>
      </c>
      <c r="I314" s="13">
        <v>39.199596999999997</v>
      </c>
      <c r="J314" s="13">
        <v>-87.038713000000001</v>
      </c>
      <c r="K314" s="9" t="s">
        <v>509</v>
      </c>
    </row>
    <row r="315" spans="1:25" ht="12.75" customHeight="1" x14ac:dyDescent="0.2">
      <c r="A315" s="11">
        <v>443</v>
      </c>
      <c r="B315" s="11">
        <v>-31.9</v>
      </c>
      <c r="C315" s="11">
        <v>-31.4</v>
      </c>
      <c r="D315" s="12">
        <v>1</v>
      </c>
      <c r="E315" s="12">
        <v>0</v>
      </c>
      <c r="F315" s="12">
        <v>0</v>
      </c>
      <c r="G315" s="9" t="s">
        <v>500</v>
      </c>
      <c r="H315" s="9" t="s">
        <v>511</v>
      </c>
      <c r="I315" s="13">
        <v>39.199596999999997</v>
      </c>
      <c r="J315" s="13">
        <v>-87.038713000000001</v>
      </c>
      <c r="K315" s="9" t="s">
        <v>509</v>
      </c>
    </row>
    <row r="316" spans="1:25" ht="12.75" customHeight="1" x14ac:dyDescent="0.2">
      <c r="A316" s="11">
        <v>443</v>
      </c>
      <c r="B316" s="11">
        <v>-33.299999999999997</v>
      </c>
      <c r="C316" s="11">
        <v>-33.1</v>
      </c>
      <c r="D316" s="12">
        <v>1</v>
      </c>
      <c r="E316" s="12">
        <v>0</v>
      </c>
      <c r="F316" s="12">
        <v>0</v>
      </c>
      <c r="G316" s="9" t="s">
        <v>500</v>
      </c>
      <c r="H316" s="9" t="s">
        <v>512</v>
      </c>
      <c r="I316" s="13">
        <v>39.199596999999997</v>
      </c>
      <c r="J316" s="13">
        <v>-87.038713000000001</v>
      </c>
      <c r="K316" s="9" t="s">
        <v>509</v>
      </c>
    </row>
    <row r="317" spans="1:25" ht="12.75" customHeight="1" x14ac:dyDescent="0.2">
      <c r="A317" s="11">
        <v>443</v>
      </c>
      <c r="B317" s="11">
        <v>-31.8</v>
      </c>
      <c r="C317" s="11">
        <v>-31.7</v>
      </c>
      <c r="D317" s="12">
        <v>1</v>
      </c>
      <c r="E317" s="12">
        <v>0</v>
      </c>
      <c r="F317" s="12">
        <v>0</v>
      </c>
      <c r="G317" s="9" t="s">
        <v>500</v>
      </c>
      <c r="H317" s="9" t="s">
        <v>513</v>
      </c>
      <c r="I317" s="13">
        <v>39.199596999999997</v>
      </c>
      <c r="J317" s="13">
        <v>-87.038713000000001</v>
      </c>
      <c r="K317" s="9" t="s">
        <v>509</v>
      </c>
    </row>
    <row r="318" spans="1:25" ht="12.75" customHeight="1" x14ac:dyDescent="0.2">
      <c r="A318" s="11">
        <v>444</v>
      </c>
      <c r="B318" s="11">
        <v>-34</v>
      </c>
      <c r="C318" s="11">
        <v>-34.200000000000003</v>
      </c>
      <c r="D318" s="12">
        <v>1</v>
      </c>
      <c r="E318" s="12">
        <v>1</v>
      </c>
      <c r="F318" s="12">
        <v>0</v>
      </c>
      <c r="G318" s="9" t="s">
        <v>500</v>
      </c>
      <c r="H318" s="9" t="s">
        <v>514</v>
      </c>
      <c r="I318" s="13">
        <v>42.132153000000002</v>
      </c>
      <c r="J318" s="13">
        <v>-90.664201000000006</v>
      </c>
      <c r="K318" s="9" t="s">
        <v>502</v>
      </c>
    </row>
    <row r="319" spans="1:25" ht="12.75" customHeight="1" x14ac:dyDescent="0.2">
      <c r="A319" s="11">
        <v>444</v>
      </c>
      <c r="B319" s="11">
        <v>-31.8</v>
      </c>
      <c r="C319" s="11">
        <v>-33.799999999999997</v>
      </c>
      <c r="D319" s="12">
        <v>1</v>
      </c>
      <c r="E319" s="12">
        <v>1</v>
      </c>
      <c r="F319" s="12">
        <v>0</v>
      </c>
      <c r="G319" s="9" t="s">
        <v>500</v>
      </c>
      <c r="H319" s="9" t="s">
        <v>515</v>
      </c>
      <c r="I319" s="13">
        <v>40.648665999999999</v>
      </c>
      <c r="J319" s="13">
        <v>-90.312639000000004</v>
      </c>
      <c r="K319" s="9" t="s">
        <v>509</v>
      </c>
    </row>
    <row r="320" spans="1:25" ht="12.75" customHeight="1" x14ac:dyDescent="0.2">
      <c r="A320" s="11">
        <v>445</v>
      </c>
      <c r="B320" s="11">
        <v>-34.5</v>
      </c>
      <c r="C320" s="11">
        <v>-32.799999999999997</v>
      </c>
      <c r="D320" s="12">
        <v>1</v>
      </c>
      <c r="E320" s="12">
        <v>1</v>
      </c>
      <c r="F320" s="12">
        <v>0</v>
      </c>
      <c r="G320" s="9" t="s">
        <v>500</v>
      </c>
      <c r="H320" s="9" t="s">
        <v>516</v>
      </c>
      <c r="I320" s="13">
        <v>42.132153000000002</v>
      </c>
      <c r="J320" s="13">
        <v>-90.664201000000006</v>
      </c>
      <c r="K320" s="9" t="s">
        <v>502</v>
      </c>
    </row>
    <row r="321" spans="1:11" ht="12.75" customHeight="1" x14ac:dyDescent="0.2">
      <c r="A321" s="11">
        <v>445</v>
      </c>
      <c r="B321" s="11">
        <v>-33.4</v>
      </c>
      <c r="C321" s="11">
        <v>-33.4</v>
      </c>
      <c r="D321" s="12">
        <v>1</v>
      </c>
      <c r="E321" s="12">
        <v>0</v>
      </c>
      <c r="F321" s="12">
        <v>0</v>
      </c>
      <c r="G321" s="9" t="s">
        <v>500</v>
      </c>
      <c r="H321" s="9" t="s">
        <v>517</v>
      </c>
      <c r="I321" s="13">
        <v>40.648665999999999</v>
      </c>
      <c r="J321" s="13">
        <v>-90.312639000000004</v>
      </c>
      <c r="K321" s="9" t="s">
        <v>509</v>
      </c>
    </row>
    <row r="322" spans="1:11" ht="12.75" customHeight="1" x14ac:dyDescent="0.2">
      <c r="A322" s="19">
        <v>447</v>
      </c>
      <c r="B322" s="19">
        <v>-30.2</v>
      </c>
      <c r="C322" s="19">
        <v>-30</v>
      </c>
      <c r="D322" s="12">
        <v>1</v>
      </c>
      <c r="E322" s="12">
        <v>0</v>
      </c>
      <c r="F322" s="12">
        <v>0</v>
      </c>
      <c r="G322" s="9" t="s">
        <v>518</v>
      </c>
      <c r="H322" s="5">
        <v>201</v>
      </c>
      <c r="I322" s="13">
        <v>42.068899999999999</v>
      </c>
      <c r="J322" s="13">
        <v>-90.665700000000001</v>
      </c>
      <c r="K322" s="9" t="s">
        <v>520</v>
      </c>
    </row>
    <row r="323" spans="1:11" ht="12.75" customHeight="1" x14ac:dyDescent="0.2">
      <c r="A323" s="19">
        <v>447.5</v>
      </c>
      <c r="B323" s="19">
        <v>-29</v>
      </c>
      <c r="C323" s="19">
        <v>-29.2</v>
      </c>
      <c r="D323" s="12">
        <v>1</v>
      </c>
      <c r="E323" s="12">
        <v>0</v>
      </c>
      <c r="F323" s="12">
        <v>0</v>
      </c>
      <c r="G323" s="9" t="s">
        <v>518</v>
      </c>
      <c r="H323" s="5">
        <v>201.9</v>
      </c>
      <c r="I323" s="13">
        <v>42.068899999999999</v>
      </c>
      <c r="J323" s="13">
        <v>-90.665700000000001</v>
      </c>
      <c r="K323" s="9" t="s">
        <v>520</v>
      </c>
    </row>
    <row r="324" spans="1:11" ht="12.75" customHeight="1" x14ac:dyDescent="0.2">
      <c r="A324" s="19">
        <v>448</v>
      </c>
      <c r="B324" s="19">
        <v>-30</v>
      </c>
      <c r="C324" s="19">
        <v>-29.7</v>
      </c>
      <c r="D324" s="12">
        <v>1</v>
      </c>
      <c r="E324" s="12">
        <v>0</v>
      </c>
      <c r="F324" s="12">
        <v>0</v>
      </c>
      <c r="G324" s="9" t="s">
        <v>518</v>
      </c>
      <c r="H324" s="5">
        <v>203.1</v>
      </c>
      <c r="I324" s="13">
        <v>42.068899999999999</v>
      </c>
      <c r="J324" s="13">
        <v>-90.665700000000001</v>
      </c>
      <c r="K324" s="9" t="s">
        <v>520</v>
      </c>
    </row>
    <row r="325" spans="1:11" ht="12.75" customHeight="1" x14ac:dyDescent="0.2">
      <c r="A325" s="19">
        <v>448.5</v>
      </c>
      <c r="B325" s="19">
        <v>-28.6</v>
      </c>
      <c r="C325" s="19">
        <v>-28.6</v>
      </c>
      <c r="D325" s="12">
        <v>1</v>
      </c>
      <c r="E325" s="12">
        <v>0</v>
      </c>
      <c r="F325" s="12">
        <v>0</v>
      </c>
      <c r="G325" s="9" t="s">
        <v>518</v>
      </c>
      <c r="H325" s="5">
        <v>203.7</v>
      </c>
      <c r="I325" s="13">
        <v>42.068899999999999</v>
      </c>
      <c r="J325" s="13">
        <v>-90.665700000000001</v>
      </c>
      <c r="K325" s="9" t="s">
        <v>520</v>
      </c>
    </row>
    <row r="326" spans="1:11" ht="12.75" customHeight="1" x14ac:dyDescent="0.2">
      <c r="A326" s="19">
        <v>449</v>
      </c>
      <c r="B326" s="19">
        <v>-27</v>
      </c>
      <c r="C326" s="19">
        <v>-29.3</v>
      </c>
      <c r="D326" s="12">
        <v>1</v>
      </c>
      <c r="E326" s="12">
        <v>0</v>
      </c>
      <c r="F326" s="12">
        <v>0</v>
      </c>
      <c r="G326" s="9" t="s">
        <v>518</v>
      </c>
      <c r="H326" s="5">
        <v>204.8</v>
      </c>
      <c r="I326" s="13">
        <v>42.068899999999999</v>
      </c>
      <c r="J326" s="13">
        <v>-90.665700000000001</v>
      </c>
      <c r="K326" s="9" t="s">
        <v>520</v>
      </c>
    </row>
    <row r="327" spans="1:11" ht="12.75" customHeight="1" x14ac:dyDescent="0.2">
      <c r="A327" s="19">
        <v>449.5</v>
      </c>
      <c r="B327" s="19">
        <v>-27.7</v>
      </c>
      <c r="C327" s="19">
        <v>-27.7</v>
      </c>
      <c r="D327" s="12">
        <v>1</v>
      </c>
      <c r="E327" s="12">
        <v>0</v>
      </c>
      <c r="F327" s="12">
        <v>0</v>
      </c>
      <c r="G327" s="9" t="s">
        <v>518</v>
      </c>
      <c r="H327" s="5">
        <v>206</v>
      </c>
      <c r="I327" s="13">
        <v>42.068899999999999</v>
      </c>
      <c r="J327" s="13">
        <v>-90.665700000000001</v>
      </c>
      <c r="K327" s="9" t="s">
        <v>520</v>
      </c>
    </row>
    <row r="328" spans="1:11" ht="12.75" customHeight="1" x14ac:dyDescent="0.2">
      <c r="A328" s="19">
        <v>450</v>
      </c>
      <c r="B328" s="19">
        <v>-26.7</v>
      </c>
      <c r="C328" s="19">
        <v>-26.7</v>
      </c>
      <c r="D328" s="12">
        <v>1</v>
      </c>
      <c r="E328" s="12">
        <v>0</v>
      </c>
      <c r="F328" s="12">
        <v>0</v>
      </c>
      <c r="G328" s="9" t="s">
        <v>518</v>
      </c>
      <c r="H328" s="5">
        <v>206.7</v>
      </c>
      <c r="I328" s="13">
        <v>42.068899999999999</v>
      </c>
      <c r="J328" s="13">
        <v>-90.665700000000001</v>
      </c>
      <c r="K328" s="9" t="s">
        <v>520</v>
      </c>
    </row>
    <row r="329" spans="1:11" ht="12.75" customHeight="1" x14ac:dyDescent="0.2">
      <c r="A329" s="19">
        <v>450.5</v>
      </c>
      <c r="B329" s="19">
        <v>-26</v>
      </c>
      <c r="C329" s="19">
        <v>-26</v>
      </c>
      <c r="D329" s="12">
        <v>1</v>
      </c>
      <c r="E329" s="12">
        <v>0</v>
      </c>
      <c r="F329" s="12">
        <v>0</v>
      </c>
      <c r="G329" s="9" t="s">
        <v>518</v>
      </c>
      <c r="H329" s="5">
        <v>207.7</v>
      </c>
      <c r="I329" s="13">
        <v>42.068899999999999</v>
      </c>
      <c r="J329" s="13">
        <v>-90.665700000000001</v>
      </c>
      <c r="K329" s="9" t="s">
        <v>520</v>
      </c>
    </row>
    <row r="330" spans="1:11" ht="12.75" customHeight="1" x14ac:dyDescent="0.2">
      <c r="A330" s="19">
        <v>451</v>
      </c>
      <c r="B330" s="19">
        <v>-25.9</v>
      </c>
      <c r="C330" s="19">
        <v>-25.9</v>
      </c>
      <c r="D330" s="12">
        <v>1</v>
      </c>
      <c r="E330" s="12">
        <v>0</v>
      </c>
      <c r="F330" s="12">
        <v>0</v>
      </c>
      <c r="G330" s="9" t="s">
        <v>518</v>
      </c>
      <c r="H330" s="5">
        <v>208.4</v>
      </c>
      <c r="I330" s="13">
        <v>42.068899999999999</v>
      </c>
      <c r="J330" s="13">
        <v>-90.665700000000001</v>
      </c>
      <c r="K330" s="9" t="s">
        <v>520</v>
      </c>
    </row>
    <row r="331" spans="1:11" ht="12.75" customHeight="1" x14ac:dyDescent="0.2">
      <c r="A331" s="19">
        <v>451.5</v>
      </c>
      <c r="B331" s="19">
        <v>-28.4</v>
      </c>
      <c r="C331" s="19">
        <v>-28.4</v>
      </c>
      <c r="D331" s="12">
        <v>1</v>
      </c>
      <c r="E331" s="12">
        <v>0</v>
      </c>
      <c r="F331" s="12">
        <v>0</v>
      </c>
      <c r="G331" s="9" t="s">
        <v>518</v>
      </c>
      <c r="H331" s="5">
        <v>208.7</v>
      </c>
      <c r="I331" s="13">
        <v>42.068899999999999</v>
      </c>
      <c r="J331" s="13">
        <v>-90.665700000000001</v>
      </c>
      <c r="K331" s="9" t="s">
        <v>520</v>
      </c>
    </row>
    <row r="332" spans="1:11" ht="12.75" customHeight="1" x14ac:dyDescent="0.2">
      <c r="A332" s="19">
        <v>452</v>
      </c>
      <c r="B332" s="19">
        <v>-28.2</v>
      </c>
      <c r="C332" s="19">
        <v>-28.2</v>
      </c>
      <c r="D332" s="12">
        <v>1</v>
      </c>
      <c r="E332" s="12">
        <v>0</v>
      </c>
      <c r="F332" s="12">
        <v>0</v>
      </c>
      <c r="G332" s="9" t="s">
        <v>518</v>
      </c>
      <c r="H332" s="5">
        <v>209.6</v>
      </c>
      <c r="I332" s="13">
        <v>42.068899999999999</v>
      </c>
      <c r="J332" s="13">
        <v>-90.665700000000001</v>
      </c>
      <c r="K332" s="9" t="s">
        <v>520</v>
      </c>
    </row>
    <row r="333" spans="1:11" ht="12.75" customHeight="1" x14ac:dyDescent="0.2">
      <c r="A333" s="19">
        <v>452.5</v>
      </c>
      <c r="B333" s="19">
        <v>-27.5</v>
      </c>
      <c r="C333" s="19">
        <v>-27.5</v>
      </c>
      <c r="D333" s="12">
        <v>1</v>
      </c>
      <c r="E333" s="12">
        <v>0</v>
      </c>
      <c r="F333" s="12">
        <v>0</v>
      </c>
      <c r="G333" s="9" t="s">
        <v>518</v>
      </c>
      <c r="H333" s="5">
        <v>209.9</v>
      </c>
      <c r="I333" s="13">
        <v>42.068899999999999</v>
      </c>
      <c r="J333" s="13">
        <v>-90.665700000000001</v>
      </c>
      <c r="K333" s="9" t="s">
        <v>520</v>
      </c>
    </row>
    <row r="334" spans="1:11" ht="12.75" customHeight="1" x14ac:dyDescent="0.2">
      <c r="A334" s="19">
        <v>453</v>
      </c>
      <c r="B334" s="19">
        <v>-28.6</v>
      </c>
      <c r="C334" s="19">
        <v>-28.6</v>
      </c>
      <c r="D334" s="12">
        <v>1</v>
      </c>
      <c r="E334" s="12">
        <v>0</v>
      </c>
      <c r="F334" s="12">
        <v>0</v>
      </c>
      <c r="G334" s="9" t="s">
        <v>518</v>
      </c>
      <c r="H334" s="5">
        <v>211</v>
      </c>
      <c r="I334" s="13">
        <v>42.068899999999999</v>
      </c>
      <c r="J334" s="13">
        <v>-90.665700000000001</v>
      </c>
      <c r="K334" s="9" t="s">
        <v>520</v>
      </c>
    </row>
    <row r="335" spans="1:11" ht="12.75" customHeight="1" x14ac:dyDescent="0.2">
      <c r="A335" s="19">
        <v>453.5</v>
      </c>
      <c r="B335" s="19">
        <v>-29.5</v>
      </c>
      <c r="C335" s="19">
        <v>-29.5</v>
      </c>
      <c r="D335" s="12">
        <v>1</v>
      </c>
      <c r="E335" s="12">
        <v>0</v>
      </c>
      <c r="F335" s="12">
        <v>0</v>
      </c>
      <c r="G335" s="9" t="s">
        <v>518</v>
      </c>
      <c r="H335" s="5">
        <v>212.1</v>
      </c>
      <c r="I335" s="13">
        <v>42.068899999999999</v>
      </c>
      <c r="J335" s="13">
        <v>-90.665700000000001</v>
      </c>
      <c r="K335" s="9" t="s">
        <v>520</v>
      </c>
    </row>
    <row r="336" spans="1:11" ht="12.75" customHeight="1" x14ac:dyDescent="0.2">
      <c r="A336" s="19">
        <v>454</v>
      </c>
      <c r="B336" s="19">
        <v>-27</v>
      </c>
      <c r="C336" s="19">
        <v>-28.5</v>
      </c>
      <c r="D336" s="12">
        <v>1</v>
      </c>
      <c r="E336" s="12">
        <v>0</v>
      </c>
      <c r="F336" s="12">
        <v>0</v>
      </c>
      <c r="G336" s="9" t="s">
        <v>518</v>
      </c>
      <c r="H336" s="5">
        <v>213.7</v>
      </c>
      <c r="I336" s="13">
        <v>42.068899999999999</v>
      </c>
      <c r="J336" s="13">
        <v>-90.665700000000001</v>
      </c>
      <c r="K336" s="9" t="s">
        <v>520</v>
      </c>
    </row>
    <row r="337" spans="1:11" ht="12.75" customHeight="1" x14ac:dyDescent="0.2">
      <c r="A337" s="19">
        <v>454.5</v>
      </c>
      <c r="B337" s="19">
        <v>-31</v>
      </c>
      <c r="C337" s="19">
        <v>-30</v>
      </c>
      <c r="D337" s="12">
        <v>1</v>
      </c>
      <c r="E337" s="12">
        <v>0</v>
      </c>
      <c r="F337" s="12">
        <v>0</v>
      </c>
      <c r="G337" s="9" t="s">
        <v>518</v>
      </c>
      <c r="H337" s="5">
        <v>214.8</v>
      </c>
      <c r="I337" s="13">
        <v>42.068899999999999</v>
      </c>
      <c r="J337" s="13">
        <v>-90.665700000000001</v>
      </c>
      <c r="K337" s="9" t="s">
        <v>520</v>
      </c>
    </row>
    <row r="338" spans="1:11" ht="12.75" customHeight="1" x14ac:dyDescent="0.2">
      <c r="A338" s="19">
        <v>456</v>
      </c>
      <c r="B338" s="19">
        <v>-30.7</v>
      </c>
      <c r="C338" s="19">
        <v>-30.5</v>
      </c>
      <c r="D338" s="12">
        <v>1</v>
      </c>
      <c r="E338" s="12">
        <v>0</v>
      </c>
      <c r="F338" s="12">
        <v>0</v>
      </c>
      <c r="G338" s="9" t="s">
        <v>518</v>
      </c>
      <c r="H338" s="5">
        <v>216.1</v>
      </c>
      <c r="I338" s="13">
        <v>42.068899999999999</v>
      </c>
      <c r="J338" s="13">
        <v>-90.665700000000001</v>
      </c>
      <c r="K338" s="9" t="s">
        <v>520</v>
      </c>
    </row>
    <row r="339" spans="1:11" ht="12.75" customHeight="1" x14ac:dyDescent="0.2">
      <c r="A339" s="19">
        <v>456.5</v>
      </c>
      <c r="B339" s="19">
        <v>-30.5</v>
      </c>
      <c r="C339" s="19">
        <v>-30</v>
      </c>
      <c r="D339" s="12">
        <v>1</v>
      </c>
      <c r="E339" s="12">
        <v>0</v>
      </c>
      <c r="F339" s="12">
        <v>0</v>
      </c>
      <c r="G339" s="9" t="s">
        <v>518</v>
      </c>
      <c r="H339" s="5">
        <v>216.6</v>
      </c>
      <c r="I339" s="13">
        <v>42.068899999999999</v>
      </c>
      <c r="J339" s="13">
        <v>-90.665700000000001</v>
      </c>
      <c r="K339" s="9" t="s">
        <v>520</v>
      </c>
    </row>
    <row r="340" spans="1:11" ht="12.75" customHeight="1" x14ac:dyDescent="0.2">
      <c r="A340" s="19">
        <v>457</v>
      </c>
      <c r="B340" s="19">
        <v>-28.7</v>
      </c>
      <c r="C340" s="19">
        <v>-28.7</v>
      </c>
      <c r="D340" s="12">
        <v>1</v>
      </c>
      <c r="E340" s="12">
        <v>0</v>
      </c>
      <c r="F340" s="12">
        <v>0</v>
      </c>
      <c r="G340" s="9" t="s">
        <v>518</v>
      </c>
      <c r="H340" s="19">
        <v>217.7</v>
      </c>
      <c r="I340" s="13">
        <v>42.068899999999999</v>
      </c>
      <c r="J340" s="13">
        <v>-90.665700000000001</v>
      </c>
      <c r="K340" s="9" t="s">
        <v>520</v>
      </c>
    </row>
    <row r="341" spans="1:11" ht="12.75" customHeight="1" x14ac:dyDescent="0.2">
      <c r="A341" s="19">
        <v>457.5</v>
      </c>
      <c r="B341" s="19">
        <v>-29.6</v>
      </c>
      <c r="C341" s="19">
        <v>-29.6</v>
      </c>
      <c r="D341" s="12">
        <v>1</v>
      </c>
      <c r="E341" s="12">
        <v>0</v>
      </c>
      <c r="F341" s="12">
        <v>0</v>
      </c>
      <c r="G341" s="9" t="s">
        <v>518</v>
      </c>
      <c r="H341" s="19">
        <v>219.1</v>
      </c>
      <c r="I341" s="13">
        <v>42.068899999999999</v>
      </c>
      <c r="J341" s="13">
        <v>-90.665700000000001</v>
      </c>
      <c r="K341" s="9" t="s">
        <v>520</v>
      </c>
    </row>
    <row r="342" spans="1:11" ht="12.75" customHeight="1" x14ac:dyDescent="0.2">
      <c r="A342" s="19">
        <v>458</v>
      </c>
      <c r="B342" s="19">
        <v>-28.3</v>
      </c>
      <c r="C342" s="19">
        <v>-28.3</v>
      </c>
      <c r="D342" s="12">
        <v>1</v>
      </c>
      <c r="E342" s="12">
        <v>0</v>
      </c>
      <c r="F342" s="12">
        <v>0</v>
      </c>
      <c r="G342" s="9" t="s">
        <v>518</v>
      </c>
      <c r="H342" s="19">
        <v>220.6</v>
      </c>
      <c r="I342" s="13">
        <v>42.068899999999999</v>
      </c>
      <c r="J342" s="13">
        <v>-90.665700000000001</v>
      </c>
      <c r="K342" s="9" t="s">
        <v>520</v>
      </c>
    </row>
    <row r="343" spans="1:11" ht="12.75" customHeight="1" x14ac:dyDescent="0.2">
      <c r="A343" s="19">
        <v>458.5</v>
      </c>
      <c r="B343" s="19">
        <v>-31</v>
      </c>
      <c r="C343" s="19">
        <v>-29.7</v>
      </c>
      <c r="D343" s="12">
        <v>1</v>
      </c>
      <c r="E343" s="12">
        <v>0</v>
      </c>
      <c r="F343" s="12">
        <v>0</v>
      </c>
      <c r="G343" s="9" t="s">
        <v>518</v>
      </c>
      <c r="H343" s="19">
        <v>221.5</v>
      </c>
      <c r="I343" s="13">
        <v>42.068899999999999</v>
      </c>
      <c r="J343" s="13">
        <v>-90.665700000000001</v>
      </c>
      <c r="K343" s="9" t="s">
        <v>520</v>
      </c>
    </row>
    <row r="344" spans="1:11" ht="12.75" customHeight="1" x14ac:dyDescent="0.2">
      <c r="A344" s="19">
        <v>458.5</v>
      </c>
      <c r="B344" s="19">
        <v>-29.8</v>
      </c>
      <c r="C344" s="19">
        <v>-29.8</v>
      </c>
      <c r="D344" s="12">
        <v>1</v>
      </c>
      <c r="E344" s="12">
        <v>0</v>
      </c>
      <c r="F344" s="12">
        <v>0</v>
      </c>
      <c r="G344" s="9" t="s">
        <v>518</v>
      </c>
      <c r="H344" s="19">
        <v>223.4</v>
      </c>
      <c r="I344" s="13">
        <v>42.068899999999999</v>
      </c>
      <c r="J344" s="13">
        <v>-90.665700000000001</v>
      </c>
      <c r="K344" s="9" t="s">
        <v>520</v>
      </c>
    </row>
  </sheetData>
  <phoneticPr fontId="4" type="noConversion"/>
  <conditionalFormatting sqref="A306">
    <cfRule type="cellIs" dxfId="11" priority="1" operator="greaterThan">
      <formula>538</formula>
    </cfRule>
  </conditionalFormatting>
  <conditionalFormatting sqref="C322:C344 A345:G1048576">
    <cfRule type="cellIs" dxfId="10" priority="3" operator="greaterThan">
      <formula>538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8587-03BC-4266-BE8B-52611ACAF56A}">
  <dimension ref="A1:AK562"/>
  <sheetViews>
    <sheetView zoomScale="60" zoomScaleNormal="60" zoomScaleSheetLayoutView="40" workbookViewId="0">
      <pane ySplit="1" topLeftCell="A2" activePane="bottomLeft" state="frozen"/>
      <selection pane="bottomLeft" activeCell="Y3" sqref="Y3:Z3"/>
    </sheetView>
  </sheetViews>
  <sheetFormatPr defaultColWidth="8.85546875" defaultRowHeight="12.75" customHeight="1" x14ac:dyDescent="0.2"/>
  <cols>
    <col min="1" max="1" width="6.5703125" style="5" customWidth="1"/>
    <col min="2" max="3" width="4.85546875" style="5" customWidth="1"/>
    <col min="4" max="5" width="6.5703125" style="5" customWidth="1"/>
    <col min="6" max="6" width="17.140625" style="5" customWidth="1"/>
    <col min="7" max="8" width="10.140625" style="5" customWidth="1"/>
    <col min="9" max="9" width="22.5703125" style="5" customWidth="1"/>
    <col min="10" max="10" width="22.5703125" style="19" customWidth="1"/>
    <col min="11" max="11" width="5.42578125" style="5" customWidth="1"/>
    <col min="12" max="12" width="5.42578125" style="19" customWidth="1"/>
    <col min="13" max="13" width="6.5703125" style="19" customWidth="1"/>
    <col min="14" max="14" width="22.5703125" style="19" customWidth="1"/>
    <col min="15" max="16" width="6.5703125" style="20" customWidth="1"/>
    <col min="17" max="17" width="22.5703125" style="20" customWidth="1"/>
    <col min="18" max="21" width="6.5703125" style="20" customWidth="1"/>
    <col min="22" max="22" width="22.5703125" style="20" customWidth="1"/>
    <col min="23" max="23" width="6.5703125" style="20" customWidth="1"/>
    <col min="24" max="24" width="6.5703125" style="23" customWidth="1"/>
    <col min="25" max="25" width="7.85546875" style="23" customWidth="1"/>
    <col min="26" max="16384" width="8.85546875" style="23"/>
  </cols>
  <sheetData>
    <row r="1" spans="1:37" s="33" customFormat="1" x14ac:dyDescent="0.2">
      <c r="A1" s="18" t="s">
        <v>0</v>
      </c>
      <c r="B1" s="18" t="s">
        <v>533</v>
      </c>
      <c r="C1" s="18" t="s">
        <v>534</v>
      </c>
      <c r="D1" s="18" t="s">
        <v>535</v>
      </c>
      <c r="E1" s="18" t="s">
        <v>536</v>
      </c>
      <c r="F1" s="18" t="s">
        <v>537</v>
      </c>
      <c r="G1" s="18" t="s">
        <v>538</v>
      </c>
      <c r="H1" s="18" t="s">
        <v>539</v>
      </c>
      <c r="I1" s="18" t="s">
        <v>11</v>
      </c>
      <c r="J1" s="18" t="s">
        <v>540</v>
      </c>
      <c r="K1" s="18" t="s">
        <v>3</v>
      </c>
      <c r="L1" s="18" t="s">
        <v>6</v>
      </c>
      <c r="M1" s="18" t="s">
        <v>1101</v>
      </c>
      <c r="N1" s="18" t="s">
        <v>541</v>
      </c>
      <c r="O1" s="33" t="s">
        <v>542</v>
      </c>
      <c r="P1" s="33" t="s">
        <v>543</v>
      </c>
      <c r="Q1" s="33" t="s">
        <v>544</v>
      </c>
      <c r="R1" s="33" t="s">
        <v>545</v>
      </c>
      <c r="S1" s="34" t="s">
        <v>546</v>
      </c>
      <c r="T1" s="33" t="s">
        <v>1095</v>
      </c>
      <c r="U1" s="33" t="s">
        <v>548</v>
      </c>
      <c r="V1" s="33" t="s">
        <v>549</v>
      </c>
      <c r="W1" s="33" t="s">
        <v>547</v>
      </c>
      <c r="X1" s="33" t="s">
        <v>1102</v>
      </c>
      <c r="Y1" s="33" t="s">
        <v>1103</v>
      </c>
      <c r="AG1" s="23"/>
      <c r="AH1" s="23"/>
      <c r="AI1" s="23"/>
      <c r="AJ1" s="23"/>
      <c r="AK1" s="23"/>
    </row>
    <row r="2" spans="1:37" ht="14.1" customHeight="1" x14ac:dyDescent="0.2">
      <c r="A2" s="19">
        <v>0.28999999999999998</v>
      </c>
      <c r="B2" s="19">
        <v>0.1</v>
      </c>
      <c r="C2" s="19">
        <v>0.1</v>
      </c>
      <c r="D2" s="19">
        <f t="shared" ref="D2:D9" si="0">A2+B2</f>
        <v>0.39</v>
      </c>
      <c r="E2" s="19">
        <f t="shared" ref="E2:E9" si="1">A2-C2</f>
        <v>0.18999999999999997</v>
      </c>
      <c r="F2" s="5" t="s">
        <v>550</v>
      </c>
      <c r="G2" s="24">
        <v>33.849499999999999</v>
      </c>
      <c r="H2" s="24">
        <v>-120.75783300000001</v>
      </c>
      <c r="I2" s="5" t="s">
        <v>551</v>
      </c>
      <c r="J2" s="5" t="s">
        <v>552</v>
      </c>
      <c r="K2" s="25">
        <v>1</v>
      </c>
      <c r="L2" s="25">
        <v>1</v>
      </c>
      <c r="M2" s="19">
        <v>-25.599241595486941</v>
      </c>
      <c r="N2" s="19" t="s">
        <v>1094</v>
      </c>
      <c r="O2" s="20">
        <f t="shared" ref="O2:O45" si="2">M2+3.5</f>
        <v>-22.099241595486941</v>
      </c>
      <c r="P2" s="20">
        <v>1</v>
      </c>
      <c r="Q2" s="20" t="s">
        <v>553</v>
      </c>
      <c r="R2" s="20">
        <f t="shared" ref="R2:R9" si="3">24.12-(9866/U2)</f>
        <v>-10.218864423517541</v>
      </c>
      <c r="S2" s="19">
        <f t="shared" ref="S2:S9" si="4">P2-1+R2</f>
        <v>-10.218864423517541</v>
      </c>
      <c r="T2" s="20">
        <v>14.1629372689187</v>
      </c>
      <c r="U2" s="20">
        <f t="shared" ref="U2:U9" si="5">T2+273.15</f>
        <v>287.31293726891869</v>
      </c>
      <c r="V2" s="19" t="s">
        <v>1094</v>
      </c>
      <c r="W2" s="19">
        <f t="shared" ref="W2:W9" si="6">1000*((S2+1000)/(O2+1000)-1)</f>
        <v>12.148857713693451</v>
      </c>
      <c r="X2" s="21">
        <f t="shared" ref="X2:X9" si="7">(168/(26.5-W2))/(EXP(-58.0931+90.5069*(100/U2)+22.294*LN(U2/100)+34*(0.02777+(-0.02589)*(U2/100)+0.00506*(U2/100)^2)))</f>
        <v>295.21441457075889</v>
      </c>
      <c r="Y2" s="21">
        <f t="shared" ref="Y2:Y9" si="8">(82.4/(23.9-W2))/(EXP(-58.093+90.5069*(100/U2)+22.294*LN(U2/100)+34*(0.02777+(-0.0259)*(U2/100)+0.00506*(U2/100)^2)))</f>
        <v>176.98753954230591</v>
      </c>
    </row>
    <row r="3" spans="1:37" ht="14.45" customHeight="1" x14ac:dyDescent="0.2">
      <c r="A3" s="19">
        <v>1.25</v>
      </c>
      <c r="B3" s="19">
        <v>0.1</v>
      </c>
      <c r="C3" s="19">
        <v>0.1</v>
      </c>
      <c r="D3" s="19">
        <f t="shared" si="0"/>
        <v>1.35</v>
      </c>
      <c r="E3" s="19">
        <f t="shared" si="1"/>
        <v>1.1499999999999999</v>
      </c>
      <c r="F3" s="5" t="s">
        <v>554</v>
      </c>
      <c r="G3" s="24">
        <v>33.849499999999999</v>
      </c>
      <c r="H3" s="24">
        <v>-120.75783300000001</v>
      </c>
      <c r="I3" s="5" t="s">
        <v>551</v>
      </c>
      <c r="J3" s="5" t="s">
        <v>555</v>
      </c>
      <c r="K3" s="25">
        <v>1</v>
      </c>
      <c r="L3" s="25">
        <v>1</v>
      </c>
      <c r="M3" s="19">
        <v>-24.719990265033729</v>
      </c>
      <c r="N3" s="19" t="s">
        <v>1094</v>
      </c>
      <c r="O3" s="20">
        <f t="shared" si="2"/>
        <v>-21.219990265033729</v>
      </c>
      <c r="P3" s="20">
        <v>1</v>
      </c>
      <c r="Q3" s="20" t="s">
        <v>553</v>
      </c>
      <c r="R3" s="20">
        <f t="shared" si="3"/>
        <v>-9.9530153287429393</v>
      </c>
      <c r="S3" s="19">
        <f t="shared" si="4"/>
        <v>-9.9530153287429393</v>
      </c>
      <c r="T3" s="20">
        <v>16.404649179444625</v>
      </c>
      <c r="U3" s="20">
        <f t="shared" si="5"/>
        <v>289.5546491794446</v>
      </c>
      <c r="V3" s="19" t="s">
        <v>1094</v>
      </c>
      <c r="W3" s="19">
        <f t="shared" si="6"/>
        <v>11.511243409376259</v>
      </c>
      <c r="X3" s="21">
        <f t="shared" si="7"/>
        <v>302.57399550080851</v>
      </c>
      <c r="Y3" s="21">
        <f t="shared" si="8"/>
        <v>179.70971035302281</v>
      </c>
    </row>
    <row r="4" spans="1:37" x14ac:dyDescent="0.2">
      <c r="A4" s="19">
        <v>1.3803448275862069</v>
      </c>
      <c r="B4" s="19">
        <v>0.1</v>
      </c>
      <c r="C4" s="19">
        <v>0.1</v>
      </c>
      <c r="D4" s="19">
        <f t="shared" si="0"/>
        <v>1.480344827586207</v>
      </c>
      <c r="E4" s="19">
        <f t="shared" si="1"/>
        <v>1.2803448275862068</v>
      </c>
      <c r="F4" s="5" t="s">
        <v>554</v>
      </c>
      <c r="G4" s="24">
        <v>33.849499999999999</v>
      </c>
      <c r="H4" s="24">
        <v>-120.75783300000001</v>
      </c>
      <c r="I4" s="5" t="s">
        <v>551</v>
      </c>
      <c r="J4" s="5" t="s">
        <v>556</v>
      </c>
      <c r="K4" s="25">
        <v>1</v>
      </c>
      <c r="L4" s="25">
        <v>1</v>
      </c>
      <c r="M4" s="19">
        <v>-26.069110430361601</v>
      </c>
      <c r="N4" s="19" t="s">
        <v>1094</v>
      </c>
      <c r="O4" s="20">
        <f t="shared" si="2"/>
        <v>-22.569110430361601</v>
      </c>
      <c r="P4" s="20">
        <v>1</v>
      </c>
      <c r="Q4" s="20" t="s">
        <v>553</v>
      </c>
      <c r="R4" s="20">
        <f t="shared" si="3"/>
        <v>-10.046177099624547</v>
      </c>
      <c r="S4" s="19">
        <f t="shared" si="4"/>
        <v>-10.046177099624547</v>
      </c>
      <c r="T4" s="20">
        <v>15.615113264849821</v>
      </c>
      <c r="U4" s="20">
        <f t="shared" si="5"/>
        <v>288.76511326484979</v>
      </c>
      <c r="V4" s="19" t="s">
        <v>1094</v>
      </c>
      <c r="W4" s="19">
        <f t="shared" si="6"/>
        <v>12.812090823373534</v>
      </c>
      <c r="X4" s="21">
        <f t="shared" si="7"/>
        <v>323.57417317949086</v>
      </c>
      <c r="Y4" s="21">
        <f t="shared" si="8"/>
        <v>196.09304774936456</v>
      </c>
    </row>
    <row r="5" spans="1:37" x14ac:dyDescent="0.2">
      <c r="A5" s="19">
        <v>1.52</v>
      </c>
      <c r="B5" s="19">
        <v>0.1</v>
      </c>
      <c r="C5" s="19">
        <v>0.1</v>
      </c>
      <c r="D5" s="19">
        <f t="shared" si="0"/>
        <v>1.62</v>
      </c>
      <c r="E5" s="19">
        <f t="shared" si="1"/>
        <v>1.42</v>
      </c>
      <c r="F5" s="5" t="s">
        <v>554</v>
      </c>
      <c r="G5" s="24">
        <v>33.849499999999999</v>
      </c>
      <c r="H5" s="24">
        <v>-120.75783300000001</v>
      </c>
      <c r="I5" s="5" t="s">
        <v>551</v>
      </c>
      <c r="J5" s="5" t="s">
        <v>557</v>
      </c>
      <c r="K5" s="25">
        <v>1</v>
      </c>
      <c r="L5" s="25">
        <v>1</v>
      </c>
      <c r="M5" s="19">
        <v>-24.44050386407649</v>
      </c>
      <c r="N5" s="19" t="s">
        <v>1094</v>
      </c>
      <c r="O5" s="20">
        <f t="shared" si="2"/>
        <v>-20.94050386407649</v>
      </c>
      <c r="P5" s="20">
        <v>1.3</v>
      </c>
      <c r="Q5" s="20" t="s">
        <v>553</v>
      </c>
      <c r="R5" s="20">
        <f t="shared" si="3"/>
        <v>-9.6254064048648225</v>
      </c>
      <c r="S5" s="19">
        <f t="shared" si="4"/>
        <v>-9.3254064048648218</v>
      </c>
      <c r="T5" s="20">
        <v>19.215718807217996</v>
      </c>
      <c r="U5" s="20">
        <f t="shared" si="5"/>
        <v>292.36571880721795</v>
      </c>
      <c r="V5" s="19" t="s">
        <v>1094</v>
      </c>
      <c r="W5" s="19">
        <f t="shared" si="6"/>
        <v>11.863525664224994</v>
      </c>
      <c r="X5" s="21">
        <f t="shared" si="7"/>
        <v>336.25022488411275</v>
      </c>
      <c r="Y5" s="21">
        <f t="shared" si="8"/>
        <v>200.72708279956277</v>
      </c>
    </row>
    <row r="6" spans="1:37" x14ac:dyDescent="0.2">
      <c r="A6" s="19">
        <v>1.9771428571428571</v>
      </c>
      <c r="B6" s="19">
        <v>0.1</v>
      </c>
      <c r="C6" s="19">
        <v>0.1</v>
      </c>
      <c r="D6" s="19">
        <f t="shared" si="0"/>
        <v>2.077142857142857</v>
      </c>
      <c r="E6" s="19">
        <f t="shared" si="1"/>
        <v>1.877142857142857</v>
      </c>
      <c r="F6" s="27" t="s">
        <v>558</v>
      </c>
      <c r="G6" s="24">
        <v>33.849499999999999</v>
      </c>
      <c r="H6" s="24">
        <v>-120.75783300000001</v>
      </c>
      <c r="I6" s="5" t="s">
        <v>551</v>
      </c>
      <c r="J6" s="5" t="s">
        <v>559</v>
      </c>
      <c r="K6" s="25">
        <v>1</v>
      </c>
      <c r="L6" s="25">
        <v>1</v>
      </c>
      <c r="M6" s="19">
        <v>-24.640582853031141</v>
      </c>
      <c r="N6" s="19" t="s">
        <v>1094</v>
      </c>
      <c r="O6" s="20">
        <f t="shared" si="2"/>
        <v>-21.140582853031141</v>
      </c>
      <c r="P6" s="20">
        <v>1.8</v>
      </c>
      <c r="Q6" s="20" t="s">
        <v>553</v>
      </c>
      <c r="R6" s="20">
        <f t="shared" si="3"/>
        <v>-9.9322745114454598</v>
      </c>
      <c r="S6" s="19">
        <f t="shared" si="4"/>
        <v>-9.1322745114454591</v>
      </c>
      <c r="T6" s="20">
        <v>16.581013318475868</v>
      </c>
      <c r="U6" s="20">
        <f t="shared" si="5"/>
        <v>289.73101331847585</v>
      </c>
      <c r="V6" s="19" t="s">
        <v>1094</v>
      </c>
      <c r="W6" s="19">
        <f t="shared" si="6"/>
        <v>12.267653690849478</v>
      </c>
      <c r="X6" s="21">
        <f t="shared" si="7"/>
        <v>320.33128157219284</v>
      </c>
      <c r="Y6" s="21">
        <f t="shared" si="8"/>
        <v>192.40256099021633</v>
      </c>
    </row>
    <row r="7" spans="1:37" ht="14.45" customHeight="1" x14ac:dyDescent="0.2">
      <c r="A7" s="19">
        <v>2.3225396825396825</v>
      </c>
      <c r="B7" s="19">
        <v>0.1</v>
      </c>
      <c r="C7" s="19">
        <v>0.1</v>
      </c>
      <c r="D7" s="19">
        <f t="shared" si="0"/>
        <v>2.4225396825396825</v>
      </c>
      <c r="E7" s="19">
        <f t="shared" si="1"/>
        <v>2.2225396825396824</v>
      </c>
      <c r="F7" s="27" t="s">
        <v>558</v>
      </c>
      <c r="G7" s="24">
        <v>33.849499999999999</v>
      </c>
      <c r="H7" s="24">
        <v>-120.75783300000001</v>
      </c>
      <c r="I7" s="5" t="s">
        <v>551</v>
      </c>
      <c r="J7" s="5" t="s">
        <v>560</v>
      </c>
      <c r="K7" s="25">
        <v>1</v>
      </c>
      <c r="L7" s="25">
        <v>1</v>
      </c>
      <c r="M7" s="19">
        <v>-25.689692254299199</v>
      </c>
      <c r="N7" s="19" t="s">
        <v>1094</v>
      </c>
      <c r="O7" s="20">
        <f t="shared" si="2"/>
        <v>-22.189692254299199</v>
      </c>
      <c r="P7" s="20">
        <v>1.9</v>
      </c>
      <c r="Q7" s="20" t="s">
        <v>553</v>
      </c>
      <c r="R7" s="20">
        <f t="shared" si="3"/>
        <v>-9.7663344178661298</v>
      </c>
      <c r="S7" s="19">
        <f t="shared" si="4"/>
        <v>-8.8663344178661294</v>
      </c>
      <c r="T7" s="20">
        <v>17.999815094732703</v>
      </c>
      <c r="U7" s="20">
        <f t="shared" si="5"/>
        <v>291.14981509473267</v>
      </c>
      <c r="V7" s="19" t="s">
        <v>1094</v>
      </c>
      <c r="W7" s="19">
        <f t="shared" si="6"/>
        <v>13.625708106053347</v>
      </c>
      <c r="X7" s="21">
        <f t="shared" si="7"/>
        <v>369.17529365837231</v>
      </c>
      <c r="Y7" s="21">
        <f t="shared" si="8"/>
        <v>227.09548155179397</v>
      </c>
    </row>
    <row r="8" spans="1:37" ht="14.1" customHeight="1" x14ac:dyDescent="0.2">
      <c r="A8" s="19">
        <v>2.8</v>
      </c>
      <c r="B8" s="19">
        <v>0.1</v>
      </c>
      <c r="C8" s="19">
        <v>0.1</v>
      </c>
      <c r="D8" s="19">
        <f t="shared" si="0"/>
        <v>2.9</v>
      </c>
      <c r="E8" s="19">
        <f t="shared" si="1"/>
        <v>2.6999999999999997</v>
      </c>
      <c r="F8" s="27" t="s">
        <v>561</v>
      </c>
      <c r="G8" s="24">
        <v>33.849499999999999</v>
      </c>
      <c r="H8" s="24">
        <v>-120.75783300000001</v>
      </c>
      <c r="I8" s="5" t="s">
        <v>551</v>
      </c>
      <c r="J8" s="5" t="s">
        <v>562</v>
      </c>
      <c r="K8" s="25">
        <v>1</v>
      </c>
      <c r="L8" s="25">
        <v>1</v>
      </c>
      <c r="M8" s="19">
        <v>-24.041036778496721</v>
      </c>
      <c r="N8" s="19" t="s">
        <v>1094</v>
      </c>
      <c r="O8" s="20">
        <f t="shared" si="2"/>
        <v>-20.541036778496721</v>
      </c>
      <c r="P8" s="20">
        <v>1.9</v>
      </c>
      <c r="Q8" s="20" t="s">
        <v>553</v>
      </c>
      <c r="R8" s="20">
        <f t="shared" si="3"/>
        <v>-9.6451400353495522</v>
      </c>
      <c r="S8" s="19">
        <f t="shared" si="4"/>
        <v>-8.7451400353495519</v>
      </c>
      <c r="T8" s="20">
        <v>19.044849174949128</v>
      </c>
      <c r="U8" s="20">
        <f t="shared" si="5"/>
        <v>292.19484917494913</v>
      </c>
      <c r="V8" s="19" t="s">
        <v>1094</v>
      </c>
      <c r="W8" s="19">
        <f t="shared" si="6"/>
        <v>12.043278162823468</v>
      </c>
      <c r="X8" s="21">
        <f t="shared" si="7"/>
        <v>338.78221412179698</v>
      </c>
      <c r="Y8" s="21">
        <f t="shared" si="8"/>
        <v>202.7830969249521</v>
      </c>
    </row>
    <row r="9" spans="1:37" ht="14.45" customHeight="1" x14ac:dyDescent="0.2">
      <c r="A9" s="19">
        <v>3.2255497382198954</v>
      </c>
      <c r="B9" s="19">
        <v>0.1</v>
      </c>
      <c r="C9" s="19">
        <v>0.1</v>
      </c>
      <c r="D9" s="19">
        <f t="shared" si="0"/>
        <v>3.3255497382198955</v>
      </c>
      <c r="E9" s="19">
        <f t="shared" si="1"/>
        <v>3.1255497382198953</v>
      </c>
      <c r="F9" s="27" t="s">
        <v>561</v>
      </c>
      <c r="G9" s="24">
        <v>33.849499999999999</v>
      </c>
      <c r="H9" s="24">
        <v>-120.75783300000001</v>
      </c>
      <c r="I9" s="5" t="s">
        <v>551</v>
      </c>
      <c r="J9" s="5" t="s">
        <v>563</v>
      </c>
      <c r="K9" s="25">
        <v>1</v>
      </c>
      <c r="L9" s="25">
        <v>1</v>
      </c>
      <c r="M9" s="19">
        <v>-23.99036361867061</v>
      </c>
      <c r="N9" s="19" t="s">
        <v>1094</v>
      </c>
      <c r="O9" s="20">
        <f t="shared" si="2"/>
        <v>-20.49036361867061</v>
      </c>
      <c r="P9" s="20">
        <v>1.9</v>
      </c>
      <c r="Q9" s="20" t="s">
        <v>553</v>
      </c>
      <c r="R9" s="20">
        <f t="shared" si="3"/>
        <v>-9.3912713132760892</v>
      </c>
      <c r="S9" s="19">
        <f t="shared" si="4"/>
        <v>-8.4912713132760889</v>
      </c>
      <c r="T9" s="20">
        <v>21.258406884026805</v>
      </c>
      <c r="U9" s="20">
        <f t="shared" si="5"/>
        <v>294.40840688402676</v>
      </c>
      <c r="V9" s="19" t="s">
        <v>1094</v>
      </c>
      <c r="W9" s="19">
        <f t="shared" si="6"/>
        <v>12.250101336137575</v>
      </c>
      <c r="X9" s="21">
        <f t="shared" si="7"/>
        <v>365.60305392502789</v>
      </c>
      <c r="Y9" s="21">
        <f t="shared" si="8"/>
        <v>219.53747626096191</v>
      </c>
    </row>
    <row r="10" spans="1:37" ht="14.45" customHeight="1" x14ac:dyDescent="0.2">
      <c r="A10" s="19">
        <v>3.4785340314136102</v>
      </c>
      <c r="B10" s="19">
        <v>0.1</v>
      </c>
      <c r="C10" s="19">
        <v>0.1</v>
      </c>
      <c r="D10" s="19">
        <f t="shared" ref="D10:D20" si="9">A10+B10</f>
        <v>3.5785340314136103</v>
      </c>
      <c r="E10" s="19">
        <f t="shared" ref="E10:E20" si="10">A10-C10</f>
        <v>3.3785340314136101</v>
      </c>
      <c r="F10" s="27" t="s">
        <v>561</v>
      </c>
      <c r="G10" s="24">
        <v>33.849499999999999</v>
      </c>
      <c r="H10" s="24">
        <v>-120.75783300000001</v>
      </c>
      <c r="I10" s="5" t="s">
        <v>551</v>
      </c>
      <c r="J10" s="5" t="s">
        <v>564</v>
      </c>
      <c r="K10" s="25">
        <v>1</v>
      </c>
      <c r="L10" s="25">
        <v>1</v>
      </c>
      <c r="M10" s="19">
        <v>-25.131427892042659</v>
      </c>
      <c r="N10" s="19" t="s">
        <v>1094</v>
      </c>
      <c r="O10" s="20">
        <f t="shared" si="2"/>
        <v>-21.631427892042659</v>
      </c>
      <c r="P10" s="20">
        <v>1.5</v>
      </c>
      <c r="Q10" s="20" t="s">
        <v>553</v>
      </c>
      <c r="R10" s="20">
        <f>24.12-(9866/U10)</f>
        <v>-9.5190164085925026</v>
      </c>
      <c r="S10" s="19">
        <f>P10-1+R10</f>
        <v>-9.0190164085925026</v>
      </c>
      <c r="T10" s="20">
        <v>20.140382815114162</v>
      </c>
      <c r="U10" s="20">
        <f t="shared" ref="U10:U73" si="11">T10+273.15</f>
        <v>293.29038281511413</v>
      </c>
      <c r="V10" s="20" t="s">
        <v>1094</v>
      </c>
      <c r="W10" s="19">
        <f t="shared" ref="W10:W73" si="12">1000*((S10+1000)/(O10+1000)-1)</f>
        <v>12.891268018018875</v>
      </c>
      <c r="X10" s="21">
        <f t="shared" ref="X10:X73" si="13">(168/(26.5-W10))/(EXP(-58.0931+90.5069*(100/U10)+22.294*LN(U10/100)+34*(0.02777+(-0.02589)*(U10/100)+0.00506*(U10/100)^2)))</f>
        <v>371.17873111680996</v>
      </c>
      <c r="Y10" s="21">
        <f t="shared" ref="Y10:Y73" si="14">(82.4/(23.9-W10))/(EXP(-58.093+90.5069*(100/U10)+22.294*LN(U10/100)+34*(0.02777+(-0.0259)*(U10/100)+0.00506*(U10/100)^2)))</f>
        <v>225.2532255425817</v>
      </c>
    </row>
    <row r="11" spans="1:37" x14ac:dyDescent="0.2">
      <c r="A11" s="19">
        <v>3.7315183246073298</v>
      </c>
      <c r="B11" s="19">
        <v>0.1</v>
      </c>
      <c r="C11" s="19">
        <v>0.1</v>
      </c>
      <c r="D11" s="19">
        <f t="shared" si="9"/>
        <v>3.8315183246073299</v>
      </c>
      <c r="E11" s="19">
        <f t="shared" si="10"/>
        <v>3.6315183246073297</v>
      </c>
      <c r="F11" s="27" t="s">
        <v>565</v>
      </c>
      <c r="G11" s="24">
        <v>33.849499999999999</v>
      </c>
      <c r="H11" s="24">
        <v>-120.75783300000001</v>
      </c>
      <c r="I11" s="5" t="s">
        <v>551</v>
      </c>
      <c r="J11" s="5" t="s">
        <v>566</v>
      </c>
      <c r="K11" s="25">
        <v>1</v>
      </c>
      <c r="L11" s="25">
        <v>1</v>
      </c>
      <c r="M11" s="19">
        <v>-25.87825928636078</v>
      </c>
      <c r="N11" s="19" t="s">
        <v>1094</v>
      </c>
      <c r="O11" s="20">
        <f t="shared" si="2"/>
        <v>-22.37825928636078</v>
      </c>
      <c r="P11" s="20">
        <v>1.5</v>
      </c>
      <c r="Q11" s="20" t="s">
        <v>553</v>
      </c>
      <c r="R11" s="20">
        <f t="shared" ref="R11:R74" si="15">24.12-(9866/U11)</f>
        <v>-9.5774673261752703</v>
      </c>
      <c r="S11" s="19">
        <f t="shared" ref="S11:S74" si="16">P11-1+R11</f>
        <v>-9.0774673261752703</v>
      </c>
      <c r="T11" s="20">
        <v>19.631647490058114</v>
      </c>
      <c r="U11" s="20">
        <f t="shared" si="11"/>
        <v>292.78164749005811</v>
      </c>
      <c r="V11" s="20" t="s">
        <v>1094</v>
      </c>
      <c r="W11" s="19">
        <f t="shared" si="12"/>
        <v>13.605253858692157</v>
      </c>
      <c r="X11" s="21">
        <f t="shared" si="13"/>
        <v>386.18260148736016</v>
      </c>
      <c r="Y11" s="21">
        <f t="shared" si="14"/>
        <v>237.46339953515945</v>
      </c>
    </row>
    <row r="12" spans="1:37" x14ac:dyDescent="0.2">
      <c r="A12" s="19">
        <v>3.9339057591623039</v>
      </c>
      <c r="B12" s="19">
        <v>0.1</v>
      </c>
      <c r="C12" s="19">
        <v>0.1</v>
      </c>
      <c r="D12" s="19">
        <f t="shared" si="9"/>
        <v>4.0339057591623035</v>
      </c>
      <c r="E12" s="19">
        <f t="shared" si="10"/>
        <v>3.8339057591623038</v>
      </c>
      <c r="F12" s="27" t="s">
        <v>565</v>
      </c>
      <c r="G12" s="24">
        <v>33.849499999999999</v>
      </c>
      <c r="H12" s="24">
        <v>-120.75783300000001</v>
      </c>
      <c r="I12" s="5" t="s">
        <v>551</v>
      </c>
      <c r="J12" s="5" t="s">
        <v>567</v>
      </c>
      <c r="K12" s="25">
        <v>1</v>
      </c>
      <c r="L12" s="25">
        <v>1</v>
      </c>
      <c r="M12" s="19">
        <v>-25.33100791438709</v>
      </c>
      <c r="N12" s="19" t="s">
        <v>1094</v>
      </c>
      <c r="O12" s="20">
        <f t="shared" si="2"/>
        <v>-21.83100791438709</v>
      </c>
      <c r="P12" s="20">
        <v>1.5</v>
      </c>
      <c r="Q12" s="20" t="s">
        <v>568</v>
      </c>
      <c r="R12" s="20">
        <f t="shared" si="15"/>
        <v>-9.6945653888965317</v>
      </c>
      <c r="S12" s="19">
        <f t="shared" si="16"/>
        <v>-9.1945653888965317</v>
      </c>
      <c r="T12" s="20">
        <v>18.617760032770775</v>
      </c>
      <c r="U12" s="20">
        <f t="shared" si="11"/>
        <v>291.76776003277075</v>
      </c>
      <c r="V12" s="20" t="s">
        <v>1094</v>
      </c>
      <c r="W12" s="19">
        <f t="shared" si="12"/>
        <v>12.918465651367228</v>
      </c>
      <c r="X12" s="21">
        <f t="shared" si="13"/>
        <v>356.24056073452994</v>
      </c>
      <c r="Y12" s="21">
        <f t="shared" si="14"/>
        <v>216.28903495167734</v>
      </c>
    </row>
    <row r="13" spans="1:37" x14ac:dyDescent="0.2">
      <c r="A13" s="19">
        <v>4.1742408376963347</v>
      </c>
      <c r="B13" s="19">
        <v>0.1</v>
      </c>
      <c r="C13" s="19">
        <v>0.1</v>
      </c>
      <c r="D13" s="19">
        <f t="shared" si="9"/>
        <v>4.2742408376963343</v>
      </c>
      <c r="E13" s="19">
        <f t="shared" si="10"/>
        <v>4.074240837696335</v>
      </c>
      <c r="F13" s="27" t="s">
        <v>565</v>
      </c>
      <c r="G13" s="24">
        <v>33.849499999999999</v>
      </c>
      <c r="H13" s="24">
        <v>-120.75783300000001</v>
      </c>
      <c r="I13" s="5" t="s">
        <v>551</v>
      </c>
      <c r="J13" s="5" t="s">
        <v>569</v>
      </c>
      <c r="K13" s="25">
        <v>1</v>
      </c>
      <c r="L13" s="25">
        <v>1</v>
      </c>
      <c r="M13" s="19">
        <v>-25.420020414123329</v>
      </c>
      <c r="N13" s="19" t="s">
        <v>1094</v>
      </c>
      <c r="O13" s="20">
        <f t="shared" si="2"/>
        <v>-21.920020414123329</v>
      </c>
      <c r="P13" s="20">
        <v>1.5</v>
      </c>
      <c r="Q13" s="20" t="s">
        <v>568</v>
      </c>
      <c r="R13" s="20">
        <f t="shared" si="15"/>
        <v>-9.7382330072421617</v>
      </c>
      <c r="S13" s="19">
        <f t="shared" si="16"/>
        <v>-9.2382330072421617</v>
      </c>
      <c r="T13" s="20">
        <v>18.241461506266305</v>
      </c>
      <c r="U13" s="20">
        <f t="shared" si="11"/>
        <v>291.3914615062663</v>
      </c>
      <c r="V13" s="20" t="s">
        <v>1094</v>
      </c>
      <c r="W13" s="19">
        <f t="shared" si="12"/>
        <v>12.966002445168767</v>
      </c>
      <c r="X13" s="21">
        <f t="shared" si="13"/>
        <v>353.64299521248114</v>
      </c>
      <c r="Y13" s="21">
        <f t="shared" si="14"/>
        <v>214.89036867687628</v>
      </c>
    </row>
    <row r="14" spans="1:37" ht="14.1" customHeight="1" x14ac:dyDescent="0.2">
      <c r="A14" s="19">
        <v>5.3</v>
      </c>
      <c r="B14" s="19">
        <v>0.1</v>
      </c>
      <c r="C14" s="19">
        <v>0.1</v>
      </c>
      <c r="D14" s="19">
        <f t="shared" si="9"/>
        <v>5.3999999999999995</v>
      </c>
      <c r="E14" s="19">
        <f t="shared" si="10"/>
        <v>5.2</v>
      </c>
      <c r="F14" s="27" t="s">
        <v>565</v>
      </c>
      <c r="G14" s="24">
        <v>33.849499999999999</v>
      </c>
      <c r="H14" s="24">
        <v>-120.75783300000001</v>
      </c>
      <c r="I14" s="5" t="s">
        <v>551</v>
      </c>
      <c r="J14" s="5" t="s">
        <v>570</v>
      </c>
      <c r="K14" s="25">
        <v>1</v>
      </c>
      <c r="L14" s="25">
        <v>1</v>
      </c>
      <c r="M14" s="19">
        <v>-24.710729328929052</v>
      </c>
      <c r="N14" s="19" t="s">
        <v>1094</v>
      </c>
      <c r="O14" s="20">
        <f t="shared" si="2"/>
        <v>-21.210729328929052</v>
      </c>
      <c r="P14" s="20">
        <v>1.5</v>
      </c>
      <c r="Q14" s="20" t="s">
        <v>553</v>
      </c>
      <c r="R14" s="20">
        <f t="shared" si="15"/>
        <v>-9.6330035992773482</v>
      </c>
      <c r="S14" s="19">
        <f t="shared" si="16"/>
        <v>-9.1330035992773482</v>
      </c>
      <c r="T14" s="20">
        <v>19.149912539079391</v>
      </c>
      <c r="U14" s="20">
        <f t="shared" si="11"/>
        <v>292.29991253907934</v>
      </c>
      <c r="V14" s="20" t="s">
        <v>1094</v>
      </c>
      <c r="W14" s="19">
        <f t="shared" si="12"/>
        <v>12.339454560398977</v>
      </c>
      <c r="X14" s="21">
        <f t="shared" si="13"/>
        <v>346.90274555402732</v>
      </c>
      <c r="Y14" s="21">
        <f t="shared" si="14"/>
        <v>208.60057676200969</v>
      </c>
    </row>
    <row r="15" spans="1:37" x14ac:dyDescent="0.2">
      <c r="A15" s="19">
        <v>5.49</v>
      </c>
      <c r="B15" s="19">
        <v>0.1</v>
      </c>
      <c r="C15" s="19">
        <v>0.1</v>
      </c>
      <c r="D15" s="19">
        <f t="shared" si="9"/>
        <v>5.59</v>
      </c>
      <c r="E15" s="19">
        <f t="shared" si="10"/>
        <v>5.3900000000000006</v>
      </c>
      <c r="F15" s="27" t="s">
        <v>571</v>
      </c>
      <c r="G15" s="24">
        <v>33.849499999999999</v>
      </c>
      <c r="H15" s="24">
        <v>-120.75783300000001</v>
      </c>
      <c r="I15" s="5" t="s">
        <v>551</v>
      </c>
      <c r="J15" s="5" t="s">
        <v>572</v>
      </c>
      <c r="K15" s="25">
        <v>1</v>
      </c>
      <c r="L15" s="25">
        <v>1</v>
      </c>
      <c r="M15" s="19">
        <v>-25.208927232314931</v>
      </c>
      <c r="N15" s="19" t="s">
        <v>1094</v>
      </c>
      <c r="O15" s="20">
        <f t="shared" si="2"/>
        <v>-21.708927232314931</v>
      </c>
      <c r="P15" s="20">
        <v>1.9</v>
      </c>
      <c r="Q15" s="20" t="s">
        <v>553</v>
      </c>
      <c r="R15" s="20">
        <f t="shared" si="15"/>
        <v>-9.6672410636648074</v>
      </c>
      <c r="S15" s="19">
        <f t="shared" si="16"/>
        <v>-8.767241063664807</v>
      </c>
      <c r="T15" s="20">
        <v>18.853717658083998</v>
      </c>
      <c r="U15" s="20">
        <f t="shared" si="11"/>
        <v>292.00371765808399</v>
      </c>
      <c r="V15" s="20" t="s">
        <v>1094</v>
      </c>
      <c r="W15" s="19">
        <f t="shared" si="12"/>
        <v>13.228870761374578</v>
      </c>
      <c r="X15" s="21">
        <f t="shared" si="13"/>
        <v>367.0425188380899</v>
      </c>
      <c r="Y15" s="21">
        <f t="shared" si="14"/>
        <v>224.08848937751134</v>
      </c>
    </row>
    <row r="16" spans="1:37" x14ac:dyDescent="0.2">
      <c r="A16" s="19">
        <v>5.83</v>
      </c>
      <c r="B16" s="19">
        <v>0.1</v>
      </c>
      <c r="C16" s="19">
        <v>0.1</v>
      </c>
      <c r="D16" s="19">
        <f t="shared" si="9"/>
        <v>5.93</v>
      </c>
      <c r="E16" s="19">
        <f t="shared" si="10"/>
        <v>5.73</v>
      </c>
      <c r="F16" s="27" t="s">
        <v>571</v>
      </c>
      <c r="G16" s="24">
        <v>33.849499999999999</v>
      </c>
      <c r="H16" s="24">
        <v>-120.75783300000001</v>
      </c>
      <c r="I16" s="5" t="s">
        <v>551</v>
      </c>
      <c r="J16" s="5" t="s">
        <v>573</v>
      </c>
      <c r="K16" s="25">
        <v>1</v>
      </c>
      <c r="L16" s="25">
        <v>1</v>
      </c>
      <c r="M16" s="19">
        <v>-25.13932109565253</v>
      </c>
      <c r="N16" s="19" t="s">
        <v>1094</v>
      </c>
      <c r="O16" s="20">
        <f t="shared" si="2"/>
        <v>-21.63932109565253</v>
      </c>
      <c r="P16" s="20">
        <v>1.9</v>
      </c>
      <c r="Q16" s="20" t="s">
        <v>553</v>
      </c>
      <c r="R16" s="20">
        <f t="shared" si="15"/>
        <v>-9.6303440284934361</v>
      </c>
      <c r="S16" s="19">
        <f t="shared" si="16"/>
        <v>-8.7303440284934357</v>
      </c>
      <c r="T16" s="20">
        <v>19.172946150436736</v>
      </c>
      <c r="U16" s="20">
        <f t="shared" si="11"/>
        <v>292.32294615043674</v>
      </c>
      <c r="V16" s="20" t="s">
        <v>1094</v>
      </c>
      <c r="W16" s="19">
        <f t="shared" si="12"/>
        <v>13.194497024978213</v>
      </c>
      <c r="X16" s="21">
        <f t="shared" si="13"/>
        <v>369.43710781074509</v>
      </c>
      <c r="Y16" s="21">
        <f t="shared" si="14"/>
        <v>225.40880702408066</v>
      </c>
    </row>
    <row r="17" spans="1:25" ht="13.35" customHeight="1" x14ac:dyDescent="0.2">
      <c r="A17" s="19">
        <v>6.5686842105263157</v>
      </c>
      <c r="B17" s="19">
        <v>0.1</v>
      </c>
      <c r="C17" s="19">
        <v>0.1</v>
      </c>
      <c r="D17" s="19">
        <f t="shared" si="9"/>
        <v>6.6686842105263153</v>
      </c>
      <c r="E17" s="19">
        <f t="shared" si="10"/>
        <v>6.468684210526316</v>
      </c>
      <c r="F17" s="27" t="s">
        <v>571</v>
      </c>
      <c r="G17" s="24">
        <v>33.849499999999999</v>
      </c>
      <c r="H17" s="24">
        <v>-120.75783300000001</v>
      </c>
      <c r="I17" s="5" t="s">
        <v>551</v>
      </c>
      <c r="J17" s="5" t="s">
        <v>574</v>
      </c>
      <c r="K17" s="25">
        <v>1</v>
      </c>
      <c r="L17" s="25">
        <v>1</v>
      </c>
      <c r="M17" s="19">
        <v>-25.199839279201331</v>
      </c>
      <c r="N17" s="19" t="s">
        <v>1094</v>
      </c>
      <c r="O17" s="20">
        <f t="shared" si="2"/>
        <v>-21.699839279201331</v>
      </c>
      <c r="P17" s="20">
        <v>2</v>
      </c>
      <c r="Q17" s="20" t="s">
        <v>553</v>
      </c>
      <c r="R17" s="20">
        <f t="shared" si="15"/>
        <v>-9.7306948025004267</v>
      </c>
      <c r="S17" s="19">
        <f t="shared" si="16"/>
        <v>-8.7306948025004267</v>
      </c>
      <c r="T17" s="20">
        <v>18.306351415015378</v>
      </c>
      <c r="U17" s="20">
        <f t="shared" si="11"/>
        <v>291.45635141501538</v>
      </c>
      <c r="V17" s="20" t="s">
        <v>1094</v>
      </c>
      <c r="W17" s="19">
        <f t="shared" si="12"/>
        <v>13.2568152366912</v>
      </c>
      <c r="X17" s="21">
        <f t="shared" si="13"/>
        <v>362.08587416777362</v>
      </c>
      <c r="Y17" s="21">
        <f t="shared" si="14"/>
        <v>221.17563577320627</v>
      </c>
    </row>
    <row r="18" spans="1:25" ht="12.6" customHeight="1" x14ac:dyDescent="0.2">
      <c r="A18" s="19">
        <v>6.97589164785553</v>
      </c>
      <c r="B18" s="19">
        <v>0.1</v>
      </c>
      <c r="C18" s="19">
        <v>0.1</v>
      </c>
      <c r="D18" s="19">
        <f t="shared" si="9"/>
        <v>7.0758916478555296</v>
      </c>
      <c r="E18" s="19">
        <f t="shared" si="10"/>
        <v>6.8758916478555303</v>
      </c>
      <c r="F18" s="27" t="s">
        <v>571</v>
      </c>
      <c r="G18" s="24">
        <v>33.849499999999999</v>
      </c>
      <c r="H18" s="24">
        <v>-120.75783300000001</v>
      </c>
      <c r="I18" s="5" t="s">
        <v>551</v>
      </c>
      <c r="J18" s="5" t="s">
        <v>575</v>
      </c>
      <c r="K18" s="25">
        <v>1</v>
      </c>
      <c r="L18" s="25">
        <v>1</v>
      </c>
      <c r="M18" s="19">
        <v>-24.687723334116079</v>
      </c>
      <c r="N18" s="19" t="s">
        <v>1094</v>
      </c>
      <c r="O18" s="20">
        <f t="shared" si="2"/>
        <v>-21.187723334116079</v>
      </c>
      <c r="P18" s="20">
        <v>2</v>
      </c>
      <c r="Q18" s="20" t="s">
        <v>568</v>
      </c>
      <c r="R18" s="20">
        <f t="shared" si="15"/>
        <v>-9.5628036556768201</v>
      </c>
      <c r="S18" s="19">
        <f t="shared" si="16"/>
        <v>-8.5628036556768201</v>
      </c>
      <c r="T18" s="20">
        <v>19.75910878011808</v>
      </c>
      <c r="U18" s="20">
        <f t="shared" si="11"/>
        <v>292.90910878011806</v>
      </c>
      <c r="V18" s="20" t="s">
        <v>1094</v>
      </c>
      <c r="W18" s="19">
        <f t="shared" si="12"/>
        <v>12.898203240199857</v>
      </c>
      <c r="X18" s="21">
        <f t="shared" si="13"/>
        <v>367.42324290241618</v>
      </c>
      <c r="Y18" s="21">
        <f t="shared" si="14"/>
        <v>223.00073778704166</v>
      </c>
    </row>
    <row r="19" spans="1:25" x14ac:dyDescent="0.2">
      <c r="A19" s="19">
        <v>7.2316027088036119</v>
      </c>
      <c r="B19" s="19">
        <v>0.1</v>
      </c>
      <c r="C19" s="19">
        <v>0.1</v>
      </c>
      <c r="D19" s="19">
        <f t="shared" si="9"/>
        <v>7.3316027088036115</v>
      </c>
      <c r="E19" s="19">
        <f t="shared" si="10"/>
        <v>7.1316027088036122</v>
      </c>
      <c r="F19" s="27" t="s">
        <v>571</v>
      </c>
      <c r="G19" s="24">
        <v>33.849499999999999</v>
      </c>
      <c r="H19" s="24">
        <v>-120.75783300000001</v>
      </c>
      <c r="I19" s="5" t="s">
        <v>551</v>
      </c>
      <c r="J19" s="5" t="s">
        <v>576</v>
      </c>
      <c r="K19" s="25">
        <v>1</v>
      </c>
      <c r="L19" s="25">
        <v>1</v>
      </c>
      <c r="M19" s="19">
        <v>-24.171512678602461</v>
      </c>
      <c r="N19" s="19" t="s">
        <v>1094</v>
      </c>
      <c r="O19" s="20">
        <f t="shared" si="2"/>
        <v>-20.671512678602461</v>
      </c>
      <c r="P19" s="20">
        <v>2.1</v>
      </c>
      <c r="Q19" s="20" t="s">
        <v>553</v>
      </c>
      <c r="R19" s="20">
        <f t="shared" si="15"/>
        <v>-9.457997261012256</v>
      </c>
      <c r="S19" s="19">
        <f t="shared" si="16"/>
        <v>-8.3579972610122564</v>
      </c>
      <c r="T19" s="20">
        <v>20.673360675995671</v>
      </c>
      <c r="U19" s="20">
        <f t="shared" si="11"/>
        <v>293.82336067599567</v>
      </c>
      <c r="V19" s="20" t="s">
        <v>1094</v>
      </c>
      <c r="W19" s="19">
        <f t="shared" si="12"/>
        <v>12.573427176890917</v>
      </c>
      <c r="X19" s="21">
        <f t="shared" si="13"/>
        <v>368.11842271175067</v>
      </c>
      <c r="Y19" s="21">
        <f t="shared" si="14"/>
        <v>222.19876760630345</v>
      </c>
    </row>
    <row r="20" spans="1:25" x14ac:dyDescent="0.2">
      <c r="A20" s="19">
        <v>7.7714371708051164</v>
      </c>
      <c r="B20" s="19">
        <v>0.1</v>
      </c>
      <c r="C20" s="19">
        <v>0.1</v>
      </c>
      <c r="D20" s="19">
        <f t="shared" si="9"/>
        <v>7.8714371708051161</v>
      </c>
      <c r="E20" s="19">
        <f t="shared" si="10"/>
        <v>7.6714371708051168</v>
      </c>
      <c r="F20" s="27" t="s">
        <v>577</v>
      </c>
      <c r="G20" s="24">
        <v>33.849499999999999</v>
      </c>
      <c r="H20" s="24">
        <v>-120.75783300000001</v>
      </c>
      <c r="I20" s="5" t="s">
        <v>551</v>
      </c>
      <c r="J20" s="5" t="s">
        <v>578</v>
      </c>
      <c r="K20" s="25">
        <v>1</v>
      </c>
      <c r="L20" s="25">
        <v>1</v>
      </c>
      <c r="M20" s="19">
        <v>-25.304780800423149</v>
      </c>
      <c r="N20" s="19" t="s">
        <v>1094</v>
      </c>
      <c r="O20" s="20">
        <f t="shared" si="2"/>
        <v>-21.804780800423149</v>
      </c>
      <c r="P20" s="20">
        <v>1.5</v>
      </c>
      <c r="Q20" s="20" t="s">
        <v>553</v>
      </c>
      <c r="R20" s="20">
        <f t="shared" si="15"/>
        <v>-9.2806741092582534</v>
      </c>
      <c r="S20" s="19">
        <f t="shared" si="16"/>
        <v>-8.7806741092582534</v>
      </c>
      <c r="T20" s="20">
        <v>22.23325986256868</v>
      </c>
      <c r="U20" s="20">
        <f t="shared" si="11"/>
        <v>295.38325986256865</v>
      </c>
      <c r="V20" s="20" t="s">
        <v>1094</v>
      </c>
      <c r="W20" s="19">
        <f t="shared" si="12"/>
        <v>13.314424805533243</v>
      </c>
      <c r="X20" s="21">
        <f t="shared" si="13"/>
        <v>405.70377074847545</v>
      </c>
      <c r="Y20" s="21">
        <f t="shared" si="14"/>
        <v>248.0871821509152</v>
      </c>
    </row>
    <row r="21" spans="1:25" ht="13.35" customHeight="1" x14ac:dyDescent="0.2">
      <c r="A21" s="19">
        <v>8</v>
      </c>
      <c r="B21" s="19">
        <v>2.6669999999999998</v>
      </c>
      <c r="C21" s="19">
        <v>3.6199999999999992</v>
      </c>
      <c r="D21" s="19">
        <v>5.3330000000000002</v>
      </c>
      <c r="E21" s="19">
        <v>11.62</v>
      </c>
      <c r="F21" s="27" t="s">
        <v>577</v>
      </c>
      <c r="G21" s="24">
        <v>31.78</v>
      </c>
      <c r="H21" s="24">
        <v>-120.7587</v>
      </c>
      <c r="I21" s="5" t="s">
        <v>579</v>
      </c>
      <c r="J21" s="5" t="s">
        <v>580</v>
      </c>
      <c r="K21" s="25">
        <v>0</v>
      </c>
      <c r="L21" s="25">
        <v>0</v>
      </c>
      <c r="M21" s="19">
        <v>-25</v>
      </c>
      <c r="N21" s="19" t="s">
        <v>1096</v>
      </c>
      <c r="O21" s="20">
        <f t="shared" si="2"/>
        <v>-21.5</v>
      </c>
      <c r="P21" s="20">
        <v>2.4500000000000002</v>
      </c>
      <c r="Q21" s="20" t="s">
        <v>582</v>
      </c>
      <c r="R21" s="20">
        <f t="shared" si="15"/>
        <v>-9.9535624244517429</v>
      </c>
      <c r="S21" s="19">
        <f t="shared" si="16"/>
        <v>-8.5035624244517436</v>
      </c>
      <c r="T21" s="20">
        <v>16.399999999999999</v>
      </c>
      <c r="U21" s="20">
        <f t="shared" si="11"/>
        <v>289.54999999999995</v>
      </c>
      <c r="V21" s="20" t="s">
        <v>1099</v>
      </c>
      <c r="W21" s="19">
        <f t="shared" si="12"/>
        <v>13.282000588194398</v>
      </c>
      <c r="X21" s="21">
        <f t="shared" si="13"/>
        <v>343.06097457844493</v>
      </c>
      <c r="Y21" s="21">
        <f t="shared" si="14"/>
        <v>209.65073954082558</v>
      </c>
    </row>
    <row r="22" spans="1:25" x14ac:dyDescent="0.2">
      <c r="A22" s="19">
        <v>8.1976222723852512</v>
      </c>
      <c r="B22" s="19">
        <v>0.1</v>
      </c>
      <c r="C22" s="19">
        <v>0.1</v>
      </c>
      <c r="D22" s="19">
        <f>A22+B22</f>
        <v>8.2976222723852509</v>
      </c>
      <c r="E22" s="19">
        <f>A22-C22</f>
        <v>8.0976222723852516</v>
      </c>
      <c r="F22" s="27" t="s">
        <v>577</v>
      </c>
      <c r="G22" s="24">
        <v>33.849499999999999</v>
      </c>
      <c r="H22" s="24">
        <v>-120.75783300000001</v>
      </c>
      <c r="I22" s="5" t="s">
        <v>551</v>
      </c>
      <c r="J22" s="5" t="s">
        <v>584</v>
      </c>
      <c r="K22" s="25">
        <v>1</v>
      </c>
      <c r="L22" s="25">
        <v>1</v>
      </c>
      <c r="M22" s="19">
        <v>-24.94820247767171</v>
      </c>
      <c r="N22" s="19" t="s">
        <v>1094</v>
      </c>
      <c r="O22" s="20">
        <f t="shared" si="2"/>
        <v>-21.44820247767171</v>
      </c>
      <c r="P22" s="20">
        <v>1.5</v>
      </c>
      <c r="Q22" s="20" t="s">
        <v>553</v>
      </c>
      <c r="R22" s="20">
        <f t="shared" si="15"/>
        <v>-9.0923930796277368</v>
      </c>
      <c r="S22" s="19">
        <f t="shared" si="16"/>
        <v>-8.5923930796277368</v>
      </c>
      <c r="T22" s="20">
        <v>23.907787324929032</v>
      </c>
      <c r="U22" s="20">
        <f t="shared" si="11"/>
        <v>297.057787324929</v>
      </c>
      <c r="V22" s="20" t="s">
        <v>1094</v>
      </c>
      <c r="W22" s="19">
        <f t="shared" si="12"/>
        <v>13.137587024615982</v>
      </c>
      <c r="X22" s="21">
        <f t="shared" si="13"/>
        <v>418.49618615276103</v>
      </c>
      <c r="Y22" s="21">
        <f t="shared" si="14"/>
        <v>255.08203789690836</v>
      </c>
    </row>
    <row r="23" spans="1:25" ht="13.35" customHeight="1" x14ac:dyDescent="0.2">
      <c r="A23" s="19">
        <v>8.7374567343867575</v>
      </c>
      <c r="B23" s="19">
        <v>0.1</v>
      </c>
      <c r="C23" s="19">
        <v>0.1</v>
      </c>
      <c r="D23" s="19">
        <f>A23+B23</f>
        <v>8.8374567343867572</v>
      </c>
      <c r="E23" s="19">
        <f>A23-C23</f>
        <v>8.6374567343867579</v>
      </c>
      <c r="F23" s="27" t="s">
        <v>577</v>
      </c>
      <c r="G23" s="24">
        <v>33.849499999999999</v>
      </c>
      <c r="H23" s="24">
        <v>-120.75783300000001</v>
      </c>
      <c r="I23" s="5" t="s">
        <v>551</v>
      </c>
      <c r="J23" s="5" t="s">
        <v>585</v>
      </c>
      <c r="K23" s="25">
        <v>1</v>
      </c>
      <c r="L23" s="25">
        <v>1</v>
      </c>
      <c r="M23" s="19">
        <v>-24.01218361265807</v>
      </c>
      <c r="N23" s="19" t="s">
        <v>1094</v>
      </c>
      <c r="O23" s="20">
        <f t="shared" si="2"/>
        <v>-20.51218361265807</v>
      </c>
      <c r="P23" s="20">
        <v>2</v>
      </c>
      <c r="Q23" s="20" t="s">
        <v>553</v>
      </c>
      <c r="R23" s="20">
        <f t="shared" si="15"/>
        <v>-9.2494217164105343</v>
      </c>
      <c r="S23" s="19">
        <f t="shared" si="16"/>
        <v>-8.2494217164105343</v>
      </c>
      <c r="T23" s="20">
        <v>22.509903364404529</v>
      </c>
      <c r="U23" s="20">
        <f t="shared" si="11"/>
        <v>295.6599033644045</v>
      </c>
      <c r="V23" s="20" t="s">
        <v>1094</v>
      </c>
      <c r="W23" s="19">
        <f t="shared" si="12"/>
        <v>12.519565523006149</v>
      </c>
      <c r="X23" s="21">
        <f t="shared" si="13"/>
        <v>385.48796665633654</v>
      </c>
      <c r="Y23" s="21">
        <f t="shared" si="14"/>
        <v>232.47899727012907</v>
      </c>
    </row>
    <row r="24" spans="1:25" x14ac:dyDescent="0.2">
      <c r="A24" s="19">
        <v>9.7887133182844241</v>
      </c>
      <c r="B24" s="19">
        <v>0.1</v>
      </c>
      <c r="C24" s="19">
        <v>0.1</v>
      </c>
      <c r="D24" s="19">
        <f>A24+B24</f>
        <v>9.8887133182844238</v>
      </c>
      <c r="E24" s="19">
        <f>A24-C24</f>
        <v>9.6887133182844245</v>
      </c>
      <c r="F24" s="27" t="s">
        <v>577</v>
      </c>
      <c r="G24" s="24">
        <v>33.849499999999999</v>
      </c>
      <c r="H24" s="24">
        <v>-120.75783300000001</v>
      </c>
      <c r="I24" s="5" t="s">
        <v>551</v>
      </c>
      <c r="J24" s="5" t="s">
        <v>586</v>
      </c>
      <c r="K24" s="25">
        <v>1</v>
      </c>
      <c r="L24" s="25">
        <v>1</v>
      </c>
      <c r="M24" s="19">
        <v>-24.787294794182252</v>
      </c>
      <c r="N24" s="19" t="s">
        <v>1094</v>
      </c>
      <c r="O24" s="20">
        <f t="shared" si="2"/>
        <v>-21.287294794182252</v>
      </c>
      <c r="P24" s="20">
        <v>2.2000000000000002</v>
      </c>
      <c r="Q24" s="20" t="s">
        <v>553</v>
      </c>
      <c r="R24" s="20">
        <f t="shared" si="15"/>
        <v>-9.0348787475033809</v>
      </c>
      <c r="S24" s="19">
        <f t="shared" si="16"/>
        <v>-7.8348787475033808</v>
      </c>
      <c r="T24" s="20">
        <v>24.423098521523855</v>
      </c>
      <c r="U24" s="20">
        <f t="shared" si="11"/>
        <v>297.57309852152383</v>
      </c>
      <c r="V24" s="20" t="s">
        <v>1094</v>
      </c>
      <c r="W24" s="19">
        <f t="shared" si="12"/>
        <v>13.745010129249335</v>
      </c>
      <c r="X24" s="21">
        <f t="shared" si="13"/>
        <v>444.33402100252692</v>
      </c>
      <c r="Y24" s="21">
        <f t="shared" si="14"/>
        <v>273.98329711221243</v>
      </c>
    </row>
    <row r="25" spans="1:25" ht="13.35" customHeight="1" x14ac:dyDescent="0.2">
      <c r="A25" s="19">
        <v>10.87</v>
      </c>
      <c r="B25" s="19">
        <v>0.1</v>
      </c>
      <c r="C25" s="19">
        <v>0.1</v>
      </c>
      <c r="D25" s="19">
        <f>A25+B25</f>
        <v>10.969999999999999</v>
      </c>
      <c r="E25" s="19">
        <f>A25-C25</f>
        <v>10.77</v>
      </c>
      <c r="F25" s="27" t="s">
        <v>577</v>
      </c>
      <c r="G25" s="24">
        <v>33.849499999999999</v>
      </c>
      <c r="H25" s="24">
        <v>-120.75783300000001</v>
      </c>
      <c r="I25" s="5" t="s">
        <v>551</v>
      </c>
      <c r="J25" s="5" t="s">
        <v>587</v>
      </c>
      <c r="K25" s="25">
        <v>1</v>
      </c>
      <c r="L25" s="25">
        <v>1</v>
      </c>
      <c r="M25" s="19">
        <v>-25.902900350135042</v>
      </c>
      <c r="N25" s="19" t="s">
        <v>1094</v>
      </c>
      <c r="O25" s="20">
        <f t="shared" si="2"/>
        <v>-22.402900350135042</v>
      </c>
      <c r="P25" s="20">
        <v>2.1</v>
      </c>
      <c r="Q25" s="20" t="s">
        <v>553</v>
      </c>
      <c r="R25" s="20">
        <f t="shared" si="15"/>
        <v>-9.0294336645112985</v>
      </c>
      <c r="S25" s="19">
        <f t="shared" si="16"/>
        <v>-7.9294336645112988</v>
      </c>
      <c r="T25" s="20">
        <v>24.471977492852879</v>
      </c>
      <c r="U25" s="20">
        <f t="shared" si="11"/>
        <v>297.62197749285286</v>
      </c>
      <c r="V25" s="20" t="s">
        <v>1094</v>
      </c>
      <c r="W25" s="19">
        <f t="shared" si="12"/>
        <v>14.805144870834397</v>
      </c>
      <c r="X25" s="21">
        <f t="shared" si="13"/>
        <v>485.22529352670847</v>
      </c>
      <c r="Y25" s="21">
        <f t="shared" si="14"/>
        <v>306.30667543291742</v>
      </c>
    </row>
    <row r="26" spans="1:25" x14ac:dyDescent="0.2">
      <c r="A26" s="19">
        <v>11</v>
      </c>
      <c r="B26" s="19">
        <v>4</v>
      </c>
      <c r="C26" s="19">
        <v>3</v>
      </c>
      <c r="D26" s="19">
        <v>7</v>
      </c>
      <c r="E26" s="19">
        <v>14</v>
      </c>
      <c r="F26" s="27" t="s">
        <v>577</v>
      </c>
      <c r="G26" s="24">
        <v>34.377943000000002</v>
      </c>
      <c r="H26" s="24">
        <v>-100.376198</v>
      </c>
      <c r="I26" s="5" t="s">
        <v>588</v>
      </c>
      <c r="J26" s="5">
        <v>322050</v>
      </c>
      <c r="K26" s="25">
        <v>0</v>
      </c>
      <c r="L26" s="25">
        <v>0</v>
      </c>
      <c r="M26" s="19">
        <v>-23.923124999999999</v>
      </c>
      <c r="N26" s="19" t="s">
        <v>1099</v>
      </c>
      <c r="O26" s="20">
        <f t="shared" si="2"/>
        <v>-20.423124999999999</v>
      </c>
      <c r="P26" s="20">
        <v>2.4500000000000002</v>
      </c>
      <c r="Q26" s="20" t="s">
        <v>582</v>
      </c>
      <c r="R26" s="20">
        <f t="shared" si="15"/>
        <v>-9.2392561284868968</v>
      </c>
      <c r="S26" s="19">
        <f t="shared" si="16"/>
        <v>-7.7892561284868966</v>
      </c>
      <c r="T26" s="20">
        <v>22.6</v>
      </c>
      <c r="U26" s="20">
        <f t="shared" si="11"/>
        <v>295.75</v>
      </c>
      <c r="V26" s="20" t="s">
        <v>1099</v>
      </c>
      <c r="W26" s="19">
        <f t="shared" si="12"/>
        <v>12.897271458672588</v>
      </c>
      <c r="X26" s="21">
        <f t="shared" si="13"/>
        <v>397.14746811180578</v>
      </c>
      <c r="Y26" s="21">
        <f t="shared" si="14"/>
        <v>241.03973244873768</v>
      </c>
    </row>
    <row r="27" spans="1:25" x14ac:dyDescent="0.2">
      <c r="A27" s="19">
        <v>11</v>
      </c>
      <c r="B27" s="19">
        <v>4</v>
      </c>
      <c r="C27" s="19">
        <v>3</v>
      </c>
      <c r="D27" s="19">
        <v>7</v>
      </c>
      <c r="E27" s="19">
        <v>14</v>
      </c>
      <c r="F27" s="27" t="s">
        <v>577</v>
      </c>
      <c r="G27" s="24">
        <v>34.377943000000002</v>
      </c>
      <c r="H27" s="24">
        <v>-100.376198</v>
      </c>
      <c r="I27" s="5" t="s">
        <v>588</v>
      </c>
      <c r="J27" s="5">
        <v>322107</v>
      </c>
      <c r="K27" s="25">
        <v>0</v>
      </c>
      <c r="L27" s="25">
        <v>0</v>
      </c>
      <c r="M27" s="19">
        <v>-24.445916666666701</v>
      </c>
      <c r="N27" s="19" t="s">
        <v>1099</v>
      </c>
      <c r="O27" s="20">
        <f t="shared" si="2"/>
        <v>-20.945916666666701</v>
      </c>
      <c r="P27" s="20">
        <v>2.4500000000000002</v>
      </c>
      <c r="Q27" s="20" t="s">
        <v>582</v>
      </c>
      <c r="R27" s="20">
        <f t="shared" si="15"/>
        <v>-9.2392561284868968</v>
      </c>
      <c r="S27" s="19">
        <f t="shared" si="16"/>
        <v>-7.7892561284868966</v>
      </c>
      <c r="T27" s="20">
        <v>22.6</v>
      </c>
      <c r="U27" s="20">
        <f t="shared" si="11"/>
        <v>295.75</v>
      </c>
      <c r="V27" s="20" t="s">
        <v>1099</v>
      </c>
      <c r="W27" s="19">
        <f t="shared" si="12"/>
        <v>13.438134585360251</v>
      </c>
      <c r="X27" s="21">
        <f t="shared" si="13"/>
        <v>413.59247152749623</v>
      </c>
      <c r="Y27" s="21">
        <f t="shared" si="14"/>
        <v>253.50113375540624</v>
      </c>
    </row>
    <row r="28" spans="1:25" x14ac:dyDescent="0.2">
      <c r="A28" s="19">
        <v>11.1</v>
      </c>
      <c r="B28" s="19">
        <v>0</v>
      </c>
      <c r="C28" s="19">
        <v>0</v>
      </c>
      <c r="D28" s="19">
        <v>11.1</v>
      </c>
      <c r="E28" s="19">
        <v>11.1</v>
      </c>
      <c r="F28" s="27" t="s">
        <v>577</v>
      </c>
      <c r="G28" s="24">
        <v>36.617699999999999</v>
      </c>
      <c r="H28" s="24">
        <v>-120.9166</v>
      </c>
      <c r="I28" s="5" t="s">
        <v>589</v>
      </c>
      <c r="J28" s="5" t="s">
        <v>590</v>
      </c>
      <c r="K28" s="25">
        <v>1</v>
      </c>
      <c r="L28" s="25">
        <v>1</v>
      </c>
      <c r="M28" s="19">
        <v>-24.1</v>
      </c>
      <c r="N28" s="19" t="s">
        <v>591</v>
      </c>
      <c r="O28" s="20">
        <f t="shared" si="2"/>
        <v>-20.6</v>
      </c>
      <c r="P28" s="20">
        <v>1.7</v>
      </c>
      <c r="Q28" s="20" t="s">
        <v>582</v>
      </c>
      <c r="R28" s="20">
        <f t="shared" si="15"/>
        <v>-9.0348787475033809</v>
      </c>
      <c r="S28" s="19">
        <f t="shared" si="16"/>
        <v>-8.3348787475033816</v>
      </c>
      <c r="T28" s="20">
        <v>24.423098521523855</v>
      </c>
      <c r="U28" s="20">
        <f t="shared" si="11"/>
        <v>297.57309852152383</v>
      </c>
      <c r="V28" s="20" t="s">
        <v>1094</v>
      </c>
      <c r="W28" s="19">
        <f t="shared" si="12"/>
        <v>12.52309705176291</v>
      </c>
      <c r="X28" s="21">
        <f t="shared" si="13"/>
        <v>405.48868072608207</v>
      </c>
      <c r="Y28" s="21">
        <f t="shared" si="14"/>
        <v>244.55667940461058</v>
      </c>
    </row>
    <row r="29" spans="1:25" x14ac:dyDescent="0.2">
      <c r="A29" s="19">
        <v>11.3</v>
      </c>
      <c r="B29" s="19">
        <v>0</v>
      </c>
      <c r="C29" s="19">
        <v>0</v>
      </c>
      <c r="D29" s="19">
        <v>11.3</v>
      </c>
      <c r="E29" s="19">
        <v>11.3</v>
      </c>
      <c r="F29" s="27" t="s">
        <v>577</v>
      </c>
      <c r="G29" s="24">
        <v>36.617699999999999</v>
      </c>
      <c r="H29" s="24">
        <v>-120.9166</v>
      </c>
      <c r="I29" s="5" t="s">
        <v>589</v>
      </c>
      <c r="J29" s="5" t="s">
        <v>592</v>
      </c>
      <c r="K29" s="25">
        <v>1</v>
      </c>
      <c r="L29" s="25">
        <v>1</v>
      </c>
      <c r="M29" s="19">
        <v>-24.2</v>
      </c>
      <c r="N29" s="19" t="s">
        <v>591</v>
      </c>
      <c r="O29" s="20">
        <f t="shared" si="2"/>
        <v>-20.7</v>
      </c>
      <c r="P29" s="20">
        <v>1.7</v>
      </c>
      <c r="Q29" s="20" t="s">
        <v>582</v>
      </c>
      <c r="R29" s="20">
        <f t="shared" si="15"/>
        <v>-9.0294336645112985</v>
      </c>
      <c r="S29" s="19">
        <f t="shared" si="16"/>
        <v>-8.3294336645112992</v>
      </c>
      <c r="T29" s="20">
        <v>24.471977492852879</v>
      </c>
      <c r="U29" s="20">
        <f t="shared" si="11"/>
        <v>297.62197749285286</v>
      </c>
      <c r="V29" s="20" t="s">
        <v>1094</v>
      </c>
      <c r="W29" s="19">
        <f t="shared" si="12"/>
        <v>12.632049765637365</v>
      </c>
      <c r="X29" s="21">
        <f t="shared" si="13"/>
        <v>409.1909342694953</v>
      </c>
      <c r="Y29" s="21">
        <f t="shared" si="14"/>
        <v>247.23350567019173</v>
      </c>
    </row>
    <row r="30" spans="1:25" ht="13.35" customHeight="1" x14ac:dyDescent="0.2">
      <c r="A30" s="19">
        <v>11.31</v>
      </c>
      <c r="B30" s="19">
        <v>0.1</v>
      </c>
      <c r="C30" s="19">
        <v>0.1</v>
      </c>
      <c r="D30" s="19">
        <f>A30+B30</f>
        <v>11.41</v>
      </c>
      <c r="E30" s="19">
        <f>A30-C30</f>
        <v>11.21</v>
      </c>
      <c r="F30" s="27" t="s">
        <v>577</v>
      </c>
      <c r="G30" s="24">
        <v>33.849499999999999</v>
      </c>
      <c r="H30" s="24">
        <v>-120.75783300000001</v>
      </c>
      <c r="I30" s="5" t="s">
        <v>551</v>
      </c>
      <c r="J30" s="5" t="s">
        <v>593</v>
      </c>
      <c r="K30" s="25">
        <v>1</v>
      </c>
      <c r="L30" s="25">
        <v>1</v>
      </c>
      <c r="M30" s="19">
        <v>-25.589464492520481</v>
      </c>
      <c r="N30" s="19" t="s">
        <v>1094</v>
      </c>
      <c r="O30" s="20">
        <f t="shared" si="2"/>
        <v>-22.089464492520481</v>
      </c>
      <c r="P30" s="20">
        <v>2.1</v>
      </c>
      <c r="Q30" s="20" t="s">
        <v>553</v>
      </c>
      <c r="R30" s="20">
        <f t="shared" si="15"/>
        <v>-8.9929384124853193</v>
      </c>
      <c r="S30" s="19">
        <f t="shared" si="16"/>
        <v>-7.8929384124853197</v>
      </c>
      <c r="T30" s="20">
        <v>24.8</v>
      </c>
      <c r="U30" s="20">
        <f t="shared" si="11"/>
        <v>297.95</v>
      </c>
      <c r="V30" s="20" t="s">
        <v>1094</v>
      </c>
      <c r="W30" s="19">
        <f t="shared" si="12"/>
        <v>14.517203327467865</v>
      </c>
      <c r="X30" s="21">
        <f t="shared" si="13"/>
        <v>477.58321992530711</v>
      </c>
      <c r="Y30" s="21">
        <f t="shared" si="14"/>
        <v>299.42592379982744</v>
      </c>
    </row>
    <row r="31" spans="1:25" ht="13.35" customHeight="1" x14ac:dyDescent="0.2">
      <c r="A31" s="19">
        <v>11.72</v>
      </c>
      <c r="B31" s="19">
        <v>0.1</v>
      </c>
      <c r="C31" s="19">
        <v>0.1</v>
      </c>
      <c r="D31" s="19">
        <f>A31+B31</f>
        <v>11.82</v>
      </c>
      <c r="E31" s="19">
        <f>A31-C31</f>
        <v>11.620000000000001</v>
      </c>
      <c r="F31" s="27" t="s">
        <v>594</v>
      </c>
      <c r="G31" s="24">
        <v>33.849499999999999</v>
      </c>
      <c r="H31" s="24">
        <v>-120.75783300000001</v>
      </c>
      <c r="I31" s="5" t="s">
        <v>551</v>
      </c>
      <c r="J31" s="5" t="s">
        <v>595</v>
      </c>
      <c r="K31" s="25">
        <v>1</v>
      </c>
      <c r="L31" s="25">
        <v>1</v>
      </c>
      <c r="M31" s="19">
        <v>-26.121361172843301</v>
      </c>
      <c r="N31" s="19" t="s">
        <v>1094</v>
      </c>
      <c r="O31" s="20">
        <f t="shared" si="2"/>
        <v>-22.621361172843301</v>
      </c>
      <c r="P31" s="20">
        <v>2</v>
      </c>
      <c r="Q31" s="20" t="s">
        <v>553</v>
      </c>
      <c r="R31" s="20">
        <f t="shared" si="15"/>
        <v>-8.9929384124853193</v>
      </c>
      <c r="S31" s="19">
        <f t="shared" si="16"/>
        <v>-7.9929384124853193</v>
      </c>
      <c r="T31" s="20">
        <v>24.8</v>
      </c>
      <c r="U31" s="20">
        <f t="shared" si="11"/>
        <v>297.95</v>
      </c>
      <c r="V31" s="20" t="s">
        <v>1094</v>
      </c>
      <c r="W31" s="19">
        <f t="shared" si="12"/>
        <v>14.966996596029514</v>
      </c>
      <c r="X31" s="21">
        <f t="shared" si="13"/>
        <v>496.20921958697772</v>
      </c>
      <c r="Y31" s="21">
        <f t="shared" si="14"/>
        <v>314.50257370887755</v>
      </c>
    </row>
    <row r="32" spans="1:25" ht="13.35" customHeight="1" x14ac:dyDescent="0.2">
      <c r="A32" s="19">
        <v>12.72</v>
      </c>
      <c r="B32" s="19">
        <v>0.1</v>
      </c>
      <c r="C32" s="19">
        <v>0.1</v>
      </c>
      <c r="D32" s="19">
        <f>A32+B32</f>
        <v>12.82</v>
      </c>
      <c r="E32" s="19">
        <f>A32-C32</f>
        <v>12.620000000000001</v>
      </c>
      <c r="F32" s="27" t="s">
        <v>594</v>
      </c>
      <c r="G32" s="24">
        <v>33.849499999999999</v>
      </c>
      <c r="H32" s="24">
        <v>-120.75783300000001</v>
      </c>
      <c r="I32" s="5" t="s">
        <v>551</v>
      </c>
      <c r="J32" s="5" t="s">
        <v>596</v>
      </c>
      <c r="K32" s="25">
        <v>1</v>
      </c>
      <c r="L32" s="25">
        <v>1</v>
      </c>
      <c r="M32" s="19">
        <v>-26.40979855210124</v>
      </c>
      <c r="N32" s="19" t="s">
        <v>1094</v>
      </c>
      <c r="O32" s="20">
        <f t="shared" si="2"/>
        <v>-22.90979855210124</v>
      </c>
      <c r="P32" s="20">
        <v>2.1</v>
      </c>
      <c r="Q32" s="20" t="s">
        <v>553</v>
      </c>
      <c r="R32" s="20">
        <f t="shared" si="15"/>
        <v>-8.9153256320107168</v>
      </c>
      <c r="S32" s="19">
        <f t="shared" si="16"/>
        <v>-7.8153256320107172</v>
      </c>
      <c r="T32" s="20">
        <v>25.5</v>
      </c>
      <c r="U32" s="20">
        <f t="shared" si="11"/>
        <v>298.64999999999998</v>
      </c>
      <c r="V32" s="20" t="s">
        <v>1094</v>
      </c>
      <c r="W32" s="19">
        <f t="shared" si="12"/>
        <v>15.448392479755491</v>
      </c>
      <c r="X32" s="21">
        <f t="shared" si="13"/>
        <v>527.15509524745198</v>
      </c>
      <c r="Y32" s="21">
        <f t="shared" si="14"/>
        <v>338.40753807138464</v>
      </c>
    </row>
    <row r="33" spans="1:25" ht="13.35" customHeight="1" x14ac:dyDescent="0.2">
      <c r="A33" s="19">
        <v>13.1</v>
      </c>
      <c r="B33" s="19">
        <v>0</v>
      </c>
      <c r="C33" s="19">
        <v>0</v>
      </c>
      <c r="D33" s="19">
        <v>13.1</v>
      </c>
      <c r="E33" s="19">
        <v>13.1</v>
      </c>
      <c r="F33" s="27" t="s">
        <v>594</v>
      </c>
      <c r="G33" s="24">
        <v>36.617699999999999</v>
      </c>
      <c r="H33" s="24">
        <v>-120.9166</v>
      </c>
      <c r="I33" s="5" t="s">
        <v>589</v>
      </c>
      <c r="J33" s="5" t="s">
        <v>597</v>
      </c>
      <c r="K33" s="25">
        <v>1</v>
      </c>
      <c r="L33" s="25">
        <v>1</v>
      </c>
      <c r="M33" s="19">
        <v>-24.8</v>
      </c>
      <c r="N33" s="19" t="s">
        <v>591</v>
      </c>
      <c r="O33" s="20">
        <f t="shared" si="2"/>
        <v>-21.3</v>
      </c>
      <c r="P33" s="20">
        <v>0.8</v>
      </c>
      <c r="Q33" s="20" t="s">
        <v>598</v>
      </c>
      <c r="R33" s="20">
        <f t="shared" si="15"/>
        <v>-9.0709167367535706</v>
      </c>
      <c r="S33" s="19">
        <f t="shared" si="16"/>
        <v>-9.2709167367535699</v>
      </c>
      <c r="T33" s="20">
        <v>24.1</v>
      </c>
      <c r="U33" s="20">
        <f t="shared" si="11"/>
        <v>297.25</v>
      </c>
      <c r="V33" s="20" t="s">
        <v>1094</v>
      </c>
      <c r="W33" s="19">
        <f t="shared" si="12"/>
        <v>12.29087898564063</v>
      </c>
      <c r="X33" s="21">
        <f t="shared" si="13"/>
        <v>395.5340802052196</v>
      </c>
      <c r="Y33" s="21">
        <f t="shared" si="14"/>
        <v>237.66498614575025</v>
      </c>
    </row>
    <row r="34" spans="1:25" ht="13.35" customHeight="1" x14ac:dyDescent="0.2">
      <c r="A34" s="19">
        <v>13.5</v>
      </c>
      <c r="B34" s="19">
        <v>9.9999999999999645E-2</v>
      </c>
      <c r="C34" s="19">
        <v>9.9999999999999645E-2</v>
      </c>
      <c r="D34" s="19">
        <v>13.4</v>
      </c>
      <c r="E34" s="19">
        <v>13.6</v>
      </c>
      <c r="F34" s="27" t="s">
        <v>594</v>
      </c>
      <c r="G34" s="24">
        <v>42.836750000000002</v>
      </c>
      <c r="H34" s="24">
        <v>-23.087499999999999</v>
      </c>
      <c r="I34" s="5" t="s">
        <v>1097</v>
      </c>
      <c r="J34" s="5" t="s">
        <v>599</v>
      </c>
      <c r="K34" s="25">
        <v>1</v>
      </c>
      <c r="L34" s="25">
        <v>0</v>
      </c>
      <c r="M34" s="19">
        <v>-29.1</v>
      </c>
      <c r="N34" s="19" t="s">
        <v>628</v>
      </c>
      <c r="O34" s="20">
        <f t="shared" si="2"/>
        <v>-25.6</v>
      </c>
      <c r="P34" s="20">
        <v>2.2000000000000002</v>
      </c>
      <c r="Q34" s="20" t="s">
        <v>628</v>
      </c>
      <c r="R34" s="20">
        <f t="shared" si="15"/>
        <v>-9.0597544980662512</v>
      </c>
      <c r="S34" s="19">
        <f t="shared" si="16"/>
        <v>-7.859754498066251</v>
      </c>
      <c r="T34" s="20">
        <v>24.2</v>
      </c>
      <c r="U34" s="20">
        <f t="shared" si="11"/>
        <v>297.34999999999997</v>
      </c>
      <c r="V34" s="20" t="s">
        <v>600</v>
      </c>
      <c r="W34" s="19">
        <f t="shared" si="12"/>
        <v>18.206327485564167</v>
      </c>
      <c r="X34" s="21">
        <f t="shared" si="13"/>
        <v>679.41114337305464</v>
      </c>
      <c r="Y34" s="21">
        <f t="shared" si="14"/>
        <v>485.84823829203191</v>
      </c>
    </row>
    <row r="35" spans="1:25" ht="13.35" customHeight="1" x14ac:dyDescent="0.2">
      <c r="A35" s="19">
        <v>13.59</v>
      </c>
      <c r="B35" s="19">
        <v>0.1</v>
      </c>
      <c r="C35" s="19">
        <v>0.1</v>
      </c>
      <c r="D35" s="19">
        <f>A35+B35</f>
        <v>13.69</v>
      </c>
      <c r="E35" s="19">
        <f>A35-C35</f>
        <v>13.49</v>
      </c>
      <c r="F35" s="27" t="s">
        <v>594</v>
      </c>
      <c r="G35" s="24">
        <v>33.849499999999999</v>
      </c>
      <c r="H35" s="24">
        <v>-120.75783300000001</v>
      </c>
      <c r="I35" s="5" t="s">
        <v>551</v>
      </c>
      <c r="J35" s="5" t="s">
        <v>601</v>
      </c>
      <c r="K35" s="25">
        <v>1</v>
      </c>
      <c r="L35" s="25">
        <v>1</v>
      </c>
      <c r="M35" s="19">
        <v>-24.65807181101702</v>
      </c>
      <c r="N35" s="19" t="s">
        <v>1094</v>
      </c>
      <c r="O35" s="20">
        <f t="shared" si="2"/>
        <v>-21.15807181101702</v>
      </c>
      <c r="P35" s="20">
        <v>2.1</v>
      </c>
      <c r="Q35" s="20" t="s">
        <v>553</v>
      </c>
      <c r="R35" s="20">
        <f t="shared" si="15"/>
        <v>-8.981828552256335</v>
      </c>
      <c r="S35" s="19">
        <f t="shared" si="16"/>
        <v>-7.8818285522563354</v>
      </c>
      <c r="T35" s="20">
        <v>24.9</v>
      </c>
      <c r="U35" s="20">
        <f t="shared" si="11"/>
        <v>298.04999999999995</v>
      </c>
      <c r="V35" s="20" t="s">
        <v>1094</v>
      </c>
      <c r="W35" s="19">
        <f t="shared" si="12"/>
        <v>13.563214730006434</v>
      </c>
      <c r="X35" s="21">
        <f t="shared" si="13"/>
        <v>443.50144784788586</v>
      </c>
      <c r="Y35" s="21">
        <f t="shared" si="14"/>
        <v>272.48996836907423</v>
      </c>
    </row>
    <row r="36" spans="1:25" ht="13.35" customHeight="1" x14ac:dyDescent="0.2">
      <c r="A36" s="19">
        <v>13.98</v>
      </c>
      <c r="B36" s="19">
        <v>0.1</v>
      </c>
      <c r="C36" s="19">
        <v>0.1</v>
      </c>
      <c r="D36" s="19">
        <f>A36+B36</f>
        <v>14.08</v>
      </c>
      <c r="E36" s="19">
        <f>A36-C36</f>
        <v>13.88</v>
      </c>
      <c r="F36" s="5" t="s">
        <v>602</v>
      </c>
      <c r="G36" s="24">
        <v>33.849499999999999</v>
      </c>
      <c r="H36" s="24">
        <v>-120.75783300000001</v>
      </c>
      <c r="I36" s="5" t="s">
        <v>551</v>
      </c>
      <c r="J36" s="5" t="s">
        <v>603</v>
      </c>
      <c r="K36" s="25">
        <v>1</v>
      </c>
      <c r="L36" s="25">
        <v>1</v>
      </c>
      <c r="M36" s="19">
        <v>-27.08931984378745</v>
      </c>
      <c r="N36" s="19" t="s">
        <v>1094</v>
      </c>
      <c r="O36" s="20">
        <f t="shared" si="2"/>
        <v>-23.58931984378745</v>
      </c>
      <c r="P36" s="20">
        <v>2.1</v>
      </c>
      <c r="Q36" s="20" t="s">
        <v>553</v>
      </c>
      <c r="R36" s="20">
        <f t="shared" si="15"/>
        <v>-8.9929384124853193</v>
      </c>
      <c r="S36" s="19">
        <f t="shared" si="16"/>
        <v>-7.8929384124853197</v>
      </c>
      <c r="T36" s="20">
        <v>24.8</v>
      </c>
      <c r="U36" s="20">
        <f t="shared" si="11"/>
        <v>297.95</v>
      </c>
      <c r="V36" s="20" t="s">
        <v>1094</v>
      </c>
      <c r="W36" s="19">
        <f t="shared" si="12"/>
        <v>16.075593754045101</v>
      </c>
      <c r="X36" s="21">
        <f t="shared" si="13"/>
        <v>548.97924002135176</v>
      </c>
      <c r="Y36" s="21">
        <f t="shared" si="14"/>
        <v>359.06271647785758</v>
      </c>
    </row>
    <row r="37" spans="1:25" ht="13.35" customHeight="1" x14ac:dyDescent="0.2">
      <c r="A37" s="19">
        <v>14</v>
      </c>
      <c r="B37" s="19">
        <v>8.6999999999999993</v>
      </c>
      <c r="C37" s="19">
        <v>9</v>
      </c>
      <c r="D37" s="19">
        <v>5.3</v>
      </c>
      <c r="E37" s="19">
        <v>23</v>
      </c>
      <c r="F37" s="27" t="s">
        <v>602</v>
      </c>
      <c r="G37" s="24">
        <v>48.496045000000002</v>
      </c>
      <c r="H37" s="24">
        <v>7.6508719999999997</v>
      </c>
      <c r="I37" s="5" t="s">
        <v>604</v>
      </c>
      <c r="J37" s="5">
        <v>52970</v>
      </c>
      <c r="K37" s="25">
        <v>0</v>
      </c>
      <c r="L37" s="25">
        <v>0</v>
      </c>
      <c r="M37" s="19">
        <v>-23.238500000000002</v>
      </c>
      <c r="N37" s="19" t="s">
        <v>1099</v>
      </c>
      <c r="O37" s="20">
        <f t="shared" si="2"/>
        <v>-19.738500000000002</v>
      </c>
      <c r="P37" s="20">
        <v>1.2</v>
      </c>
      <c r="Q37" s="20" t="s">
        <v>582</v>
      </c>
      <c r="R37" s="20">
        <f t="shared" si="15"/>
        <v>-9.2392561284868968</v>
      </c>
      <c r="S37" s="19">
        <f t="shared" si="16"/>
        <v>-9.0392561284868975</v>
      </c>
      <c r="T37" s="20">
        <v>22.6</v>
      </c>
      <c r="U37" s="20">
        <f t="shared" si="11"/>
        <v>295.75</v>
      </c>
      <c r="V37" s="20" t="s">
        <v>1099</v>
      </c>
      <c r="W37" s="19">
        <f t="shared" si="12"/>
        <v>10.914683348793419</v>
      </c>
      <c r="X37" s="21">
        <f t="shared" si="13"/>
        <v>346.62684887972074</v>
      </c>
      <c r="Y37" s="21">
        <f t="shared" si="14"/>
        <v>204.2379723994809</v>
      </c>
    </row>
    <row r="38" spans="1:25" ht="13.35" customHeight="1" x14ac:dyDescent="0.2">
      <c r="A38" s="19">
        <v>14.3</v>
      </c>
      <c r="B38" s="19">
        <v>0.10000000000000142</v>
      </c>
      <c r="C38" s="19">
        <v>0.19999999999999929</v>
      </c>
      <c r="D38" s="19">
        <v>14.2</v>
      </c>
      <c r="E38" s="19">
        <v>14.5</v>
      </c>
      <c r="F38" s="27" t="s">
        <v>602</v>
      </c>
      <c r="G38" s="24">
        <v>42.836750000000002</v>
      </c>
      <c r="H38" s="24">
        <v>-23.087499999999999</v>
      </c>
      <c r="I38" s="5" t="s">
        <v>1097</v>
      </c>
      <c r="J38" s="5" t="s">
        <v>599</v>
      </c>
      <c r="K38" s="25">
        <v>1</v>
      </c>
      <c r="L38" s="25">
        <v>0</v>
      </c>
      <c r="M38" s="19">
        <v>-30.2</v>
      </c>
      <c r="N38" s="19" t="s">
        <v>628</v>
      </c>
      <c r="O38" s="20">
        <f t="shared" si="2"/>
        <v>-26.7</v>
      </c>
      <c r="P38" s="20">
        <v>2.7</v>
      </c>
      <c r="Q38" s="20" t="s">
        <v>628</v>
      </c>
      <c r="R38" s="20">
        <f t="shared" si="15"/>
        <v>-8.6737510387236192</v>
      </c>
      <c r="S38" s="19">
        <f t="shared" si="16"/>
        <v>-6.973751038723619</v>
      </c>
      <c r="T38" s="20">
        <v>27.7</v>
      </c>
      <c r="U38" s="20">
        <f t="shared" si="11"/>
        <v>300.84999999999997</v>
      </c>
      <c r="V38" s="20" t="s">
        <v>600</v>
      </c>
      <c r="W38" s="19">
        <f t="shared" si="12"/>
        <v>20.267388226935523</v>
      </c>
      <c r="X38" s="21">
        <f t="shared" si="13"/>
        <v>987.26198132166394</v>
      </c>
      <c r="Y38" s="21">
        <f t="shared" si="14"/>
        <v>831.57655882598135</v>
      </c>
    </row>
    <row r="39" spans="1:25" ht="13.35" customHeight="1" x14ac:dyDescent="0.2">
      <c r="A39" s="19">
        <v>14.4</v>
      </c>
      <c r="B39" s="19">
        <v>0</v>
      </c>
      <c r="C39" s="19">
        <v>0.19999999999999929</v>
      </c>
      <c r="D39" s="19">
        <v>14.4</v>
      </c>
      <c r="E39" s="19">
        <v>14.6</v>
      </c>
      <c r="F39" s="27" t="s">
        <v>605</v>
      </c>
      <c r="G39" s="24">
        <v>42.836750000000002</v>
      </c>
      <c r="H39" s="24">
        <v>-23.087499999999999</v>
      </c>
      <c r="I39" s="5" t="s">
        <v>1097</v>
      </c>
      <c r="J39" s="5" t="s">
        <v>599</v>
      </c>
      <c r="K39" s="25">
        <v>1</v>
      </c>
      <c r="L39" s="25">
        <v>0</v>
      </c>
      <c r="M39" s="19">
        <v>-29.9</v>
      </c>
      <c r="N39" s="19" t="s">
        <v>628</v>
      </c>
      <c r="O39" s="20">
        <f t="shared" si="2"/>
        <v>-26.4</v>
      </c>
      <c r="P39" s="20">
        <v>3.3</v>
      </c>
      <c r="Q39" s="20" t="s">
        <v>606</v>
      </c>
      <c r="R39" s="20">
        <f t="shared" si="15"/>
        <v>-8.5867793800762477</v>
      </c>
      <c r="S39" s="19">
        <f t="shared" si="16"/>
        <v>-6.2867793800762479</v>
      </c>
      <c r="T39" s="20">
        <v>28.5</v>
      </c>
      <c r="U39" s="20">
        <f t="shared" si="11"/>
        <v>301.64999999999998</v>
      </c>
      <c r="V39" s="20" t="s">
        <v>607</v>
      </c>
      <c r="W39" s="19">
        <f t="shared" si="12"/>
        <v>20.658607867629186</v>
      </c>
      <c r="X39" s="21">
        <f t="shared" si="13"/>
        <v>1073.9427376927131</v>
      </c>
      <c r="Y39" s="21">
        <f t="shared" si="14"/>
        <v>950.13612476485036</v>
      </c>
    </row>
    <row r="40" spans="1:25" ht="13.35" customHeight="1" x14ac:dyDescent="0.2">
      <c r="A40" s="19">
        <v>14.4</v>
      </c>
      <c r="B40" s="19">
        <v>0.1</v>
      </c>
      <c r="C40" s="19">
        <v>0.1</v>
      </c>
      <c r="D40" s="19">
        <f>A40+B40</f>
        <v>14.5</v>
      </c>
      <c r="E40" s="19">
        <f>A40-C40</f>
        <v>14.3</v>
      </c>
      <c r="F40" s="5" t="s">
        <v>602</v>
      </c>
      <c r="G40" s="24">
        <v>33.849499999999999</v>
      </c>
      <c r="H40" s="24">
        <v>-120.75783300000001</v>
      </c>
      <c r="I40" s="5" t="s">
        <v>551</v>
      </c>
      <c r="J40" s="5" t="s">
        <v>608</v>
      </c>
      <c r="K40" s="25">
        <v>1</v>
      </c>
      <c r="L40" s="25">
        <v>1</v>
      </c>
      <c r="M40" s="19">
        <v>-26.03407551434465</v>
      </c>
      <c r="N40" s="19" t="s">
        <v>1094</v>
      </c>
      <c r="O40" s="20">
        <f t="shared" si="2"/>
        <v>-22.53407551434465</v>
      </c>
      <c r="P40" s="20">
        <v>2</v>
      </c>
      <c r="Q40" s="20" t="s">
        <v>553</v>
      </c>
      <c r="R40" s="20">
        <f t="shared" si="15"/>
        <v>-8.5002678128616331</v>
      </c>
      <c r="S40" s="19">
        <f t="shared" si="16"/>
        <v>-7.5002678128616331</v>
      </c>
      <c r="T40" s="20">
        <v>29.3</v>
      </c>
      <c r="U40" s="20">
        <f t="shared" si="11"/>
        <v>302.45</v>
      </c>
      <c r="V40" s="20" t="s">
        <v>1094</v>
      </c>
      <c r="W40" s="19">
        <f t="shared" si="12"/>
        <v>15.380390584351034</v>
      </c>
      <c r="X40" s="21">
        <f t="shared" si="13"/>
        <v>575.01369205476726</v>
      </c>
      <c r="Y40" s="21">
        <f t="shared" si="14"/>
        <v>368.4420011253946</v>
      </c>
    </row>
    <row r="41" spans="1:25" ht="13.35" customHeight="1" x14ac:dyDescent="0.2">
      <c r="A41" s="19">
        <v>14.4</v>
      </c>
      <c r="B41" s="19">
        <v>0</v>
      </c>
      <c r="C41" s="19">
        <v>0.19999999999999929</v>
      </c>
      <c r="D41" s="19">
        <v>14.4</v>
      </c>
      <c r="E41" s="19">
        <v>14.6</v>
      </c>
      <c r="F41" s="27" t="s">
        <v>602</v>
      </c>
      <c r="G41" s="24">
        <v>42.836750000000002</v>
      </c>
      <c r="H41" s="24">
        <v>-23.087499999999999</v>
      </c>
      <c r="I41" s="5" t="s">
        <v>1097</v>
      </c>
      <c r="J41" s="5" t="s">
        <v>599</v>
      </c>
      <c r="K41" s="25">
        <v>1</v>
      </c>
      <c r="L41" s="25">
        <v>0</v>
      </c>
      <c r="M41" s="19">
        <v>-29.9</v>
      </c>
      <c r="N41" s="19" t="s">
        <v>628</v>
      </c>
      <c r="O41" s="20">
        <f t="shared" si="2"/>
        <v>-26.4</v>
      </c>
      <c r="P41" s="20">
        <v>2.9</v>
      </c>
      <c r="Q41" s="20" t="s">
        <v>628</v>
      </c>
      <c r="R41" s="20">
        <f t="shared" si="15"/>
        <v>-8.5867793800762477</v>
      </c>
      <c r="S41" s="19">
        <f t="shared" si="16"/>
        <v>-6.6867793800762474</v>
      </c>
      <c r="T41" s="20">
        <v>28.5</v>
      </c>
      <c r="U41" s="20">
        <f t="shared" si="11"/>
        <v>301.64999999999998</v>
      </c>
      <c r="V41" s="20" t="s">
        <v>600</v>
      </c>
      <c r="W41" s="19">
        <f t="shared" si="12"/>
        <v>20.247761524161632</v>
      </c>
      <c r="X41" s="21">
        <f t="shared" si="13"/>
        <v>1003.3719415563066</v>
      </c>
      <c r="Y41" s="21">
        <f t="shared" si="14"/>
        <v>843.25374147073546</v>
      </c>
    </row>
    <row r="42" spans="1:25" ht="13.35" customHeight="1" x14ac:dyDescent="0.2">
      <c r="A42" s="19">
        <v>14.5</v>
      </c>
      <c r="B42" s="19">
        <v>9.9999999999999645E-2</v>
      </c>
      <c r="C42" s="19">
        <v>9.9999999999999645E-2</v>
      </c>
      <c r="D42" s="19">
        <v>14.4</v>
      </c>
      <c r="E42" s="19">
        <v>14.6</v>
      </c>
      <c r="F42" s="27" t="s">
        <v>602</v>
      </c>
      <c r="G42" s="24">
        <v>42.836750000000002</v>
      </c>
      <c r="H42" s="24">
        <v>-23.087499999999999</v>
      </c>
      <c r="I42" s="5" t="s">
        <v>1097</v>
      </c>
      <c r="J42" s="5" t="s">
        <v>599</v>
      </c>
      <c r="K42" s="25">
        <v>1</v>
      </c>
      <c r="L42" s="25">
        <v>0</v>
      </c>
      <c r="M42" s="19">
        <v>-30</v>
      </c>
      <c r="N42" s="19" t="s">
        <v>628</v>
      </c>
      <c r="O42" s="20">
        <f t="shared" si="2"/>
        <v>-26.5</v>
      </c>
      <c r="P42" s="20">
        <v>2.7</v>
      </c>
      <c r="Q42" s="20" t="s">
        <v>628</v>
      </c>
      <c r="R42" s="20">
        <f t="shared" si="15"/>
        <v>-8.5867793800762477</v>
      </c>
      <c r="S42" s="19">
        <f t="shared" si="16"/>
        <v>-6.8867793800762476</v>
      </c>
      <c r="T42" s="20">
        <v>28.5</v>
      </c>
      <c r="U42" s="20">
        <f t="shared" si="11"/>
        <v>301.64999999999998</v>
      </c>
      <c r="V42" s="20" t="s">
        <v>600</v>
      </c>
      <c r="W42" s="19">
        <f t="shared" si="12"/>
        <v>20.147119280866654</v>
      </c>
      <c r="X42" s="21">
        <f t="shared" si="13"/>
        <v>987.4765379556485</v>
      </c>
      <c r="Y42" s="21">
        <f t="shared" si="14"/>
        <v>820.63992702792075</v>
      </c>
    </row>
    <row r="43" spans="1:25" ht="13.35" customHeight="1" x14ac:dyDescent="0.2">
      <c r="A43" s="19">
        <v>14.6</v>
      </c>
      <c r="B43" s="19">
        <v>9.9999999999999645E-2</v>
      </c>
      <c r="C43" s="19">
        <v>9.9999999999999645E-2</v>
      </c>
      <c r="D43" s="19">
        <v>14.7</v>
      </c>
      <c r="E43" s="19">
        <v>14.7</v>
      </c>
      <c r="F43" s="27" t="s">
        <v>602</v>
      </c>
      <c r="G43" s="24">
        <v>36.617699999999999</v>
      </c>
      <c r="H43" s="24">
        <v>-120.9166</v>
      </c>
      <c r="I43" s="5" t="s">
        <v>589</v>
      </c>
      <c r="J43" s="5" t="s">
        <v>609</v>
      </c>
      <c r="K43" s="25">
        <v>1</v>
      </c>
      <c r="L43" s="25">
        <v>1</v>
      </c>
      <c r="M43" s="19">
        <v>-25.2</v>
      </c>
      <c r="N43" s="19" t="s">
        <v>591</v>
      </c>
      <c r="O43" s="20">
        <f t="shared" si="2"/>
        <v>-21.7</v>
      </c>
      <c r="P43" s="20">
        <v>1.6</v>
      </c>
      <c r="Q43" s="20" t="s">
        <v>610</v>
      </c>
      <c r="R43" s="20">
        <f t="shared" si="15"/>
        <v>-8.575940347970171</v>
      </c>
      <c r="S43" s="19">
        <f t="shared" si="16"/>
        <v>-7.9759403479701714</v>
      </c>
      <c r="T43" s="20">
        <v>28.6</v>
      </c>
      <c r="U43" s="20">
        <f t="shared" si="11"/>
        <v>301.75</v>
      </c>
      <c r="V43" s="20" t="s">
        <v>600</v>
      </c>
      <c r="W43" s="19">
        <f t="shared" si="12"/>
        <v>14.028477616303547</v>
      </c>
      <c r="X43" s="21">
        <f t="shared" si="13"/>
        <v>504.2182909625605</v>
      </c>
      <c r="Y43" s="21">
        <f t="shared" si="14"/>
        <v>312.73320587221178</v>
      </c>
    </row>
    <row r="44" spans="1:25" ht="13.35" customHeight="1" x14ac:dyDescent="0.2">
      <c r="A44" s="19">
        <v>14.7</v>
      </c>
      <c r="B44" s="19">
        <v>9.9999999999999645E-2</v>
      </c>
      <c r="C44" s="19">
        <v>9.9999999999999645E-2</v>
      </c>
      <c r="D44" s="19">
        <v>14.6</v>
      </c>
      <c r="E44" s="19">
        <v>14.6</v>
      </c>
      <c r="F44" s="27" t="s">
        <v>602</v>
      </c>
      <c r="G44" s="24">
        <v>36.617699999999999</v>
      </c>
      <c r="H44" s="24">
        <v>-120.9166</v>
      </c>
      <c r="I44" s="5" t="s">
        <v>589</v>
      </c>
      <c r="J44" s="5" t="s">
        <v>611</v>
      </c>
      <c r="K44" s="25">
        <v>1</v>
      </c>
      <c r="L44" s="25">
        <v>1</v>
      </c>
      <c r="M44" s="19">
        <v>-25.8</v>
      </c>
      <c r="N44" s="19" t="s">
        <v>591</v>
      </c>
      <c r="O44" s="20">
        <f t="shared" si="2"/>
        <v>-22.3</v>
      </c>
      <c r="P44" s="20">
        <v>1.3</v>
      </c>
      <c r="Q44" s="20" t="s">
        <v>612</v>
      </c>
      <c r="R44" s="20">
        <f t="shared" si="15"/>
        <v>-8.5651084975981497</v>
      </c>
      <c r="S44" s="19">
        <f t="shared" si="16"/>
        <v>-8.265108497598149</v>
      </c>
      <c r="T44" s="20">
        <v>28.7</v>
      </c>
      <c r="U44" s="20">
        <f t="shared" si="11"/>
        <v>301.84999999999997</v>
      </c>
      <c r="V44" s="20" t="s">
        <v>600</v>
      </c>
      <c r="W44" s="19">
        <f t="shared" si="12"/>
        <v>14.355008184925744</v>
      </c>
      <c r="X44" s="21">
        <f t="shared" si="13"/>
        <v>519.01447763281078</v>
      </c>
      <c r="Y44" s="21">
        <f t="shared" si="14"/>
        <v>324.20622634857705</v>
      </c>
    </row>
    <row r="45" spans="1:25" ht="13.35" customHeight="1" x14ac:dyDescent="0.2">
      <c r="A45" s="19">
        <v>14.8</v>
      </c>
      <c r="B45" s="19">
        <v>0.10000000000000142</v>
      </c>
      <c r="C45" s="19">
        <v>9.9999999999999645E-2</v>
      </c>
      <c r="D45" s="19">
        <v>14.7</v>
      </c>
      <c r="E45" s="19">
        <v>14.9</v>
      </c>
      <c r="F45" s="27" t="s">
        <v>602</v>
      </c>
      <c r="G45" s="24">
        <v>42.836750000000002</v>
      </c>
      <c r="H45" s="24">
        <v>-23.087499999999999</v>
      </c>
      <c r="I45" s="5" t="s">
        <v>1097</v>
      </c>
      <c r="J45" s="5" t="s">
        <v>599</v>
      </c>
      <c r="K45" s="25">
        <v>1</v>
      </c>
      <c r="L45" s="25">
        <v>0</v>
      </c>
      <c r="M45" s="19">
        <v>-29.4</v>
      </c>
      <c r="N45" s="19" t="s">
        <v>628</v>
      </c>
      <c r="O45" s="20">
        <f t="shared" si="2"/>
        <v>-25.9</v>
      </c>
      <c r="P45" s="20">
        <v>2.7</v>
      </c>
      <c r="Q45" s="20" t="s">
        <v>628</v>
      </c>
      <c r="R45" s="20">
        <f t="shared" si="15"/>
        <v>-8.2859779931023176</v>
      </c>
      <c r="S45" s="19">
        <f t="shared" si="16"/>
        <v>-6.5859779931023175</v>
      </c>
      <c r="T45" s="20">
        <v>31.3</v>
      </c>
      <c r="U45" s="20">
        <f t="shared" si="11"/>
        <v>304.45</v>
      </c>
      <c r="V45" s="20" t="s">
        <v>600</v>
      </c>
      <c r="W45" s="19">
        <f t="shared" si="12"/>
        <v>19.827555699515109</v>
      </c>
      <c r="X45" s="21">
        <f t="shared" si="13"/>
        <v>1003.7362676603826</v>
      </c>
      <c r="Y45" s="21">
        <f t="shared" si="14"/>
        <v>807.3716070239542</v>
      </c>
    </row>
    <row r="46" spans="1:25" ht="13.35" customHeight="1" x14ac:dyDescent="0.2">
      <c r="A46" s="19">
        <v>14.86</v>
      </c>
      <c r="B46" s="19">
        <v>0.1</v>
      </c>
      <c r="C46" s="19">
        <v>0.1</v>
      </c>
      <c r="D46" s="19">
        <f>A46+B46</f>
        <v>14.959999999999999</v>
      </c>
      <c r="E46" s="19">
        <f>A46-C46</f>
        <v>14.76</v>
      </c>
      <c r="F46" s="5" t="s">
        <v>602</v>
      </c>
      <c r="G46" s="24">
        <v>33.849499999999999</v>
      </c>
      <c r="H46" s="24">
        <v>-120.75783300000001</v>
      </c>
      <c r="I46" s="5" t="s">
        <v>551</v>
      </c>
      <c r="J46" s="5" t="s">
        <v>613</v>
      </c>
      <c r="K46" s="25">
        <v>1</v>
      </c>
      <c r="L46" s="25">
        <v>1</v>
      </c>
      <c r="M46" s="19">
        <v>-26.411317329887481</v>
      </c>
      <c r="N46" s="19" t="s">
        <v>1094</v>
      </c>
      <c r="O46" s="20">
        <f t="shared" ref="O46:O95" si="17">M46+3.5</f>
        <v>-22.911317329887481</v>
      </c>
      <c r="P46" s="20">
        <v>2.2000000000000002</v>
      </c>
      <c r="Q46" s="20" t="s">
        <v>553</v>
      </c>
      <c r="R46" s="20">
        <f t="shared" si="15"/>
        <v>-8.2859779931023176</v>
      </c>
      <c r="S46" s="19">
        <f t="shared" si="16"/>
        <v>-7.0859779931023175</v>
      </c>
      <c r="T46" s="20">
        <v>31.3</v>
      </c>
      <c r="U46" s="20">
        <f t="shared" si="11"/>
        <v>304.45</v>
      </c>
      <c r="V46" s="20" t="s">
        <v>1094</v>
      </c>
      <c r="W46" s="19">
        <f t="shared" si="12"/>
        <v>16.196420670372412</v>
      </c>
      <c r="X46" s="21">
        <f t="shared" si="13"/>
        <v>650.00463664917174</v>
      </c>
      <c r="Y46" s="21">
        <f t="shared" si="14"/>
        <v>426.81145461209633</v>
      </c>
    </row>
    <row r="47" spans="1:25" ht="13.35" customHeight="1" x14ac:dyDescent="0.2">
      <c r="A47" s="19">
        <v>15</v>
      </c>
      <c r="B47" s="19">
        <v>9.6669999999999998</v>
      </c>
      <c r="C47" s="19">
        <v>8.0300000000000011</v>
      </c>
      <c r="D47" s="19">
        <v>5.3330000000000002</v>
      </c>
      <c r="E47" s="19">
        <v>23.03</v>
      </c>
      <c r="F47" s="27" t="s">
        <v>602</v>
      </c>
      <c r="G47" s="24">
        <v>36.617699999999999</v>
      </c>
      <c r="H47" s="24">
        <v>-120.9166</v>
      </c>
      <c r="I47" s="5" t="s">
        <v>614</v>
      </c>
      <c r="J47" s="5">
        <v>1507</v>
      </c>
      <c r="K47" s="25">
        <v>0</v>
      </c>
      <c r="L47" s="25">
        <v>0</v>
      </c>
      <c r="M47" s="19">
        <v>-26.1</v>
      </c>
      <c r="N47" s="19" t="s">
        <v>615</v>
      </c>
      <c r="O47" s="20">
        <f t="shared" si="17"/>
        <v>-22.6</v>
      </c>
      <c r="P47" s="20">
        <v>1.2</v>
      </c>
      <c r="Q47" s="20" t="s">
        <v>616</v>
      </c>
      <c r="R47" s="20">
        <f t="shared" si="15"/>
        <v>-8.2859779931023176</v>
      </c>
      <c r="S47" s="19">
        <f t="shared" si="16"/>
        <v>-8.0859779931023184</v>
      </c>
      <c r="T47" s="20">
        <v>31.3</v>
      </c>
      <c r="U47" s="20">
        <f t="shared" si="11"/>
        <v>304.45</v>
      </c>
      <c r="V47" s="20" t="s">
        <v>600</v>
      </c>
      <c r="W47" s="19">
        <f t="shared" si="12"/>
        <v>14.849623497951381</v>
      </c>
      <c r="X47" s="21">
        <f t="shared" si="13"/>
        <v>574.86333915155626</v>
      </c>
      <c r="Y47" s="21">
        <f t="shared" si="14"/>
        <v>363.29714003099997</v>
      </c>
    </row>
    <row r="48" spans="1:25" x14ac:dyDescent="0.2">
      <c r="A48" s="19">
        <v>15</v>
      </c>
      <c r="B48" s="19">
        <v>0</v>
      </c>
      <c r="C48" s="19">
        <v>0</v>
      </c>
      <c r="D48" s="19">
        <v>15</v>
      </c>
      <c r="E48" s="19">
        <v>15</v>
      </c>
      <c r="F48" s="27" t="s">
        <v>602</v>
      </c>
      <c r="G48" s="24">
        <v>36.617699999999999</v>
      </c>
      <c r="H48" s="24">
        <v>-120.9166</v>
      </c>
      <c r="I48" s="5" t="s">
        <v>589</v>
      </c>
      <c r="J48" s="5" t="s">
        <v>617</v>
      </c>
      <c r="K48" s="25">
        <v>1</v>
      </c>
      <c r="L48" s="25">
        <v>1</v>
      </c>
      <c r="M48" s="19">
        <v>-26.3</v>
      </c>
      <c r="N48" s="19" t="s">
        <v>591</v>
      </c>
      <c r="O48" s="20">
        <f t="shared" si="17"/>
        <v>-22.8</v>
      </c>
      <c r="P48" s="20">
        <v>1.2</v>
      </c>
      <c r="Q48" s="20" t="s">
        <v>618</v>
      </c>
      <c r="R48" s="20">
        <f t="shared" si="15"/>
        <v>-8.2859779931023176</v>
      </c>
      <c r="S48" s="19">
        <f t="shared" si="16"/>
        <v>-8.0859779931023184</v>
      </c>
      <c r="T48" s="20">
        <v>31.3</v>
      </c>
      <c r="U48" s="20">
        <f t="shared" si="11"/>
        <v>304.45</v>
      </c>
      <c r="V48" s="20" t="s">
        <v>600</v>
      </c>
      <c r="W48" s="19">
        <f t="shared" si="12"/>
        <v>15.057329110619744</v>
      </c>
      <c r="X48" s="21">
        <f t="shared" si="13"/>
        <v>585.29817060073049</v>
      </c>
      <c r="Y48" s="21">
        <f t="shared" si="14"/>
        <v>371.8306313250643</v>
      </c>
    </row>
    <row r="49" spans="1:25" x14ac:dyDescent="0.2">
      <c r="A49" s="19">
        <v>15</v>
      </c>
      <c r="B49" s="19">
        <v>9.6669999999999998</v>
      </c>
      <c r="C49" s="19">
        <v>8.0300000000000011</v>
      </c>
      <c r="D49" s="19">
        <v>5.3330000000000002</v>
      </c>
      <c r="E49" s="19">
        <v>23.03</v>
      </c>
      <c r="F49" s="27" t="s">
        <v>602</v>
      </c>
      <c r="G49" s="24">
        <v>40.683802</v>
      </c>
      <c r="H49" s="24">
        <v>-112.685129</v>
      </c>
      <c r="I49" s="5" t="s">
        <v>619</v>
      </c>
      <c r="J49" s="5">
        <v>502</v>
      </c>
      <c r="K49" s="25">
        <v>0</v>
      </c>
      <c r="L49" s="25">
        <v>0</v>
      </c>
      <c r="M49" s="19">
        <v>-26.6</v>
      </c>
      <c r="N49" s="19" t="s">
        <v>620</v>
      </c>
      <c r="O49" s="20">
        <f t="shared" si="17"/>
        <v>-23.1</v>
      </c>
      <c r="P49" s="20">
        <v>2.2000000000000002</v>
      </c>
      <c r="Q49" s="20" t="s">
        <v>621</v>
      </c>
      <c r="R49" s="20">
        <f t="shared" si="15"/>
        <v>-8.2859779931023176</v>
      </c>
      <c r="S49" s="19">
        <f t="shared" si="16"/>
        <v>-7.0859779931023175</v>
      </c>
      <c r="T49" s="20">
        <v>31.3</v>
      </c>
      <c r="U49" s="20">
        <f t="shared" si="11"/>
        <v>304.45</v>
      </c>
      <c r="V49" s="20" t="s">
        <v>600</v>
      </c>
      <c r="W49" s="19">
        <f t="shared" si="12"/>
        <v>16.392693220286247</v>
      </c>
      <c r="X49" s="21">
        <f t="shared" si="13"/>
        <v>662.62699691501518</v>
      </c>
      <c r="Y49" s="21">
        <f t="shared" si="14"/>
        <v>437.97009978102909</v>
      </c>
    </row>
    <row r="50" spans="1:25" x14ac:dyDescent="0.2">
      <c r="A50" s="19">
        <v>15</v>
      </c>
      <c r="B50" s="19">
        <v>9.6669999999999998</v>
      </c>
      <c r="C50" s="19">
        <v>8.0300000000000011</v>
      </c>
      <c r="D50" s="19">
        <v>5.3330000000000002</v>
      </c>
      <c r="E50" s="19">
        <v>23.03</v>
      </c>
      <c r="F50" s="27" t="s">
        <v>602</v>
      </c>
      <c r="G50" s="24">
        <v>36.617699999999999</v>
      </c>
      <c r="H50" s="24">
        <v>-121.9166</v>
      </c>
      <c r="I50" s="5" t="s">
        <v>614</v>
      </c>
      <c r="J50" s="5">
        <v>1507</v>
      </c>
      <c r="K50" s="25">
        <v>0</v>
      </c>
      <c r="L50" s="25">
        <v>0</v>
      </c>
      <c r="M50" s="19">
        <v>-26.1</v>
      </c>
      <c r="N50" s="19" t="s">
        <v>615</v>
      </c>
      <c r="O50" s="20">
        <f t="shared" si="17"/>
        <v>-22.6</v>
      </c>
      <c r="P50" s="20">
        <v>2.2000000000000002</v>
      </c>
      <c r="Q50" s="20" t="s">
        <v>616</v>
      </c>
      <c r="R50" s="20">
        <f t="shared" si="15"/>
        <v>-9.6018443449430926</v>
      </c>
      <c r="S50" s="19">
        <f t="shared" si="16"/>
        <v>-8.4018443449430933</v>
      </c>
      <c r="T50" s="20">
        <v>19.419999999999998</v>
      </c>
      <c r="U50" s="20">
        <f t="shared" si="11"/>
        <v>292.57</v>
      </c>
      <c r="V50" s="20" t="s">
        <v>1099</v>
      </c>
      <c r="W50" s="19">
        <f t="shared" si="12"/>
        <v>14.526453504253078</v>
      </c>
      <c r="X50" s="21">
        <f t="shared" si="13"/>
        <v>413.41756024023954</v>
      </c>
      <c r="Y50" s="21">
        <f t="shared" si="14"/>
        <v>259.24733250506114</v>
      </c>
    </row>
    <row r="51" spans="1:25" ht="13.35" customHeight="1" x14ac:dyDescent="0.2">
      <c r="A51" s="19">
        <v>15</v>
      </c>
      <c r="B51" s="19">
        <v>9.6669999999999998</v>
      </c>
      <c r="C51" s="19">
        <v>8.0300000000000011</v>
      </c>
      <c r="D51" s="19">
        <v>5.3330000000000002</v>
      </c>
      <c r="E51" s="19">
        <v>23.03</v>
      </c>
      <c r="F51" s="27" t="s">
        <v>602</v>
      </c>
      <c r="G51" s="24">
        <v>42.907800000000002</v>
      </c>
      <c r="H51" s="24">
        <v>-9.2650000000000006</v>
      </c>
      <c r="I51" s="5" t="s">
        <v>619</v>
      </c>
      <c r="J51" s="5">
        <v>502</v>
      </c>
      <c r="K51" s="25">
        <v>0</v>
      </c>
      <c r="L51" s="25">
        <v>0</v>
      </c>
      <c r="M51" s="19">
        <v>-26.6</v>
      </c>
      <c r="N51" s="19" t="s">
        <v>620</v>
      </c>
      <c r="O51" s="20">
        <f t="shared" si="17"/>
        <v>-23.1</v>
      </c>
      <c r="P51" s="20">
        <v>1.2</v>
      </c>
      <c r="Q51" s="20" t="s">
        <v>621</v>
      </c>
      <c r="R51" s="20">
        <f t="shared" si="15"/>
        <v>-9.3150006777822973</v>
      </c>
      <c r="S51" s="19">
        <f t="shared" si="16"/>
        <v>-9.1150006777822981</v>
      </c>
      <c r="T51" s="20">
        <v>21.93</v>
      </c>
      <c r="U51" s="20">
        <f t="shared" si="11"/>
        <v>295.08</v>
      </c>
      <c r="V51" s="20" t="s">
        <v>1099</v>
      </c>
      <c r="W51" s="19">
        <f t="shared" si="12"/>
        <v>14.315691802863961</v>
      </c>
      <c r="X51" s="21">
        <f t="shared" si="13"/>
        <v>435.46712329937486</v>
      </c>
      <c r="Y51" s="21">
        <f t="shared" si="14"/>
        <v>271.77261523982133</v>
      </c>
    </row>
    <row r="52" spans="1:25" ht="13.5" customHeight="1" x14ac:dyDescent="0.2">
      <c r="A52" s="19">
        <v>15.01</v>
      </c>
      <c r="B52" s="19">
        <v>0.1</v>
      </c>
      <c r="C52" s="19">
        <v>0.1</v>
      </c>
      <c r="D52" s="19">
        <f>A52+B52</f>
        <v>15.11</v>
      </c>
      <c r="E52" s="19">
        <f>A52-C52</f>
        <v>14.91</v>
      </c>
      <c r="F52" s="5" t="s">
        <v>602</v>
      </c>
      <c r="G52" s="24">
        <v>33.849499999999999</v>
      </c>
      <c r="H52" s="24">
        <v>-120.75783300000001</v>
      </c>
      <c r="I52" s="5" t="s">
        <v>551</v>
      </c>
      <c r="J52" s="5" t="s">
        <v>622</v>
      </c>
      <c r="K52" s="25">
        <v>1</v>
      </c>
      <c r="L52" s="25">
        <v>1</v>
      </c>
      <c r="M52" s="19">
        <v>-26.230499979839578</v>
      </c>
      <c r="N52" s="19" t="s">
        <v>1094</v>
      </c>
      <c r="O52" s="20">
        <f t="shared" si="17"/>
        <v>-22.730499979839578</v>
      </c>
      <c r="P52" s="20">
        <v>2.2000000000000002</v>
      </c>
      <c r="Q52" s="20" t="s">
        <v>553</v>
      </c>
      <c r="R52" s="20">
        <f t="shared" si="15"/>
        <v>-8.2859779931023176</v>
      </c>
      <c r="S52" s="19">
        <f t="shared" si="16"/>
        <v>-7.0859779931023175</v>
      </c>
      <c r="T52" s="20">
        <v>31.3</v>
      </c>
      <c r="U52" s="20">
        <f t="shared" si="11"/>
        <v>304.45</v>
      </c>
      <c r="V52" s="20" t="s">
        <v>1094</v>
      </c>
      <c r="W52" s="19">
        <f t="shared" si="12"/>
        <v>16.008400944073742</v>
      </c>
      <c r="X52" s="21">
        <f t="shared" si="13"/>
        <v>638.35591720953494</v>
      </c>
      <c r="Y52" s="21">
        <f t="shared" si="14"/>
        <v>416.64254305075184</v>
      </c>
    </row>
    <row r="53" spans="1:25" ht="13.35" customHeight="1" x14ac:dyDescent="0.2">
      <c r="A53" s="19">
        <v>15.1</v>
      </c>
      <c r="B53" s="19">
        <v>9.9999999999999645E-2</v>
      </c>
      <c r="C53" s="19">
        <v>9.9999999999999645E-2</v>
      </c>
      <c r="D53" s="19">
        <v>15</v>
      </c>
      <c r="E53" s="19">
        <v>15.2</v>
      </c>
      <c r="F53" s="27" t="s">
        <v>602</v>
      </c>
      <c r="G53" s="24">
        <v>42.836750000000002</v>
      </c>
      <c r="H53" s="24">
        <v>-23.087499999999999</v>
      </c>
      <c r="I53" s="5" t="s">
        <v>1097</v>
      </c>
      <c r="J53" s="5" t="s">
        <v>599</v>
      </c>
      <c r="K53" s="25">
        <v>1</v>
      </c>
      <c r="L53" s="25">
        <v>0</v>
      </c>
      <c r="M53" s="19">
        <v>-29.5</v>
      </c>
      <c r="N53" s="19" t="s">
        <v>628</v>
      </c>
      <c r="O53" s="20">
        <f t="shared" si="17"/>
        <v>-26</v>
      </c>
      <c r="P53" s="20">
        <v>2.7</v>
      </c>
      <c r="Q53" s="20" t="s">
        <v>628</v>
      </c>
      <c r="R53" s="20">
        <f t="shared" si="15"/>
        <v>-8.3179418050304115</v>
      </c>
      <c r="S53" s="19">
        <f t="shared" si="16"/>
        <v>-6.6179418050304113</v>
      </c>
      <c r="T53" s="20">
        <v>31</v>
      </c>
      <c r="U53" s="20">
        <f t="shared" si="11"/>
        <v>304.14999999999998</v>
      </c>
      <c r="V53" s="20" t="s">
        <v>600</v>
      </c>
      <c r="W53" s="19">
        <f t="shared" si="12"/>
        <v>19.899443732001476</v>
      </c>
      <c r="X53" s="21">
        <f t="shared" si="13"/>
        <v>1007.74841719005</v>
      </c>
      <c r="Y53" s="21">
        <f t="shared" si="14"/>
        <v>816.27385798143632</v>
      </c>
    </row>
    <row r="54" spans="1:25" ht="13.35" customHeight="1" x14ac:dyDescent="0.2">
      <c r="A54" s="19">
        <v>15.2</v>
      </c>
      <c r="B54" s="19">
        <v>9.9999999999999645E-2</v>
      </c>
      <c r="C54" s="19">
        <v>5.0000000000000711E-2</v>
      </c>
      <c r="D54" s="19">
        <v>15.1</v>
      </c>
      <c r="E54" s="19">
        <v>15.25</v>
      </c>
      <c r="F54" s="27" t="s">
        <v>602</v>
      </c>
      <c r="G54" s="24">
        <v>42.836750000000002</v>
      </c>
      <c r="H54" s="24">
        <v>-23.087499999999999</v>
      </c>
      <c r="I54" s="5" t="s">
        <v>1097</v>
      </c>
      <c r="J54" s="5" t="s">
        <v>599</v>
      </c>
      <c r="K54" s="25">
        <v>1</v>
      </c>
      <c r="L54" s="25">
        <v>0</v>
      </c>
      <c r="M54" s="19">
        <v>-30.4</v>
      </c>
      <c r="N54" s="19" t="s">
        <v>628</v>
      </c>
      <c r="O54" s="20">
        <f t="shared" si="17"/>
        <v>-26.9</v>
      </c>
      <c r="P54" s="20">
        <v>2.7</v>
      </c>
      <c r="Q54" s="20" t="s">
        <v>628</v>
      </c>
      <c r="R54" s="20">
        <f t="shared" si="15"/>
        <v>-8.3499687345729861</v>
      </c>
      <c r="S54" s="19">
        <f t="shared" si="16"/>
        <v>-6.6499687345729859</v>
      </c>
      <c r="T54" s="20">
        <v>30.7</v>
      </c>
      <c r="U54" s="20">
        <f t="shared" si="11"/>
        <v>303.84999999999997</v>
      </c>
      <c r="V54" s="20" t="s">
        <v>600</v>
      </c>
      <c r="W54" s="19">
        <f t="shared" si="12"/>
        <v>20.80981529691406</v>
      </c>
      <c r="X54" s="21">
        <f t="shared" si="13"/>
        <v>1160.9601575294002</v>
      </c>
      <c r="Y54" s="21">
        <f t="shared" si="14"/>
        <v>1049.4999129051755</v>
      </c>
    </row>
    <row r="55" spans="1:25" ht="13.5" customHeight="1" x14ac:dyDescent="0.2">
      <c r="A55" s="19">
        <v>15.3</v>
      </c>
      <c r="B55" s="19">
        <v>0.10000000000000142</v>
      </c>
      <c r="C55" s="19">
        <v>0</v>
      </c>
      <c r="D55" s="19">
        <v>15.2</v>
      </c>
      <c r="E55" s="19">
        <v>15.3</v>
      </c>
      <c r="F55" s="27" t="s">
        <v>602</v>
      </c>
      <c r="G55" s="24">
        <v>42.836750000000002</v>
      </c>
      <c r="H55" s="24">
        <v>-23.087499999999999</v>
      </c>
      <c r="I55" s="5" t="s">
        <v>1097</v>
      </c>
      <c r="J55" s="5" t="s">
        <v>599</v>
      </c>
      <c r="K55" s="25">
        <v>1</v>
      </c>
      <c r="L55" s="25">
        <v>0</v>
      </c>
      <c r="M55" s="19">
        <v>-29.5</v>
      </c>
      <c r="N55" s="19" t="s">
        <v>628</v>
      </c>
      <c r="O55" s="20">
        <f t="shared" si="17"/>
        <v>-26</v>
      </c>
      <c r="P55" s="20">
        <v>2.7</v>
      </c>
      <c r="Q55" s="20" t="s">
        <v>628</v>
      </c>
      <c r="R55" s="20">
        <f t="shared" si="15"/>
        <v>-8.3927698138078775</v>
      </c>
      <c r="S55" s="19">
        <f t="shared" si="16"/>
        <v>-6.6927698138078773</v>
      </c>
      <c r="T55" s="20">
        <v>30.3</v>
      </c>
      <c r="U55" s="20">
        <f t="shared" si="11"/>
        <v>303.45</v>
      </c>
      <c r="V55" s="20" t="s">
        <v>600</v>
      </c>
      <c r="W55" s="19">
        <f t="shared" si="12"/>
        <v>19.822618260977531</v>
      </c>
      <c r="X55" s="21">
        <f t="shared" si="13"/>
        <v>980.2244055332294</v>
      </c>
      <c r="Y55" s="21">
        <f t="shared" si="14"/>
        <v>788.08473979927339</v>
      </c>
    </row>
    <row r="56" spans="1:25" ht="13.5" customHeight="1" x14ac:dyDescent="0.2">
      <c r="A56" s="19">
        <v>15.7</v>
      </c>
      <c r="B56" s="19">
        <v>0.19999999999999929</v>
      </c>
      <c r="C56" s="19">
        <v>5.0000000000000711E-2</v>
      </c>
      <c r="D56" s="19">
        <v>15.5</v>
      </c>
      <c r="E56" s="19">
        <v>15.75</v>
      </c>
      <c r="F56" s="27" t="s">
        <v>602</v>
      </c>
      <c r="G56" s="24">
        <v>42.836750000000002</v>
      </c>
      <c r="H56" s="24">
        <v>-23.087499999999999</v>
      </c>
      <c r="I56" s="5" t="s">
        <v>1097</v>
      </c>
      <c r="J56" s="5" t="s">
        <v>599</v>
      </c>
      <c r="K56" s="25">
        <v>1</v>
      </c>
      <c r="L56" s="25">
        <v>0</v>
      </c>
      <c r="M56" s="19">
        <v>-30.8</v>
      </c>
      <c r="N56" s="19" t="s">
        <v>628</v>
      </c>
      <c r="O56" s="20">
        <f t="shared" si="17"/>
        <v>-27.3</v>
      </c>
      <c r="P56" s="20">
        <v>2.5</v>
      </c>
      <c r="Q56" s="20" t="s">
        <v>628</v>
      </c>
      <c r="R56" s="20">
        <f t="shared" si="15"/>
        <v>-8.5326559655800089</v>
      </c>
      <c r="S56" s="19">
        <f t="shared" si="16"/>
        <v>-7.0326559655800089</v>
      </c>
      <c r="T56" s="20">
        <v>29</v>
      </c>
      <c r="U56" s="20">
        <f t="shared" si="11"/>
        <v>302.14999999999998</v>
      </c>
      <c r="V56" s="20" t="s">
        <v>600</v>
      </c>
      <c r="W56" s="19">
        <f t="shared" si="12"/>
        <v>20.83617151682926</v>
      </c>
      <c r="X56" s="21">
        <f t="shared" si="13"/>
        <v>1120.9102489546972</v>
      </c>
      <c r="Y56" s="21">
        <f t="shared" si="14"/>
        <v>1017.2721141296093</v>
      </c>
    </row>
    <row r="57" spans="1:25" ht="13.5" customHeight="1" x14ac:dyDescent="0.2">
      <c r="A57" s="19">
        <v>15.9</v>
      </c>
      <c r="B57" s="19">
        <v>0.15000000000000036</v>
      </c>
      <c r="C57" s="19">
        <v>0</v>
      </c>
      <c r="D57" s="19">
        <v>15.75</v>
      </c>
      <c r="E57" s="19">
        <v>15.9</v>
      </c>
      <c r="F57" s="27" t="s">
        <v>602</v>
      </c>
      <c r="G57" s="24">
        <v>42.836750000000002</v>
      </c>
      <c r="H57" s="24">
        <v>-23.087499999999999</v>
      </c>
      <c r="I57" s="5" t="s">
        <v>1097</v>
      </c>
      <c r="J57" s="5" t="s">
        <v>599</v>
      </c>
      <c r="K57" s="25">
        <v>1</v>
      </c>
      <c r="L57" s="25">
        <v>0</v>
      </c>
      <c r="M57" s="19">
        <v>-31</v>
      </c>
      <c r="N57" s="19" t="s">
        <v>628</v>
      </c>
      <c r="O57" s="20">
        <f t="shared" si="17"/>
        <v>-27.5</v>
      </c>
      <c r="P57" s="20">
        <v>2.7</v>
      </c>
      <c r="Q57" s="20" t="s">
        <v>628</v>
      </c>
      <c r="R57" s="20">
        <f t="shared" si="15"/>
        <v>-8.5110567223416602</v>
      </c>
      <c r="S57" s="19">
        <f t="shared" si="16"/>
        <v>-6.81105672234166</v>
      </c>
      <c r="T57" s="20">
        <v>29.2</v>
      </c>
      <c r="U57" s="20">
        <f t="shared" si="11"/>
        <v>302.34999999999997</v>
      </c>
      <c r="V57" s="20" t="s">
        <v>600</v>
      </c>
      <c r="W57" s="19">
        <f t="shared" si="12"/>
        <v>21.273977663401887</v>
      </c>
      <c r="X57" s="21">
        <f t="shared" si="13"/>
        <v>1220.5890340478429</v>
      </c>
      <c r="Y57" s="21">
        <f t="shared" si="14"/>
        <v>1192.5133801477109</v>
      </c>
    </row>
    <row r="58" spans="1:25" ht="13.5" customHeight="1" x14ac:dyDescent="0.2">
      <c r="A58" s="19">
        <v>16.100000000000001</v>
      </c>
      <c r="B58" s="19">
        <v>0.10000000000000142</v>
      </c>
      <c r="C58" s="19">
        <v>9.9999999999997868E-2</v>
      </c>
      <c r="D58" s="19">
        <v>16</v>
      </c>
      <c r="E58" s="19">
        <v>16.2</v>
      </c>
      <c r="F58" s="27" t="s">
        <v>623</v>
      </c>
      <c r="G58" s="24">
        <v>42.836750000000002</v>
      </c>
      <c r="H58" s="24">
        <v>-23.087499999999999</v>
      </c>
      <c r="I58" s="5" t="s">
        <v>1097</v>
      </c>
      <c r="J58" s="5" t="s">
        <v>599</v>
      </c>
      <c r="K58" s="25">
        <v>1</v>
      </c>
      <c r="L58" s="25">
        <v>0</v>
      </c>
      <c r="M58" s="19">
        <v>-29.2</v>
      </c>
      <c r="N58" s="19" t="s">
        <v>628</v>
      </c>
      <c r="O58" s="20">
        <f t="shared" si="17"/>
        <v>-25.7</v>
      </c>
      <c r="P58" s="20">
        <v>2.6</v>
      </c>
      <c r="Q58" s="20" t="s">
        <v>628</v>
      </c>
      <c r="R58" s="20">
        <f t="shared" si="15"/>
        <v>-8.4464301039775513</v>
      </c>
      <c r="S58" s="19">
        <f t="shared" si="16"/>
        <v>-6.8464301039775517</v>
      </c>
      <c r="T58" s="20">
        <v>29.8</v>
      </c>
      <c r="U58" s="20">
        <f t="shared" si="11"/>
        <v>302.95</v>
      </c>
      <c r="V58" s="20" t="s">
        <v>600</v>
      </c>
      <c r="W58" s="19">
        <f t="shared" si="12"/>
        <v>19.350887710174014</v>
      </c>
      <c r="X58" s="21">
        <f t="shared" si="13"/>
        <v>904.94382805441171</v>
      </c>
      <c r="Y58" s="21">
        <f t="shared" si="14"/>
        <v>698.18243846928112</v>
      </c>
    </row>
    <row r="59" spans="1:25" ht="13.5" customHeight="1" x14ac:dyDescent="0.2">
      <c r="A59" s="19">
        <v>16.3</v>
      </c>
      <c r="B59" s="19">
        <v>0.19999999999999929</v>
      </c>
      <c r="C59" s="19">
        <v>0</v>
      </c>
      <c r="D59" s="19">
        <v>16.100000000000001</v>
      </c>
      <c r="E59" s="19">
        <v>16.3</v>
      </c>
      <c r="F59" s="27" t="s">
        <v>623</v>
      </c>
      <c r="G59" s="24">
        <v>42.836750000000002</v>
      </c>
      <c r="H59" s="24">
        <v>-23.087499999999999</v>
      </c>
      <c r="I59" s="5" t="s">
        <v>1097</v>
      </c>
      <c r="J59" s="5" t="s">
        <v>599</v>
      </c>
      <c r="K59" s="25">
        <v>1</v>
      </c>
      <c r="L59" s="25">
        <v>0</v>
      </c>
      <c r="M59" s="19">
        <v>-29.7</v>
      </c>
      <c r="N59" s="19" t="s">
        <v>628</v>
      </c>
      <c r="O59" s="20">
        <f t="shared" si="17"/>
        <v>-26.2</v>
      </c>
      <c r="P59" s="20">
        <v>2.4</v>
      </c>
      <c r="Q59" s="20" t="s">
        <v>628</v>
      </c>
      <c r="R59" s="20">
        <f t="shared" si="15"/>
        <v>-8.4249447468250089</v>
      </c>
      <c r="S59" s="19">
        <f t="shared" si="16"/>
        <v>-7.0249447468250086</v>
      </c>
      <c r="T59" s="20">
        <v>30</v>
      </c>
      <c r="U59" s="20">
        <f t="shared" si="11"/>
        <v>303.14999999999998</v>
      </c>
      <c r="V59" s="20" t="s">
        <v>600</v>
      </c>
      <c r="W59" s="19">
        <f t="shared" si="12"/>
        <v>19.690958362266421</v>
      </c>
      <c r="X59" s="21">
        <f t="shared" si="13"/>
        <v>954.58958578877309</v>
      </c>
      <c r="Y59" s="21">
        <f t="shared" si="14"/>
        <v>758.12635107164886</v>
      </c>
    </row>
    <row r="60" spans="1:25" ht="13.5" customHeight="1" x14ac:dyDescent="0.2">
      <c r="A60" s="19">
        <v>16.399999999999999</v>
      </c>
      <c r="B60" s="19">
        <v>0.14999999999999858</v>
      </c>
      <c r="C60" s="19">
        <v>0.10000000000000142</v>
      </c>
      <c r="D60" s="19">
        <v>16.25</v>
      </c>
      <c r="E60" s="19">
        <v>16.5</v>
      </c>
      <c r="F60" s="27" t="s">
        <v>623</v>
      </c>
      <c r="G60" s="24">
        <v>42.836750000000002</v>
      </c>
      <c r="H60" s="24">
        <v>-23.087499999999999</v>
      </c>
      <c r="I60" s="5" t="s">
        <v>1097</v>
      </c>
      <c r="J60" s="5" t="s">
        <v>599</v>
      </c>
      <c r="K60" s="25">
        <v>1</v>
      </c>
      <c r="L60" s="25">
        <v>0</v>
      </c>
      <c r="M60" s="19">
        <v>-30.8</v>
      </c>
      <c r="N60" s="19" t="s">
        <v>628</v>
      </c>
      <c r="O60" s="20">
        <f t="shared" si="17"/>
        <v>-27.3</v>
      </c>
      <c r="P60" s="20">
        <v>2.4</v>
      </c>
      <c r="Q60" s="20" t="s">
        <v>628</v>
      </c>
      <c r="R60" s="20">
        <f t="shared" si="15"/>
        <v>-8.2966255955314629</v>
      </c>
      <c r="S60" s="19">
        <f t="shared" si="16"/>
        <v>-6.8966255955314626</v>
      </c>
      <c r="T60" s="20">
        <v>31.2</v>
      </c>
      <c r="U60" s="20">
        <f t="shared" si="11"/>
        <v>304.34999999999997</v>
      </c>
      <c r="V60" s="20" t="s">
        <v>600</v>
      </c>
      <c r="W60" s="19">
        <f t="shared" si="12"/>
        <v>20.976019743465191</v>
      </c>
      <c r="X60" s="21">
        <f t="shared" si="13"/>
        <v>1209.6610927827999</v>
      </c>
      <c r="Y60" s="21">
        <f t="shared" si="14"/>
        <v>1121.928804560893</v>
      </c>
    </row>
    <row r="61" spans="1:25" ht="13.35" customHeight="1" x14ac:dyDescent="0.2">
      <c r="A61" s="19">
        <v>16.7</v>
      </c>
      <c r="B61" s="19">
        <v>0.19999999999999929</v>
      </c>
      <c r="C61" s="19">
        <v>0.10000000000000142</v>
      </c>
      <c r="D61" s="19">
        <v>16.5</v>
      </c>
      <c r="E61" s="19">
        <v>16.8</v>
      </c>
      <c r="F61" s="27" t="s">
        <v>623</v>
      </c>
      <c r="G61" s="24">
        <v>42.836750000000002</v>
      </c>
      <c r="H61" s="24">
        <v>-23.087499999999999</v>
      </c>
      <c r="I61" s="5" t="s">
        <v>1097</v>
      </c>
      <c r="J61" s="5" t="s">
        <v>599</v>
      </c>
      <c r="K61" s="25">
        <v>1</v>
      </c>
      <c r="L61" s="25">
        <v>0</v>
      </c>
      <c r="M61" s="19">
        <v>-30.3</v>
      </c>
      <c r="N61" s="19" t="s">
        <v>628</v>
      </c>
      <c r="O61" s="20">
        <f t="shared" si="17"/>
        <v>-26.8</v>
      </c>
      <c r="P61" s="20">
        <v>2.4</v>
      </c>
      <c r="Q61" s="20" t="s">
        <v>628</v>
      </c>
      <c r="R61" s="20">
        <f t="shared" si="15"/>
        <v>-8.1481929681112</v>
      </c>
      <c r="S61" s="19">
        <f t="shared" si="16"/>
        <v>-6.7481929681111996</v>
      </c>
      <c r="T61" s="20">
        <v>32.6</v>
      </c>
      <c r="U61" s="20">
        <f t="shared" si="11"/>
        <v>305.75</v>
      </c>
      <c r="V61" s="20" t="s">
        <v>600</v>
      </c>
      <c r="W61" s="19">
        <f t="shared" si="12"/>
        <v>20.603994073046472</v>
      </c>
      <c r="X61" s="21">
        <f t="shared" si="13"/>
        <v>1169.5775634509844</v>
      </c>
      <c r="Y61" s="21">
        <f t="shared" si="14"/>
        <v>1027.1288484813151</v>
      </c>
    </row>
    <row r="62" spans="1:25" ht="13.5" customHeight="1" x14ac:dyDescent="0.2">
      <c r="A62" s="19">
        <v>16.899999999999999</v>
      </c>
      <c r="B62" s="19">
        <v>0</v>
      </c>
      <c r="C62" s="19">
        <v>0.20000000000000284</v>
      </c>
      <c r="D62" s="19">
        <v>16.899999999999999</v>
      </c>
      <c r="E62" s="19">
        <v>17.100000000000001</v>
      </c>
      <c r="F62" s="27" t="s">
        <v>623</v>
      </c>
      <c r="G62" s="24">
        <v>42.836750000000002</v>
      </c>
      <c r="H62" s="24">
        <v>-23.087499999999999</v>
      </c>
      <c r="I62" s="5" t="s">
        <v>1097</v>
      </c>
      <c r="J62" s="5" t="s">
        <v>599</v>
      </c>
      <c r="K62" s="25">
        <v>1</v>
      </c>
      <c r="L62" s="25">
        <v>0</v>
      </c>
      <c r="M62" s="19">
        <v>-30.1</v>
      </c>
      <c r="N62" s="19" t="s">
        <v>628</v>
      </c>
      <c r="O62" s="20">
        <f t="shared" si="17"/>
        <v>-26.6</v>
      </c>
      <c r="P62" s="20">
        <v>2.2999999999999998</v>
      </c>
      <c r="Q62" s="20" t="s">
        <v>628</v>
      </c>
      <c r="R62" s="20">
        <f t="shared" si="15"/>
        <v>-8.1481929681112</v>
      </c>
      <c r="S62" s="19">
        <f t="shared" si="16"/>
        <v>-6.8481929681112002</v>
      </c>
      <c r="T62" s="20">
        <v>32.6</v>
      </c>
      <c r="U62" s="20">
        <f t="shared" si="11"/>
        <v>305.75</v>
      </c>
      <c r="V62" s="20" t="s">
        <v>600</v>
      </c>
      <c r="W62" s="19">
        <f t="shared" si="12"/>
        <v>20.291562596968184</v>
      </c>
      <c r="X62" s="21">
        <f t="shared" si="13"/>
        <v>1110.7201053152876</v>
      </c>
      <c r="Y62" s="21">
        <f t="shared" si="14"/>
        <v>938.19634213272707</v>
      </c>
    </row>
    <row r="63" spans="1:25" ht="13.5" customHeight="1" x14ac:dyDescent="0.2">
      <c r="A63" s="19">
        <v>17.100000000000001</v>
      </c>
      <c r="B63" s="19">
        <v>0</v>
      </c>
      <c r="C63" s="19">
        <v>0.29999999999999716</v>
      </c>
      <c r="D63" s="19">
        <v>17.100000000000001</v>
      </c>
      <c r="E63" s="19">
        <v>17.399999999999999</v>
      </c>
      <c r="F63" s="27" t="s">
        <v>623</v>
      </c>
      <c r="G63" s="24">
        <v>42.836750000000002</v>
      </c>
      <c r="H63" s="24">
        <v>-23.087499999999999</v>
      </c>
      <c r="I63" s="5" t="s">
        <v>1097</v>
      </c>
      <c r="J63" s="5" t="s">
        <v>599</v>
      </c>
      <c r="K63" s="25">
        <v>1</v>
      </c>
      <c r="L63" s="25">
        <v>0</v>
      </c>
      <c r="M63" s="19">
        <v>-29.4</v>
      </c>
      <c r="N63" s="19" t="s">
        <v>628</v>
      </c>
      <c r="O63" s="20">
        <f t="shared" si="17"/>
        <v>-25.9</v>
      </c>
      <c r="P63" s="20">
        <v>2.2000000000000002</v>
      </c>
      <c r="Q63" s="20" t="s">
        <v>628</v>
      </c>
      <c r="R63" s="20">
        <f t="shared" si="15"/>
        <v>-7.9489094750528189</v>
      </c>
      <c r="S63" s="19">
        <f t="shared" si="16"/>
        <v>-6.7489094750528187</v>
      </c>
      <c r="T63" s="20">
        <v>34.5</v>
      </c>
      <c r="U63" s="20">
        <f t="shared" si="11"/>
        <v>307.64999999999998</v>
      </c>
      <c r="V63" s="20" t="s">
        <v>600</v>
      </c>
      <c r="W63" s="19">
        <f t="shared" si="12"/>
        <v>19.660292090080134</v>
      </c>
      <c r="X63" s="21">
        <f t="shared" si="13"/>
        <v>1050.7990340139825</v>
      </c>
      <c r="Y63" s="21">
        <f t="shared" si="14"/>
        <v>832.24282551595911</v>
      </c>
    </row>
    <row r="64" spans="1:25" ht="13.5" customHeight="1" x14ac:dyDescent="0.2">
      <c r="A64" s="19">
        <v>17.5</v>
      </c>
      <c r="B64" s="19">
        <v>0</v>
      </c>
      <c r="C64" s="19">
        <v>0.25</v>
      </c>
      <c r="D64" s="19">
        <v>17.5</v>
      </c>
      <c r="E64" s="19">
        <v>17.75</v>
      </c>
      <c r="F64" s="27" t="s">
        <v>623</v>
      </c>
      <c r="G64" s="24">
        <v>42.836750000000002</v>
      </c>
      <c r="H64" s="24">
        <v>-23.087499999999999</v>
      </c>
      <c r="I64" s="5" t="s">
        <v>1097</v>
      </c>
      <c r="J64" s="5" t="s">
        <v>599</v>
      </c>
      <c r="K64" s="25">
        <v>1</v>
      </c>
      <c r="L64" s="25">
        <v>0</v>
      </c>
      <c r="M64" s="19">
        <v>-29.6</v>
      </c>
      <c r="N64" s="19" t="s">
        <v>628</v>
      </c>
      <c r="O64" s="20">
        <f t="shared" si="17"/>
        <v>-26.1</v>
      </c>
      <c r="P64" s="20">
        <v>2.2000000000000002</v>
      </c>
      <c r="Q64" s="20" t="s">
        <v>628</v>
      </c>
      <c r="R64" s="20">
        <f t="shared" si="15"/>
        <v>-8.2116401769621525</v>
      </c>
      <c r="S64" s="19">
        <f t="shared" si="16"/>
        <v>-7.0116401769621524</v>
      </c>
      <c r="T64" s="20">
        <v>32</v>
      </c>
      <c r="U64" s="20">
        <f t="shared" si="11"/>
        <v>305.14999999999998</v>
      </c>
      <c r="V64" s="20" t="s">
        <v>600</v>
      </c>
      <c r="W64" s="19">
        <f t="shared" si="12"/>
        <v>19.599917674337995</v>
      </c>
      <c r="X64" s="21">
        <f t="shared" si="13"/>
        <v>986.09483620796721</v>
      </c>
      <c r="Y64" s="21">
        <f t="shared" si="14"/>
        <v>776.82156275055922</v>
      </c>
    </row>
    <row r="65" spans="1:25" ht="13.5" customHeight="1" x14ac:dyDescent="0.2">
      <c r="A65" s="19">
        <v>17.899999999999999</v>
      </c>
      <c r="B65" s="19">
        <v>0.10000000000000142</v>
      </c>
      <c r="C65" s="19">
        <v>0.10000000000000142</v>
      </c>
      <c r="D65" s="19">
        <v>18</v>
      </c>
      <c r="E65" s="19">
        <v>18</v>
      </c>
      <c r="F65" s="27" t="s">
        <v>623</v>
      </c>
      <c r="G65" s="24">
        <v>42.836750000000002</v>
      </c>
      <c r="H65" s="24">
        <v>-23.087499999999999</v>
      </c>
      <c r="I65" s="5" t="s">
        <v>1097</v>
      </c>
      <c r="J65" s="5" t="s">
        <v>599</v>
      </c>
      <c r="K65" s="25">
        <v>1</v>
      </c>
      <c r="L65" s="25">
        <v>0</v>
      </c>
      <c r="M65" s="19">
        <v>-29.8</v>
      </c>
      <c r="N65" s="19" t="s">
        <v>20</v>
      </c>
      <c r="O65" s="20">
        <f t="shared" si="17"/>
        <v>-26.3</v>
      </c>
      <c r="P65" s="20">
        <v>2.2000000000000002</v>
      </c>
      <c r="Q65" s="20" t="s">
        <v>628</v>
      </c>
      <c r="R65" s="20">
        <f t="shared" si="15"/>
        <v>-8.1481929681112</v>
      </c>
      <c r="S65" s="19">
        <f t="shared" si="16"/>
        <v>-6.9481929681111998</v>
      </c>
      <c r="T65" s="20">
        <v>32.6</v>
      </c>
      <c r="U65" s="20">
        <f t="shared" si="11"/>
        <v>305.75</v>
      </c>
      <c r="V65" s="20" t="s">
        <v>600</v>
      </c>
      <c r="W65" s="19">
        <f t="shared" si="12"/>
        <v>19.874506554265814</v>
      </c>
      <c r="X65" s="21">
        <f t="shared" si="13"/>
        <v>1040.8034213027172</v>
      </c>
      <c r="Y65" s="21">
        <f t="shared" si="14"/>
        <v>840.99572337570146</v>
      </c>
    </row>
    <row r="66" spans="1:25" ht="13.35" customHeight="1" x14ac:dyDescent="0.2">
      <c r="A66" s="19">
        <v>18</v>
      </c>
      <c r="B66" s="19">
        <f t="shared" ref="B66:B115" si="18">ABS(A66-D66)</f>
        <v>12.667</v>
      </c>
      <c r="C66" s="19">
        <f t="shared" ref="C66:C115" si="19">ABS(E66-A66)</f>
        <v>5.0300000000000011</v>
      </c>
      <c r="D66" s="19">
        <v>5.3330000000000002</v>
      </c>
      <c r="E66" s="19">
        <v>23.03</v>
      </c>
      <c r="F66" s="5" t="s">
        <v>623</v>
      </c>
      <c r="G66" s="24">
        <v>39.4636</v>
      </c>
      <c r="H66" s="24">
        <v>140.51920000000001</v>
      </c>
      <c r="I66" s="5" t="s">
        <v>624</v>
      </c>
      <c r="J66" s="5" t="s">
        <v>625</v>
      </c>
      <c r="K66" s="25">
        <v>1</v>
      </c>
      <c r="L66" s="25">
        <v>1</v>
      </c>
      <c r="M66" s="19">
        <v>-23.3</v>
      </c>
      <c r="N66" s="19" t="s">
        <v>626</v>
      </c>
      <c r="O66" s="20">
        <f t="shared" si="17"/>
        <v>-19.8</v>
      </c>
      <c r="P66" s="20">
        <v>1.45</v>
      </c>
      <c r="Q66" s="20" t="s">
        <v>627</v>
      </c>
      <c r="R66" s="20">
        <f t="shared" si="15"/>
        <v>-8.7502315508912254</v>
      </c>
      <c r="S66" s="19">
        <f t="shared" si="16"/>
        <v>-8.3002315508912261</v>
      </c>
      <c r="T66" s="20">
        <v>27</v>
      </c>
      <c r="U66" s="20">
        <f t="shared" si="11"/>
        <v>300.14999999999998</v>
      </c>
      <c r="V66" s="20" t="s">
        <v>1099</v>
      </c>
      <c r="W66" s="19">
        <f t="shared" si="12"/>
        <v>11.732063302498208</v>
      </c>
      <c r="X66" s="21">
        <f t="shared" si="13"/>
        <v>409.57536647489479</v>
      </c>
      <c r="Y66" s="21">
        <f t="shared" si="14"/>
        <v>244.03628852686936</v>
      </c>
    </row>
    <row r="67" spans="1:25" ht="13.35" customHeight="1" x14ac:dyDescent="0.2">
      <c r="A67" s="19">
        <v>18.2</v>
      </c>
      <c r="B67" s="19">
        <f t="shared" si="18"/>
        <v>0.19999999999999929</v>
      </c>
      <c r="C67" s="19">
        <f t="shared" si="19"/>
        <v>0.10000000000000142</v>
      </c>
      <c r="D67" s="19">
        <v>18</v>
      </c>
      <c r="E67" s="19">
        <v>18.3</v>
      </c>
      <c r="F67" s="27" t="s">
        <v>623</v>
      </c>
      <c r="G67" s="24">
        <v>42.836750000000002</v>
      </c>
      <c r="H67" s="24">
        <v>-23.08745</v>
      </c>
      <c r="I67" s="5" t="s">
        <v>1097</v>
      </c>
      <c r="J67" s="5" t="s">
        <v>599</v>
      </c>
      <c r="K67" s="25">
        <v>1</v>
      </c>
      <c r="L67" s="25">
        <v>0</v>
      </c>
      <c r="M67" s="19">
        <v>-29.3</v>
      </c>
      <c r="N67" s="19" t="s">
        <v>628</v>
      </c>
      <c r="O67" s="20">
        <f t="shared" si="17"/>
        <v>-25.8</v>
      </c>
      <c r="P67" s="20">
        <v>1.7</v>
      </c>
      <c r="Q67" s="20" t="s">
        <v>628</v>
      </c>
      <c r="R67" s="20">
        <f t="shared" si="15"/>
        <v>-10.358420408876466</v>
      </c>
      <c r="S67" s="19">
        <f t="shared" si="16"/>
        <v>-9.6584204088764665</v>
      </c>
      <c r="T67" s="20">
        <v>13</v>
      </c>
      <c r="U67" s="20">
        <f t="shared" si="11"/>
        <v>286.14999999999998</v>
      </c>
      <c r="V67" s="20" t="s">
        <v>628</v>
      </c>
      <c r="W67" s="19">
        <f t="shared" si="12"/>
        <v>16.569061374587911</v>
      </c>
      <c r="X67" s="21">
        <f t="shared" si="13"/>
        <v>411.37726016375854</v>
      </c>
      <c r="Y67" s="21">
        <f t="shared" si="14"/>
        <v>273.56971981956389</v>
      </c>
    </row>
    <row r="68" spans="1:25" ht="13.35" customHeight="1" x14ac:dyDescent="0.2">
      <c r="A68" s="19">
        <v>18.3</v>
      </c>
      <c r="B68" s="19">
        <f t="shared" si="18"/>
        <v>0.10000000000000142</v>
      </c>
      <c r="C68" s="19">
        <f t="shared" si="19"/>
        <v>0.19999999999999929</v>
      </c>
      <c r="D68" s="19">
        <v>18.2</v>
      </c>
      <c r="E68" s="19">
        <v>18.5</v>
      </c>
      <c r="F68" s="27" t="s">
        <v>623</v>
      </c>
      <c r="G68" s="24">
        <v>42.836750000000002</v>
      </c>
      <c r="H68" s="24">
        <v>-23.08745</v>
      </c>
      <c r="I68" s="5" t="s">
        <v>1097</v>
      </c>
      <c r="J68" s="5" t="s">
        <v>599</v>
      </c>
      <c r="K68" s="25">
        <v>1</v>
      </c>
      <c r="L68" s="25">
        <v>0</v>
      </c>
      <c r="M68" s="19">
        <v>-29</v>
      </c>
      <c r="N68" s="19" t="s">
        <v>628</v>
      </c>
      <c r="O68" s="20">
        <f t="shared" si="17"/>
        <v>-25.5</v>
      </c>
      <c r="P68" s="20">
        <v>1.7</v>
      </c>
      <c r="Q68" s="20" t="s">
        <v>628</v>
      </c>
      <c r="R68" s="20">
        <f t="shared" si="15"/>
        <v>-10.418771223525294</v>
      </c>
      <c r="S68" s="19">
        <f t="shared" si="16"/>
        <v>-9.7187712235252945</v>
      </c>
      <c r="T68" s="20">
        <v>12.5</v>
      </c>
      <c r="U68" s="20">
        <f t="shared" si="11"/>
        <v>285.64999999999998</v>
      </c>
      <c r="V68" s="20" t="s">
        <v>628</v>
      </c>
      <c r="W68" s="19">
        <f t="shared" si="12"/>
        <v>16.194180376064349</v>
      </c>
      <c r="X68" s="21">
        <f t="shared" si="13"/>
        <v>390.17678037205587</v>
      </c>
      <c r="Y68" s="21">
        <f t="shared" si="14"/>
        <v>256.16595494222196</v>
      </c>
    </row>
    <row r="69" spans="1:25" ht="13.35" customHeight="1" x14ac:dyDescent="0.2">
      <c r="A69" s="19">
        <v>18.600000000000001</v>
      </c>
      <c r="B69" s="19">
        <f t="shared" si="18"/>
        <v>0.10000000000000142</v>
      </c>
      <c r="C69" s="19">
        <f t="shared" si="19"/>
        <v>0.14999999999999858</v>
      </c>
      <c r="D69" s="19">
        <v>18.5</v>
      </c>
      <c r="E69" s="19">
        <v>18.75</v>
      </c>
      <c r="F69" s="27" t="s">
        <v>623</v>
      </c>
      <c r="G69" s="24">
        <v>42.836750000000002</v>
      </c>
      <c r="H69" s="24">
        <v>-23.08745</v>
      </c>
      <c r="I69" s="5" t="s">
        <v>1097</v>
      </c>
      <c r="J69" s="5" t="s">
        <v>599</v>
      </c>
      <c r="K69" s="25">
        <v>1</v>
      </c>
      <c r="L69" s="25">
        <v>0</v>
      </c>
      <c r="M69" s="19">
        <v>-30.3</v>
      </c>
      <c r="N69" s="19" t="s">
        <v>628</v>
      </c>
      <c r="O69" s="20">
        <f t="shared" si="17"/>
        <v>-26.8</v>
      </c>
      <c r="P69" s="20">
        <v>2</v>
      </c>
      <c r="Q69" s="20" t="s">
        <v>628</v>
      </c>
      <c r="R69" s="20">
        <f t="shared" si="15"/>
        <v>-10.442970747941846</v>
      </c>
      <c r="S69" s="19">
        <f t="shared" si="16"/>
        <v>-9.4429707479418461</v>
      </c>
      <c r="T69" s="20">
        <v>12.3</v>
      </c>
      <c r="U69" s="20">
        <f t="shared" si="11"/>
        <v>285.45</v>
      </c>
      <c r="V69" s="20" t="s">
        <v>628</v>
      </c>
      <c r="W69" s="19">
        <f t="shared" si="12"/>
        <v>17.83500745176547</v>
      </c>
      <c r="X69" s="21">
        <f t="shared" si="13"/>
        <v>461.11025922220961</v>
      </c>
      <c r="Y69" s="21">
        <f t="shared" si="14"/>
        <v>323.39902275914176</v>
      </c>
    </row>
    <row r="70" spans="1:25" ht="13.35" customHeight="1" x14ac:dyDescent="0.2">
      <c r="A70" s="19">
        <v>18.75</v>
      </c>
      <c r="B70" s="19">
        <f t="shared" si="18"/>
        <v>0.14999999999999858</v>
      </c>
      <c r="C70" s="19">
        <f t="shared" si="19"/>
        <v>0.14999999999999858</v>
      </c>
      <c r="D70" s="19">
        <v>18.600000000000001</v>
      </c>
      <c r="E70" s="19">
        <v>18.899999999999999</v>
      </c>
      <c r="F70" s="27" t="s">
        <v>623</v>
      </c>
      <c r="G70" s="24">
        <v>42.836750000000002</v>
      </c>
      <c r="H70" s="24">
        <v>-23.08745</v>
      </c>
      <c r="I70" s="5" t="s">
        <v>1097</v>
      </c>
      <c r="J70" s="5" t="s">
        <v>599</v>
      </c>
      <c r="K70" s="25">
        <v>1</v>
      </c>
      <c r="L70" s="25">
        <v>0</v>
      </c>
      <c r="M70" s="19">
        <v>-29.5</v>
      </c>
      <c r="N70" s="19" t="s">
        <v>628</v>
      </c>
      <c r="O70" s="20">
        <f t="shared" si="17"/>
        <v>-26</v>
      </c>
      <c r="P70" s="20">
        <v>2.1</v>
      </c>
      <c r="Q70" s="20" t="s">
        <v>628</v>
      </c>
      <c r="R70" s="20">
        <f t="shared" si="15"/>
        <v>-10.479333684025956</v>
      </c>
      <c r="S70" s="19">
        <f t="shared" si="16"/>
        <v>-9.3793336840259567</v>
      </c>
      <c r="T70" s="20">
        <v>12</v>
      </c>
      <c r="U70" s="20">
        <f t="shared" si="11"/>
        <v>285.14999999999998</v>
      </c>
      <c r="V70" s="20" t="s">
        <v>628</v>
      </c>
      <c r="W70" s="19">
        <f t="shared" si="12"/>
        <v>17.064339133443518</v>
      </c>
      <c r="X70" s="21">
        <f t="shared" si="13"/>
        <v>419.39825718519444</v>
      </c>
      <c r="Y70" s="21">
        <f t="shared" si="14"/>
        <v>284.19340130281421</v>
      </c>
    </row>
    <row r="71" spans="1:25" ht="13.35" customHeight="1" x14ac:dyDescent="0.2">
      <c r="A71" s="19">
        <v>18.899999999999999</v>
      </c>
      <c r="B71" s="19">
        <f t="shared" si="18"/>
        <v>0.19999999999999929</v>
      </c>
      <c r="C71" s="19">
        <f t="shared" si="19"/>
        <v>0.10000000000000142</v>
      </c>
      <c r="D71" s="19">
        <v>18.7</v>
      </c>
      <c r="E71" s="19">
        <v>19</v>
      </c>
      <c r="F71" s="27" t="s">
        <v>623</v>
      </c>
      <c r="G71" s="24">
        <v>42.836750000000002</v>
      </c>
      <c r="H71" s="24">
        <v>-23.08745</v>
      </c>
      <c r="I71" s="5" t="s">
        <v>1097</v>
      </c>
      <c r="J71" s="5" t="s">
        <v>599</v>
      </c>
      <c r="K71" s="25">
        <v>1</v>
      </c>
      <c r="L71" s="25">
        <v>0</v>
      </c>
      <c r="M71" s="19">
        <v>-30</v>
      </c>
      <c r="N71" s="19" t="s">
        <v>628</v>
      </c>
      <c r="O71" s="20">
        <f t="shared" si="17"/>
        <v>-26.5</v>
      </c>
      <c r="P71" s="20">
        <v>2.1</v>
      </c>
      <c r="Q71" s="20" t="s">
        <v>628</v>
      </c>
      <c r="R71" s="20">
        <f t="shared" si="15"/>
        <v>-10.119111573833077</v>
      </c>
      <c r="S71" s="19">
        <f t="shared" si="16"/>
        <v>-9.0191115738330776</v>
      </c>
      <c r="T71" s="20">
        <v>15</v>
      </c>
      <c r="U71" s="20">
        <f t="shared" si="11"/>
        <v>288.14999999999998</v>
      </c>
      <c r="V71" s="20" t="s">
        <v>628</v>
      </c>
      <c r="W71" s="19">
        <f t="shared" si="12"/>
        <v>17.956742091594037</v>
      </c>
      <c r="X71" s="21">
        <f t="shared" si="13"/>
        <v>508.83426340314202</v>
      </c>
      <c r="Y71" s="21">
        <f t="shared" si="14"/>
        <v>359.06681650628917</v>
      </c>
    </row>
    <row r="72" spans="1:25" ht="13.35" customHeight="1" x14ac:dyDescent="0.2">
      <c r="A72" s="19">
        <v>19.2</v>
      </c>
      <c r="B72" s="19">
        <f t="shared" si="18"/>
        <v>0.19999999999999929</v>
      </c>
      <c r="C72" s="19">
        <f t="shared" si="19"/>
        <v>0</v>
      </c>
      <c r="D72" s="19">
        <v>19</v>
      </c>
      <c r="E72" s="19">
        <v>19.2</v>
      </c>
      <c r="F72" s="27" t="s">
        <v>623</v>
      </c>
      <c r="G72" s="24">
        <v>42.836750000000002</v>
      </c>
      <c r="H72" s="24">
        <v>-23.08745</v>
      </c>
      <c r="I72" s="5" t="s">
        <v>1097</v>
      </c>
      <c r="J72" s="5" t="s">
        <v>599</v>
      </c>
      <c r="K72" s="25">
        <v>1</v>
      </c>
      <c r="L72" s="25">
        <v>0</v>
      </c>
      <c r="M72" s="19">
        <v>-30.3</v>
      </c>
      <c r="N72" s="19" t="s">
        <v>628</v>
      </c>
      <c r="O72" s="20">
        <f t="shared" si="17"/>
        <v>-26.8</v>
      </c>
      <c r="P72" s="20">
        <v>2</v>
      </c>
      <c r="Q72" s="20" t="s">
        <v>628</v>
      </c>
      <c r="R72" s="20">
        <f t="shared" si="15"/>
        <v>-10.119111573833077</v>
      </c>
      <c r="S72" s="19">
        <f t="shared" si="16"/>
        <v>-9.1191115738330772</v>
      </c>
      <c r="T72" s="20">
        <v>15</v>
      </c>
      <c r="U72" s="20">
        <f t="shared" si="11"/>
        <v>288.14999999999998</v>
      </c>
      <c r="V72" s="20" t="s">
        <v>628</v>
      </c>
      <c r="W72" s="19">
        <f t="shared" si="12"/>
        <v>18.167785065933863</v>
      </c>
      <c r="X72" s="21">
        <f t="shared" si="13"/>
        <v>521.72230064706469</v>
      </c>
      <c r="Y72" s="21">
        <f t="shared" si="14"/>
        <v>372.28658056151903</v>
      </c>
    </row>
    <row r="73" spans="1:25" ht="13.35" customHeight="1" x14ac:dyDescent="0.2">
      <c r="A73" s="19">
        <v>19.2</v>
      </c>
      <c r="B73" s="19">
        <f t="shared" si="18"/>
        <v>0.19999999999999929</v>
      </c>
      <c r="C73" s="19">
        <f t="shared" si="19"/>
        <v>0.10000000000000142</v>
      </c>
      <c r="D73" s="19">
        <v>19</v>
      </c>
      <c r="E73" s="19">
        <v>19.3</v>
      </c>
      <c r="F73" s="27" t="s">
        <v>623</v>
      </c>
      <c r="G73" s="24">
        <v>-30.276499999999999</v>
      </c>
      <c r="H73" s="24">
        <v>-35.284999999999997</v>
      </c>
      <c r="I73" s="5" t="s">
        <v>1098</v>
      </c>
      <c r="J73" s="5" t="s">
        <v>629</v>
      </c>
      <c r="K73" s="25">
        <v>1</v>
      </c>
      <c r="L73" s="25">
        <v>0</v>
      </c>
      <c r="M73" s="19">
        <v>-29.7</v>
      </c>
      <c r="N73" s="19" t="s">
        <v>628</v>
      </c>
      <c r="O73" s="20">
        <f t="shared" si="17"/>
        <v>-26.2</v>
      </c>
      <c r="P73" s="20">
        <v>2</v>
      </c>
      <c r="Q73" s="20" t="s">
        <v>628</v>
      </c>
      <c r="R73" s="20">
        <f t="shared" si="15"/>
        <v>-9.3637943322586104</v>
      </c>
      <c r="S73" s="19">
        <f t="shared" si="16"/>
        <v>-8.3637943322586104</v>
      </c>
      <c r="T73" s="20">
        <v>21.5</v>
      </c>
      <c r="U73" s="20">
        <f t="shared" si="11"/>
        <v>294.64999999999998</v>
      </c>
      <c r="V73" s="20" t="s">
        <v>630</v>
      </c>
      <c r="W73" s="19">
        <f t="shared" si="12"/>
        <v>18.316087151100334</v>
      </c>
      <c r="X73" s="21">
        <f t="shared" si="13"/>
        <v>640.80498012617966</v>
      </c>
      <c r="Y73" s="21">
        <f t="shared" si="14"/>
        <v>461.06040120482226</v>
      </c>
    </row>
    <row r="74" spans="1:25" ht="13.35" customHeight="1" x14ac:dyDescent="0.2">
      <c r="A74" s="19">
        <v>19.399999999999999</v>
      </c>
      <c r="B74" s="19">
        <f t="shared" si="18"/>
        <v>0.19999999999999929</v>
      </c>
      <c r="C74" s="19">
        <f t="shared" si="19"/>
        <v>0.10000000000000142</v>
      </c>
      <c r="D74" s="19">
        <v>19.2</v>
      </c>
      <c r="E74" s="19">
        <v>19.5</v>
      </c>
      <c r="F74" s="27" t="s">
        <v>623</v>
      </c>
      <c r="G74" s="24">
        <v>-30.276499999999999</v>
      </c>
      <c r="H74" s="24">
        <v>-35.284999999999997</v>
      </c>
      <c r="I74" s="5" t="s">
        <v>1098</v>
      </c>
      <c r="J74" s="5" t="s">
        <v>629</v>
      </c>
      <c r="K74" s="25">
        <v>1</v>
      </c>
      <c r="L74" s="25">
        <v>0</v>
      </c>
      <c r="M74" s="19">
        <v>-29.8</v>
      </c>
      <c r="N74" s="19" t="s">
        <v>628</v>
      </c>
      <c r="O74" s="20">
        <f t="shared" si="17"/>
        <v>-26.3</v>
      </c>
      <c r="P74" s="20">
        <v>1.9</v>
      </c>
      <c r="Q74" s="20" t="s">
        <v>628</v>
      </c>
      <c r="R74" s="20">
        <f t="shared" si="15"/>
        <v>-9.3637943322586104</v>
      </c>
      <c r="S74" s="19">
        <f t="shared" si="16"/>
        <v>-8.46379433225861</v>
      </c>
      <c r="T74" s="20">
        <v>21.5</v>
      </c>
      <c r="U74" s="20">
        <f t="shared" ref="U74:U81" si="20">T74+273.15</f>
        <v>294.64999999999998</v>
      </c>
      <c r="V74" s="20" t="s">
        <v>630</v>
      </c>
      <c r="W74" s="19">
        <f t="shared" ref="W74:W115" si="21">1000*((S74+1000)/(O74+1000)-1)</f>
        <v>18.317968232249406</v>
      </c>
      <c r="X74" s="21">
        <f t="shared" ref="X74:X115" si="22">(168/(26.5-W74))/(EXP(-58.0931+90.5069*(100/U74)+22.294*LN(U74/100)+34*(0.02777+(-0.02589)*(U74/100)+0.00506*(U74/100)^2)))</f>
        <v>640.95230370088132</v>
      </c>
      <c r="Y74" s="21">
        <f t="shared" ref="Y74:Y115" si="23">(82.4/(23.9-W74))/(EXP(-58.093+90.5069*(100/U74)+22.294*LN(U74/100)+34*(0.02777+(-0.0259)*(U74/100)+0.00506*(U74/100)^2)))</f>
        <v>461.2157733104238</v>
      </c>
    </row>
    <row r="75" spans="1:25" ht="13.35" customHeight="1" x14ac:dyDescent="0.2">
      <c r="A75" s="19">
        <v>19.600000000000001</v>
      </c>
      <c r="B75" s="19">
        <f t="shared" si="18"/>
        <v>0.10000000000000142</v>
      </c>
      <c r="C75" s="19">
        <f t="shared" si="19"/>
        <v>9.9999999999997868E-2</v>
      </c>
      <c r="D75" s="19">
        <v>19.5</v>
      </c>
      <c r="E75" s="19">
        <v>19.7</v>
      </c>
      <c r="F75" s="27" t="s">
        <v>623</v>
      </c>
      <c r="G75" s="24">
        <v>-30.276499999999999</v>
      </c>
      <c r="H75" s="24">
        <v>-35.284999999999997</v>
      </c>
      <c r="I75" s="5" t="s">
        <v>1098</v>
      </c>
      <c r="J75" s="5" t="s">
        <v>629</v>
      </c>
      <c r="K75" s="25">
        <v>1</v>
      </c>
      <c r="L75" s="25">
        <v>0</v>
      </c>
      <c r="M75" s="19">
        <v>-29.1</v>
      </c>
      <c r="N75" s="19" t="s">
        <v>628</v>
      </c>
      <c r="O75" s="20">
        <f t="shared" si="17"/>
        <v>-25.6</v>
      </c>
      <c r="P75" s="20">
        <v>1.9</v>
      </c>
      <c r="Q75" s="20" t="s">
        <v>628</v>
      </c>
      <c r="R75" s="20">
        <f t="shared" ref="R75:R91" si="24">24.12-(9866/U75)</f>
        <v>-9.3637943322586104</v>
      </c>
      <c r="S75" s="19">
        <f t="shared" ref="S75:S90" si="25">P75-1+R75</f>
        <v>-8.46379433225861</v>
      </c>
      <c r="T75" s="20">
        <v>21.5</v>
      </c>
      <c r="U75" s="20">
        <f t="shared" si="20"/>
        <v>294.64999999999998</v>
      </c>
      <c r="V75" s="20" t="s">
        <v>630</v>
      </c>
      <c r="W75" s="19">
        <f t="shared" si="21"/>
        <v>17.586417967714763</v>
      </c>
      <c r="X75" s="21">
        <f t="shared" si="22"/>
        <v>588.34844302756949</v>
      </c>
      <c r="Y75" s="21">
        <f t="shared" si="23"/>
        <v>407.7750293322124</v>
      </c>
    </row>
    <row r="76" spans="1:25" ht="13.35" customHeight="1" x14ac:dyDescent="0.2">
      <c r="A76" s="19">
        <v>20.25</v>
      </c>
      <c r="B76" s="19">
        <f t="shared" si="18"/>
        <v>5.0000000000000711E-2</v>
      </c>
      <c r="C76" s="19">
        <f t="shared" si="19"/>
        <v>5.0000000000000711E-2</v>
      </c>
      <c r="D76" s="19">
        <v>20.2</v>
      </c>
      <c r="E76" s="19">
        <v>20.3</v>
      </c>
      <c r="F76" s="27" t="s">
        <v>623</v>
      </c>
      <c r="G76" s="24">
        <v>-30.276499999999999</v>
      </c>
      <c r="H76" s="24">
        <v>-35.284999999999997</v>
      </c>
      <c r="I76" s="5" t="s">
        <v>1098</v>
      </c>
      <c r="J76" s="5" t="s">
        <v>629</v>
      </c>
      <c r="K76" s="25">
        <v>1</v>
      </c>
      <c r="L76" s="25">
        <v>0</v>
      </c>
      <c r="M76" s="19">
        <v>-29.8</v>
      </c>
      <c r="N76" s="19" t="s">
        <v>628</v>
      </c>
      <c r="O76" s="20">
        <f t="shared" si="17"/>
        <v>-26.3</v>
      </c>
      <c r="P76" s="20">
        <v>1.8</v>
      </c>
      <c r="Q76" s="20" t="s">
        <v>628</v>
      </c>
      <c r="R76" s="20">
        <f t="shared" si="24"/>
        <v>-9.3637943322586104</v>
      </c>
      <c r="S76" s="19">
        <f t="shared" si="25"/>
        <v>-8.5637943322586096</v>
      </c>
      <c r="T76" s="20">
        <v>21.5</v>
      </c>
      <c r="U76" s="20">
        <f t="shared" si="20"/>
        <v>294.64999999999998</v>
      </c>
      <c r="V76" s="20" t="s">
        <v>630</v>
      </c>
      <c r="W76" s="19">
        <f t="shared" si="21"/>
        <v>18.21526719496913</v>
      </c>
      <c r="X76" s="21">
        <f t="shared" si="22"/>
        <v>633.00678898285798</v>
      </c>
      <c r="Y76" s="21">
        <f t="shared" si="23"/>
        <v>452.88339605478808</v>
      </c>
    </row>
    <row r="77" spans="1:25" x14ac:dyDescent="0.2">
      <c r="A77" s="19">
        <v>20.45</v>
      </c>
      <c r="B77" s="19">
        <f t="shared" si="18"/>
        <v>5.0000000000000711E-2</v>
      </c>
      <c r="C77" s="19">
        <f t="shared" si="19"/>
        <v>5.0000000000000711E-2</v>
      </c>
      <c r="D77" s="19">
        <v>20.399999999999999</v>
      </c>
      <c r="E77" s="19">
        <v>20.5</v>
      </c>
      <c r="F77" s="27" t="s">
        <v>631</v>
      </c>
      <c r="G77" s="24">
        <v>-30.276499999999999</v>
      </c>
      <c r="H77" s="24">
        <v>-35.284999999999997</v>
      </c>
      <c r="I77" s="5" t="s">
        <v>1098</v>
      </c>
      <c r="J77" s="5" t="s">
        <v>629</v>
      </c>
      <c r="K77" s="25">
        <v>1</v>
      </c>
      <c r="L77" s="25">
        <v>0</v>
      </c>
      <c r="M77" s="19">
        <v>-29.5</v>
      </c>
      <c r="N77" s="19" t="s">
        <v>628</v>
      </c>
      <c r="O77" s="20">
        <f t="shared" si="17"/>
        <v>-26</v>
      </c>
      <c r="P77" s="20">
        <v>1.8</v>
      </c>
      <c r="Q77" s="20" t="s">
        <v>628</v>
      </c>
      <c r="R77" s="20">
        <f t="shared" si="24"/>
        <v>-9.3637943322586104</v>
      </c>
      <c r="S77" s="19">
        <f t="shared" si="25"/>
        <v>-8.5637943322586096</v>
      </c>
      <c r="T77" s="20">
        <v>21.5</v>
      </c>
      <c r="U77" s="20">
        <f t="shared" si="20"/>
        <v>294.64999999999998</v>
      </c>
      <c r="V77" s="20" t="s">
        <v>630</v>
      </c>
      <c r="W77" s="19">
        <f t="shared" si="21"/>
        <v>17.901648529508705</v>
      </c>
      <c r="X77" s="21">
        <f t="shared" si="22"/>
        <v>609.9183231217562</v>
      </c>
      <c r="Y77" s="21">
        <f t="shared" si="23"/>
        <v>429.20477585745334</v>
      </c>
    </row>
    <row r="78" spans="1:25" x14ac:dyDescent="0.2">
      <c r="A78" s="19">
        <v>20.8</v>
      </c>
      <c r="B78" s="19">
        <f t="shared" si="18"/>
        <v>5.0000000000000711E-2</v>
      </c>
      <c r="C78" s="19">
        <f t="shared" si="19"/>
        <v>9.9999999999997868E-2</v>
      </c>
      <c r="D78" s="19">
        <v>20.75</v>
      </c>
      <c r="E78" s="19">
        <v>20.9</v>
      </c>
      <c r="F78" s="27" t="s">
        <v>631</v>
      </c>
      <c r="G78" s="24">
        <v>-30.276499999999999</v>
      </c>
      <c r="H78" s="24">
        <v>-35.284999999999997</v>
      </c>
      <c r="I78" s="5" t="s">
        <v>1098</v>
      </c>
      <c r="J78" s="5" t="s">
        <v>629</v>
      </c>
      <c r="K78" s="25">
        <v>1</v>
      </c>
      <c r="L78" s="25">
        <v>0</v>
      </c>
      <c r="M78" s="19">
        <v>-29.4</v>
      </c>
      <c r="N78" s="19" t="s">
        <v>628</v>
      </c>
      <c r="O78" s="20">
        <f t="shared" si="17"/>
        <v>-25.9</v>
      </c>
      <c r="P78" s="20">
        <v>1.7</v>
      </c>
      <c r="Q78" s="20" t="s">
        <v>628</v>
      </c>
      <c r="R78" s="20">
        <f t="shared" si="24"/>
        <v>-9.3637943322586104</v>
      </c>
      <c r="S78" s="19">
        <f t="shared" si="25"/>
        <v>-8.6637943322586111</v>
      </c>
      <c r="T78" s="20">
        <v>21.5</v>
      </c>
      <c r="U78" s="20">
        <f t="shared" si="20"/>
        <v>294.64999999999998</v>
      </c>
      <c r="V78" s="20" t="s">
        <v>630</v>
      </c>
      <c r="W78" s="19">
        <f t="shared" si="21"/>
        <v>17.694493037410332</v>
      </c>
      <c r="X78" s="21">
        <f t="shared" si="22"/>
        <v>595.5695830772712</v>
      </c>
      <c r="Y78" s="21">
        <f t="shared" si="23"/>
        <v>414.876836643182</v>
      </c>
    </row>
    <row r="79" spans="1:25" x14ac:dyDescent="0.2">
      <c r="A79" s="19">
        <v>21.5</v>
      </c>
      <c r="B79" s="19">
        <f t="shared" si="18"/>
        <v>1.1000000000000014</v>
      </c>
      <c r="C79" s="19">
        <f t="shared" si="19"/>
        <v>0.89999999999999858</v>
      </c>
      <c r="D79" s="19">
        <v>20.399999999999999</v>
      </c>
      <c r="E79" s="19">
        <v>20.6</v>
      </c>
      <c r="F79" s="27" t="s">
        <v>631</v>
      </c>
      <c r="G79" s="24">
        <v>-30.276499999999999</v>
      </c>
      <c r="H79" s="24">
        <v>-35.284999999999997</v>
      </c>
      <c r="I79" s="5" t="s">
        <v>1098</v>
      </c>
      <c r="J79" s="5" t="s">
        <v>629</v>
      </c>
      <c r="K79" s="25">
        <v>1</v>
      </c>
      <c r="L79" s="25">
        <v>0</v>
      </c>
      <c r="M79" s="19">
        <v>-30</v>
      </c>
      <c r="N79" s="19" t="s">
        <v>628</v>
      </c>
      <c r="O79" s="20">
        <f t="shared" si="17"/>
        <v>-26.5</v>
      </c>
      <c r="P79" s="20">
        <v>1.7</v>
      </c>
      <c r="Q79" s="20" t="s">
        <v>628</v>
      </c>
      <c r="R79" s="20">
        <f t="shared" si="24"/>
        <v>-9.3637943322586104</v>
      </c>
      <c r="S79" s="19">
        <f t="shared" si="25"/>
        <v>-8.6637943322586111</v>
      </c>
      <c r="T79" s="20">
        <v>21.5</v>
      </c>
      <c r="U79" s="20">
        <f t="shared" si="20"/>
        <v>294.64999999999998</v>
      </c>
      <c r="V79" s="20" t="s">
        <v>630</v>
      </c>
      <c r="W79" s="19">
        <f t="shared" si="21"/>
        <v>18.321731553920362</v>
      </c>
      <c r="X79" s="21">
        <f t="shared" si="22"/>
        <v>641.24724507025178</v>
      </c>
      <c r="Y79" s="21">
        <f t="shared" si="23"/>
        <v>461.52692780782081</v>
      </c>
    </row>
    <row r="80" spans="1:25" x14ac:dyDescent="0.2">
      <c r="A80" s="19">
        <v>24</v>
      </c>
      <c r="B80" s="19">
        <f t="shared" si="18"/>
        <v>0.96999999999999886</v>
      </c>
      <c r="C80" s="19">
        <f t="shared" si="19"/>
        <v>4.1000000000000014</v>
      </c>
      <c r="D80" s="19">
        <v>23.03</v>
      </c>
      <c r="E80" s="19">
        <v>28.1</v>
      </c>
      <c r="F80" s="5" t="s">
        <v>632</v>
      </c>
      <c r="G80" s="24">
        <v>40.516109999999998</v>
      </c>
      <c r="H80" s="24">
        <v>48.505499999999998</v>
      </c>
      <c r="I80" s="5" t="s">
        <v>27</v>
      </c>
      <c r="J80" s="5" t="s">
        <v>633</v>
      </c>
      <c r="K80" s="25">
        <v>1</v>
      </c>
      <c r="L80" s="25">
        <v>0</v>
      </c>
      <c r="M80" s="19">
        <v>-28.9</v>
      </c>
      <c r="N80" s="19" t="s">
        <v>634</v>
      </c>
      <c r="O80" s="20">
        <f t="shared" si="17"/>
        <v>-25.4</v>
      </c>
      <c r="P80" s="20">
        <v>2.25</v>
      </c>
      <c r="Q80" s="20" t="s">
        <v>582</v>
      </c>
      <c r="R80" s="20">
        <f t="shared" si="24"/>
        <v>-9.2787813134732566</v>
      </c>
      <c r="S80" s="19">
        <f t="shared" si="25"/>
        <v>-8.0287813134732566</v>
      </c>
      <c r="T80" s="20">
        <v>22.25</v>
      </c>
      <c r="U80" s="20">
        <f>T80+273.15</f>
        <v>295.39999999999998</v>
      </c>
      <c r="V80" s="20" t="s">
        <v>635</v>
      </c>
      <c r="W80" s="19">
        <f t="shared" si="21"/>
        <v>17.823946938771542</v>
      </c>
      <c r="X80" s="21">
        <f t="shared" si="22"/>
        <v>616.85264313102164</v>
      </c>
      <c r="Y80" s="21">
        <f t="shared" si="23"/>
        <v>432.40704399715588</v>
      </c>
    </row>
    <row r="81" spans="1:25" x14ac:dyDescent="0.2">
      <c r="A81" s="19">
        <v>24</v>
      </c>
      <c r="B81" s="19">
        <f t="shared" si="18"/>
        <v>0.96999999999999886</v>
      </c>
      <c r="C81" s="19">
        <f t="shared" si="19"/>
        <v>4.1000000000000014</v>
      </c>
      <c r="D81" s="19">
        <v>23.03</v>
      </c>
      <c r="E81" s="19">
        <v>28.1</v>
      </c>
      <c r="F81" s="5" t="s">
        <v>632</v>
      </c>
      <c r="G81" s="24">
        <v>40.516109999999998</v>
      </c>
      <c r="H81" s="24">
        <v>48.505499999999998</v>
      </c>
      <c r="I81" s="5" t="s">
        <v>27</v>
      </c>
      <c r="J81" s="5" t="s">
        <v>636</v>
      </c>
      <c r="K81" s="25">
        <v>1</v>
      </c>
      <c r="L81" s="25">
        <v>0</v>
      </c>
      <c r="M81" s="19">
        <v>-29.8</v>
      </c>
      <c r="N81" s="19" t="s">
        <v>634</v>
      </c>
      <c r="O81" s="20">
        <f t="shared" si="17"/>
        <v>-26.3</v>
      </c>
      <c r="P81" s="20">
        <v>2.2000000000000002</v>
      </c>
      <c r="Q81" s="20" t="s">
        <v>582</v>
      </c>
      <c r="R81" s="20">
        <f t="shared" si="24"/>
        <v>-9.2765202085166898</v>
      </c>
      <c r="S81" s="19">
        <f t="shared" si="25"/>
        <v>-8.0765202085166905</v>
      </c>
      <c r="T81" s="20">
        <v>22.27</v>
      </c>
      <c r="U81" s="20">
        <f t="shared" si="20"/>
        <v>295.41999999999996</v>
      </c>
      <c r="V81" s="20" t="s">
        <v>635</v>
      </c>
      <c r="W81" s="19">
        <f t="shared" si="21"/>
        <v>18.715702774451337</v>
      </c>
      <c r="X81" s="21">
        <f t="shared" si="22"/>
        <v>687.88797774217392</v>
      </c>
      <c r="Y81" s="21">
        <f t="shared" si="23"/>
        <v>507.05836883822053</v>
      </c>
    </row>
    <row r="82" spans="1:25" x14ac:dyDescent="0.2">
      <c r="A82" s="26">
        <v>28</v>
      </c>
      <c r="B82" s="19">
        <f t="shared" si="18"/>
        <v>2</v>
      </c>
      <c r="C82" s="19">
        <f t="shared" si="19"/>
        <v>2</v>
      </c>
      <c r="D82" s="26">
        <v>26</v>
      </c>
      <c r="E82" s="26">
        <v>30</v>
      </c>
      <c r="F82" s="27" t="s">
        <v>641</v>
      </c>
      <c r="G82" s="24">
        <v>48.496045000000002</v>
      </c>
      <c r="H82" s="24">
        <v>7.6508719999999997</v>
      </c>
      <c r="I82" s="27" t="s">
        <v>604</v>
      </c>
      <c r="J82" s="31">
        <v>17035</v>
      </c>
      <c r="K82" s="32">
        <v>0</v>
      </c>
      <c r="L82" s="32">
        <v>0</v>
      </c>
      <c r="M82" s="26">
        <v>-30.234000000000002</v>
      </c>
      <c r="N82" s="26" t="s">
        <v>1099</v>
      </c>
      <c r="O82" s="20">
        <f t="shared" si="17"/>
        <v>-26.734000000000002</v>
      </c>
      <c r="P82" s="20">
        <v>2.2000000000000002</v>
      </c>
      <c r="Q82" s="20" t="s">
        <v>582</v>
      </c>
      <c r="R82" s="20">
        <f t="shared" si="24"/>
        <v>-9.3070709808571941</v>
      </c>
      <c r="S82" s="19">
        <f t="shared" si="25"/>
        <v>-8.1070709808571948</v>
      </c>
      <c r="T82" s="20">
        <v>22</v>
      </c>
      <c r="U82" s="20">
        <f t="shared" ref="U82:U91" si="26">T82+273.15</f>
        <v>295.14999999999998</v>
      </c>
      <c r="V82" s="20" t="s">
        <v>1099</v>
      </c>
      <c r="W82" s="19">
        <f t="shared" si="21"/>
        <v>19.138579811832422</v>
      </c>
      <c r="X82" s="21">
        <f t="shared" si="22"/>
        <v>722.13137125250262</v>
      </c>
      <c r="Y82" s="21">
        <f t="shared" si="23"/>
        <v>548.08968722161865</v>
      </c>
    </row>
    <row r="83" spans="1:25" x14ac:dyDescent="0.2">
      <c r="A83" s="26">
        <v>30</v>
      </c>
      <c r="B83" s="19">
        <f t="shared" si="18"/>
        <v>1.8999999999999986</v>
      </c>
      <c r="C83" s="19">
        <f t="shared" si="19"/>
        <v>3.8999999999999986</v>
      </c>
      <c r="D83" s="19">
        <v>28.1</v>
      </c>
      <c r="E83" s="26">
        <v>33.9</v>
      </c>
      <c r="F83" s="27" t="s">
        <v>641</v>
      </c>
      <c r="G83" s="24">
        <v>40.516109999999998</v>
      </c>
      <c r="H83" s="24">
        <v>48.505499999999998</v>
      </c>
      <c r="I83" s="5" t="s">
        <v>27</v>
      </c>
      <c r="J83" s="5" t="s">
        <v>642</v>
      </c>
      <c r="K83" s="25">
        <v>1</v>
      </c>
      <c r="L83" s="25">
        <v>0</v>
      </c>
      <c r="M83" s="19">
        <v>-32.299999999999997</v>
      </c>
      <c r="N83" s="19" t="s">
        <v>634</v>
      </c>
      <c r="O83" s="20">
        <f t="shared" si="17"/>
        <v>-28.799999999999997</v>
      </c>
      <c r="P83" s="20">
        <v>2.2000000000000002</v>
      </c>
      <c r="Q83" s="20" t="s">
        <v>582</v>
      </c>
      <c r="R83" s="20">
        <f t="shared" si="24"/>
        <v>-9.6595733899407641</v>
      </c>
      <c r="S83" s="19">
        <f t="shared" si="25"/>
        <v>-8.4595733899407648</v>
      </c>
      <c r="T83" s="20">
        <v>18.920000000000002</v>
      </c>
      <c r="U83" s="20">
        <f t="shared" si="26"/>
        <v>292.07</v>
      </c>
      <c r="V83" s="20" t="s">
        <v>635</v>
      </c>
      <c r="W83" s="19">
        <f t="shared" si="21"/>
        <v>20.943602357968771</v>
      </c>
      <c r="X83" s="21">
        <f t="shared" si="22"/>
        <v>878.31924154953469</v>
      </c>
      <c r="Y83" s="21">
        <f t="shared" si="23"/>
        <v>810.37986084074885</v>
      </c>
    </row>
    <row r="84" spans="1:25" x14ac:dyDescent="0.2">
      <c r="A84" s="26">
        <v>30</v>
      </c>
      <c r="B84" s="19">
        <f t="shared" si="18"/>
        <v>1.8999999999999986</v>
      </c>
      <c r="C84" s="19">
        <f t="shared" si="19"/>
        <v>3.8999999999999986</v>
      </c>
      <c r="D84" s="19">
        <v>28.1</v>
      </c>
      <c r="E84" s="26">
        <v>33.9</v>
      </c>
      <c r="F84" s="27" t="s">
        <v>641</v>
      </c>
      <c r="G84" s="24">
        <v>40.516109999999998</v>
      </c>
      <c r="H84" s="24">
        <v>48.505499999999998</v>
      </c>
      <c r="I84" s="5" t="s">
        <v>27</v>
      </c>
      <c r="J84" s="5" t="s">
        <v>643</v>
      </c>
      <c r="K84" s="25">
        <v>1</v>
      </c>
      <c r="L84" s="25">
        <v>0</v>
      </c>
      <c r="M84" s="19">
        <v>-33</v>
      </c>
      <c r="N84" s="19" t="s">
        <v>634</v>
      </c>
      <c r="O84" s="20">
        <f t="shared" si="17"/>
        <v>-29.5</v>
      </c>
      <c r="P84" s="20">
        <v>2.2000000000000002</v>
      </c>
      <c r="Q84" s="20" t="s">
        <v>582</v>
      </c>
      <c r="R84" s="20">
        <f t="shared" si="24"/>
        <v>-9.5719031519994537</v>
      </c>
      <c r="S84" s="19">
        <f t="shared" si="25"/>
        <v>-8.3719031519994545</v>
      </c>
      <c r="T84" s="20">
        <v>19.68</v>
      </c>
      <c r="U84" s="20">
        <f t="shared" si="26"/>
        <v>292.83</v>
      </c>
      <c r="V84" s="20" t="s">
        <v>635</v>
      </c>
      <c r="W84" s="19">
        <f t="shared" si="21"/>
        <v>21.7703213271514</v>
      </c>
      <c r="X84" s="21">
        <f t="shared" si="22"/>
        <v>1054.3021167390411</v>
      </c>
      <c r="Y84" s="21">
        <f t="shared" si="23"/>
        <v>1149.4485235811437</v>
      </c>
    </row>
    <row r="85" spans="1:25" x14ac:dyDescent="0.2">
      <c r="A85" s="26">
        <v>30</v>
      </c>
      <c r="B85" s="19">
        <f t="shared" si="18"/>
        <v>1.8999999999999986</v>
      </c>
      <c r="C85" s="19">
        <f t="shared" si="19"/>
        <v>3.8999999999999986</v>
      </c>
      <c r="D85" s="19">
        <v>28.1</v>
      </c>
      <c r="E85" s="26">
        <v>33.9</v>
      </c>
      <c r="F85" s="27" t="s">
        <v>641</v>
      </c>
      <c r="G85" s="24">
        <v>40.516109999999998</v>
      </c>
      <c r="H85" s="24">
        <v>48.505499999999998</v>
      </c>
      <c r="I85" s="5" t="s">
        <v>27</v>
      </c>
      <c r="J85" s="5" t="s">
        <v>644</v>
      </c>
      <c r="K85" s="25">
        <v>1</v>
      </c>
      <c r="L85" s="25">
        <v>0</v>
      </c>
      <c r="M85" s="19">
        <v>-32.9</v>
      </c>
      <c r="N85" s="19" t="s">
        <v>634</v>
      </c>
      <c r="O85" s="20">
        <f t="shared" si="17"/>
        <v>-29.4</v>
      </c>
      <c r="P85" s="20">
        <v>2.2000000000000002</v>
      </c>
      <c r="Q85" s="20" t="s">
        <v>582</v>
      </c>
      <c r="R85" s="20">
        <f t="shared" si="24"/>
        <v>-9.5857155546445334</v>
      </c>
      <c r="S85" s="19">
        <f t="shared" si="25"/>
        <v>-8.3857155546445341</v>
      </c>
      <c r="T85" s="20">
        <v>19.559999999999999</v>
      </c>
      <c r="U85" s="20">
        <f t="shared" si="26"/>
        <v>292.70999999999998</v>
      </c>
      <c r="V85" s="20" t="s">
        <v>635</v>
      </c>
      <c r="W85" s="19">
        <f t="shared" si="21"/>
        <v>21.650818509535874</v>
      </c>
      <c r="X85" s="21">
        <f t="shared" si="22"/>
        <v>1024.8494918822512</v>
      </c>
      <c r="Y85" s="21">
        <f t="shared" si="23"/>
        <v>1084.7027582951791</v>
      </c>
    </row>
    <row r="86" spans="1:25" x14ac:dyDescent="0.2">
      <c r="A86" s="26">
        <v>31</v>
      </c>
      <c r="B86" s="19">
        <f t="shared" si="18"/>
        <v>2.8999999999999986</v>
      </c>
      <c r="C86" s="19">
        <f t="shared" si="19"/>
        <v>2.8999999999999986</v>
      </c>
      <c r="D86" s="26">
        <v>28.1</v>
      </c>
      <c r="E86" s="26">
        <v>33.9</v>
      </c>
      <c r="F86" s="27" t="s">
        <v>641</v>
      </c>
      <c r="G86" s="24">
        <v>48.496045000000002</v>
      </c>
      <c r="H86" s="24">
        <v>7.6508719999999997</v>
      </c>
      <c r="I86" s="28" t="s">
        <v>604</v>
      </c>
      <c r="J86" s="35">
        <v>16985</v>
      </c>
      <c r="K86" s="29">
        <v>0</v>
      </c>
      <c r="L86" s="29">
        <v>0</v>
      </c>
      <c r="M86" s="30">
        <f>AVERAGE(-28.89,-28.89,-29.04)</f>
        <v>-28.939999999999998</v>
      </c>
      <c r="N86" s="26" t="s">
        <v>1099</v>
      </c>
      <c r="O86" s="20">
        <f t="shared" si="17"/>
        <v>-25.439999999999998</v>
      </c>
      <c r="P86" s="20">
        <v>2.25</v>
      </c>
      <c r="Q86" s="20" t="s">
        <v>582</v>
      </c>
      <c r="R86" s="20">
        <f t="shared" si="24"/>
        <v>-9.284435415608602</v>
      </c>
      <c r="S86" s="19">
        <f t="shared" si="25"/>
        <v>-8.034435415608602</v>
      </c>
      <c r="T86" s="20">
        <v>22.2</v>
      </c>
      <c r="U86" s="20">
        <f t="shared" si="26"/>
        <v>295.34999999999997</v>
      </c>
      <c r="V86" s="20" t="s">
        <v>1099</v>
      </c>
      <c r="W86" s="19">
        <f t="shared" si="21"/>
        <v>17.859920973969157</v>
      </c>
      <c r="X86" s="21">
        <f t="shared" si="22"/>
        <v>618.58843857764941</v>
      </c>
      <c r="Y86" s="21">
        <f t="shared" si="23"/>
        <v>434.39769029061642</v>
      </c>
    </row>
    <row r="87" spans="1:25" x14ac:dyDescent="0.2">
      <c r="A87" s="26">
        <v>31</v>
      </c>
      <c r="B87" s="19">
        <f t="shared" si="18"/>
        <v>2.8999999999999986</v>
      </c>
      <c r="C87" s="19">
        <f t="shared" si="19"/>
        <v>2.8999999999999986</v>
      </c>
      <c r="D87" s="19">
        <v>28.1</v>
      </c>
      <c r="E87" s="26">
        <v>33.9</v>
      </c>
      <c r="F87" s="27" t="s">
        <v>641</v>
      </c>
      <c r="G87" s="24">
        <v>40.516109999999998</v>
      </c>
      <c r="H87" s="24">
        <v>48.505499999999998</v>
      </c>
      <c r="I87" s="5" t="s">
        <v>27</v>
      </c>
      <c r="J87" s="5" t="s">
        <v>645</v>
      </c>
      <c r="K87" s="25">
        <v>1</v>
      </c>
      <c r="L87" s="25">
        <v>0</v>
      </c>
      <c r="M87" s="19">
        <v>-32</v>
      </c>
      <c r="N87" s="19" t="s">
        <v>634</v>
      </c>
      <c r="O87" s="20">
        <f t="shared" si="17"/>
        <v>-28.5</v>
      </c>
      <c r="P87" s="20">
        <v>2.25</v>
      </c>
      <c r="Q87" s="20" t="s">
        <v>582</v>
      </c>
      <c r="R87" s="20">
        <f t="shared" si="24"/>
        <v>-9.7012608412464481</v>
      </c>
      <c r="S87" s="19">
        <f t="shared" si="25"/>
        <v>-8.4512608412464481</v>
      </c>
      <c r="T87" s="20">
        <v>18.559999999999999</v>
      </c>
      <c r="U87" s="20">
        <f t="shared" si="26"/>
        <v>291.70999999999998</v>
      </c>
      <c r="V87" s="20" t="s">
        <v>635</v>
      </c>
      <c r="W87" s="19">
        <f t="shared" si="21"/>
        <v>20.636890539118326</v>
      </c>
      <c r="X87" s="21">
        <f t="shared" si="22"/>
        <v>823.84330622640562</v>
      </c>
      <c r="Y87" s="21">
        <f t="shared" si="23"/>
        <v>726.68503581329355</v>
      </c>
    </row>
    <row r="88" spans="1:25" x14ac:dyDescent="0.2">
      <c r="A88" s="26">
        <v>31</v>
      </c>
      <c r="B88" s="19">
        <f t="shared" si="18"/>
        <v>2.8999999999999986</v>
      </c>
      <c r="C88" s="19">
        <f t="shared" si="19"/>
        <v>2.8999999999999986</v>
      </c>
      <c r="D88" s="19">
        <v>28.1</v>
      </c>
      <c r="E88" s="26">
        <v>33.9</v>
      </c>
      <c r="F88" s="27" t="s">
        <v>641</v>
      </c>
      <c r="G88" s="24">
        <v>40.516109999999998</v>
      </c>
      <c r="H88" s="24">
        <v>48.505499999999998</v>
      </c>
      <c r="I88" s="5" t="s">
        <v>27</v>
      </c>
      <c r="J88" s="5" t="s">
        <v>646</v>
      </c>
      <c r="K88" s="25">
        <v>1</v>
      </c>
      <c r="L88" s="25">
        <v>0</v>
      </c>
      <c r="M88" s="19">
        <v>-32.200000000000003</v>
      </c>
      <c r="N88" s="19" t="s">
        <v>634</v>
      </c>
      <c r="O88" s="20">
        <f t="shared" si="17"/>
        <v>-28.700000000000003</v>
      </c>
      <c r="P88" s="20">
        <v>2.25</v>
      </c>
      <c r="Q88" s="20" t="s">
        <v>582</v>
      </c>
      <c r="R88" s="20">
        <f t="shared" si="24"/>
        <v>-9.6792463172319323</v>
      </c>
      <c r="S88" s="19">
        <f t="shared" si="25"/>
        <v>-8.4292463172319323</v>
      </c>
      <c r="T88" s="20">
        <v>18.75</v>
      </c>
      <c r="U88" s="20">
        <f t="shared" si="26"/>
        <v>291.89999999999998</v>
      </c>
      <c r="V88" s="20" t="s">
        <v>635</v>
      </c>
      <c r="W88" s="19">
        <f t="shared" si="21"/>
        <v>20.869714488590763</v>
      </c>
      <c r="X88" s="21">
        <f t="shared" si="22"/>
        <v>862.59415859291016</v>
      </c>
      <c r="Y88" s="21">
        <f t="shared" si="23"/>
        <v>786.79012842003726</v>
      </c>
    </row>
    <row r="89" spans="1:25" x14ac:dyDescent="0.2">
      <c r="A89" s="26">
        <v>31</v>
      </c>
      <c r="B89" s="19">
        <f t="shared" si="18"/>
        <v>2.8999999999999986</v>
      </c>
      <c r="C89" s="19">
        <f t="shared" si="19"/>
        <v>2.8999999999999986</v>
      </c>
      <c r="D89" s="19">
        <v>28.1</v>
      </c>
      <c r="E89" s="26">
        <v>33.9</v>
      </c>
      <c r="F89" s="27" t="s">
        <v>641</v>
      </c>
      <c r="G89" s="24">
        <v>40.516109999999998</v>
      </c>
      <c r="H89" s="24">
        <v>48.505499999999998</v>
      </c>
      <c r="I89" s="5" t="s">
        <v>27</v>
      </c>
      <c r="J89" s="5" t="s">
        <v>647</v>
      </c>
      <c r="K89" s="25">
        <v>1</v>
      </c>
      <c r="L89" s="25">
        <v>0</v>
      </c>
      <c r="M89" s="19">
        <v>-31.8</v>
      </c>
      <c r="N89" s="19" t="s">
        <v>634</v>
      </c>
      <c r="O89" s="20">
        <f t="shared" si="17"/>
        <v>-28.3</v>
      </c>
      <c r="P89" s="20">
        <v>2.2999999999999998</v>
      </c>
      <c r="Q89" s="20" t="s">
        <v>582</v>
      </c>
      <c r="R89" s="20">
        <f t="shared" si="24"/>
        <v>-9.7175004287135174</v>
      </c>
      <c r="S89" s="19">
        <f t="shared" si="25"/>
        <v>-8.4175004287135167</v>
      </c>
      <c r="T89" s="20">
        <v>18.420000000000002</v>
      </c>
      <c r="U89" s="20">
        <f t="shared" si="26"/>
        <v>291.57</v>
      </c>
      <c r="V89" s="20" t="s">
        <v>635</v>
      </c>
      <c r="W89" s="19">
        <f t="shared" si="21"/>
        <v>20.461561769359314</v>
      </c>
      <c r="X89" s="21">
        <f t="shared" si="22"/>
        <v>796.71104083988985</v>
      </c>
      <c r="Y89" s="21">
        <f t="shared" si="23"/>
        <v>686.8616518892627</v>
      </c>
    </row>
    <row r="90" spans="1:25" x14ac:dyDescent="0.2">
      <c r="A90" s="26">
        <v>32</v>
      </c>
      <c r="B90" s="19">
        <f t="shared" si="18"/>
        <v>3.8999999999999986</v>
      </c>
      <c r="C90" s="19">
        <f t="shared" si="19"/>
        <v>1.8999999999999986</v>
      </c>
      <c r="D90" s="19">
        <v>28.1</v>
      </c>
      <c r="E90" s="26">
        <v>33.9</v>
      </c>
      <c r="F90" s="27" t="s">
        <v>641</v>
      </c>
      <c r="G90" s="24">
        <v>40.516109999999998</v>
      </c>
      <c r="H90" s="24">
        <v>48.505499999999998</v>
      </c>
      <c r="I90" s="5" t="s">
        <v>27</v>
      </c>
      <c r="J90" s="5" t="s">
        <v>648</v>
      </c>
      <c r="K90" s="25">
        <v>1</v>
      </c>
      <c r="L90" s="25">
        <v>0</v>
      </c>
      <c r="M90" s="19">
        <v>-31.7</v>
      </c>
      <c r="N90" s="19" t="s">
        <v>634</v>
      </c>
      <c r="O90" s="20">
        <f t="shared" si="17"/>
        <v>-28.2</v>
      </c>
      <c r="P90" s="20">
        <v>2.2999999999999998</v>
      </c>
      <c r="Q90" s="20" t="s">
        <v>582</v>
      </c>
      <c r="R90" s="20">
        <f t="shared" si="24"/>
        <v>-9.7186609960214021</v>
      </c>
      <c r="S90" s="19">
        <f t="shared" si="25"/>
        <v>-8.4186609960214014</v>
      </c>
      <c r="T90" s="20">
        <v>18.41</v>
      </c>
      <c r="U90" s="20">
        <f t="shared" si="26"/>
        <v>291.56</v>
      </c>
      <c r="V90" s="20" t="s">
        <v>635</v>
      </c>
      <c r="W90" s="19">
        <f t="shared" si="21"/>
        <v>20.355360160504876</v>
      </c>
      <c r="X90" s="21">
        <f t="shared" si="22"/>
        <v>782.71574663175761</v>
      </c>
      <c r="Y90" s="21">
        <f t="shared" si="23"/>
        <v>666.09075722787384</v>
      </c>
    </row>
    <row r="91" spans="1:25" x14ac:dyDescent="0.2">
      <c r="A91" s="26">
        <v>32</v>
      </c>
      <c r="B91" s="19">
        <f t="shared" si="18"/>
        <v>3.8999999999999986</v>
      </c>
      <c r="C91" s="19">
        <f t="shared" si="19"/>
        <v>1.8999999999999986</v>
      </c>
      <c r="D91" s="19">
        <v>28.1</v>
      </c>
      <c r="E91" s="26">
        <v>33.9</v>
      </c>
      <c r="F91" s="27" t="s">
        <v>641</v>
      </c>
      <c r="G91" s="24">
        <v>40.516109999999998</v>
      </c>
      <c r="H91" s="24">
        <v>48.505499999999998</v>
      </c>
      <c r="I91" s="5" t="s">
        <v>27</v>
      </c>
      <c r="J91" s="5" t="s">
        <v>649</v>
      </c>
      <c r="K91" s="25">
        <v>1</v>
      </c>
      <c r="L91" s="25">
        <v>0</v>
      </c>
      <c r="M91" s="19">
        <v>-32.1</v>
      </c>
      <c r="N91" s="19" t="s">
        <v>634</v>
      </c>
      <c r="O91" s="20">
        <f t="shared" si="17"/>
        <v>-28.6</v>
      </c>
      <c r="P91" s="20">
        <v>1.5</v>
      </c>
      <c r="Q91" s="20" t="s">
        <v>582</v>
      </c>
      <c r="R91" s="20">
        <f t="shared" si="24"/>
        <v>-9.7570044294887204</v>
      </c>
      <c r="S91" s="19">
        <f>P91-1+R91</f>
        <v>-9.2570044294887204</v>
      </c>
      <c r="T91" s="20">
        <v>18.079999999999998</v>
      </c>
      <c r="U91" s="20">
        <f t="shared" si="26"/>
        <v>291.22999999999996</v>
      </c>
      <c r="V91" s="20" t="s">
        <v>635</v>
      </c>
      <c r="W91" s="19">
        <f t="shared" si="21"/>
        <v>19.912492866493103</v>
      </c>
      <c r="X91" s="21">
        <f t="shared" si="22"/>
        <v>723.17508168135419</v>
      </c>
      <c r="Y91" s="21">
        <f t="shared" si="23"/>
        <v>586.49945100039849</v>
      </c>
    </row>
    <row r="92" spans="1:25" ht="13.35" customHeight="1" x14ac:dyDescent="0.2">
      <c r="A92" s="19">
        <v>51</v>
      </c>
      <c r="B92" s="19">
        <f t="shared" si="18"/>
        <v>1</v>
      </c>
      <c r="C92" s="19">
        <f t="shared" si="19"/>
        <v>2.5</v>
      </c>
      <c r="D92" s="19">
        <v>50</v>
      </c>
      <c r="E92" s="19">
        <v>53.5</v>
      </c>
      <c r="F92" s="5" t="s">
        <v>651</v>
      </c>
      <c r="G92" s="24">
        <v>87.866900000000001</v>
      </c>
      <c r="H92" s="24">
        <v>136.17457999999999</v>
      </c>
      <c r="I92" s="5" t="s">
        <v>652</v>
      </c>
      <c r="J92" s="5" t="s">
        <v>653</v>
      </c>
      <c r="K92" s="25">
        <v>1</v>
      </c>
      <c r="L92" s="25">
        <v>1</v>
      </c>
      <c r="M92" s="19">
        <v>-34.200000000000003</v>
      </c>
      <c r="N92" s="19" t="s">
        <v>654</v>
      </c>
      <c r="O92" s="20">
        <f t="shared" si="17"/>
        <v>-30.700000000000003</v>
      </c>
      <c r="P92" s="20">
        <v>1.5</v>
      </c>
      <c r="Q92" s="20" t="s">
        <v>654</v>
      </c>
      <c r="R92" s="20">
        <f t="shared" ref="R92:R115" si="27">24.12-(9866/U92)</f>
        <v>-9.8468112648901744</v>
      </c>
      <c r="S92" s="19">
        <f>P92-1+R92</f>
        <v>-9.3468112648901744</v>
      </c>
      <c r="T92" s="20">
        <v>17.309999999999999</v>
      </c>
      <c r="U92" s="20">
        <f t="shared" ref="U92:U119" si="28">T92+273.15</f>
        <v>290.45999999999998</v>
      </c>
      <c r="V92" s="23" t="s">
        <v>654</v>
      </c>
      <c r="W92" s="19">
        <f t="shared" si="21"/>
        <v>22.029494207273181</v>
      </c>
      <c r="X92" s="21">
        <f t="shared" si="22"/>
        <v>1041.9920673285055</v>
      </c>
      <c r="Y92" s="21">
        <f t="shared" si="23"/>
        <v>1222.5465693232072</v>
      </c>
    </row>
    <row r="93" spans="1:25" ht="13.35" customHeight="1" x14ac:dyDescent="0.2">
      <c r="A93" s="19">
        <v>51</v>
      </c>
      <c r="B93" s="19">
        <f t="shared" si="18"/>
        <v>1</v>
      </c>
      <c r="C93" s="19">
        <f t="shared" si="19"/>
        <v>2.5</v>
      </c>
      <c r="D93" s="19">
        <v>50</v>
      </c>
      <c r="E93" s="19">
        <v>53.5</v>
      </c>
      <c r="F93" s="5" t="s">
        <v>651</v>
      </c>
      <c r="G93" s="24">
        <v>87.866900000000001</v>
      </c>
      <c r="H93" s="24">
        <v>136.17457999999999</v>
      </c>
      <c r="I93" s="5" t="s">
        <v>652</v>
      </c>
      <c r="J93" s="5" t="s">
        <v>655</v>
      </c>
      <c r="K93" s="25">
        <v>1</v>
      </c>
      <c r="L93" s="25">
        <v>1</v>
      </c>
      <c r="M93" s="19">
        <v>-33.299999999999997</v>
      </c>
      <c r="N93" s="19" t="s">
        <v>654</v>
      </c>
      <c r="O93" s="20">
        <f t="shared" si="17"/>
        <v>-29.799999999999997</v>
      </c>
      <c r="P93" s="20">
        <v>1.5</v>
      </c>
      <c r="Q93" s="20" t="s">
        <v>654</v>
      </c>
      <c r="R93" s="20">
        <f t="shared" si="27"/>
        <v>-10.125053800763627</v>
      </c>
      <c r="S93" s="19">
        <f t="shared" ref="S93:S119" si="29">P93-1+R93</f>
        <v>-9.6250538007636273</v>
      </c>
      <c r="T93" s="20">
        <v>14.95</v>
      </c>
      <c r="U93" s="20">
        <f t="shared" si="28"/>
        <v>288.09999999999997</v>
      </c>
      <c r="V93" s="23" t="s">
        <v>654</v>
      </c>
      <c r="W93" s="19">
        <f t="shared" si="21"/>
        <v>20.794626055695929</v>
      </c>
      <c r="X93" s="21">
        <f t="shared" si="22"/>
        <v>760.76875570242294</v>
      </c>
      <c r="Y93" s="21">
        <f t="shared" si="23"/>
        <v>686.15587645130506</v>
      </c>
    </row>
    <row r="94" spans="1:25" x14ac:dyDescent="0.2">
      <c r="A94" s="19">
        <v>51.9</v>
      </c>
      <c r="B94" s="19">
        <f t="shared" si="18"/>
        <v>4.1000000000000014</v>
      </c>
      <c r="C94" s="19">
        <f t="shared" si="19"/>
        <v>4.1000000000000014</v>
      </c>
      <c r="D94" s="19">
        <v>47.8</v>
      </c>
      <c r="E94" s="19">
        <v>56</v>
      </c>
      <c r="F94" s="5" t="s">
        <v>656</v>
      </c>
      <c r="G94" s="24">
        <v>32.251142999999999</v>
      </c>
      <c r="H94" s="24">
        <v>-88.720566000000005</v>
      </c>
      <c r="I94" s="5" t="s">
        <v>657</v>
      </c>
      <c r="J94" s="5" t="s">
        <v>658</v>
      </c>
      <c r="K94" s="25">
        <v>1</v>
      </c>
      <c r="L94" s="25">
        <v>1</v>
      </c>
      <c r="M94" s="19">
        <v>-31.687999999999999</v>
      </c>
      <c r="N94" s="19" t="s">
        <v>659</v>
      </c>
      <c r="O94" s="20">
        <f t="shared" si="17"/>
        <v>-28.187999999999999</v>
      </c>
      <c r="P94" s="16">
        <v>2.1</v>
      </c>
      <c r="Q94" s="16" t="s">
        <v>582</v>
      </c>
      <c r="R94" s="20">
        <f t="shared" si="27"/>
        <v>-8.5326559655800089</v>
      </c>
      <c r="S94" s="19">
        <f t="shared" si="29"/>
        <v>-7.4326559655800093</v>
      </c>
      <c r="T94" s="16">
        <v>29</v>
      </c>
      <c r="U94" s="20">
        <f t="shared" si="28"/>
        <v>302.14999999999998</v>
      </c>
      <c r="V94" s="19" t="s">
        <v>659</v>
      </c>
      <c r="W94" s="19">
        <f t="shared" si="21"/>
        <v>21.35736545177469</v>
      </c>
      <c r="X94" s="21">
        <f t="shared" si="22"/>
        <v>1234.5118704377883</v>
      </c>
      <c r="Y94" s="21">
        <f t="shared" si="23"/>
        <v>1225.7944345879428</v>
      </c>
    </row>
    <row r="95" spans="1:25" x14ac:dyDescent="0.2">
      <c r="A95" s="19">
        <v>51.9</v>
      </c>
      <c r="B95" s="19">
        <f t="shared" si="18"/>
        <v>4.1000000000000014</v>
      </c>
      <c r="C95" s="19">
        <f t="shared" si="19"/>
        <v>4.1000000000000014</v>
      </c>
      <c r="D95" s="19">
        <v>47.8</v>
      </c>
      <c r="E95" s="19">
        <v>56</v>
      </c>
      <c r="F95" s="5" t="s">
        <v>656</v>
      </c>
      <c r="G95" s="24">
        <v>32.251142999999999</v>
      </c>
      <c r="H95" s="24">
        <v>-88.720566000000005</v>
      </c>
      <c r="I95" s="5" t="s">
        <v>657</v>
      </c>
      <c r="J95" s="5" t="s">
        <v>660</v>
      </c>
      <c r="K95" s="25">
        <v>1</v>
      </c>
      <c r="L95" s="25">
        <v>1</v>
      </c>
      <c r="M95" s="19">
        <v>-33.188000000000002</v>
      </c>
      <c r="N95" s="19" t="s">
        <v>659</v>
      </c>
      <c r="O95" s="20">
        <f t="shared" si="17"/>
        <v>-29.688000000000002</v>
      </c>
      <c r="P95" s="16">
        <v>2.1</v>
      </c>
      <c r="Q95" s="16" t="s">
        <v>582</v>
      </c>
      <c r="R95" s="20">
        <f t="shared" si="27"/>
        <v>-8.5326559655800089</v>
      </c>
      <c r="S95" s="19">
        <f t="shared" si="29"/>
        <v>-7.4326559655800093</v>
      </c>
      <c r="T95" s="16">
        <v>29</v>
      </c>
      <c r="U95" s="20">
        <f t="shared" si="28"/>
        <v>302.14999999999998</v>
      </c>
      <c r="V95" s="19" t="s">
        <v>659</v>
      </c>
      <c r="W95" s="19">
        <f t="shared" si="21"/>
        <v>22.936276202314197</v>
      </c>
      <c r="X95" s="21">
        <f t="shared" si="22"/>
        <v>1781.4633668384386</v>
      </c>
      <c r="Y95" s="21">
        <f t="shared" si="23"/>
        <v>3234.0669452076236</v>
      </c>
    </row>
    <row r="96" spans="1:25" x14ac:dyDescent="0.2">
      <c r="A96" s="19">
        <v>51.9</v>
      </c>
      <c r="B96" s="19">
        <f t="shared" si="18"/>
        <v>4.1000000000000014</v>
      </c>
      <c r="C96" s="19">
        <f t="shared" si="19"/>
        <v>4.1000000000000014</v>
      </c>
      <c r="D96" s="19">
        <v>47.8</v>
      </c>
      <c r="E96" s="19">
        <v>56</v>
      </c>
      <c r="F96" s="5" t="s">
        <v>656</v>
      </c>
      <c r="G96" s="24">
        <v>32.251142999999999</v>
      </c>
      <c r="H96" s="24">
        <v>-88.720566000000005</v>
      </c>
      <c r="I96" s="5" t="s">
        <v>657</v>
      </c>
      <c r="J96" s="5" t="s">
        <v>661</v>
      </c>
      <c r="K96" s="25">
        <v>1</v>
      </c>
      <c r="L96" s="25">
        <v>1</v>
      </c>
      <c r="M96" s="19">
        <v>-33.402000000000001</v>
      </c>
      <c r="N96" s="19" t="s">
        <v>659</v>
      </c>
      <c r="O96" s="20">
        <f t="shared" ref="O96:O119" si="30">M96+3.5</f>
        <v>-29.902000000000001</v>
      </c>
      <c r="P96" s="16">
        <v>2.1</v>
      </c>
      <c r="Q96" s="16" t="s">
        <v>582</v>
      </c>
      <c r="R96" s="20">
        <f t="shared" si="27"/>
        <v>-8.5326559655800089</v>
      </c>
      <c r="S96" s="19">
        <f t="shared" si="29"/>
        <v>-7.4326559655800093</v>
      </c>
      <c r="T96" s="16">
        <v>29</v>
      </c>
      <c r="U96" s="20">
        <f t="shared" si="28"/>
        <v>302.14999999999998</v>
      </c>
      <c r="V96" s="19" t="s">
        <v>659</v>
      </c>
      <c r="W96" s="19">
        <f t="shared" si="21"/>
        <v>23.161932128939576</v>
      </c>
      <c r="X96" s="21">
        <f t="shared" si="22"/>
        <v>1901.8916452081621</v>
      </c>
      <c r="Y96" s="21">
        <f t="shared" si="23"/>
        <v>4222.8464354201024</v>
      </c>
    </row>
    <row r="97" spans="1:25" x14ac:dyDescent="0.2">
      <c r="A97" s="19">
        <v>51.9</v>
      </c>
      <c r="B97" s="19">
        <f t="shared" si="18"/>
        <v>4.1000000000000014</v>
      </c>
      <c r="C97" s="19">
        <f t="shared" si="19"/>
        <v>4.1000000000000014</v>
      </c>
      <c r="D97" s="19">
        <v>47.8</v>
      </c>
      <c r="E97" s="19">
        <v>56</v>
      </c>
      <c r="F97" s="5" t="s">
        <v>656</v>
      </c>
      <c r="G97" s="24">
        <v>32.251142999999999</v>
      </c>
      <c r="H97" s="24">
        <v>-88.720566000000005</v>
      </c>
      <c r="I97" s="5" t="s">
        <v>657</v>
      </c>
      <c r="J97" s="5" t="s">
        <v>662</v>
      </c>
      <c r="K97" s="25">
        <v>1</v>
      </c>
      <c r="L97" s="25">
        <v>1</v>
      </c>
      <c r="M97" s="19">
        <v>-32.47</v>
      </c>
      <c r="N97" s="19" t="s">
        <v>659</v>
      </c>
      <c r="O97" s="20">
        <f t="shared" si="30"/>
        <v>-28.97</v>
      </c>
      <c r="P97" s="16">
        <v>2.1</v>
      </c>
      <c r="Q97" s="16" t="s">
        <v>582</v>
      </c>
      <c r="R97" s="20">
        <f t="shared" si="27"/>
        <v>-8.5326559655800089</v>
      </c>
      <c r="S97" s="19">
        <f t="shared" si="29"/>
        <v>-7.4326559655800093</v>
      </c>
      <c r="T97" s="16">
        <v>29</v>
      </c>
      <c r="U97" s="20">
        <f t="shared" si="28"/>
        <v>302.14999999999998</v>
      </c>
      <c r="V97" s="19" t="s">
        <v>659</v>
      </c>
      <c r="W97" s="19">
        <f t="shared" si="21"/>
        <v>22.179895610249023</v>
      </c>
      <c r="X97" s="21">
        <f t="shared" si="22"/>
        <v>1469.5578676684643</v>
      </c>
      <c r="Y97" s="21">
        <f t="shared" si="23"/>
        <v>1811.9524006661195</v>
      </c>
    </row>
    <row r="98" spans="1:25" x14ac:dyDescent="0.2">
      <c r="A98" s="19">
        <v>51.9</v>
      </c>
      <c r="B98" s="19">
        <f t="shared" si="18"/>
        <v>4.1000000000000014</v>
      </c>
      <c r="C98" s="19">
        <f t="shared" si="19"/>
        <v>4.1000000000000014</v>
      </c>
      <c r="D98" s="19">
        <v>47.8</v>
      </c>
      <c r="E98" s="19">
        <v>56</v>
      </c>
      <c r="F98" s="5" t="s">
        <v>656</v>
      </c>
      <c r="G98" s="24">
        <v>32.251142999999999</v>
      </c>
      <c r="H98" s="24">
        <v>-88.720566000000005</v>
      </c>
      <c r="I98" s="5" t="s">
        <v>657</v>
      </c>
      <c r="J98" s="5" t="s">
        <v>663</v>
      </c>
      <c r="K98" s="25">
        <v>1</v>
      </c>
      <c r="L98" s="25">
        <v>1</v>
      </c>
      <c r="M98" s="19">
        <v>-34.526000000000003</v>
      </c>
      <c r="N98" s="19" t="s">
        <v>659</v>
      </c>
      <c r="O98" s="20">
        <f t="shared" si="30"/>
        <v>-31.026000000000003</v>
      </c>
      <c r="P98" s="16">
        <v>2.1</v>
      </c>
      <c r="Q98" s="16" t="s">
        <v>582</v>
      </c>
      <c r="R98" s="20">
        <f t="shared" si="27"/>
        <v>-8.5326559655800089</v>
      </c>
      <c r="S98" s="19">
        <f t="shared" si="29"/>
        <v>-7.4326559655800093</v>
      </c>
      <c r="T98" s="16">
        <v>29</v>
      </c>
      <c r="U98" s="20">
        <f t="shared" si="28"/>
        <v>302.14999999999998</v>
      </c>
      <c r="V98" s="19" t="s">
        <v>659</v>
      </c>
      <c r="W98" s="19">
        <f t="shared" si="21"/>
        <v>24.348789579926809</v>
      </c>
      <c r="X98" s="21">
        <f t="shared" si="22"/>
        <v>2951.1959108545111</v>
      </c>
      <c r="Y98" s="21"/>
    </row>
    <row r="99" spans="1:25" x14ac:dyDescent="0.2">
      <c r="A99" s="19">
        <v>51.9</v>
      </c>
      <c r="B99" s="19">
        <f t="shared" si="18"/>
        <v>4.1000000000000014</v>
      </c>
      <c r="C99" s="19">
        <f t="shared" si="19"/>
        <v>4.1000000000000014</v>
      </c>
      <c r="D99" s="19">
        <v>47.8</v>
      </c>
      <c r="E99" s="19">
        <v>56</v>
      </c>
      <c r="F99" s="5" t="s">
        <v>656</v>
      </c>
      <c r="G99" s="24">
        <v>32.251142999999999</v>
      </c>
      <c r="H99" s="24">
        <v>-88.720566000000005</v>
      </c>
      <c r="I99" s="5" t="s">
        <v>657</v>
      </c>
      <c r="J99" s="5" t="s">
        <v>664</v>
      </c>
      <c r="K99" s="25">
        <v>1</v>
      </c>
      <c r="L99" s="25">
        <v>1</v>
      </c>
      <c r="M99" s="19">
        <v>-33.037999999999997</v>
      </c>
      <c r="N99" s="19" t="s">
        <v>659</v>
      </c>
      <c r="O99" s="20">
        <f t="shared" si="30"/>
        <v>-29.537999999999997</v>
      </c>
      <c r="P99" s="16">
        <v>2.1</v>
      </c>
      <c r="Q99" s="16" t="s">
        <v>582</v>
      </c>
      <c r="R99" s="20">
        <f t="shared" si="27"/>
        <v>-8.5326559655800089</v>
      </c>
      <c r="S99" s="19">
        <f t="shared" si="29"/>
        <v>-7.4326559655800093</v>
      </c>
      <c r="T99" s="16">
        <v>29</v>
      </c>
      <c r="U99" s="20">
        <f t="shared" si="28"/>
        <v>302.14999999999998</v>
      </c>
      <c r="V99" s="19" t="s">
        <v>659</v>
      </c>
      <c r="W99" s="19">
        <f t="shared" si="21"/>
        <v>22.778165486561974</v>
      </c>
      <c r="X99" s="21">
        <f t="shared" si="22"/>
        <v>1705.7833636034211</v>
      </c>
      <c r="Y99" s="21">
        <f t="shared" si="23"/>
        <v>2778.2593966144686</v>
      </c>
    </row>
    <row r="100" spans="1:25" x14ac:dyDescent="0.2">
      <c r="A100" s="19">
        <v>52</v>
      </c>
      <c r="B100" s="19">
        <f t="shared" si="18"/>
        <v>2</v>
      </c>
      <c r="C100" s="19">
        <f t="shared" si="19"/>
        <v>1.5</v>
      </c>
      <c r="D100" s="19">
        <v>50</v>
      </c>
      <c r="E100" s="19">
        <v>53.5</v>
      </c>
      <c r="F100" s="5" t="s">
        <v>651</v>
      </c>
      <c r="G100" s="24">
        <v>87.866900000000001</v>
      </c>
      <c r="H100" s="24">
        <v>136.17457999999999</v>
      </c>
      <c r="I100" s="5" t="s">
        <v>652</v>
      </c>
      <c r="J100" s="5" t="s">
        <v>665</v>
      </c>
      <c r="K100" s="25">
        <v>1</v>
      </c>
      <c r="L100" s="25">
        <v>1</v>
      </c>
      <c r="M100" s="19">
        <v>-32.9</v>
      </c>
      <c r="N100" s="19" t="s">
        <v>654</v>
      </c>
      <c r="O100" s="20">
        <f t="shared" si="30"/>
        <v>-29.4</v>
      </c>
      <c r="P100" s="20">
        <v>1.5</v>
      </c>
      <c r="Q100" s="20" t="s">
        <v>654</v>
      </c>
      <c r="R100" s="20">
        <f t="shared" si="27"/>
        <v>-10.307888474020306</v>
      </c>
      <c r="S100" s="19">
        <f t="shared" si="29"/>
        <v>-9.8078884740203058</v>
      </c>
      <c r="T100" s="20">
        <v>13.42</v>
      </c>
      <c r="U100" s="20">
        <f t="shared" si="28"/>
        <v>286.57</v>
      </c>
      <c r="V100" s="23" t="s">
        <v>654</v>
      </c>
      <c r="W100" s="19">
        <f t="shared" si="21"/>
        <v>20.185567201709944</v>
      </c>
      <c r="X100" s="21">
        <f t="shared" si="22"/>
        <v>655.59573237808024</v>
      </c>
      <c r="Y100" s="21">
        <f t="shared" si="23"/>
        <v>547.11120345485108</v>
      </c>
    </row>
    <row r="101" spans="1:25" x14ac:dyDescent="0.2">
      <c r="A101" s="19">
        <v>52</v>
      </c>
      <c r="B101" s="19">
        <f t="shared" si="18"/>
        <v>2</v>
      </c>
      <c r="C101" s="19">
        <f t="shared" si="19"/>
        <v>1.5</v>
      </c>
      <c r="D101" s="19">
        <v>50</v>
      </c>
      <c r="E101" s="19">
        <v>53.5</v>
      </c>
      <c r="F101" s="5" t="s">
        <v>651</v>
      </c>
      <c r="G101" s="24">
        <v>87.866900000000001</v>
      </c>
      <c r="H101" s="24">
        <v>136.17457999999999</v>
      </c>
      <c r="I101" s="5" t="s">
        <v>652</v>
      </c>
      <c r="J101" s="5" t="s">
        <v>666</v>
      </c>
      <c r="K101" s="25">
        <v>1</v>
      </c>
      <c r="L101" s="25">
        <v>1</v>
      </c>
      <c r="M101" s="19">
        <v>-32.6</v>
      </c>
      <c r="N101" s="19" t="s">
        <v>654</v>
      </c>
      <c r="O101" s="20">
        <f t="shared" si="30"/>
        <v>-29.1</v>
      </c>
      <c r="P101" s="20">
        <v>1.5</v>
      </c>
      <c r="Q101" s="20" t="s">
        <v>654</v>
      </c>
      <c r="R101" s="20">
        <f t="shared" si="27"/>
        <v>-10.36083039177996</v>
      </c>
      <c r="S101" s="19">
        <f t="shared" si="29"/>
        <v>-9.8608303917799596</v>
      </c>
      <c r="T101" s="20">
        <v>12.98</v>
      </c>
      <c r="U101" s="20">
        <f t="shared" si="28"/>
        <v>286.13</v>
      </c>
      <c r="V101" s="23" t="s">
        <v>654</v>
      </c>
      <c r="W101" s="19">
        <f t="shared" si="21"/>
        <v>19.81580966960572</v>
      </c>
      <c r="X101" s="21">
        <f t="shared" si="22"/>
        <v>610.81180714566517</v>
      </c>
      <c r="Y101" s="21">
        <f t="shared" si="23"/>
        <v>490.73525458551262</v>
      </c>
    </row>
    <row r="102" spans="1:25" x14ac:dyDescent="0.2">
      <c r="A102" s="19">
        <v>52</v>
      </c>
      <c r="B102" s="19">
        <f t="shared" si="18"/>
        <v>2</v>
      </c>
      <c r="C102" s="19">
        <f t="shared" si="19"/>
        <v>1.5</v>
      </c>
      <c r="D102" s="19">
        <v>50</v>
      </c>
      <c r="E102" s="19">
        <v>53.5</v>
      </c>
      <c r="F102" s="5" t="s">
        <v>651</v>
      </c>
      <c r="G102" s="24">
        <v>87.866900000000001</v>
      </c>
      <c r="H102" s="24">
        <v>136.17457999999999</v>
      </c>
      <c r="I102" s="5" t="s">
        <v>652</v>
      </c>
      <c r="J102" s="5" t="s">
        <v>667</v>
      </c>
      <c r="K102" s="25">
        <v>1</v>
      </c>
      <c r="L102" s="25">
        <v>1</v>
      </c>
      <c r="M102" s="19">
        <v>-33.5</v>
      </c>
      <c r="N102" s="19" t="s">
        <v>654</v>
      </c>
      <c r="O102" s="20">
        <f t="shared" si="30"/>
        <v>-30</v>
      </c>
      <c r="P102" s="20">
        <v>1.5</v>
      </c>
      <c r="Q102" s="20" t="s">
        <v>654</v>
      </c>
      <c r="R102" s="20">
        <f t="shared" si="27"/>
        <v>-10.188168445943599</v>
      </c>
      <c r="S102" s="19">
        <f t="shared" si="29"/>
        <v>-9.6881684459435995</v>
      </c>
      <c r="T102" s="20">
        <v>14.42</v>
      </c>
      <c r="U102" s="20">
        <f t="shared" si="28"/>
        <v>287.57</v>
      </c>
      <c r="V102" s="23" t="s">
        <v>654</v>
      </c>
      <c r="W102" s="19">
        <f t="shared" si="21"/>
        <v>20.940032529955133</v>
      </c>
      <c r="X102" s="21">
        <f t="shared" si="22"/>
        <v>768.07016637031643</v>
      </c>
      <c r="Y102" s="21">
        <f t="shared" si="23"/>
        <v>708.2479654453158</v>
      </c>
    </row>
    <row r="103" spans="1:25" x14ac:dyDescent="0.2">
      <c r="A103" s="19">
        <v>52</v>
      </c>
      <c r="B103" s="19">
        <f t="shared" si="18"/>
        <v>2</v>
      </c>
      <c r="C103" s="19">
        <f t="shared" si="19"/>
        <v>1.5</v>
      </c>
      <c r="D103" s="19">
        <v>50</v>
      </c>
      <c r="E103" s="19">
        <v>53.5</v>
      </c>
      <c r="F103" s="5" t="s">
        <v>651</v>
      </c>
      <c r="G103" s="24">
        <v>87.866900000000001</v>
      </c>
      <c r="H103" s="24">
        <v>136.17457999999999</v>
      </c>
      <c r="I103" s="5" t="s">
        <v>652</v>
      </c>
      <c r="J103" s="5" t="s">
        <v>668</v>
      </c>
      <c r="K103" s="25">
        <v>1</v>
      </c>
      <c r="L103" s="25">
        <v>1</v>
      </c>
      <c r="M103" s="19">
        <v>-33.799999999999997</v>
      </c>
      <c r="N103" s="19" t="s">
        <v>654</v>
      </c>
      <c r="O103" s="20">
        <f t="shared" si="30"/>
        <v>-30.299999999999997</v>
      </c>
      <c r="P103" s="20">
        <v>1.5</v>
      </c>
      <c r="Q103" s="20" t="s">
        <v>654</v>
      </c>
      <c r="R103" s="20">
        <f t="shared" si="27"/>
        <v>-10.120299854237526</v>
      </c>
      <c r="S103" s="19">
        <f t="shared" si="29"/>
        <v>-9.6202998542375262</v>
      </c>
      <c r="T103" s="20">
        <v>14.99</v>
      </c>
      <c r="U103" s="20">
        <f t="shared" si="28"/>
        <v>288.14</v>
      </c>
      <c r="V103" s="23" t="s">
        <v>654</v>
      </c>
      <c r="W103" s="19">
        <f t="shared" si="21"/>
        <v>21.325874131960852</v>
      </c>
      <c r="X103" s="21">
        <f t="shared" si="22"/>
        <v>839.90526671688826</v>
      </c>
      <c r="Y103" s="21">
        <f t="shared" si="23"/>
        <v>828.77660537915619</v>
      </c>
    </row>
    <row r="104" spans="1:25" x14ac:dyDescent="0.2">
      <c r="A104" s="19">
        <v>53</v>
      </c>
      <c r="B104" s="19">
        <f t="shared" si="18"/>
        <v>3</v>
      </c>
      <c r="C104" s="19">
        <f t="shared" si="19"/>
        <v>0.5</v>
      </c>
      <c r="D104" s="19">
        <v>50</v>
      </c>
      <c r="E104" s="19">
        <v>53.5</v>
      </c>
      <c r="F104" s="5" t="s">
        <v>651</v>
      </c>
      <c r="G104" s="24">
        <v>87.866900000000001</v>
      </c>
      <c r="H104" s="24">
        <v>136.17457999999999</v>
      </c>
      <c r="I104" s="5" t="s">
        <v>652</v>
      </c>
      <c r="J104" s="5" t="s">
        <v>669</v>
      </c>
      <c r="K104" s="25">
        <v>1</v>
      </c>
      <c r="L104" s="25">
        <v>1</v>
      </c>
      <c r="M104" s="19">
        <v>-33.799999999999997</v>
      </c>
      <c r="N104" s="19" t="s">
        <v>654</v>
      </c>
      <c r="O104" s="20">
        <f t="shared" si="30"/>
        <v>-30.299999999999997</v>
      </c>
      <c r="P104" s="20">
        <v>1.5</v>
      </c>
      <c r="Q104" s="20" t="s">
        <v>654</v>
      </c>
      <c r="R104" s="20">
        <f t="shared" si="27"/>
        <v>-10.128620127052454</v>
      </c>
      <c r="S104" s="19">
        <f t="shared" si="29"/>
        <v>-9.6286201270524536</v>
      </c>
      <c r="T104" s="20">
        <v>14.92</v>
      </c>
      <c r="U104" s="20">
        <f t="shared" si="28"/>
        <v>288.07</v>
      </c>
      <c r="V104" s="23" t="s">
        <v>654</v>
      </c>
      <c r="W104" s="19">
        <f t="shared" si="21"/>
        <v>21.317293877433752</v>
      </c>
      <c r="X104" s="21">
        <f t="shared" si="22"/>
        <v>836.7237127199619</v>
      </c>
      <c r="Y104" s="21">
        <f t="shared" si="23"/>
        <v>824.25868814882938</v>
      </c>
    </row>
    <row r="105" spans="1:25" x14ac:dyDescent="0.2">
      <c r="A105" s="19">
        <v>53</v>
      </c>
      <c r="B105" s="19">
        <f t="shared" si="18"/>
        <v>3</v>
      </c>
      <c r="C105" s="19">
        <f t="shared" si="19"/>
        <v>0.5</v>
      </c>
      <c r="D105" s="19">
        <v>50</v>
      </c>
      <c r="E105" s="19">
        <v>53.5</v>
      </c>
      <c r="F105" s="5" t="s">
        <v>651</v>
      </c>
      <c r="G105" s="24">
        <v>87.866900000000001</v>
      </c>
      <c r="H105" s="24">
        <v>136.17457999999999</v>
      </c>
      <c r="I105" s="5" t="s">
        <v>652</v>
      </c>
      <c r="J105" s="5" t="s">
        <v>670</v>
      </c>
      <c r="K105" s="25">
        <v>1</v>
      </c>
      <c r="L105" s="25">
        <v>1</v>
      </c>
      <c r="M105" s="19">
        <v>-33.299999999999997</v>
      </c>
      <c r="N105" s="19" t="s">
        <v>654</v>
      </c>
      <c r="O105" s="20">
        <f t="shared" si="30"/>
        <v>-29.799999999999997</v>
      </c>
      <c r="P105" s="20">
        <v>1.5</v>
      </c>
      <c r="Q105" s="20" t="s">
        <v>654</v>
      </c>
      <c r="R105" s="20">
        <f t="shared" si="27"/>
        <v>-10.235956402131148</v>
      </c>
      <c r="S105" s="19">
        <f t="shared" si="29"/>
        <v>-9.7359564021311478</v>
      </c>
      <c r="T105" s="20">
        <v>14.02</v>
      </c>
      <c r="U105" s="20">
        <f t="shared" si="28"/>
        <v>287.16999999999996</v>
      </c>
      <c r="V105" s="23" t="s">
        <v>654</v>
      </c>
      <c r="W105" s="19">
        <f t="shared" si="21"/>
        <v>20.680317045834727</v>
      </c>
      <c r="X105" s="21">
        <f t="shared" si="22"/>
        <v>724.77016621005021</v>
      </c>
      <c r="Y105" s="21">
        <f t="shared" si="23"/>
        <v>643.10970226813095</v>
      </c>
    </row>
    <row r="106" spans="1:25" x14ac:dyDescent="0.2">
      <c r="A106" s="19">
        <v>53</v>
      </c>
      <c r="B106" s="19">
        <f t="shared" si="18"/>
        <v>3</v>
      </c>
      <c r="C106" s="19">
        <f t="shared" si="19"/>
        <v>0.5</v>
      </c>
      <c r="D106" s="19">
        <v>50</v>
      </c>
      <c r="E106" s="19">
        <v>53.5</v>
      </c>
      <c r="F106" s="5" t="s">
        <v>651</v>
      </c>
      <c r="G106" s="24">
        <v>87.866900000000001</v>
      </c>
      <c r="H106" s="24">
        <v>136.17457999999999</v>
      </c>
      <c r="I106" s="5" t="s">
        <v>652</v>
      </c>
      <c r="J106" s="5" t="s">
        <v>671</v>
      </c>
      <c r="K106" s="25">
        <v>1</v>
      </c>
      <c r="L106" s="25">
        <v>1</v>
      </c>
      <c r="M106" s="19">
        <v>-33.4</v>
      </c>
      <c r="N106" s="19" t="s">
        <v>654</v>
      </c>
      <c r="O106" s="20">
        <f t="shared" si="30"/>
        <v>-29.9</v>
      </c>
      <c r="P106" s="20">
        <v>2</v>
      </c>
      <c r="Q106" s="20" t="s">
        <v>654</v>
      </c>
      <c r="R106" s="20">
        <f t="shared" si="27"/>
        <v>-10.107233304423243</v>
      </c>
      <c r="S106" s="19">
        <f t="shared" si="29"/>
        <v>-9.107233304423243</v>
      </c>
      <c r="T106" s="20">
        <v>15.1</v>
      </c>
      <c r="U106" s="20">
        <f t="shared" si="28"/>
        <v>288.25</v>
      </c>
      <c r="V106" s="23" t="s">
        <v>654</v>
      </c>
      <c r="W106" s="19">
        <f t="shared" si="21"/>
        <v>21.433632301388172</v>
      </c>
      <c r="X106" s="21">
        <f t="shared" si="22"/>
        <v>860.65207938808953</v>
      </c>
      <c r="Y106" s="21">
        <f t="shared" si="23"/>
        <v>867.89389894740793</v>
      </c>
    </row>
    <row r="107" spans="1:25" x14ac:dyDescent="0.2">
      <c r="A107" s="19">
        <v>54</v>
      </c>
      <c r="B107" s="19">
        <f t="shared" si="18"/>
        <v>0</v>
      </c>
      <c r="C107" s="19">
        <f t="shared" si="19"/>
        <v>2</v>
      </c>
      <c r="D107" s="19">
        <v>54</v>
      </c>
      <c r="E107" s="19">
        <v>56</v>
      </c>
      <c r="F107" s="5" t="s">
        <v>651</v>
      </c>
      <c r="G107" s="24">
        <v>87.866900000000001</v>
      </c>
      <c r="H107" s="24">
        <v>136.17457999999999</v>
      </c>
      <c r="I107" s="5" t="s">
        <v>652</v>
      </c>
      <c r="J107" s="5" t="s">
        <v>672</v>
      </c>
      <c r="K107" s="25">
        <v>1</v>
      </c>
      <c r="L107" s="25">
        <v>1</v>
      </c>
      <c r="M107" s="19">
        <v>-34.700000000000003</v>
      </c>
      <c r="N107" s="19" t="s">
        <v>654</v>
      </c>
      <c r="O107" s="20">
        <f t="shared" si="30"/>
        <v>-31.200000000000003</v>
      </c>
      <c r="P107" s="20">
        <v>2</v>
      </c>
      <c r="Q107" s="20" t="s">
        <v>654</v>
      </c>
      <c r="R107" s="20">
        <f t="shared" si="27"/>
        <v>-9.7360790638619186</v>
      </c>
      <c r="S107" s="19">
        <f t="shared" si="29"/>
        <v>-8.7360790638619186</v>
      </c>
      <c r="T107" s="20">
        <v>18.260000000000002</v>
      </c>
      <c r="U107" s="20">
        <f t="shared" si="28"/>
        <v>291.40999999999997</v>
      </c>
      <c r="V107" s="23" t="s">
        <v>654</v>
      </c>
      <c r="W107" s="19">
        <f t="shared" si="21"/>
        <v>23.187366779663598</v>
      </c>
      <c r="X107" s="21">
        <f t="shared" si="22"/>
        <v>1445.6066056211373</v>
      </c>
      <c r="Y107" s="21">
        <f t="shared" si="23"/>
        <v>3298.8472776102103</v>
      </c>
    </row>
    <row r="108" spans="1:25" x14ac:dyDescent="0.2">
      <c r="A108" s="19">
        <v>54</v>
      </c>
      <c r="B108" s="19">
        <f t="shared" si="18"/>
        <v>0</v>
      </c>
      <c r="C108" s="19">
        <f t="shared" si="19"/>
        <v>2</v>
      </c>
      <c r="D108" s="19">
        <v>54</v>
      </c>
      <c r="E108" s="19">
        <v>56</v>
      </c>
      <c r="F108" s="5" t="s">
        <v>651</v>
      </c>
      <c r="G108" s="24">
        <v>87.866900000000001</v>
      </c>
      <c r="H108" s="24">
        <v>136.17457999999999</v>
      </c>
      <c r="I108" s="5" t="s">
        <v>652</v>
      </c>
      <c r="J108" s="5" t="s">
        <v>673</v>
      </c>
      <c r="K108" s="25">
        <v>1</v>
      </c>
      <c r="L108" s="25">
        <v>1</v>
      </c>
      <c r="M108" s="19">
        <v>-33</v>
      </c>
      <c r="N108" s="19" t="s">
        <v>654</v>
      </c>
      <c r="O108" s="20">
        <f t="shared" si="30"/>
        <v>-29.5</v>
      </c>
      <c r="P108" s="20">
        <v>2</v>
      </c>
      <c r="Q108" s="20" t="s">
        <v>654</v>
      </c>
      <c r="R108" s="20">
        <f t="shared" si="27"/>
        <v>-10.204879100998507</v>
      </c>
      <c r="S108" s="19">
        <f t="shared" si="29"/>
        <v>-9.2048791009985074</v>
      </c>
      <c r="T108" s="20">
        <v>14.28</v>
      </c>
      <c r="U108" s="20">
        <f t="shared" si="28"/>
        <v>287.42999999999995</v>
      </c>
      <c r="V108" s="23" t="s">
        <v>654</v>
      </c>
      <c r="W108" s="19">
        <f t="shared" si="21"/>
        <v>20.912025655849042</v>
      </c>
      <c r="X108" s="21">
        <f t="shared" si="22"/>
        <v>760.92557315670763</v>
      </c>
      <c r="Y108" s="21">
        <f t="shared" si="23"/>
        <v>698.58400786862865</v>
      </c>
    </row>
    <row r="109" spans="1:25" x14ac:dyDescent="0.2">
      <c r="A109" s="19">
        <v>54</v>
      </c>
      <c r="B109" s="19">
        <f t="shared" si="18"/>
        <v>0</v>
      </c>
      <c r="C109" s="19">
        <f t="shared" si="19"/>
        <v>2</v>
      </c>
      <c r="D109" s="19">
        <v>54</v>
      </c>
      <c r="E109" s="19">
        <v>56</v>
      </c>
      <c r="F109" s="5" t="s">
        <v>651</v>
      </c>
      <c r="G109" s="24">
        <v>87.866900000000001</v>
      </c>
      <c r="H109" s="24">
        <v>136.17457999999999</v>
      </c>
      <c r="I109" s="5" t="s">
        <v>652</v>
      </c>
      <c r="J109" s="5" t="s">
        <v>674</v>
      </c>
      <c r="K109" s="25">
        <v>1</v>
      </c>
      <c r="L109" s="25">
        <v>1</v>
      </c>
      <c r="M109" s="19">
        <v>-32.6</v>
      </c>
      <c r="N109" s="19" t="s">
        <v>654</v>
      </c>
      <c r="O109" s="20">
        <f t="shared" si="30"/>
        <v>-29.1</v>
      </c>
      <c r="P109" s="20">
        <v>2</v>
      </c>
      <c r="Q109" s="20" t="s">
        <v>654</v>
      </c>
      <c r="R109" s="20">
        <f t="shared" si="27"/>
        <v>-10.282678011018898</v>
      </c>
      <c r="S109" s="19">
        <f t="shared" si="29"/>
        <v>-9.2826780110188984</v>
      </c>
      <c r="T109" s="20">
        <v>13.63</v>
      </c>
      <c r="U109" s="20">
        <f t="shared" si="28"/>
        <v>286.77999999999997</v>
      </c>
      <c r="V109" s="23" t="s">
        <v>654</v>
      </c>
      <c r="W109" s="19">
        <f t="shared" si="21"/>
        <v>20.411290543805862</v>
      </c>
      <c r="X109" s="21">
        <f t="shared" si="22"/>
        <v>684.38401294961307</v>
      </c>
      <c r="Y109" s="21">
        <f t="shared" si="23"/>
        <v>586.35180240639511</v>
      </c>
    </row>
    <row r="110" spans="1:25" x14ac:dyDescent="0.2">
      <c r="A110" s="19">
        <v>54</v>
      </c>
      <c r="B110" s="19">
        <f t="shared" si="18"/>
        <v>0</v>
      </c>
      <c r="C110" s="19">
        <f t="shared" si="19"/>
        <v>2</v>
      </c>
      <c r="D110" s="19">
        <v>54</v>
      </c>
      <c r="E110" s="19">
        <v>56</v>
      </c>
      <c r="F110" s="5" t="s">
        <v>651</v>
      </c>
      <c r="G110" s="24">
        <v>87.866900000000001</v>
      </c>
      <c r="H110" s="24">
        <v>136.17457999999999</v>
      </c>
      <c r="I110" s="5" t="s">
        <v>652</v>
      </c>
      <c r="J110" s="5" t="s">
        <v>675</v>
      </c>
      <c r="K110" s="25">
        <v>1</v>
      </c>
      <c r="L110" s="25">
        <v>1</v>
      </c>
      <c r="M110" s="19">
        <v>-34.6</v>
      </c>
      <c r="N110" s="19" t="s">
        <v>654</v>
      </c>
      <c r="O110" s="20">
        <f t="shared" si="30"/>
        <v>-31.1</v>
      </c>
      <c r="P110" s="20">
        <v>2</v>
      </c>
      <c r="Q110" s="20" t="s">
        <v>654</v>
      </c>
      <c r="R110" s="20">
        <f t="shared" si="27"/>
        <v>-9.7732976055515515</v>
      </c>
      <c r="S110" s="19">
        <f t="shared" si="29"/>
        <v>-8.7732976055515515</v>
      </c>
      <c r="T110" s="20">
        <v>17.940000000000001</v>
      </c>
      <c r="U110" s="20">
        <f t="shared" si="28"/>
        <v>291.08999999999997</v>
      </c>
      <c r="V110" s="23" t="s">
        <v>654</v>
      </c>
      <c r="W110" s="19">
        <f t="shared" si="21"/>
        <v>23.043350598047851</v>
      </c>
      <c r="X110" s="21">
        <f t="shared" si="22"/>
        <v>1372.6106733119796</v>
      </c>
      <c r="Y110" s="21">
        <f t="shared" si="23"/>
        <v>2718.9668490117192</v>
      </c>
    </row>
    <row r="111" spans="1:25" x14ac:dyDescent="0.2">
      <c r="A111" s="19">
        <v>54</v>
      </c>
      <c r="B111" s="19">
        <f t="shared" si="18"/>
        <v>0</v>
      </c>
      <c r="C111" s="19">
        <f t="shared" si="19"/>
        <v>2</v>
      </c>
      <c r="D111" s="19">
        <v>54</v>
      </c>
      <c r="E111" s="19">
        <v>56</v>
      </c>
      <c r="F111" s="5" t="s">
        <v>651</v>
      </c>
      <c r="G111" s="24">
        <v>87.866900000000001</v>
      </c>
      <c r="H111" s="24">
        <v>136.17457999999999</v>
      </c>
      <c r="I111" s="5" t="s">
        <v>652</v>
      </c>
      <c r="J111" s="5" t="s">
        <v>676</v>
      </c>
      <c r="K111" s="25">
        <v>1</v>
      </c>
      <c r="L111" s="25">
        <v>1</v>
      </c>
      <c r="M111" s="19">
        <v>-34.5</v>
      </c>
      <c r="N111" s="19" t="s">
        <v>654</v>
      </c>
      <c r="O111" s="20">
        <f t="shared" si="30"/>
        <v>-31</v>
      </c>
      <c r="P111" s="20">
        <v>2</v>
      </c>
      <c r="Q111" s="20" t="s">
        <v>654</v>
      </c>
      <c r="R111" s="20">
        <f t="shared" si="27"/>
        <v>-9.809431185088382</v>
      </c>
      <c r="S111" s="19">
        <f t="shared" si="29"/>
        <v>-8.809431185088382</v>
      </c>
      <c r="T111" s="20">
        <v>17.63</v>
      </c>
      <c r="U111" s="20">
        <f t="shared" si="28"/>
        <v>290.77999999999997</v>
      </c>
      <c r="V111" s="23" t="s">
        <v>654</v>
      </c>
      <c r="W111" s="19">
        <f t="shared" si="21"/>
        <v>22.900483813118377</v>
      </c>
      <c r="X111" s="21">
        <f t="shared" si="22"/>
        <v>1306.2972902974523</v>
      </c>
      <c r="Y111" s="21">
        <f t="shared" si="23"/>
        <v>2309.4054784625273</v>
      </c>
    </row>
    <row r="112" spans="1:25" x14ac:dyDescent="0.2">
      <c r="A112" s="19">
        <v>55</v>
      </c>
      <c r="B112" s="19">
        <f t="shared" si="18"/>
        <v>1</v>
      </c>
      <c r="C112" s="19">
        <f t="shared" si="19"/>
        <v>1</v>
      </c>
      <c r="D112" s="19">
        <v>54</v>
      </c>
      <c r="E112" s="19">
        <v>56</v>
      </c>
      <c r="F112" s="5" t="s">
        <v>651</v>
      </c>
      <c r="G112" s="24">
        <v>87.866900000000001</v>
      </c>
      <c r="H112" s="24">
        <v>136.17457999999999</v>
      </c>
      <c r="I112" s="5" t="s">
        <v>652</v>
      </c>
      <c r="J112" s="5" t="s">
        <v>677</v>
      </c>
      <c r="K112" s="25">
        <v>1</v>
      </c>
      <c r="L112" s="25">
        <v>1</v>
      </c>
      <c r="M112" s="19">
        <v>-34.4</v>
      </c>
      <c r="N112" s="19" t="s">
        <v>654</v>
      </c>
      <c r="O112" s="20">
        <f t="shared" si="30"/>
        <v>-30.9</v>
      </c>
      <c r="P112" s="20">
        <v>2</v>
      </c>
      <c r="Q112" s="20" t="s">
        <v>654</v>
      </c>
      <c r="R112" s="20">
        <f t="shared" si="27"/>
        <v>-9.8561691576554828</v>
      </c>
      <c r="S112" s="19">
        <f t="shared" si="29"/>
        <v>-8.8561691576554828</v>
      </c>
      <c r="T112" s="20">
        <v>17.23</v>
      </c>
      <c r="U112" s="20">
        <f t="shared" si="28"/>
        <v>290.38</v>
      </c>
      <c r="V112" s="23" t="s">
        <v>654</v>
      </c>
      <c r="W112" s="19">
        <f t="shared" si="21"/>
        <v>22.746703995815132</v>
      </c>
      <c r="X112" s="21">
        <f t="shared" si="22"/>
        <v>1238.1933156229759</v>
      </c>
      <c r="Y112" s="21">
        <f t="shared" si="23"/>
        <v>1978.1706786341995</v>
      </c>
    </row>
    <row r="113" spans="1:25" x14ac:dyDescent="0.2">
      <c r="A113" s="19">
        <v>55</v>
      </c>
      <c r="B113" s="19">
        <f t="shared" si="18"/>
        <v>1</v>
      </c>
      <c r="C113" s="19">
        <f t="shared" si="19"/>
        <v>1</v>
      </c>
      <c r="D113" s="19">
        <v>54</v>
      </c>
      <c r="E113" s="19">
        <v>56</v>
      </c>
      <c r="F113" s="5" t="s">
        <v>651</v>
      </c>
      <c r="G113" s="24">
        <v>87.866900000000001</v>
      </c>
      <c r="H113" s="24">
        <v>136.17457999999999</v>
      </c>
      <c r="I113" s="5" t="s">
        <v>652</v>
      </c>
      <c r="J113" s="5" t="s">
        <v>678</v>
      </c>
      <c r="K113" s="25">
        <v>1</v>
      </c>
      <c r="L113" s="25">
        <v>1</v>
      </c>
      <c r="M113" s="19">
        <v>-34.5</v>
      </c>
      <c r="N113" s="19" t="s">
        <v>654</v>
      </c>
      <c r="O113" s="20">
        <f t="shared" si="30"/>
        <v>-31</v>
      </c>
      <c r="P113" s="20">
        <v>2</v>
      </c>
      <c r="Q113" s="20" t="s">
        <v>654</v>
      </c>
      <c r="R113" s="20">
        <f t="shared" si="27"/>
        <v>-9.8234390697034364</v>
      </c>
      <c r="S113" s="19">
        <f t="shared" si="29"/>
        <v>-8.8234390697034364</v>
      </c>
      <c r="T113" s="20">
        <v>17.510000000000002</v>
      </c>
      <c r="U113" s="20">
        <f t="shared" si="28"/>
        <v>290.65999999999997</v>
      </c>
      <c r="V113" s="23" t="s">
        <v>654</v>
      </c>
      <c r="W113" s="19">
        <f t="shared" si="21"/>
        <v>22.886027791843677</v>
      </c>
      <c r="X113" s="21">
        <f t="shared" si="22"/>
        <v>1296.521100379872</v>
      </c>
      <c r="Y113" s="21">
        <f t="shared" si="23"/>
        <v>2268.5169855911372</v>
      </c>
    </row>
    <row r="114" spans="1:25" x14ac:dyDescent="0.2">
      <c r="A114" s="19">
        <v>55</v>
      </c>
      <c r="B114" s="19">
        <f t="shared" si="18"/>
        <v>1</v>
      </c>
      <c r="C114" s="19">
        <f t="shared" si="19"/>
        <v>1</v>
      </c>
      <c r="D114" s="19">
        <v>54</v>
      </c>
      <c r="E114" s="19">
        <v>56</v>
      </c>
      <c r="F114" s="5" t="s">
        <v>651</v>
      </c>
      <c r="G114" s="24">
        <v>87.866900000000001</v>
      </c>
      <c r="H114" s="24">
        <v>136.17457999999999</v>
      </c>
      <c r="I114" s="5" t="s">
        <v>652</v>
      </c>
      <c r="J114" s="5" t="s">
        <v>679</v>
      </c>
      <c r="K114" s="25">
        <v>1</v>
      </c>
      <c r="L114" s="25">
        <v>1</v>
      </c>
      <c r="M114" s="19">
        <v>-32.700000000000003</v>
      </c>
      <c r="N114" s="19" t="s">
        <v>654</v>
      </c>
      <c r="O114" s="20">
        <f t="shared" si="30"/>
        <v>-29.200000000000003</v>
      </c>
      <c r="P114" s="20">
        <v>2</v>
      </c>
      <c r="Q114" s="20" t="s">
        <v>654</v>
      </c>
      <c r="R114" s="20">
        <f t="shared" si="27"/>
        <v>-10.270686001115447</v>
      </c>
      <c r="S114" s="19">
        <f t="shared" si="29"/>
        <v>-9.2706860011154468</v>
      </c>
      <c r="T114" s="20">
        <v>13.73</v>
      </c>
      <c r="U114" s="20">
        <f t="shared" si="28"/>
        <v>286.88</v>
      </c>
      <c r="V114" s="23" t="s">
        <v>654</v>
      </c>
      <c r="W114" s="19">
        <f t="shared" si="21"/>
        <v>20.528753604124983</v>
      </c>
      <c r="X114" s="21">
        <f t="shared" si="22"/>
        <v>700.02877734801621</v>
      </c>
      <c r="Y114" s="21">
        <f t="shared" si="23"/>
        <v>608.67925248270171</v>
      </c>
    </row>
    <row r="115" spans="1:25" x14ac:dyDescent="0.2">
      <c r="A115" s="19">
        <v>55</v>
      </c>
      <c r="B115" s="19">
        <f t="shared" si="18"/>
        <v>1</v>
      </c>
      <c r="C115" s="19">
        <f t="shared" si="19"/>
        <v>1</v>
      </c>
      <c r="D115" s="19">
        <v>54</v>
      </c>
      <c r="E115" s="19">
        <v>56</v>
      </c>
      <c r="F115" s="5" t="s">
        <v>651</v>
      </c>
      <c r="G115" s="24">
        <v>87.866900000000001</v>
      </c>
      <c r="H115" s="24">
        <v>136.17457999999999</v>
      </c>
      <c r="I115" s="5" t="s">
        <v>652</v>
      </c>
      <c r="J115" s="5" t="s">
        <v>680</v>
      </c>
      <c r="K115" s="25">
        <v>1</v>
      </c>
      <c r="L115" s="25">
        <v>1</v>
      </c>
      <c r="M115" s="19">
        <v>-33.6</v>
      </c>
      <c r="N115" s="19" t="s">
        <v>654</v>
      </c>
      <c r="O115" s="20">
        <f t="shared" si="30"/>
        <v>-30.1</v>
      </c>
      <c r="P115" s="20">
        <v>2</v>
      </c>
      <c r="Q115" s="20" t="s">
        <v>654</v>
      </c>
      <c r="R115" s="20">
        <f t="shared" si="27"/>
        <v>-10.078759055773165</v>
      </c>
      <c r="S115" s="19">
        <f t="shared" si="29"/>
        <v>-9.0787590557731654</v>
      </c>
      <c r="T115" s="20">
        <v>15.34</v>
      </c>
      <c r="U115" s="20">
        <f t="shared" si="28"/>
        <v>288.48999999999995</v>
      </c>
      <c r="V115" s="23" t="s">
        <v>654</v>
      </c>
      <c r="W115" s="19">
        <f t="shared" si="21"/>
        <v>21.673616810214291</v>
      </c>
      <c r="X115" s="21">
        <f t="shared" si="22"/>
        <v>910.06413349487968</v>
      </c>
      <c r="Y115" s="21">
        <f t="shared" si="23"/>
        <v>968.48827969846036</v>
      </c>
    </row>
    <row r="116" spans="1:25" x14ac:dyDescent="0.2">
      <c r="A116" s="19">
        <v>56</v>
      </c>
      <c r="B116" s="19">
        <f>ABS(A116-D116)</f>
        <v>2</v>
      </c>
      <c r="C116" s="19">
        <f>ABS(E116-A116)</f>
        <v>0</v>
      </c>
      <c r="D116" s="19">
        <v>54</v>
      </c>
      <c r="E116" s="19">
        <v>56</v>
      </c>
      <c r="F116" s="5" t="s">
        <v>651</v>
      </c>
      <c r="G116" s="24">
        <v>87.866900000000001</v>
      </c>
      <c r="H116" s="24">
        <v>136.17457999999999</v>
      </c>
      <c r="I116" s="5" t="s">
        <v>652</v>
      </c>
      <c r="J116" s="5" t="s">
        <v>681</v>
      </c>
      <c r="K116" s="25">
        <v>1</v>
      </c>
      <c r="L116" s="25">
        <v>1</v>
      </c>
      <c r="M116" s="19">
        <v>-34.4</v>
      </c>
      <c r="N116" s="19" t="s">
        <v>654</v>
      </c>
      <c r="O116" s="20">
        <f t="shared" si="30"/>
        <v>-30.9</v>
      </c>
      <c r="P116" s="20">
        <v>2</v>
      </c>
      <c r="Q116" s="20" t="s">
        <v>654</v>
      </c>
      <c r="R116" s="20">
        <f>24.12-(9866/U116)</f>
        <v>-9.8713867355727807</v>
      </c>
      <c r="S116" s="19">
        <f t="shared" si="29"/>
        <v>-8.8713867355727807</v>
      </c>
      <c r="T116" s="20">
        <v>17.100000000000001</v>
      </c>
      <c r="U116" s="20">
        <f t="shared" si="28"/>
        <v>290.25</v>
      </c>
      <c r="V116" s="23" t="s">
        <v>654</v>
      </c>
      <c r="W116" s="19">
        <f>1000*((S116+1000)/(O116+1000)-1)</f>
        <v>22.731001201555358</v>
      </c>
      <c r="X116" s="21">
        <f>(168/(26.5-W116))/(EXP(-58.0931+90.5069*(100/U116)+22.294*LN(U116/100)+34*(0.02777+(-0.02589)*(U116/100)+0.00506*(U116/100)^2)))</f>
        <v>1228.3300395057631</v>
      </c>
      <c r="Y116" s="21">
        <f>(82.4/(23.9-W116))/(EXP(-58.093+90.5069*(100/U116)+22.294*LN(U116/100)+34*(0.02777+(-0.0259)*(U116/100)+0.00506*(U116/100)^2)))</f>
        <v>1944.151439117169</v>
      </c>
    </row>
    <row r="117" spans="1:25" x14ac:dyDescent="0.2">
      <c r="A117" s="19">
        <v>56</v>
      </c>
      <c r="B117" s="19">
        <f>ABS(A117-D117)</f>
        <v>2</v>
      </c>
      <c r="C117" s="19">
        <f>ABS(E117-A117)</f>
        <v>0</v>
      </c>
      <c r="D117" s="19">
        <v>54</v>
      </c>
      <c r="E117" s="19">
        <v>56</v>
      </c>
      <c r="F117" s="5" t="s">
        <v>651</v>
      </c>
      <c r="G117" s="24">
        <v>87.866900000000001</v>
      </c>
      <c r="H117" s="24">
        <v>136.17457999999999</v>
      </c>
      <c r="I117" s="5" t="s">
        <v>652</v>
      </c>
      <c r="J117" s="5" t="s">
        <v>682</v>
      </c>
      <c r="K117" s="25">
        <v>1</v>
      </c>
      <c r="L117" s="25">
        <v>1</v>
      </c>
      <c r="M117" s="19">
        <v>-34.5</v>
      </c>
      <c r="N117" s="19" t="s">
        <v>654</v>
      </c>
      <c r="O117" s="20">
        <f t="shared" si="30"/>
        <v>-31</v>
      </c>
      <c r="P117" s="20">
        <v>1.8</v>
      </c>
      <c r="Q117" s="20" t="s">
        <v>654</v>
      </c>
      <c r="R117" s="20">
        <f>24.12-(9866/U117)</f>
        <v>-9.9006896551724104</v>
      </c>
      <c r="S117" s="19">
        <f t="shared" si="29"/>
        <v>-9.1006896551724097</v>
      </c>
      <c r="T117" s="20">
        <v>16.850000000000001</v>
      </c>
      <c r="U117" s="20">
        <f t="shared" si="28"/>
        <v>290</v>
      </c>
      <c r="V117" s="23" t="s">
        <v>654</v>
      </c>
      <c r="W117" s="19">
        <f>1000*((S117+1000)/(O117+1000)-1)</f>
        <v>22.59990747660212</v>
      </c>
      <c r="X117" s="21">
        <f>(168/(26.5-W117))/(EXP(-58.0931+90.5069*(100/U117)+22.294*LN(U117/100)+34*(0.02777+(-0.02589)*(U117/100)+0.00506*(U117/100)^2)))</f>
        <v>1178.3191702761806</v>
      </c>
      <c r="Y117" s="21">
        <f>(82.4/(23.9-W117))/(EXP(-58.093+90.5069*(100/U117)+22.294*LN(U117/100)+34*(0.02777+(-0.0259)*(U117/100)+0.00506*(U117/100)^2)))</f>
        <v>1735.2669991790515</v>
      </c>
    </row>
    <row r="118" spans="1:25" x14ac:dyDescent="0.2">
      <c r="A118" s="19">
        <v>57.6</v>
      </c>
      <c r="B118" s="19">
        <f>ABS(A118-D118)</f>
        <v>1.6000000000000014</v>
      </c>
      <c r="C118" s="19">
        <f>ABS(E118-A118)</f>
        <v>1.6000000000000014</v>
      </c>
      <c r="D118" s="19">
        <v>56</v>
      </c>
      <c r="E118" s="19">
        <v>59.2</v>
      </c>
      <c r="F118" s="5" t="s">
        <v>683</v>
      </c>
      <c r="G118" s="24">
        <v>32.251142999999999</v>
      </c>
      <c r="H118" s="24">
        <v>-88.720566000000005</v>
      </c>
      <c r="I118" s="5" t="s">
        <v>657</v>
      </c>
      <c r="J118" s="5" t="s">
        <v>684</v>
      </c>
      <c r="K118" s="25">
        <v>1</v>
      </c>
      <c r="L118" s="25">
        <v>1</v>
      </c>
      <c r="M118" s="19">
        <v>-30.311</v>
      </c>
      <c r="N118" s="19" t="s">
        <v>659</v>
      </c>
      <c r="O118" s="20">
        <f t="shared" si="30"/>
        <v>-26.811</v>
      </c>
      <c r="P118" s="16">
        <v>3.1</v>
      </c>
      <c r="Q118" s="16" t="s">
        <v>582</v>
      </c>
      <c r="R118" s="20">
        <f>24.12-(9866/U118)</f>
        <v>-8.5326559655800089</v>
      </c>
      <c r="S118" s="19">
        <f t="shared" si="29"/>
        <v>-6.4326559655800093</v>
      </c>
      <c r="T118" s="16">
        <v>29</v>
      </c>
      <c r="U118" s="20">
        <f t="shared" si="28"/>
        <v>302.14999999999998</v>
      </c>
      <c r="V118" s="17" t="s">
        <v>659</v>
      </c>
      <c r="W118" s="19">
        <f>1000*((S118+1000)/(O118+1000)-1)</f>
        <v>20.939759938120915</v>
      </c>
      <c r="X118" s="21">
        <f>(168/(26.5-W118))/(EXP(-58.0931+90.5069*(100/U118)+22.294*LN(U118/100)+34*(0.02777+(-0.02589)*(U118/100)+0.00506*(U118/100)^2)))</f>
        <v>1141.7930385117386</v>
      </c>
      <c r="Y118" s="21">
        <f>(82.4/(23.9-W118))/(EXP(-58.093+90.5069*(100/U118)+22.294*LN(U118/100)+34*(0.02777+(-0.0259)*(U118/100)+0.00506*(U118/100)^2)))</f>
        <v>1052.8697717938392</v>
      </c>
    </row>
    <row r="119" spans="1:25" x14ac:dyDescent="0.2">
      <c r="A119" s="19">
        <v>57.6</v>
      </c>
      <c r="B119" s="19">
        <f>ABS(A119-D119)</f>
        <v>1.6000000000000014</v>
      </c>
      <c r="C119" s="19">
        <f>ABS(E119-A119)</f>
        <v>1.6000000000000014</v>
      </c>
      <c r="D119" s="19">
        <v>56</v>
      </c>
      <c r="E119" s="19">
        <v>59.2</v>
      </c>
      <c r="F119" s="5" t="s">
        <v>683</v>
      </c>
      <c r="G119" s="24">
        <v>32.251142999999999</v>
      </c>
      <c r="H119" s="24">
        <v>-88.720566000000005</v>
      </c>
      <c r="I119" s="5" t="s">
        <v>657</v>
      </c>
      <c r="J119" s="5" t="s">
        <v>685</v>
      </c>
      <c r="K119" s="25">
        <v>1</v>
      </c>
      <c r="L119" s="25">
        <v>1</v>
      </c>
      <c r="M119" s="19">
        <v>-30.318999999999999</v>
      </c>
      <c r="N119" s="19" t="s">
        <v>659</v>
      </c>
      <c r="O119" s="20">
        <f t="shared" si="30"/>
        <v>-26.818999999999999</v>
      </c>
      <c r="P119" s="16">
        <v>3.1</v>
      </c>
      <c r="Q119" s="16" t="s">
        <v>582</v>
      </c>
      <c r="R119" s="20">
        <f>24.12-(9866/U119)</f>
        <v>-8.5326559655800089</v>
      </c>
      <c r="S119" s="19">
        <f t="shared" si="29"/>
        <v>-6.4326559655800093</v>
      </c>
      <c r="T119" s="16">
        <v>29</v>
      </c>
      <c r="U119" s="20">
        <f t="shared" si="28"/>
        <v>302.14999999999998</v>
      </c>
      <c r="V119" s="17" t="s">
        <v>659</v>
      </c>
      <c r="W119" s="19">
        <f>1000*((S119+1000)/(O119+1000)-1)</f>
        <v>20.9481525373183</v>
      </c>
      <c r="X119" s="21">
        <f>(168/(26.5-W119))/(EXP(-58.0931+90.5069*(100/U119)+22.294*LN(U119/100)+34*(0.02777+(-0.02589)*(U119/100)+0.00506*(U119/100)^2)))</f>
        <v>1143.5190605977209</v>
      </c>
      <c r="Y119" s="21">
        <f>(82.4/(23.9-W119))/(EXP(-58.093+90.5069*(100/U119)+22.294*LN(U119/100)+34*(0.02777+(-0.0259)*(U119/100)+0.00506*(U119/100)^2)))</f>
        <v>1055.8632577762351</v>
      </c>
    </row>
    <row r="120" spans="1:25" ht="13.35" customHeight="1" x14ac:dyDescent="0.2">
      <c r="A120" s="26">
        <v>78</v>
      </c>
      <c r="B120" s="19">
        <f t="shared" ref="B120:B183" si="31">ABS(A120-D120)</f>
        <v>5.9000000000000057</v>
      </c>
      <c r="C120" s="19">
        <f t="shared" ref="C120:C183" si="32">ABS(E120-A120)</f>
        <v>5.5999999999999943</v>
      </c>
      <c r="D120" s="19">
        <v>72.099999999999994</v>
      </c>
      <c r="E120" s="19">
        <v>83.6</v>
      </c>
      <c r="F120" s="5" t="s">
        <v>686</v>
      </c>
      <c r="G120" s="24">
        <v>28.923400000000001</v>
      </c>
      <c r="H120" s="24">
        <v>50.820300000000003</v>
      </c>
      <c r="I120" s="5" t="s">
        <v>139</v>
      </c>
      <c r="J120" s="5" t="s">
        <v>138</v>
      </c>
      <c r="K120" s="25">
        <v>0</v>
      </c>
      <c r="L120" s="25">
        <v>0</v>
      </c>
      <c r="M120" s="19">
        <v>-30.7</v>
      </c>
      <c r="N120" s="19" t="s">
        <v>137</v>
      </c>
      <c r="O120" s="20">
        <f t="shared" ref="O120:O178" si="33">M120+3.5</f>
        <v>-27.2</v>
      </c>
      <c r="P120" s="20">
        <v>0.83</v>
      </c>
      <c r="Q120" s="20" t="s">
        <v>582</v>
      </c>
      <c r="R120" s="20">
        <f t="shared" ref="R120:R195" si="34">24.12-(9866/U120)</f>
        <v>-8.1492483809773013</v>
      </c>
      <c r="S120" s="19">
        <f>P120-1+R120</f>
        <v>-8.3192483809773012</v>
      </c>
      <c r="T120" s="20">
        <v>32.590000000000003</v>
      </c>
      <c r="U120" s="20">
        <f t="shared" ref="U120:U195" si="35">T120+273.15</f>
        <v>305.74</v>
      </c>
      <c r="V120" s="20" t="s">
        <v>1099</v>
      </c>
      <c r="W120" s="19">
        <f t="shared" ref="W120:W183" si="36">1000*((S120+1000)/(O120+1000)-1)</f>
        <v>19.408667371528352</v>
      </c>
      <c r="X120" s="21">
        <f t="shared" ref="X120:X183" si="37">(168/(26.5-W120))/(EXP(-58.0931+90.5069*(100/U120)+22.294*LN(U120/100)+34*(0.02777+(-0.02589)*(U120/100)+0.00506*(U120/100)^2)))</f>
        <v>972.2159331910965</v>
      </c>
      <c r="Y120" s="21">
        <f t="shared" ref="Y120:Y183" si="38">(82.4/(23.9-W120))/(EXP(-58.093+90.5069*(100/U120)+22.294*LN(U120/100)+34*(0.02777+(-0.0259)*(U120/100)+0.00506*(U120/100)^2)))</f>
        <v>753.60075989925554</v>
      </c>
    </row>
    <row r="121" spans="1:25" ht="13.35" customHeight="1" x14ac:dyDescent="0.2">
      <c r="A121" s="26">
        <v>81</v>
      </c>
      <c r="B121" s="19">
        <f t="shared" si="31"/>
        <v>9</v>
      </c>
      <c r="C121" s="19">
        <f t="shared" si="32"/>
        <v>8.7999999999999972</v>
      </c>
      <c r="D121" s="26">
        <v>72</v>
      </c>
      <c r="E121" s="26">
        <v>89.8</v>
      </c>
      <c r="F121" s="27" t="s">
        <v>686</v>
      </c>
      <c r="G121" s="24">
        <v>9.894997</v>
      </c>
      <c r="H121" s="24">
        <v>11.254386999999999</v>
      </c>
      <c r="I121" s="28" t="s">
        <v>687</v>
      </c>
      <c r="J121" s="35">
        <v>285978</v>
      </c>
      <c r="K121" s="29">
        <v>0</v>
      </c>
      <c r="L121" s="29">
        <v>0</v>
      </c>
      <c r="M121" s="30">
        <f>AVERAGE(-29.142,-28.92)</f>
        <v>-29.030999999999999</v>
      </c>
      <c r="N121" s="26" t="s">
        <v>1099</v>
      </c>
      <c r="O121" s="20">
        <f t="shared" si="33"/>
        <v>-25.530999999999999</v>
      </c>
      <c r="P121" s="20">
        <v>0.8</v>
      </c>
      <c r="Q121" s="20" t="s">
        <v>688</v>
      </c>
      <c r="R121" s="20">
        <f t="shared" si="34"/>
        <v>-7.8688463783152862</v>
      </c>
      <c r="S121" s="19">
        <f t="shared" ref="S121:S196" si="39">P121-1+R121</f>
        <v>-8.0688463783152855</v>
      </c>
      <c r="T121" s="20">
        <v>35.270000000000003</v>
      </c>
      <c r="U121" s="20">
        <f t="shared" si="35"/>
        <v>308.41999999999996</v>
      </c>
      <c r="V121" s="20" t="s">
        <v>1099</v>
      </c>
      <c r="W121" s="19">
        <f t="shared" si="36"/>
        <v>17.919660473226571</v>
      </c>
      <c r="X121" s="21">
        <f t="shared" si="37"/>
        <v>851.42606979335869</v>
      </c>
      <c r="Y121" s="21">
        <f t="shared" si="38"/>
        <v>599.72960754446581</v>
      </c>
    </row>
    <row r="122" spans="1:25" ht="13.35" customHeight="1" x14ac:dyDescent="0.2">
      <c r="A122" s="26">
        <v>85</v>
      </c>
      <c r="B122" s="19">
        <f t="shared" si="31"/>
        <v>1.4000000000000057</v>
      </c>
      <c r="C122" s="19">
        <f t="shared" si="32"/>
        <v>1.2999999999999972</v>
      </c>
      <c r="D122" s="19">
        <v>83.6</v>
      </c>
      <c r="E122" s="19">
        <v>86.3</v>
      </c>
      <c r="F122" s="5" t="s">
        <v>689</v>
      </c>
      <c r="G122" s="24">
        <v>28.923400000000001</v>
      </c>
      <c r="H122" s="24">
        <v>50.820300000000003</v>
      </c>
      <c r="I122" s="5" t="s">
        <v>139</v>
      </c>
      <c r="J122" s="5" t="s">
        <v>140</v>
      </c>
      <c r="K122" s="25">
        <v>0</v>
      </c>
      <c r="L122" s="25">
        <v>0</v>
      </c>
      <c r="M122" s="19">
        <v>-28.6</v>
      </c>
      <c r="N122" s="19" t="s">
        <v>137</v>
      </c>
      <c r="O122" s="20">
        <f t="shared" si="33"/>
        <v>-25.1</v>
      </c>
      <c r="P122" s="20">
        <v>0.2</v>
      </c>
      <c r="Q122" s="20" t="s">
        <v>582</v>
      </c>
      <c r="R122" s="20">
        <f t="shared" si="34"/>
        <v>-8.273210099484519</v>
      </c>
      <c r="S122" s="19">
        <f t="shared" si="39"/>
        <v>-9.0732100994845197</v>
      </c>
      <c r="T122" s="20">
        <v>31.42</v>
      </c>
      <c r="U122" s="20">
        <f t="shared" si="35"/>
        <v>304.57</v>
      </c>
      <c r="V122" s="20" t="s">
        <v>1099</v>
      </c>
      <c r="W122" s="19">
        <f t="shared" si="36"/>
        <v>16.439419325587679</v>
      </c>
      <c r="X122" s="21">
        <f t="shared" si="37"/>
        <v>667.52190655682705</v>
      </c>
      <c r="Y122" s="21">
        <f t="shared" si="38"/>
        <v>441.91645068060859</v>
      </c>
    </row>
    <row r="123" spans="1:25" ht="13.35" customHeight="1" x14ac:dyDescent="0.2">
      <c r="A123" s="26">
        <v>94</v>
      </c>
      <c r="B123" s="19">
        <f t="shared" si="31"/>
        <v>2</v>
      </c>
      <c r="C123" s="19">
        <f t="shared" si="32"/>
        <v>2</v>
      </c>
      <c r="D123" s="19">
        <v>92</v>
      </c>
      <c r="E123" s="19">
        <v>96</v>
      </c>
      <c r="F123" s="5" t="s">
        <v>698</v>
      </c>
      <c r="G123" s="24">
        <v>28.923400000000001</v>
      </c>
      <c r="H123" s="24">
        <v>50.820300000000003</v>
      </c>
      <c r="I123" s="5" t="s">
        <v>139</v>
      </c>
      <c r="J123" s="5" t="s">
        <v>141</v>
      </c>
      <c r="K123" s="25">
        <v>0</v>
      </c>
      <c r="L123" s="25">
        <v>0</v>
      </c>
      <c r="M123" s="19">
        <v>-28.7</v>
      </c>
      <c r="N123" s="19" t="s">
        <v>137</v>
      </c>
      <c r="O123" s="20">
        <f t="shared" si="33"/>
        <v>-25.2</v>
      </c>
      <c r="P123" s="20">
        <v>3</v>
      </c>
      <c r="Q123" s="20" t="s">
        <v>582</v>
      </c>
      <c r="R123" s="20">
        <f t="shared" si="34"/>
        <v>-8.0011134624776155</v>
      </c>
      <c r="S123" s="19">
        <f t="shared" si="39"/>
        <v>-6.0011134624776155</v>
      </c>
      <c r="T123" s="20">
        <v>34</v>
      </c>
      <c r="U123" s="20">
        <f t="shared" si="35"/>
        <v>307.14999999999998</v>
      </c>
      <c r="V123" s="20" t="s">
        <v>1099</v>
      </c>
      <c r="W123" s="19">
        <f t="shared" si="36"/>
        <v>19.695205721709463</v>
      </c>
      <c r="X123" s="21">
        <f t="shared" si="37"/>
        <v>1044.9070804187033</v>
      </c>
      <c r="Y123" s="21">
        <f t="shared" si="38"/>
        <v>830.18705699320878</v>
      </c>
    </row>
    <row r="124" spans="1:25" x14ac:dyDescent="0.2">
      <c r="A124" s="26">
        <v>94</v>
      </c>
      <c r="B124" s="19">
        <f t="shared" si="31"/>
        <v>2</v>
      </c>
      <c r="C124" s="19">
        <f t="shared" si="32"/>
        <v>2</v>
      </c>
      <c r="D124" s="19">
        <v>92</v>
      </c>
      <c r="E124" s="19">
        <v>96</v>
      </c>
      <c r="F124" s="5" t="s">
        <v>698</v>
      </c>
      <c r="G124" s="24">
        <v>28.923400000000001</v>
      </c>
      <c r="H124" s="24">
        <v>50.820300000000003</v>
      </c>
      <c r="I124" s="5" t="s">
        <v>139</v>
      </c>
      <c r="J124" s="5" t="s">
        <v>142</v>
      </c>
      <c r="K124" s="25">
        <v>0</v>
      </c>
      <c r="L124" s="25">
        <v>0</v>
      </c>
      <c r="M124" s="19">
        <v>-29.7</v>
      </c>
      <c r="N124" s="19" t="s">
        <v>137</v>
      </c>
      <c r="O124" s="20">
        <f t="shared" si="33"/>
        <v>-26.2</v>
      </c>
      <c r="P124" s="20">
        <v>0.19</v>
      </c>
      <c r="Q124" s="20" t="s">
        <v>582</v>
      </c>
      <c r="R124" s="20">
        <f t="shared" si="34"/>
        <v>-8.1292073350112837</v>
      </c>
      <c r="S124" s="19">
        <f t="shared" si="39"/>
        <v>-8.9392073350112842</v>
      </c>
      <c r="T124" s="20">
        <v>32.78</v>
      </c>
      <c r="U124" s="20">
        <f t="shared" si="35"/>
        <v>305.92999999999995</v>
      </c>
      <c r="V124" s="20" t="s">
        <v>1099</v>
      </c>
      <c r="W124" s="19">
        <f t="shared" si="36"/>
        <v>17.725192714098227</v>
      </c>
      <c r="X124" s="21">
        <f t="shared" si="37"/>
        <v>789.00624645119035</v>
      </c>
      <c r="Y124" s="21">
        <f t="shared" si="38"/>
        <v>550.45377932337408</v>
      </c>
    </row>
    <row r="125" spans="1:25" x14ac:dyDescent="0.2">
      <c r="A125" s="19">
        <v>86</v>
      </c>
      <c r="B125" s="19">
        <f t="shared" si="31"/>
        <v>2</v>
      </c>
      <c r="C125" s="19">
        <f t="shared" si="32"/>
        <v>1</v>
      </c>
      <c r="D125" s="19">
        <v>84</v>
      </c>
      <c r="E125" s="19">
        <v>87</v>
      </c>
      <c r="F125" s="5" t="s">
        <v>689</v>
      </c>
      <c r="G125" s="24">
        <v>9.4499999999999993</v>
      </c>
      <c r="H125" s="24">
        <v>-55</v>
      </c>
      <c r="I125" s="5" t="s">
        <v>690</v>
      </c>
      <c r="J125" s="5" t="s">
        <v>691</v>
      </c>
      <c r="K125" s="25">
        <v>1</v>
      </c>
      <c r="L125" s="25">
        <v>0</v>
      </c>
      <c r="M125" s="19">
        <v>-26.8</v>
      </c>
      <c r="N125" s="19" t="s">
        <v>692</v>
      </c>
      <c r="O125" s="20">
        <f t="shared" si="33"/>
        <v>-23.3</v>
      </c>
      <c r="P125" s="20">
        <v>-0.6</v>
      </c>
      <c r="Q125" s="20" t="s">
        <v>692</v>
      </c>
      <c r="R125" s="20">
        <f t="shared" si="34"/>
        <v>-8.2052842305298022</v>
      </c>
      <c r="S125" s="19">
        <f t="shared" si="39"/>
        <v>-9.8052842305298018</v>
      </c>
      <c r="T125" s="20">
        <v>32.06</v>
      </c>
      <c r="U125" s="20">
        <f t="shared" si="35"/>
        <v>305.20999999999998</v>
      </c>
      <c r="V125" s="23" t="s">
        <v>692</v>
      </c>
      <c r="W125" s="19">
        <f t="shared" si="36"/>
        <v>13.816643564523501</v>
      </c>
      <c r="X125" s="21">
        <f t="shared" si="37"/>
        <v>537.18415019555459</v>
      </c>
      <c r="Y125" s="21">
        <f t="shared" si="38"/>
        <v>331.72441914821934</v>
      </c>
    </row>
    <row r="126" spans="1:25" x14ac:dyDescent="0.2">
      <c r="A126" s="19">
        <v>88</v>
      </c>
      <c r="B126" s="19">
        <f t="shared" si="31"/>
        <v>1</v>
      </c>
      <c r="C126" s="19">
        <f t="shared" si="32"/>
        <v>1</v>
      </c>
      <c r="D126" s="19">
        <v>87</v>
      </c>
      <c r="E126" s="19">
        <v>89</v>
      </c>
      <c r="F126" s="5" t="s">
        <v>693</v>
      </c>
      <c r="G126" s="24">
        <v>9.4499999999999993</v>
      </c>
      <c r="H126" s="24">
        <v>-55</v>
      </c>
      <c r="I126" s="5" t="s">
        <v>690</v>
      </c>
      <c r="J126" s="5" t="s">
        <v>694</v>
      </c>
      <c r="K126" s="25">
        <v>1</v>
      </c>
      <c r="L126" s="25">
        <v>0</v>
      </c>
      <c r="M126" s="19">
        <v>-29.7</v>
      </c>
      <c r="N126" s="19" t="s">
        <v>692</v>
      </c>
      <c r="O126" s="20">
        <f t="shared" si="33"/>
        <v>-26.2</v>
      </c>
      <c r="P126" s="20">
        <v>-1.3</v>
      </c>
      <c r="Q126" s="20" t="s">
        <v>692</v>
      </c>
      <c r="R126" s="20">
        <f t="shared" si="34"/>
        <v>-8.167200968681481</v>
      </c>
      <c r="S126" s="19">
        <f t="shared" si="39"/>
        <v>-10.467200968681482</v>
      </c>
      <c r="T126" s="20">
        <v>32.42</v>
      </c>
      <c r="U126" s="20">
        <f t="shared" si="35"/>
        <v>305.57</v>
      </c>
      <c r="V126" s="23" t="s">
        <v>692</v>
      </c>
      <c r="W126" s="19">
        <f t="shared" si="36"/>
        <v>16.156088551364299</v>
      </c>
      <c r="X126" s="21">
        <f t="shared" si="37"/>
        <v>663.99531831738443</v>
      </c>
      <c r="Y126" s="21">
        <f t="shared" si="38"/>
        <v>435.42678277654244</v>
      </c>
    </row>
    <row r="127" spans="1:25" ht="13.35" customHeight="1" x14ac:dyDescent="0.2">
      <c r="A127" s="19">
        <v>89.5</v>
      </c>
      <c r="B127" s="19">
        <f t="shared" si="31"/>
        <v>1</v>
      </c>
      <c r="C127" s="19">
        <f t="shared" si="32"/>
        <v>1</v>
      </c>
      <c r="D127" s="19">
        <v>88.5</v>
      </c>
      <c r="E127" s="19">
        <v>90.5</v>
      </c>
      <c r="F127" s="5" t="s">
        <v>693</v>
      </c>
      <c r="G127" s="24">
        <v>9.4499999999999993</v>
      </c>
      <c r="H127" s="24">
        <v>-55</v>
      </c>
      <c r="I127" s="5" t="s">
        <v>690</v>
      </c>
      <c r="J127" s="5" t="s">
        <v>695</v>
      </c>
      <c r="K127" s="25">
        <v>1</v>
      </c>
      <c r="L127" s="25">
        <v>0</v>
      </c>
      <c r="M127" s="19">
        <v>-31.4</v>
      </c>
      <c r="N127" s="19" t="s">
        <v>692</v>
      </c>
      <c r="O127" s="20">
        <f t="shared" si="33"/>
        <v>-27.9</v>
      </c>
      <c r="P127" s="20">
        <v>0.1</v>
      </c>
      <c r="Q127" s="20" t="s">
        <v>692</v>
      </c>
      <c r="R127" s="20">
        <f t="shared" si="34"/>
        <v>-7.9781227836158344</v>
      </c>
      <c r="S127" s="19">
        <f t="shared" si="39"/>
        <v>-8.8781227836158347</v>
      </c>
      <c r="T127" s="20">
        <v>34.22</v>
      </c>
      <c r="U127" s="20">
        <f t="shared" si="35"/>
        <v>307.37</v>
      </c>
      <c r="V127" s="23" t="s">
        <v>692</v>
      </c>
      <c r="W127" s="19">
        <f t="shared" si="36"/>
        <v>19.567819377002582</v>
      </c>
      <c r="X127" s="21">
        <f t="shared" si="37"/>
        <v>1030.5779447931113</v>
      </c>
      <c r="Y127" s="21">
        <f t="shared" si="38"/>
        <v>809.60377021701265</v>
      </c>
    </row>
    <row r="128" spans="1:25" ht="13.35" customHeight="1" x14ac:dyDescent="0.2">
      <c r="A128" s="19">
        <v>91</v>
      </c>
      <c r="B128" s="19">
        <f t="shared" si="31"/>
        <v>1</v>
      </c>
      <c r="C128" s="19">
        <f t="shared" si="32"/>
        <v>1</v>
      </c>
      <c r="D128" s="19">
        <v>90</v>
      </c>
      <c r="E128" s="19">
        <v>92</v>
      </c>
      <c r="F128" s="5" t="s">
        <v>696</v>
      </c>
      <c r="G128" s="24">
        <v>9.4499999999999993</v>
      </c>
      <c r="H128" s="24">
        <v>-55</v>
      </c>
      <c r="I128" s="5" t="s">
        <v>690</v>
      </c>
      <c r="J128" s="5" t="s">
        <v>697</v>
      </c>
      <c r="K128" s="25">
        <v>1</v>
      </c>
      <c r="L128" s="25">
        <v>0</v>
      </c>
      <c r="M128" s="19">
        <v>-27.4</v>
      </c>
      <c r="N128" s="19" t="s">
        <v>692</v>
      </c>
      <c r="O128" s="20">
        <f t="shared" si="33"/>
        <v>-23.9</v>
      </c>
      <c r="P128" s="20">
        <v>0.83</v>
      </c>
      <c r="Q128" s="20" t="s">
        <v>692</v>
      </c>
      <c r="R128" s="20">
        <f t="shared" si="34"/>
        <v>-8.2031661370114399</v>
      </c>
      <c r="S128" s="19">
        <f t="shared" si="39"/>
        <v>-8.3731661370114399</v>
      </c>
      <c r="T128" s="20">
        <v>32.08</v>
      </c>
      <c r="U128" s="20">
        <f t="shared" si="35"/>
        <v>305.22999999999996</v>
      </c>
      <c r="V128" s="23" t="s">
        <v>692</v>
      </c>
      <c r="W128" s="19">
        <f t="shared" si="36"/>
        <v>15.907011436316454</v>
      </c>
      <c r="X128" s="21">
        <f t="shared" si="37"/>
        <v>643.47776452557491</v>
      </c>
      <c r="Y128" s="21">
        <f t="shared" si="38"/>
        <v>418.66635341251015</v>
      </c>
    </row>
    <row r="129" spans="1:25" ht="13.35" customHeight="1" x14ac:dyDescent="0.2">
      <c r="A129" s="19">
        <v>95</v>
      </c>
      <c r="B129" s="19">
        <f t="shared" si="31"/>
        <v>1</v>
      </c>
      <c r="C129" s="19">
        <f t="shared" si="32"/>
        <v>1</v>
      </c>
      <c r="D129" s="19">
        <v>94</v>
      </c>
      <c r="E129" s="19">
        <v>96</v>
      </c>
      <c r="F129" s="5" t="s">
        <v>698</v>
      </c>
      <c r="G129" s="24">
        <v>9.27</v>
      </c>
      <c r="H129" s="24">
        <v>-55</v>
      </c>
      <c r="I129" s="5" t="s">
        <v>690</v>
      </c>
      <c r="J129" s="5" t="s">
        <v>719</v>
      </c>
      <c r="K129" s="25">
        <v>1</v>
      </c>
      <c r="L129" s="25">
        <v>0</v>
      </c>
      <c r="M129" s="19">
        <v>-30</v>
      </c>
      <c r="N129" s="19" t="s">
        <v>692</v>
      </c>
      <c r="O129" s="20">
        <f t="shared" si="33"/>
        <v>-26.5</v>
      </c>
      <c r="P129" s="20">
        <v>0.5</v>
      </c>
      <c r="Q129" s="20" t="s">
        <v>692</v>
      </c>
      <c r="R129" s="20">
        <f t="shared" si="34"/>
        <v>-8.360658436213992</v>
      </c>
      <c r="S129" s="19">
        <f t="shared" si="39"/>
        <v>-8.860658436213992</v>
      </c>
      <c r="T129" s="20">
        <f>AVERAGE(30.3,30.9)</f>
        <v>30.6</v>
      </c>
      <c r="U129" s="20">
        <f t="shared" si="35"/>
        <v>303.75</v>
      </c>
      <c r="V129" s="23" t="s">
        <v>692</v>
      </c>
      <c r="W129" s="19">
        <f t="shared" si="36"/>
        <v>18.119508540098693</v>
      </c>
      <c r="X129" s="21">
        <f t="shared" si="37"/>
        <v>786.45533092652249</v>
      </c>
      <c r="Y129" s="21">
        <f t="shared" si="38"/>
        <v>559.75992499946915</v>
      </c>
    </row>
    <row r="130" spans="1:25" x14ac:dyDescent="0.2">
      <c r="A130" s="19">
        <v>96</v>
      </c>
      <c r="B130" s="19">
        <f t="shared" si="31"/>
        <v>1</v>
      </c>
      <c r="C130" s="19">
        <f t="shared" si="32"/>
        <v>1</v>
      </c>
      <c r="D130" s="19">
        <v>95</v>
      </c>
      <c r="E130" s="19">
        <v>97</v>
      </c>
      <c r="F130" s="5" t="s">
        <v>698</v>
      </c>
      <c r="G130" s="24">
        <v>9.43</v>
      </c>
      <c r="H130" s="24">
        <v>-55</v>
      </c>
      <c r="I130" s="5" t="s">
        <v>690</v>
      </c>
      <c r="J130" s="5" t="s">
        <v>740</v>
      </c>
      <c r="K130" s="25">
        <v>1</v>
      </c>
      <c r="L130" s="25">
        <v>0</v>
      </c>
      <c r="M130" s="19">
        <v>-30.9</v>
      </c>
      <c r="N130" s="19" t="s">
        <v>692</v>
      </c>
      <c r="O130" s="20">
        <f t="shared" si="33"/>
        <v>-27.4</v>
      </c>
      <c r="P130" s="20">
        <v>-0.2</v>
      </c>
      <c r="Q130" s="20" t="s">
        <v>692</v>
      </c>
      <c r="R130" s="20">
        <f t="shared" si="34"/>
        <v>-8.1165626531612496</v>
      </c>
      <c r="S130" s="19">
        <f t="shared" si="39"/>
        <v>-9.3165626531612489</v>
      </c>
      <c r="T130" s="20">
        <v>32.9</v>
      </c>
      <c r="U130" s="20">
        <f t="shared" si="35"/>
        <v>306.04999999999995</v>
      </c>
      <c r="V130" s="23" t="s">
        <v>692</v>
      </c>
      <c r="W130" s="19">
        <f t="shared" si="36"/>
        <v>18.59288232247458</v>
      </c>
      <c r="X130" s="21">
        <f t="shared" si="37"/>
        <v>877.91109169519973</v>
      </c>
      <c r="Y130" s="21">
        <f t="shared" si="38"/>
        <v>642.14992327250116</v>
      </c>
    </row>
    <row r="131" spans="1:25" x14ac:dyDescent="0.2">
      <c r="A131" s="19">
        <v>96</v>
      </c>
      <c r="B131" s="19">
        <f t="shared" si="31"/>
        <v>1</v>
      </c>
      <c r="C131" s="19">
        <f t="shared" si="32"/>
        <v>1</v>
      </c>
      <c r="D131" s="19">
        <v>95</v>
      </c>
      <c r="E131" s="19">
        <v>97</v>
      </c>
      <c r="F131" s="5" t="s">
        <v>698</v>
      </c>
      <c r="G131" s="24">
        <v>9.27</v>
      </c>
      <c r="H131" s="24">
        <v>-55</v>
      </c>
      <c r="I131" s="5" t="s">
        <v>690</v>
      </c>
      <c r="J131" s="5" t="s">
        <v>741</v>
      </c>
      <c r="K131" s="25">
        <v>1</v>
      </c>
      <c r="L131" s="25">
        <v>0</v>
      </c>
      <c r="M131" s="19">
        <v>-30.3</v>
      </c>
      <c r="N131" s="19" t="s">
        <v>692</v>
      </c>
      <c r="O131" s="20">
        <f t="shared" si="33"/>
        <v>-26.8</v>
      </c>
      <c r="P131" s="20">
        <v>0.2</v>
      </c>
      <c r="Q131" s="20" t="s">
        <v>692</v>
      </c>
      <c r="R131" s="20">
        <f t="shared" si="34"/>
        <v>-8.2010483210483223</v>
      </c>
      <c r="S131" s="19">
        <f t="shared" si="39"/>
        <v>-9.001048321048323</v>
      </c>
      <c r="T131" s="20">
        <v>32.1</v>
      </c>
      <c r="U131" s="20">
        <f t="shared" si="35"/>
        <v>305.25</v>
      </c>
      <c r="V131" s="23" t="s">
        <v>692</v>
      </c>
      <c r="W131" s="19">
        <f t="shared" si="36"/>
        <v>18.289099546806131</v>
      </c>
      <c r="X131" s="21">
        <f t="shared" si="37"/>
        <v>830.530997619814</v>
      </c>
      <c r="Y131" s="21">
        <f t="shared" si="38"/>
        <v>596.6770067298994</v>
      </c>
    </row>
    <row r="132" spans="1:25" ht="13.35" customHeight="1" x14ac:dyDescent="0.2">
      <c r="A132" s="19">
        <v>97</v>
      </c>
      <c r="B132" s="19">
        <f t="shared" si="31"/>
        <v>1</v>
      </c>
      <c r="C132" s="19">
        <f t="shared" si="32"/>
        <v>1</v>
      </c>
      <c r="D132" s="19">
        <v>96</v>
      </c>
      <c r="E132" s="19">
        <v>98</v>
      </c>
      <c r="F132" s="5" t="s">
        <v>698</v>
      </c>
      <c r="G132" s="24">
        <v>9.27</v>
      </c>
      <c r="H132" s="24">
        <v>-55</v>
      </c>
      <c r="I132" s="5" t="s">
        <v>690</v>
      </c>
      <c r="J132" s="5" t="s">
        <v>750</v>
      </c>
      <c r="K132" s="25">
        <v>1</v>
      </c>
      <c r="L132" s="25">
        <v>0</v>
      </c>
      <c r="M132" s="19">
        <v>-31.9</v>
      </c>
      <c r="N132" s="19" t="s">
        <v>692</v>
      </c>
      <c r="O132" s="20">
        <f t="shared" si="33"/>
        <v>-28.4</v>
      </c>
      <c r="P132" s="20">
        <v>0.3</v>
      </c>
      <c r="Q132" s="20" t="s">
        <v>692</v>
      </c>
      <c r="R132" s="20">
        <f t="shared" si="34"/>
        <v>-7.9176684526708918</v>
      </c>
      <c r="S132" s="19">
        <f t="shared" si="39"/>
        <v>-8.6176684526708911</v>
      </c>
      <c r="T132" s="20">
        <v>34.799999999999997</v>
      </c>
      <c r="U132" s="20">
        <f t="shared" si="35"/>
        <v>307.95</v>
      </c>
      <c r="V132" s="23" t="s">
        <v>692</v>
      </c>
      <c r="W132" s="19">
        <f t="shared" si="36"/>
        <v>20.360571786053107</v>
      </c>
      <c r="X132" s="21">
        <f t="shared" si="37"/>
        <v>1178.1649353053313</v>
      </c>
      <c r="Y132" s="21">
        <f t="shared" si="38"/>
        <v>1003.2984242447844</v>
      </c>
    </row>
    <row r="133" spans="1:25" x14ac:dyDescent="0.2">
      <c r="A133" s="19">
        <v>97</v>
      </c>
      <c r="B133" s="19">
        <f t="shared" si="31"/>
        <v>0.5</v>
      </c>
      <c r="C133" s="19">
        <f t="shared" si="32"/>
        <v>2.5</v>
      </c>
      <c r="D133" s="19">
        <v>97.5</v>
      </c>
      <c r="E133" s="19">
        <v>99.5</v>
      </c>
      <c r="F133" s="5" t="s">
        <v>698</v>
      </c>
      <c r="G133" s="24">
        <v>9.27</v>
      </c>
      <c r="H133" s="24">
        <v>-55</v>
      </c>
      <c r="I133" s="5" t="s">
        <v>690</v>
      </c>
      <c r="J133" s="5" t="s">
        <v>751</v>
      </c>
      <c r="K133" s="25">
        <v>1</v>
      </c>
      <c r="L133" s="25">
        <v>0</v>
      </c>
      <c r="M133" s="19">
        <v>-29.8</v>
      </c>
      <c r="N133" s="19" t="s">
        <v>692</v>
      </c>
      <c r="O133" s="20">
        <f t="shared" si="33"/>
        <v>-26.3</v>
      </c>
      <c r="P133" s="20">
        <v>0.6</v>
      </c>
      <c r="Q133" s="20" t="s">
        <v>692</v>
      </c>
      <c r="R133" s="20">
        <f t="shared" si="34"/>
        <v>-7.9176684526708918</v>
      </c>
      <c r="S133" s="19">
        <f t="shared" si="39"/>
        <v>-8.3176684526708922</v>
      </c>
      <c r="T133" s="20">
        <v>34.799999999999997</v>
      </c>
      <c r="U133" s="20">
        <f t="shared" si="35"/>
        <v>307.95</v>
      </c>
      <c r="V133" s="23" t="s">
        <v>692</v>
      </c>
      <c r="W133" s="19">
        <f t="shared" si="36"/>
        <v>18.46804102632138</v>
      </c>
      <c r="X133" s="21">
        <f t="shared" si="37"/>
        <v>900.55975985440693</v>
      </c>
      <c r="Y133" s="21">
        <f t="shared" si="38"/>
        <v>653.7425571488767</v>
      </c>
    </row>
    <row r="134" spans="1:25" x14ac:dyDescent="0.2">
      <c r="A134" s="19">
        <v>95</v>
      </c>
      <c r="B134" s="19">
        <f t="shared" si="31"/>
        <v>1.0999999999999943</v>
      </c>
      <c r="C134" s="19">
        <f t="shared" si="32"/>
        <v>2</v>
      </c>
      <c r="D134" s="19">
        <v>93.9</v>
      </c>
      <c r="E134" s="19">
        <v>97</v>
      </c>
      <c r="F134" s="5" t="s">
        <v>698</v>
      </c>
      <c r="G134" s="24">
        <v>-12.3757</v>
      </c>
      <c r="H134" s="24">
        <v>13.561</v>
      </c>
      <c r="I134" s="5" t="s">
        <v>731</v>
      </c>
      <c r="J134" s="5" t="s">
        <v>732</v>
      </c>
      <c r="K134" s="25">
        <v>1</v>
      </c>
      <c r="L134" s="25">
        <v>0</v>
      </c>
      <c r="M134" s="19">
        <v>-31.6</v>
      </c>
      <c r="N134" s="19" t="s">
        <v>733</v>
      </c>
      <c r="O134" s="20">
        <f t="shared" si="33"/>
        <v>-28.1</v>
      </c>
      <c r="P134" s="20">
        <v>0.01</v>
      </c>
      <c r="Q134" s="20" t="s">
        <v>734</v>
      </c>
      <c r="R134" s="20">
        <f t="shared" si="34"/>
        <v>-8.5398620689655154</v>
      </c>
      <c r="S134" s="19">
        <f t="shared" si="39"/>
        <v>-9.5298620689655156</v>
      </c>
      <c r="T134" s="20">
        <v>28.933333333333334</v>
      </c>
      <c r="U134" s="20">
        <f t="shared" si="35"/>
        <v>302.08333333333331</v>
      </c>
      <c r="V134" s="20" t="s">
        <v>1099</v>
      </c>
      <c r="W134" s="19">
        <f t="shared" si="36"/>
        <v>19.107045921426646</v>
      </c>
      <c r="X134" s="21">
        <f t="shared" si="37"/>
        <v>857.38248014350586</v>
      </c>
      <c r="Y134" s="21">
        <f t="shared" si="38"/>
        <v>649.24692674443747</v>
      </c>
    </row>
    <row r="135" spans="1:25" x14ac:dyDescent="0.2">
      <c r="A135" s="19">
        <v>95</v>
      </c>
      <c r="B135" s="19">
        <f t="shared" si="31"/>
        <v>1.0999999999999943</v>
      </c>
      <c r="C135" s="19">
        <f t="shared" si="32"/>
        <v>2</v>
      </c>
      <c r="D135" s="19">
        <v>93.9</v>
      </c>
      <c r="E135" s="19">
        <v>97</v>
      </c>
      <c r="F135" s="5" t="s">
        <v>698</v>
      </c>
      <c r="G135" s="24">
        <v>-12.3757</v>
      </c>
      <c r="H135" s="24">
        <v>13.561</v>
      </c>
      <c r="I135" s="5" t="s">
        <v>731</v>
      </c>
      <c r="J135" s="5" t="s">
        <v>735</v>
      </c>
      <c r="K135" s="25">
        <v>1</v>
      </c>
      <c r="L135" s="25">
        <v>0</v>
      </c>
      <c r="M135" s="19">
        <v>-32.5</v>
      </c>
      <c r="N135" s="19" t="s">
        <v>733</v>
      </c>
      <c r="O135" s="20">
        <f t="shared" si="33"/>
        <v>-29</v>
      </c>
      <c r="P135" s="20">
        <v>0.01</v>
      </c>
      <c r="Q135" s="20" t="s">
        <v>734</v>
      </c>
      <c r="R135" s="20">
        <f t="shared" si="34"/>
        <v>-8.5398620689655154</v>
      </c>
      <c r="S135" s="19">
        <f t="shared" si="39"/>
        <v>-9.5298620689655156</v>
      </c>
      <c r="T135" s="20">
        <v>28.933333333333334</v>
      </c>
      <c r="U135" s="20">
        <f t="shared" si="35"/>
        <v>302.08333333333331</v>
      </c>
      <c r="V135" s="20" t="s">
        <v>1099</v>
      </c>
      <c r="W135" s="19">
        <f t="shared" si="36"/>
        <v>20.051635356369111</v>
      </c>
      <c r="X135" s="21">
        <f t="shared" si="37"/>
        <v>982.9762511546171</v>
      </c>
      <c r="Y135" s="21">
        <f t="shared" si="38"/>
        <v>808.60599077872439</v>
      </c>
    </row>
    <row r="136" spans="1:25" x14ac:dyDescent="0.2">
      <c r="A136" s="19">
        <v>96</v>
      </c>
      <c r="B136" s="19">
        <f t="shared" si="31"/>
        <v>2.0999999999999943</v>
      </c>
      <c r="C136" s="19">
        <f t="shared" si="32"/>
        <v>1</v>
      </c>
      <c r="D136" s="19">
        <v>93.9</v>
      </c>
      <c r="E136" s="19">
        <v>97</v>
      </c>
      <c r="F136" s="5" t="s">
        <v>698</v>
      </c>
      <c r="G136" s="24">
        <v>-12.3757</v>
      </c>
      <c r="H136" s="24">
        <v>13.561</v>
      </c>
      <c r="I136" s="5" t="s">
        <v>731</v>
      </c>
      <c r="J136" s="5" t="s">
        <v>746</v>
      </c>
      <c r="K136" s="25">
        <v>1</v>
      </c>
      <c r="L136" s="25">
        <v>0</v>
      </c>
      <c r="M136" s="19">
        <v>-32.25</v>
      </c>
      <c r="N136" s="19" t="s">
        <v>733</v>
      </c>
      <c r="O136" s="20">
        <f t="shared" si="33"/>
        <v>-28.75</v>
      </c>
      <c r="P136" s="20">
        <v>0.01</v>
      </c>
      <c r="Q136" s="20" t="s">
        <v>734</v>
      </c>
      <c r="R136" s="20">
        <f t="shared" si="34"/>
        <v>-8.5434663135242523</v>
      </c>
      <c r="S136" s="19">
        <f t="shared" si="39"/>
        <v>-9.5334663135242526</v>
      </c>
      <c r="T136" s="20">
        <v>28.9</v>
      </c>
      <c r="U136" s="20">
        <f t="shared" si="35"/>
        <v>302.04999999999995</v>
      </c>
      <c r="V136" s="20" t="s">
        <v>1099</v>
      </c>
      <c r="W136" s="19">
        <f t="shared" si="36"/>
        <v>19.785362868958156</v>
      </c>
      <c r="X136" s="21">
        <f t="shared" si="37"/>
        <v>943.24732538879084</v>
      </c>
      <c r="Y136" s="21">
        <f t="shared" si="38"/>
        <v>755.67855392788749</v>
      </c>
    </row>
    <row r="137" spans="1:25" ht="13.35" customHeight="1" x14ac:dyDescent="0.2">
      <c r="A137" s="19">
        <v>96</v>
      </c>
      <c r="B137" s="19">
        <f t="shared" si="31"/>
        <v>2.0999999999999943</v>
      </c>
      <c r="C137" s="19">
        <f t="shared" si="32"/>
        <v>1</v>
      </c>
      <c r="D137" s="19">
        <v>93.9</v>
      </c>
      <c r="E137" s="19">
        <v>97</v>
      </c>
      <c r="F137" s="5" t="s">
        <v>698</v>
      </c>
      <c r="G137" s="24">
        <v>-12.3757</v>
      </c>
      <c r="H137" s="24">
        <v>13.561</v>
      </c>
      <c r="I137" s="5" t="s">
        <v>731</v>
      </c>
      <c r="J137" s="5" t="s">
        <v>747</v>
      </c>
      <c r="K137" s="25">
        <v>1</v>
      </c>
      <c r="L137" s="25">
        <v>0</v>
      </c>
      <c r="M137" s="19">
        <v>-31.5</v>
      </c>
      <c r="N137" s="19" t="s">
        <v>733</v>
      </c>
      <c r="O137" s="20">
        <f t="shared" si="33"/>
        <v>-28</v>
      </c>
      <c r="P137" s="20">
        <v>0.01</v>
      </c>
      <c r="Q137" s="20" t="s">
        <v>734</v>
      </c>
      <c r="R137" s="20">
        <f t="shared" si="34"/>
        <v>-8.5434663135242523</v>
      </c>
      <c r="S137" s="19">
        <f t="shared" si="39"/>
        <v>-9.5334663135242526</v>
      </c>
      <c r="T137" s="20">
        <v>28.9</v>
      </c>
      <c r="U137" s="20">
        <f t="shared" si="35"/>
        <v>302.04999999999995</v>
      </c>
      <c r="V137" s="20" t="s">
        <v>1099</v>
      </c>
      <c r="W137" s="19">
        <f t="shared" si="36"/>
        <v>18.998491446991395</v>
      </c>
      <c r="X137" s="21">
        <f t="shared" si="37"/>
        <v>844.30531139917196</v>
      </c>
      <c r="Y137" s="21">
        <f t="shared" si="38"/>
        <v>634.36450298860325</v>
      </c>
    </row>
    <row r="138" spans="1:25" ht="13.35" customHeight="1" x14ac:dyDescent="0.2">
      <c r="A138" s="19">
        <v>95</v>
      </c>
      <c r="B138" s="19">
        <f t="shared" si="31"/>
        <v>1.5</v>
      </c>
      <c r="C138" s="19">
        <f t="shared" si="32"/>
        <v>2</v>
      </c>
      <c r="D138" s="19">
        <v>93.5</v>
      </c>
      <c r="E138" s="19">
        <v>97</v>
      </c>
      <c r="F138" s="5" t="s">
        <v>698</v>
      </c>
      <c r="G138" s="24">
        <v>5.6680000000000001</v>
      </c>
      <c r="H138" s="24">
        <v>-53.779000000000003</v>
      </c>
      <c r="I138" s="5" t="s">
        <v>705</v>
      </c>
      <c r="J138" s="5" t="s">
        <v>724</v>
      </c>
      <c r="K138" s="25">
        <v>1</v>
      </c>
      <c r="L138" s="25">
        <v>1</v>
      </c>
      <c r="M138" s="19">
        <v>-33</v>
      </c>
      <c r="N138" s="19" t="s">
        <v>725</v>
      </c>
      <c r="O138" s="20">
        <f t="shared" si="33"/>
        <v>-29.5</v>
      </c>
      <c r="P138" s="20">
        <v>1.5</v>
      </c>
      <c r="Q138" s="20" t="s">
        <v>708</v>
      </c>
      <c r="R138" s="20">
        <f t="shared" si="34"/>
        <v>-8.2222389772168505</v>
      </c>
      <c r="S138" s="19">
        <f t="shared" si="39"/>
        <v>-7.7222389772168505</v>
      </c>
      <c r="T138" s="20">
        <v>31.9</v>
      </c>
      <c r="U138" s="20">
        <f t="shared" si="35"/>
        <v>305.04999999999995</v>
      </c>
      <c r="V138" s="20" t="s">
        <v>1099</v>
      </c>
      <c r="W138" s="19">
        <f t="shared" si="36"/>
        <v>22.439733150729559</v>
      </c>
      <c r="X138" s="21">
        <f t="shared" si="37"/>
        <v>1672.0252335654261</v>
      </c>
      <c r="Y138" s="21">
        <f t="shared" si="38"/>
        <v>2282.3913688284124</v>
      </c>
    </row>
    <row r="139" spans="1:25" x14ac:dyDescent="0.2">
      <c r="A139" s="19">
        <v>95</v>
      </c>
      <c r="B139" s="19">
        <f t="shared" si="31"/>
        <v>1.5</v>
      </c>
      <c r="C139" s="19">
        <f t="shared" si="32"/>
        <v>2</v>
      </c>
      <c r="D139" s="19">
        <v>93.5</v>
      </c>
      <c r="E139" s="19">
        <v>97</v>
      </c>
      <c r="F139" s="5" t="s">
        <v>698</v>
      </c>
      <c r="G139" s="24">
        <v>5.6680000000000001</v>
      </c>
      <c r="H139" s="24">
        <v>-53.779000000000003</v>
      </c>
      <c r="I139" s="5" t="s">
        <v>705</v>
      </c>
      <c r="J139" s="5" t="s">
        <v>724</v>
      </c>
      <c r="K139" s="25">
        <v>1</v>
      </c>
      <c r="L139" s="25">
        <v>1</v>
      </c>
      <c r="M139" s="19">
        <v>-32.5</v>
      </c>
      <c r="N139" s="19" t="s">
        <v>725</v>
      </c>
      <c r="O139" s="20">
        <f t="shared" si="33"/>
        <v>-29</v>
      </c>
      <c r="P139" s="20">
        <v>1.5</v>
      </c>
      <c r="Q139" s="20" t="s">
        <v>708</v>
      </c>
      <c r="R139" s="20">
        <f t="shared" si="34"/>
        <v>-8.2222389772168505</v>
      </c>
      <c r="S139" s="19">
        <f t="shared" si="39"/>
        <v>-7.7222389772168505</v>
      </c>
      <c r="T139" s="20">
        <v>31.9</v>
      </c>
      <c r="U139" s="20">
        <f t="shared" si="35"/>
        <v>305.04999999999995</v>
      </c>
      <c r="V139" s="20" t="s">
        <v>1099</v>
      </c>
      <c r="W139" s="19">
        <f t="shared" si="36"/>
        <v>21.913245131599535</v>
      </c>
      <c r="X139" s="21">
        <f t="shared" si="37"/>
        <v>1480.1027789298105</v>
      </c>
      <c r="Y139" s="21">
        <f t="shared" si="38"/>
        <v>1677.5599778167045</v>
      </c>
    </row>
    <row r="140" spans="1:25" x14ac:dyDescent="0.2">
      <c r="A140" s="19">
        <v>96</v>
      </c>
      <c r="B140" s="19">
        <f t="shared" si="31"/>
        <v>2.5</v>
      </c>
      <c r="C140" s="19">
        <f t="shared" si="32"/>
        <v>1</v>
      </c>
      <c r="D140" s="19">
        <v>93.5</v>
      </c>
      <c r="E140" s="19">
        <v>97</v>
      </c>
      <c r="F140" s="5" t="s">
        <v>698</v>
      </c>
      <c r="G140" s="24">
        <v>5.6680000000000001</v>
      </c>
      <c r="H140" s="24">
        <v>-53.779000000000003</v>
      </c>
      <c r="I140" s="5" t="s">
        <v>705</v>
      </c>
      <c r="J140" s="5" t="s">
        <v>724</v>
      </c>
      <c r="K140" s="25">
        <v>1</v>
      </c>
      <c r="L140" s="25">
        <v>1</v>
      </c>
      <c r="M140" s="19">
        <v>-32</v>
      </c>
      <c r="N140" s="19" t="s">
        <v>725</v>
      </c>
      <c r="O140" s="20">
        <f t="shared" si="33"/>
        <v>-28.5</v>
      </c>
      <c r="P140" s="20">
        <v>1.5</v>
      </c>
      <c r="Q140" s="20" t="s">
        <v>708</v>
      </c>
      <c r="R140" s="20">
        <f t="shared" si="34"/>
        <v>-8.2222389772168505</v>
      </c>
      <c r="S140" s="19">
        <f t="shared" si="39"/>
        <v>-7.7222389772168505</v>
      </c>
      <c r="T140" s="20">
        <v>31.9</v>
      </c>
      <c r="U140" s="20">
        <f t="shared" si="35"/>
        <v>305.04999999999995</v>
      </c>
      <c r="V140" s="20" t="s">
        <v>1099</v>
      </c>
      <c r="W140" s="19">
        <f t="shared" si="36"/>
        <v>21.387299045582118</v>
      </c>
      <c r="X140" s="21">
        <f t="shared" si="37"/>
        <v>1327.8438710801397</v>
      </c>
      <c r="Y140" s="21">
        <f t="shared" si="38"/>
        <v>1326.421453814924</v>
      </c>
    </row>
    <row r="141" spans="1:25" x14ac:dyDescent="0.2">
      <c r="A141" s="19">
        <v>96</v>
      </c>
      <c r="B141" s="19">
        <f t="shared" si="31"/>
        <v>2.5</v>
      </c>
      <c r="C141" s="19">
        <f t="shared" si="32"/>
        <v>1</v>
      </c>
      <c r="D141" s="19">
        <v>93.5</v>
      </c>
      <c r="E141" s="19">
        <v>97</v>
      </c>
      <c r="F141" s="5" t="s">
        <v>698</v>
      </c>
      <c r="G141" s="24">
        <v>5.6680000000000001</v>
      </c>
      <c r="H141" s="24">
        <v>-53.779000000000003</v>
      </c>
      <c r="I141" s="5" t="s">
        <v>705</v>
      </c>
      <c r="J141" s="5" t="s">
        <v>724</v>
      </c>
      <c r="K141" s="25">
        <v>1</v>
      </c>
      <c r="L141" s="25">
        <v>1</v>
      </c>
      <c r="M141" s="19">
        <v>-32.299999999999997</v>
      </c>
      <c r="N141" s="19" t="s">
        <v>725</v>
      </c>
      <c r="O141" s="20">
        <f t="shared" si="33"/>
        <v>-28.799999999999997</v>
      </c>
      <c r="P141" s="20">
        <v>1.5</v>
      </c>
      <c r="Q141" s="20" t="s">
        <v>708</v>
      </c>
      <c r="R141" s="20">
        <f t="shared" si="34"/>
        <v>-8.2222389772168505</v>
      </c>
      <c r="S141" s="19">
        <f t="shared" si="39"/>
        <v>-7.7222389772168505</v>
      </c>
      <c r="T141" s="20">
        <v>31.9</v>
      </c>
      <c r="U141" s="20">
        <f t="shared" si="35"/>
        <v>305.04999999999995</v>
      </c>
      <c r="V141" s="20" t="s">
        <v>1099</v>
      </c>
      <c r="W141" s="19">
        <f t="shared" si="36"/>
        <v>21.702801712091269</v>
      </c>
      <c r="X141" s="21">
        <f t="shared" si="37"/>
        <v>1415.1736533594224</v>
      </c>
      <c r="Y141" s="21">
        <f t="shared" si="38"/>
        <v>1516.886514659235</v>
      </c>
    </row>
    <row r="142" spans="1:25" x14ac:dyDescent="0.2">
      <c r="A142" s="19">
        <v>97</v>
      </c>
      <c r="B142" s="19">
        <f t="shared" si="31"/>
        <v>3.5</v>
      </c>
      <c r="C142" s="19">
        <f t="shared" si="32"/>
        <v>0</v>
      </c>
      <c r="D142" s="19">
        <v>93.5</v>
      </c>
      <c r="E142" s="19">
        <v>97</v>
      </c>
      <c r="F142" s="5" t="s">
        <v>698</v>
      </c>
      <c r="G142" s="24">
        <v>5.6680000000000001</v>
      </c>
      <c r="H142" s="24">
        <v>-53.779000000000003</v>
      </c>
      <c r="I142" s="5" t="s">
        <v>705</v>
      </c>
      <c r="J142" s="5" t="s">
        <v>724</v>
      </c>
      <c r="K142" s="25">
        <v>1</v>
      </c>
      <c r="L142" s="25">
        <v>1</v>
      </c>
      <c r="M142" s="19">
        <v>-32.4</v>
      </c>
      <c r="N142" s="19" t="s">
        <v>725</v>
      </c>
      <c r="O142" s="20">
        <f t="shared" si="33"/>
        <v>-28.9</v>
      </c>
      <c r="P142" s="20">
        <v>1.5</v>
      </c>
      <c r="Q142" s="20" t="s">
        <v>708</v>
      </c>
      <c r="R142" s="20">
        <f t="shared" si="34"/>
        <v>-8.2116401769621525</v>
      </c>
      <c r="S142" s="19">
        <f t="shared" si="39"/>
        <v>-7.7116401769621525</v>
      </c>
      <c r="T142" s="20">
        <v>32</v>
      </c>
      <c r="U142" s="20">
        <f t="shared" si="35"/>
        <v>305.14999999999998</v>
      </c>
      <c r="V142" s="20" t="s">
        <v>1099</v>
      </c>
      <c r="W142" s="19">
        <f t="shared" si="36"/>
        <v>21.818926807782635</v>
      </c>
      <c r="X142" s="21">
        <f t="shared" si="37"/>
        <v>1453.5417993586491</v>
      </c>
      <c r="Y142" s="21">
        <f t="shared" si="38"/>
        <v>1605.1317583009447</v>
      </c>
    </row>
    <row r="143" spans="1:25" x14ac:dyDescent="0.2">
      <c r="A143" s="19">
        <v>95</v>
      </c>
      <c r="B143" s="19">
        <f t="shared" si="31"/>
        <v>1.5</v>
      </c>
      <c r="C143" s="19">
        <f t="shared" si="32"/>
        <v>2</v>
      </c>
      <c r="D143" s="19">
        <v>93.5</v>
      </c>
      <c r="E143" s="19">
        <v>97</v>
      </c>
      <c r="F143" s="5" t="s">
        <v>698</v>
      </c>
      <c r="G143" s="24">
        <v>-29.71</v>
      </c>
      <c r="H143" s="24">
        <v>-1.71</v>
      </c>
      <c r="I143" s="5" t="s">
        <v>720</v>
      </c>
      <c r="J143" s="5" t="s">
        <v>721</v>
      </c>
      <c r="K143" s="25">
        <v>1</v>
      </c>
      <c r="L143" s="25">
        <v>1</v>
      </c>
      <c r="M143" s="19">
        <v>-31.5</v>
      </c>
      <c r="N143" s="19" t="s">
        <v>722</v>
      </c>
      <c r="O143" s="20">
        <f t="shared" si="33"/>
        <v>-28</v>
      </c>
      <c r="P143" s="20">
        <v>0.98</v>
      </c>
      <c r="Q143" s="20" t="s">
        <v>702</v>
      </c>
      <c r="R143" s="20">
        <f t="shared" si="34"/>
        <v>-8.1060329903642021</v>
      </c>
      <c r="S143" s="19">
        <f t="shared" si="39"/>
        <v>-8.1260329903642017</v>
      </c>
      <c r="T143" s="20">
        <v>33</v>
      </c>
      <c r="U143" s="20">
        <f t="shared" si="35"/>
        <v>306.14999999999998</v>
      </c>
      <c r="V143" s="20" t="s">
        <v>723</v>
      </c>
      <c r="W143" s="19">
        <f t="shared" si="36"/>
        <v>20.446468116909202</v>
      </c>
      <c r="X143" s="21">
        <f t="shared" si="37"/>
        <v>1149.2560131656589</v>
      </c>
      <c r="Y143" s="21">
        <f t="shared" si="38"/>
        <v>988.98273739042907</v>
      </c>
    </row>
    <row r="144" spans="1:25" ht="13.35" customHeight="1" x14ac:dyDescent="0.2">
      <c r="A144" s="19">
        <v>96</v>
      </c>
      <c r="B144" s="19">
        <f t="shared" si="31"/>
        <v>2.5</v>
      </c>
      <c r="C144" s="19">
        <f t="shared" si="32"/>
        <v>1</v>
      </c>
      <c r="D144" s="19">
        <v>93.5</v>
      </c>
      <c r="E144" s="19">
        <v>97</v>
      </c>
      <c r="F144" s="5" t="s">
        <v>698</v>
      </c>
      <c r="G144" s="24">
        <v>-29.71</v>
      </c>
      <c r="H144" s="24">
        <v>-1.71</v>
      </c>
      <c r="I144" s="5" t="s">
        <v>720</v>
      </c>
      <c r="J144" s="5" t="s">
        <v>742</v>
      </c>
      <c r="K144" s="25">
        <v>1</v>
      </c>
      <c r="L144" s="25">
        <v>1</v>
      </c>
      <c r="M144" s="19">
        <v>-31.5</v>
      </c>
      <c r="N144" s="19" t="s">
        <v>722</v>
      </c>
      <c r="O144" s="20">
        <f t="shared" si="33"/>
        <v>-28</v>
      </c>
      <c r="P144" s="20">
        <v>2.1</v>
      </c>
      <c r="Q144" s="20" t="s">
        <v>702</v>
      </c>
      <c r="R144" s="20">
        <f t="shared" si="34"/>
        <v>-8.1060329903642021</v>
      </c>
      <c r="S144" s="19">
        <f t="shared" si="39"/>
        <v>-7.0060329903642025</v>
      </c>
      <c r="T144" s="20">
        <v>33</v>
      </c>
      <c r="U144" s="20">
        <f t="shared" si="35"/>
        <v>306.14999999999998</v>
      </c>
      <c r="V144" s="20" t="s">
        <v>723</v>
      </c>
      <c r="W144" s="19">
        <f t="shared" si="36"/>
        <v>21.598731491394794</v>
      </c>
      <c r="X144" s="21">
        <f t="shared" si="37"/>
        <v>1419.4402745569964</v>
      </c>
      <c r="Y144" s="21">
        <f t="shared" si="38"/>
        <v>1484.1742294011485</v>
      </c>
    </row>
    <row r="145" spans="1:25" ht="13.35" customHeight="1" x14ac:dyDescent="0.2">
      <c r="A145" s="19">
        <v>97</v>
      </c>
      <c r="B145" s="19">
        <f t="shared" si="31"/>
        <v>3.5</v>
      </c>
      <c r="C145" s="19">
        <f t="shared" si="32"/>
        <v>0</v>
      </c>
      <c r="D145" s="19">
        <v>93.5</v>
      </c>
      <c r="E145" s="19">
        <v>97</v>
      </c>
      <c r="F145" s="5" t="s">
        <v>698</v>
      </c>
      <c r="G145" s="24">
        <v>-29.71</v>
      </c>
      <c r="H145" s="24">
        <v>-1.71</v>
      </c>
      <c r="I145" s="5" t="s">
        <v>720</v>
      </c>
      <c r="J145" s="5" t="s">
        <v>752</v>
      </c>
      <c r="K145" s="25">
        <v>1</v>
      </c>
      <c r="L145" s="25">
        <v>1</v>
      </c>
      <c r="M145" s="19">
        <v>-31</v>
      </c>
      <c r="N145" s="19" t="s">
        <v>722</v>
      </c>
      <c r="O145" s="20">
        <f t="shared" si="33"/>
        <v>-27.5</v>
      </c>
      <c r="P145" s="20">
        <v>1.1850000000000001</v>
      </c>
      <c r="Q145" s="20" t="s">
        <v>702</v>
      </c>
      <c r="R145" s="20">
        <f t="shared" si="34"/>
        <v>-8.1060329903642021</v>
      </c>
      <c r="S145" s="19">
        <f t="shared" si="39"/>
        <v>-7.9210329903642016</v>
      </c>
      <c r="T145" s="20">
        <v>33</v>
      </c>
      <c r="U145" s="20">
        <f t="shared" si="35"/>
        <v>306.14999999999998</v>
      </c>
      <c r="V145" s="20" t="s">
        <v>723</v>
      </c>
      <c r="W145" s="19">
        <f t="shared" si="36"/>
        <v>20.132613891656437</v>
      </c>
      <c r="X145" s="21">
        <f t="shared" si="37"/>
        <v>1092.608143931446</v>
      </c>
      <c r="Y145" s="21">
        <f t="shared" si="38"/>
        <v>906.59234736786084</v>
      </c>
    </row>
    <row r="146" spans="1:25" s="22" customFormat="1" ht="12.75" customHeight="1" x14ac:dyDescent="0.2">
      <c r="A146" s="26">
        <v>94</v>
      </c>
      <c r="B146" s="19">
        <f t="shared" si="31"/>
        <v>0</v>
      </c>
      <c r="C146" s="19">
        <f t="shared" si="32"/>
        <v>3</v>
      </c>
      <c r="D146" s="19">
        <v>94</v>
      </c>
      <c r="E146" s="19">
        <v>97</v>
      </c>
      <c r="F146" s="5" t="s">
        <v>977</v>
      </c>
      <c r="G146" s="24">
        <v>12.486666</v>
      </c>
      <c r="H146" s="24">
        <v>-20.046665999999998</v>
      </c>
      <c r="I146" s="5" t="s">
        <v>153</v>
      </c>
      <c r="J146" s="37" t="s">
        <v>978</v>
      </c>
      <c r="K146" s="5">
        <v>1</v>
      </c>
      <c r="L146" s="5">
        <v>1</v>
      </c>
      <c r="M146" s="19">
        <v>-26.2</v>
      </c>
      <c r="N146" s="19" t="s">
        <v>151</v>
      </c>
      <c r="O146" s="19">
        <f t="shared" si="33"/>
        <v>-22.7</v>
      </c>
      <c r="P146" s="20">
        <v>1.5</v>
      </c>
      <c r="Q146" s="20" t="s">
        <v>151</v>
      </c>
      <c r="R146" s="20">
        <f t="shared" si="34"/>
        <v>-7.793310690603267</v>
      </c>
      <c r="S146" s="19">
        <f t="shared" si="39"/>
        <v>-7.293310690603267</v>
      </c>
      <c r="T146" s="20">
        <v>36</v>
      </c>
      <c r="U146" s="20">
        <f t="shared" si="35"/>
        <v>309.14999999999998</v>
      </c>
      <c r="V146" s="20" t="s">
        <v>712</v>
      </c>
      <c r="W146" s="19">
        <f t="shared" si="36"/>
        <v>15.764544468839459</v>
      </c>
      <c r="X146" s="21">
        <f t="shared" si="37"/>
        <v>690.96719758503286</v>
      </c>
      <c r="Y146" s="21">
        <f t="shared" si="38"/>
        <v>447.63807978265646</v>
      </c>
    </row>
    <row r="147" spans="1:25" s="22" customFormat="1" ht="12.75" customHeight="1" x14ac:dyDescent="0.2">
      <c r="A147" s="26">
        <v>94</v>
      </c>
      <c r="B147" s="19">
        <f t="shared" si="31"/>
        <v>0</v>
      </c>
      <c r="C147" s="19">
        <f t="shared" si="32"/>
        <v>3</v>
      </c>
      <c r="D147" s="19">
        <v>94</v>
      </c>
      <c r="E147" s="19">
        <v>97</v>
      </c>
      <c r="F147" s="5" t="s">
        <v>977</v>
      </c>
      <c r="G147" s="24">
        <v>12.486666</v>
      </c>
      <c r="H147" s="24">
        <v>-20.046665999999998</v>
      </c>
      <c r="I147" s="5" t="s">
        <v>153</v>
      </c>
      <c r="J147" s="37" t="s">
        <v>979</v>
      </c>
      <c r="K147" s="5">
        <v>1</v>
      </c>
      <c r="L147" s="5">
        <v>1</v>
      </c>
      <c r="M147" s="19">
        <v>-26.8</v>
      </c>
      <c r="N147" s="19" t="s">
        <v>151</v>
      </c>
      <c r="O147" s="19">
        <f t="shared" si="33"/>
        <v>-23.3</v>
      </c>
      <c r="P147" s="20">
        <v>1.5</v>
      </c>
      <c r="Q147" s="20" t="s">
        <v>151</v>
      </c>
      <c r="R147" s="20">
        <f>24.12-(9866/U147)</f>
        <v>-7.793310690603267</v>
      </c>
      <c r="S147" s="19">
        <f t="shared" si="39"/>
        <v>-7.293310690603267</v>
      </c>
      <c r="T147" s="20">
        <v>36</v>
      </c>
      <c r="U147" s="20">
        <f t="shared" si="35"/>
        <v>309.14999999999998</v>
      </c>
      <c r="V147" s="20" t="s">
        <v>712</v>
      </c>
      <c r="W147" s="19">
        <f t="shared" si="36"/>
        <v>16.388542346059907</v>
      </c>
      <c r="X147" s="21">
        <f t="shared" si="37"/>
        <v>733.60813811787602</v>
      </c>
      <c r="Y147" s="21">
        <f t="shared" si="38"/>
        <v>484.82463190292265</v>
      </c>
    </row>
    <row r="148" spans="1:25" s="22" customFormat="1" ht="12.75" customHeight="1" x14ac:dyDescent="0.2">
      <c r="A148" s="26">
        <v>94</v>
      </c>
      <c r="B148" s="19">
        <f t="shared" si="31"/>
        <v>0</v>
      </c>
      <c r="C148" s="19">
        <f t="shared" si="32"/>
        <v>3</v>
      </c>
      <c r="D148" s="19">
        <v>94</v>
      </c>
      <c r="E148" s="19">
        <v>97</v>
      </c>
      <c r="F148" s="5" t="s">
        <v>977</v>
      </c>
      <c r="G148" s="24">
        <v>12.486666</v>
      </c>
      <c r="H148" s="24">
        <v>-20.046665999999998</v>
      </c>
      <c r="I148" s="5" t="s">
        <v>153</v>
      </c>
      <c r="J148" s="37" t="s">
        <v>980</v>
      </c>
      <c r="K148" s="5">
        <v>1</v>
      </c>
      <c r="L148" s="5">
        <v>1</v>
      </c>
      <c r="M148" s="19">
        <v>-26.5</v>
      </c>
      <c r="N148" s="19" t="s">
        <v>151</v>
      </c>
      <c r="O148" s="19">
        <f t="shared" si="33"/>
        <v>-23</v>
      </c>
      <c r="P148" s="20">
        <v>3.5</v>
      </c>
      <c r="Q148" s="20" t="s">
        <v>151</v>
      </c>
      <c r="R148" s="20">
        <f t="shared" si="34"/>
        <v>-7.8968748985883543</v>
      </c>
      <c r="S148" s="19">
        <f>P148-1+R148</f>
        <v>-5.3968748985883543</v>
      </c>
      <c r="T148" s="20">
        <v>35</v>
      </c>
      <c r="U148" s="20">
        <f t="shared" si="35"/>
        <v>308.14999999999998</v>
      </c>
      <c r="V148" s="20" t="s">
        <v>712</v>
      </c>
      <c r="W148" s="19">
        <f t="shared" si="36"/>
        <v>18.017528251188963</v>
      </c>
      <c r="X148" s="21">
        <f t="shared" si="37"/>
        <v>856.3547101040831</v>
      </c>
      <c r="Y148" s="21">
        <f t="shared" si="38"/>
        <v>606.24166087733295</v>
      </c>
    </row>
    <row r="149" spans="1:25" s="22" customFormat="1" ht="12.75" customHeight="1" x14ac:dyDescent="0.2">
      <c r="A149" s="26">
        <v>94</v>
      </c>
      <c r="B149" s="19">
        <f t="shared" si="31"/>
        <v>0</v>
      </c>
      <c r="C149" s="19">
        <f t="shared" si="32"/>
        <v>3</v>
      </c>
      <c r="D149" s="19">
        <v>94</v>
      </c>
      <c r="E149" s="19">
        <v>97</v>
      </c>
      <c r="F149" s="5" t="s">
        <v>977</v>
      </c>
      <c r="G149" s="24">
        <v>12.486666</v>
      </c>
      <c r="H149" s="24">
        <v>-20.046665999999998</v>
      </c>
      <c r="I149" s="5" t="s">
        <v>153</v>
      </c>
      <c r="J149" s="37" t="s">
        <v>981</v>
      </c>
      <c r="K149" s="5">
        <v>1</v>
      </c>
      <c r="L149" s="5">
        <v>1</v>
      </c>
      <c r="M149" s="19">
        <v>-25.5</v>
      </c>
      <c r="N149" s="19" t="s">
        <v>151</v>
      </c>
      <c r="O149" s="19">
        <f t="shared" si="33"/>
        <v>-22</v>
      </c>
      <c r="P149" s="20">
        <v>3.5</v>
      </c>
      <c r="Q149" s="20" t="s">
        <v>151</v>
      </c>
      <c r="R149" s="20">
        <f t="shared" si="34"/>
        <v>-7.8968748985883543</v>
      </c>
      <c r="S149" s="19">
        <f t="shared" si="39"/>
        <v>-5.3968748985883543</v>
      </c>
      <c r="T149" s="20">
        <v>35</v>
      </c>
      <c r="U149" s="20">
        <f t="shared" si="35"/>
        <v>308.14999999999998</v>
      </c>
      <c r="V149" s="20" t="s">
        <v>712</v>
      </c>
      <c r="W149" s="19">
        <f t="shared" si="36"/>
        <v>16.97661053314059</v>
      </c>
      <c r="X149" s="21">
        <f t="shared" si="37"/>
        <v>762.7541287371763</v>
      </c>
      <c r="Y149" s="21">
        <f t="shared" si="38"/>
        <v>515.09444328297946</v>
      </c>
    </row>
    <row r="150" spans="1:25" s="22" customFormat="1" ht="12.75" customHeight="1" x14ac:dyDescent="0.2">
      <c r="A150" s="26">
        <v>94</v>
      </c>
      <c r="B150" s="19">
        <f t="shared" si="31"/>
        <v>0</v>
      </c>
      <c r="C150" s="19">
        <f t="shared" si="32"/>
        <v>3</v>
      </c>
      <c r="D150" s="19">
        <v>94</v>
      </c>
      <c r="E150" s="19">
        <v>97</v>
      </c>
      <c r="F150" s="5" t="s">
        <v>977</v>
      </c>
      <c r="G150" s="24">
        <v>12.486666</v>
      </c>
      <c r="H150" s="24">
        <v>-20.046665999999998</v>
      </c>
      <c r="I150" s="5" t="s">
        <v>153</v>
      </c>
      <c r="J150" s="37" t="s">
        <v>982</v>
      </c>
      <c r="K150" s="5">
        <v>1</v>
      </c>
      <c r="L150" s="5">
        <v>1</v>
      </c>
      <c r="M150" s="19">
        <v>-26.6</v>
      </c>
      <c r="N150" s="19" t="s">
        <v>151</v>
      </c>
      <c r="O150" s="19">
        <f t="shared" si="33"/>
        <v>-23.1</v>
      </c>
      <c r="P150" s="20">
        <v>3.5</v>
      </c>
      <c r="Q150" s="20" t="s">
        <v>151</v>
      </c>
      <c r="R150" s="20">
        <f t="shared" si="34"/>
        <v>-7.8968748985883543</v>
      </c>
      <c r="S150" s="19">
        <f t="shared" si="39"/>
        <v>-5.3968748985883543</v>
      </c>
      <c r="T150" s="20">
        <v>35</v>
      </c>
      <c r="U150" s="20">
        <f t="shared" si="35"/>
        <v>308.14999999999998</v>
      </c>
      <c r="V150" s="20" t="s">
        <v>712</v>
      </c>
      <c r="W150" s="19">
        <f t="shared" si="36"/>
        <v>18.121737231458379</v>
      </c>
      <c r="X150" s="21">
        <f t="shared" si="37"/>
        <v>867.00606511098647</v>
      </c>
      <c r="Y150" s="21">
        <f t="shared" si="38"/>
        <v>617.17502057513161</v>
      </c>
    </row>
    <row r="151" spans="1:25" s="22" customFormat="1" ht="12.75" customHeight="1" x14ac:dyDescent="0.2">
      <c r="A151" s="26">
        <v>94</v>
      </c>
      <c r="B151" s="19">
        <f t="shared" si="31"/>
        <v>0</v>
      </c>
      <c r="C151" s="19">
        <f t="shared" si="32"/>
        <v>3</v>
      </c>
      <c r="D151" s="19">
        <v>94</v>
      </c>
      <c r="E151" s="19">
        <v>97</v>
      </c>
      <c r="F151" s="5" t="s">
        <v>977</v>
      </c>
      <c r="G151" s="24">
        <v>12.486666</v>
      </c>
      <c r="H151" s="24">
        <v>-20.046665999999998</v>
      </c>
      <c r="I151" s="5" t="s">
        <v>153</v>
      </c>
      <c r="J151" s="37" t="s">
        <v>983</v>
      </c>
      <c r="K151" s="5">
        <v>1</v>
      </c>
      <c r="L151" s="5">
        <v>1</v>
      </c>
      <c r="M151" s="19">
        <v>-26.6</v>
      </c>
      <c r="N151" s="19" t="s">
        <v>151</v>
      </c>
      <c r="O151" s="19">
        <f t="shared" si="33"/>
        <v>-23.1</v>
      </c>
      <c r="P151" s="20">
        <v>3.5</v>
      </c>
      <c r="Q151" s="20" t="s">
        <v>151</v>
      </c>
      <c r="R151" s="20">
        <f t="shared" si="34"/>
        <v>-7.8968748985883543</v>
      </c>
      <c r="S151" s="19">
        <f t="shared" si="39"/>
        <v>-5.3968748985883543</v>
      </c>
      <c r="T151" s="20">
        <v>35</v>
      </c>
      <c r="U151" s="20">
        <f t="shared" si="35"/>
        <v>308.14999999999998</v>
      </c>
      <c r="V151" s="20" t="s">
        <v>712</v>
      </c>
      <c r="W151" s="19">
        <f t="shared" si="36"/>
        <v>18.121737231458379</v>
      </c>
      <c r="X151" s="21">
        <f t="shared" si="37"/>
        <v>867.00606511098647</v>
      </c>
      <c r="Y151" s="21">
        <f t="shared" si="38"/>
        <v>617.17502057513161</v>
      </c>
    </row>
    <row r="152" spans="1:25" s="22" customFormat="1" ht="12.75" customHeight="1" x14ac:dyDescent="0.2">
      <c r="A152" s="26">
        <v>94</v>
      </c>
      <c r="B152" s="19">
        <f t="shared" si="31"/>
        <v>0</v>
      </c>
      <c r="C152" s="19">
        <f t="shared" si="32"/>
        <v>3</v>
      </c>
      <c r="D152" s="19">
        <v>94</v>
      </c>
      <c r="E152" s="19">
        <v>97</v>
      </c>
      <c r="F152" s="5" t="s">
        <v>977</v>
      </c>
      <c r="G152" s="24">
        <v>12.486666</v>
      </c>
      <c r="H152" s="24">
        <v>-20.046665999999998</v>
      </c>
      <c r="I152" s="5" t="s">
        <v>153</v>
      </c>
      <c r="J152" s="37" t="s">
        <v>984</v>
      </c>
      <c r="K152" s="5">
        <v>1</v>
      </c>
      <c r="L152" s="5">
        <v>1</v>
      </c>
      <c r="M152" s="19">
        <v>-27.1</v>
      </c>
      <c r="N152" s="19" t="s">
        <v>151</v>
      </c>
      <c r="O152" s="19">
        <f t="shared" si="33"/>
        <v>-23.6</v>
      </c>
      <c r="P152" s="20">
        <v>3.5</v>
      </c>
      <c r="Q152" s="20" t="s">
        <v>151</v>
      </c>
      <c r="R152" s="20">
        <f t="shared" si="34"/>
        <v>-7.8968748985883543</v>
      </c>
      <c r="S152" s="19">
        <f t="shared" si="39"/>
        <v>-5.3968748985883543</v>
      </c>
      <c r="T152" s="20">
        <v>35</v>
      </c>
      <c r="U152" s="20">
        <f t="shared" si="35"/>
        <v>308.14999999999998</v>
      </c>
      <c r="V152" s="20" t="s">
        <v>712</v>
      </c>
      <c r="W152" s="19">
        <f t="shared" si="36"/>
        <v>18.643102316070916</v>
      </c>
      <c r="X152" s="21">
        <f t="shared" si="37"/>
        <v>924.538530045686</v>
      </c>
      <c r="Y152" s="21">
        <f t="shared" si="38"/>
        <v>678.38479222554724</v>
      </c>
    </row>
    <row r="153" spans="1:25" s="22" customFormat="1" ht="12.75" customHeight="1" x14ac:dyDescent="0.2">
      <c r="A153" s="26">
        <v>95</v>
      </c>
      <c r="B153" s="19">
        <f t="shared" si="31"/>
        <v>1</v>
      </c>
      <c r="C153" s="19">
        <f t="shared" si="32"/>
        <v>2</v>
      </c>
      <c r="D153" s="19">
        <v>94</v>
      </c>
      <c r="E153" s="19">
        <v>97</v>
      </c>
      <c r="F153" s="5" t="s">
        <v>977</v>
      </c>
      <c r="G153" s="24">
        <v>12.486666</v>
      </c>
      <c r="H153" s="24">
        <v>-20.046665999999998</v>
      </c>
      <c r="I153" s="5" t="s">
        <v>153</v>
      </c>
      <c r="J153" s="37" t="s">
        <v>985</v>
      </c>
      <c r="K153" s="5">
        <v>1</v>
      </c>
      <c r="L153" s="5">
        <v>1</v>
      </c>
      <c r="M153" s="19">
        <v>-28.3</v>
      </c>
      <c r="N153" s="19" t="s">
        <v>151</v>
      </c>
      <c r="O153" s="19">
        <f t="shared" si="33"/>
        <v>-24.8</v>
      </c>
      <c r="P153" s="20">
        <v>3.5</v>
      </c>
      <c r="Q153" s="20" t="s">
        <v>151</v>
      </c>
      <c r="R153" s="20">
        <f t="shared" si="34"/>
        <v>-7.8968748985883543</v>
      </c>
      <c r="S153" s="19">
        <f t="shared" si="39"/>
        <v>-5.3968748985883543</v>
      </c>
      <c r="T153" s="20">
        <v>35</v>
      </c>
      <c r="U153" s="20">
        <f t="shared" si="35"/>
        <v>308.14999999999998</v>
      </c>
      <c r="V153" s="20" t="s">
        <v>712</v>
      </c>
      <c r="W153" s="19">
        <f t="shared" si="36"/>
        <v>19.896559784056134</v>
      </c>
      <c r="X153" s="21">
        <f t="shared" si="37"/>
        <v>1100.0333762211349</v>
      </c>
      <c r="Y153" s="21">
        <f t="shared" si="38"/>
        <v>890.78373866072866</v>
      </c>
    </row>
    <row r="154" spans="1:25" s="22" customFormat="1" ht="12.75" customHeight="1" x14ac:dyDescent="0.2">
      <c r="A154" s="26">
        <v>95</v>
      </c>
      <c r="B154" s="19">
        <f t="shared" si="31"/>
        <v>1</v>
      </c>
      <c r="C154" s="19">
        <f t="shared" si="32"/>
        <v>2</v>
      </c>
      <c r="D154" s="19">
        <v>94</v>
      </c>
      <c r="E154" s="19">
        <v>97</v>
      </c>
      <c r="F154" s="5" t="s">
        <v>977</v>
      </c>
      <c r="G154" s="24">
        <v>12.486666</v>
      </c>
      <c r="H154" s="24">
        <v>-20.046665999999998</v>
      </c>
      <c r="I154" s="5" t="s">
        <v>153</v>
      </c>
      <c r="J154" s="37" t="s">
        <v>986</v>
      </c>
      <c r="K154" s="5">
        <v>1</v>
      </c>
      <c r="L154" s="5">
        <v>1</v>
      </c>
      <c r="M154" s="19">
        <v>-30.5</v>
      </c>
      <c r="N154" s="19" t="s">
        <v>151</v>
      </c>
      <c r="O154" s="19">
        <f t="shared" si="33"/>
        <v>-27</v>
      </c>
      <c r="P154" s="20">
        <v>3.5</v>
      </c>
      <c r="Q154" s="20" t="s">
        <v>151</v>
      </c>
      <c r="R154" s="20">
        <f t="shared" si="34"/>
        <v>-7.8968748985883543</v>
      </c>
      <c r="S154" s="19">
        <f t="shared" si="39"/>
        <v>-5.3968748985883543</v>
      </c>
      <c r="T154" s="20">
        <v>35</v>
      </c>
      <c r="U154" s="20">
        <f t="shared" si="35"/>
        <v>308.14999999999998</v>
      </c>
      <c r="V154" s="20" t="s">
        <v>712</v>
      </c>
      <c r="W154" s="19">
        <f t="shared" si="36"/>
        <v>22.202595171029404</v>
      </c>
      <c r="X154" s="21">
        <f t="shared" si="37"/>
        <v>1690.3235614316507</v>
      </c>
      <c r="Y154" s="21">
        <f t="shared" si="38"/>
        <v>2100.9716610892074</v>
      </c>
    </row>
    <row r="155" spans="1:25" s="22" customFormat="1" ht="12.75" customHeight="1" x14ac:dyDescent="0.2">
      <c r="A155" s="26">
        <v>95</v>
      </c>
      <c r="B155" s="19">
        <f t="shared" si="31"/>
        <v>1</v>
      </c>
      <c r="C155" s="19">
        <f t="shared" si="32"/>
        <v>2</v>
      </c>
      <c r="D155" s="19">
        <v>94</v>
      </c>
      <c r="E155" s="19">
        <v>97</v>
      </c>
      <c r="F155" s="5" t="s">
        <v>977</v>
      </c>
      <c r="G155" s="24">
        <v>12.486666</v>
      </c>
      <c r="H155" s="24">
        <v>-20.046665999999998</v>
      </c>
      <c r="I155" s="5" t="s">
        <v>153</v>
      </c>
      <c r="J155" s="37" t="s">
        <v>987</v>
      </c>
      <c r="K155" s="5">
        <v>1</v>
      </c>
      <c r="L155" s="5">
        <v>1</v>
      </c>
      <c r="M155" s="19">
        <v>-29</v>
      </c>
      <c r="N155" s="19" t="s">
        <v>151</v>
      </c>
      <c r="O155" s="19">
        <f t="shared" si="33"/>
        <v>-25.5</v>
      </c>
      <c r="P155" s="20">
        <v>3.5</v>
      </c>
      <c r="Q155" s="20" t="s">
        <v>151</v>
      </c>
      <c r="R155" s="20">
        <f t="shared" si="34"/>
        <v>-7.8968748985883543</v>
      </c>
      <c r="S155" s="19">
        <f t="shared" si="39"/>
        <v>-5.3968748985883543</v>
      </c>
      <c r="T155" s="20">
        <v>35</v>
      </c>
      <c r="U155" s="20">
        <f t="shared" si="35"/>
        <v>308.14999999999998</v>
      </c>
      <c r="V155" s="20" t="s">
        <v>712</v>
      </c>
      <c r="W155" s="19">
        <f t="shared" si="36"/>
        <v>20.629168908580464</v>
      </c>
      <c r="X155" s="21">
        <f t="shared" si="37"/>
        <v>1237.3043138706196</v>
      </c>
      <c r="Y155" s="21">
        <f t="shared" si="38"/>
        <v>1090.3037617621114</v>
      </c>
    </row>
    <row r="156" spans="1:25" s="22" customFormat="1" ht="12.75" customHeight="1" x14ac:dyDescent="0.2">
      <c r="A156" s="26">
        <v>95</v>
      </c>
      <c r="B156" s="19">
        <f t="shared" si="31"/>
        <v>1</v>
      </c>
      <c r="C156" s="19">
        <f t="shared" si="32"/>
        <v>2</v>
      </c>
      <c r="D156" s="19">
        <v>94</v>
      </c>
      <c r="E156" s="19">
        <v>97</v>
      </c>
      <c r="F156" s="5" t="s">
        <v>977</v>
      </c>
      <c r="G156" s="24">
        <v>12.486666</v>
      </c>
      <c r="H156" s="24">
        <v>-20.046665999999998</v>
      </c>
      <c r="I156" s="5" t="s">
        <v>153</v>
      </c>
      <c r="J156" s="37" t="s">
        <v>988</v>
      </c>
      <c r="K156" s="5">
        <v>1</v>
      </c>
      <c r="L156" s="5">
        <v>1</v>
      </c>
      <c r="M156" s="19">
        <v>-32.4</v>
      </c>
      <c r="N156" s="19" t="s">
        <v>151</v>
      </c>
      <c r="O156" s="19">
        <f t="shared" si="33"/>
        <v>-28.9</v>
      </c>
      <c r="P156" s="20">
        <v>1.5</v>
      </c>
      <c r="Q156" s="20" t="s">
        <v>151</v>
      </c>
      <c r="R156" s="20">
        <f t="shared" si="34"/>
        <v>-8.0534876895483443</v>
      </c>
      <c r="S156" s="19">
        <f t="shared" si="39"/>
        <v>-7.5534876895483443</v>
      </c>
      <c r="T156" s="20">
        <v>33.5</v>
      </c>
      <c r="U156" s="20">
        <f t="shared" si="35"/>
        <v>306.64999999999998</v>
      </c>
      <c r="V156" s="20" t="s">
        <v>712</v>
      </c>
      <c r="W156" s="19">
        <f t="shared" si="36"/>
        <v>21.981785923645081</v>
      </c>
      <c r="X156" s="21">
        <f t="shared" si="37"/>
        <v>1556.7376067120508</v>
      </c>
      <c r="Y156" s="21">
        <f t="shared" si="38"/>
        <v>1800.1655566071331</v>
      </c>
    </row>
    <row r="157" spans="1:25" s="22" customFormat="1" ht="12.75" customHeight="1" x14ac:dyDescent="0.2">
      <c r="A157" s="26">
        <v>96</v>
      </c>
      <c r="B157" s="19">
        <f t="shared" si="31"/>
        <v>2</v>
      </c>
      <c r="C157" s="19">
        <f t="shared" si="32"/>
        <v>1</v>
      </c>
      <c r="D157" s="19">
        <v>94</v>
      </c>
      <c r="E157" s="19">
        <v>97</v>
      </c>
      <c r="F157" s="5" t="s">
        <v>977</v>
      </c>
      <c r="G157" s="24">
        <v>12.486666</v>
      </c>
      <c r="H157" s="24">
        <v>-20.046665999999998</v>
      </c>
      <c r="I157" s="5" t="s">
        <v>153</v>
      </c>
      <c r="J157" s="37" t="s">
        <v>989</v>
      </c>
      <c r="K157" s="5">
        <v>1</v>
      </c>
      <c r="L157" s="5">
        <v>1</v>
      </c>
      <c r="M157" s="19">
        <v>-32.5</v>
      </c>
      <c r="N157" s="19" t="s">
        <v>151</v>
      </c>
      <c r="O157" s="19">
        <f t="shared" si="33"/>
        <v>-29</v>
      </c>
      <c r="P157" s="20">
        <v>1.5</v>
      </c>
      <c r="Q157" s="20" t="s">
        <v>151</v>
      </c>
      <c r="R157" s="20">
        <f t="shared" si="34"/>
        <v>-8.0534876895483443</v>
      </c>
      <c r="S157" s="19">
        <f t="shared" si="39"/>
        <v>-7.5534876895483443</v>
      </c>
      <c r="T157" s="20">
        <v>33.5</v>
      </c>
      <c r="U157" s="20">
        <f t="shared" si="35"/>
        <v>306.64999999999998</v>
      </c>
      <c r="V157" s="20" t="s">
        <v>712</v>
      </c>
      <c r="W157" s="19">
        <f t="shared" si="36"/>
        <v>22.087036365037839</v>
      </c>
      <c r="X157" s="21">
        <f t="shared" si="37"/>
        <v>1593.8662426566241</v>
      </c>
      <c r="Y157" s="21">
        <f t="shared" si="38"/>
        <v>1904.6730137668551</v>
      </c>
    </row>
    <row r="158" spans="1:25" s="22" customFormat="1" ht="12.75" customHeight="1" x14ac:dyDescent="0.2">
      <c r="A158" s="26">
        <v>96</v>
      </c>
      <c r="B158" s="19">
        <f t="shared" si="31"/>
        <v>2</v>
      </c>
      <c r="C158" s="19">
        <f t="shared" si="32"/>
        <v>1</v>
      </c>
      <c r="D158" s="19">
        <v>94</v>
      </c>
      <c r="E158" s="19">
        <v>97</v>
      </c>
      <c r="F158" s="5" t="s">
        <v>977</v>
      </c>
      <c r="G158" s="24">
        <v>12.486666</v>
      </c>
      <c r="H158" s="24">
        <v>-20.046665999999998</v>
      </c>
      <c r="I158" s="5" t="s">
        <v>153</v>
      </c>
      <c r="J158" s="37" t="s">
        <v>990</v>
      </c>
      <c r="K158" s="5">
        <v>1</v>
      </c>
      <c r="L158" s="5">
        <v>1</v>
      </c>
      <c r="M158" s="19">
        <v>-32.6</v>
      </c>
      <c r="N158" s="19" t="s">
        <v>151</v>
      </c>
      <c r="O158" s="19">
        <f t="shared" si="33"/>
        <v>-29.1</v>
      </c>
      <c r="P158" s="20">
        <v>1.5</v>
      </c>
      <c r="Q158" s="20" t="s">
        <v>151</v>
      </c>
      <c r="R158" s="20">
        <f t="shared" si="34"/>
        <v>-8.0534876895483443</v>
      </c>
      <c r="S158" s="19">
        <f t="shared" si="39"/>
        <v>-7.5534876895483443</v>
      </c>
      <c r="T158" s="20">
        <v>33.5</v>
      </c>
      <c r="U158" s="20">
        <f t="shared" si="35"/>
        <v>306.64999999999998</v>
      </c>
      <c r="V158" s="20" t="s">
        <v>712</v>
      </c>
      <c r="W158" s="19">
        <f t="shared" si="36"/>
        <v>22.19230848743603</v>
      </c>
      <c r="X158" s="21">
        <f t="shared" si="37"/>
        <v>1632.8174260674859</v>
      </c>
      <c r="Y158" s="21">
        <f t="shared" si="38"/>
        <v>2022.0882314209769</v>
      </c>
    </row>
    <row r="159" spans="1:25" s="22" customFormat="1" ht="12.75" customHeight="1" x14ac:dyDescent="0.2">
      <c r="A159" s="26">
        <v>96</v>
      </c>
      <c r="B159" s="19">
        <f t="shared" si="31"/>
        <v>2</v>
      </c>
      <c r="C159" s="19">
        <f t="shared" si="32"/>
        <v>1</v>
      </c>
      <c r="D159" s="19">
        <v>94</v>
      </c>
      <c r="E159" s="19">
        <v>97</v>
      </c>
      <c r="F159" s="5" t="s">
        <v>977</v>
      </c>
      <c r="G159" s="24">
        <v>12.486666</v>
      </c>
      <c r="H159" s="24">
        <v>-20.046665999999998</v>
      </c>
      <c r="I159" s="5" t="s">
        <v>153</v>
      </c>
      <c r="J159" s="37" t="s">
        <v>991</v>
      </c>
      <c r="K159" s="5">
        <v>1</v>
      </c>
      <c r="L159" s="5">
        <v>1</v>
      </c>
      <c r="M159" s="19">
        <v>-32.700000000000003</v>
      </c>
      <c r="N159" s="19" t="s">
        <v>151</v>
      </c>
      <c r="O159" s="19">
        <f t="shared" si="33"/>
        <v>-29.200000000000003</v>
      </c>
      <c r="P159" s="20">
        <v>1.5</v>
      </c>
      <c r="Q159" s="20" t="s">
        <v>151</v>
      </c>
      <c r="R159" s="20">
        <f t="shared" si="34"/>
        <v>-8.0534876895483443</v>
      </c>
      <c r="S159" s="19">
        <f t="shared" si="39"/>
        <v>-7.5534876895483443</v>
      </c>
      <c r="T159" s="20">
        <v>33.5</v>
      </c>
      <c r="U159" s="20">
        <f t="shared" si="35"/>
        <v>306.64999999999998</v>
      </c>
      <c r="V159" s="20" t="s">
        <v>712</v>
      </c>
      <c r="W159" s="19">
        <f t="shared" si="36"/>
        <v>22.297602297539854</v>
      </c>
      <c r="X159" s="21">
        <f t="shared" si="37"/>
        <v>1673.7287296059196</v>
      </c>
      <c r="Y159" s="21">
        <f t="shared" si="38"/>
        <v>2154.9599735144243</v>
      </c>
    </row>
    <row r="160" spans="1:25" s="22" customFormat="1" ht="12.75" customHeight="1" x14ac:dyDescent="0.2">
      <c r="A160" s="26">
        <v>97</v>
      </c>
      <c r="B160" s="19">
        <f t="shared" si="31"/>
        <v>3</v>
      </c>
      <c r="C160" s="19">
        <f t="shared" si="32"/>
        <v>0</v>
      </c>
      <c r="D160" s="19">
        <v>94</v>
      </c>
      <c r="E160" s="19">
        <v>97</v>
      </c>
      <c r="F160" s="5" t="s">
        <v>977</v>
      </c>
      <c r="G160" s="24">
        <v>12.486666</v>
      </c>
      <c r="H160" s="24">
        <v>-20.046665999999998</v>
      </c>
      <c r="I160" s="5" t="s">
        <v>153</v>
      </c>
      <c r="J160" s="37" t="s">
        <v>992</v>
      </c>
      <c r="K160" s="5">
        <v>1</v>
      </c>
      <c r="L160" s="5">
        <v>1</v>
      </c>
      <c r="M160" s="19">
        <v>-32.299999999999997</v>
      </c>
      <c r="N160" s="19" t="s">
        <v>151</v>
      </c>
      <c r="O160" s="19">
        <f t="shared" si="33"/>
        <v>-28.799999999999997</v>
      </c>
      <c r="P160" s="20">
        <v>1.5</v>
      </c>
      <c r="Q160" s="20" t="s">
        <v>151</v>
      </c>
      <c r="R160" s="20">
        <f t="shared" si="34"/>
        <v>-8.0534876895483443</v>
      </c>
      <c r="S160" s="19">
        <f t="shared" si="39"/>
        <v>-7.5534876895483443</v>
      </c>
      <c r="T160" s="20">
        <v>33.5</v>
      </c>
      <c r="U160" s="20">
        <f t="shared" si="35"/>
        <v>306.64999999999998</v>
      </c>
      <c r="V160" s="20" t="s">
        <v>712</v>
      </c>
      <c r="W160" s="19">
        <f t="shared" si="36"/>
        <v>21.876557156560672</v>
      </c>
      <c r="X160" s="21">
        <f t="shared" si="37"/>
        <v>1521.3065254647304</v>
      </c>
      <c r="Y160" s="21">
        <f t="shared" si="38"/>
        <v>1706.5482831151839</v>
      </c>
    </row>
    <row r="161" spans="1:25" s="22" customFormat="1" ht="12.75" customHeight="1" x14ac:dyDescent="0.2">
      <c r="A161" s="26">
        <v>97</v>
      </c>
      <c r="B161" s="19">
        <f t="shared" si="31"/>
        <v>3</v>
      </c>
      <c r="C161" s="19">
        <f t="shared" si="32"/>
        <v>0</v>
      </c>
      <c r="D161" s="19">
        <v>94</v>
      </c>
      <c r="E161" s="19">
        <v>97</v>
      </c>
      <c r="F161" s="5" t="s">
        <v>977</v>
      </c>
      <c r="G161" s="24">
        <v>12.486666</v>
      </c>
      <c r="H161" s="24">
        <v>-20.046665999999998</v>
      </c>
      <c r="I161" s="5" t="s">
        <v>153</v>
      </c>
      <c r="J161" s="37" t="s">
        <v>993</v>
      </c>
      <c r="K161" s="5">
        <v>1</v>
      </c>
      <c r="L161" s="5">
        <v>1</v>
      </c>
      <c r="M161" s="19">
        <v>-32.4</v>
      </c>
      <c r="N161" s="19" t="s">
        <v>151</v>
      </c>
      <c r="O161" s="19">
        <f t="shared" si="33"/>
        <v>-28.9</v>
      </c>
      <c r="P161" s="20">
        <v>1.5</v>
      </c>
      <c r="Q161" s="20" t="s">
        <v>151</v>
      </c>
      <c r="R161" s="20">
        <f t="shared" si="34"/>
        <v>-8.0534876895483443</v>
      </c>
      <c r="S161" s="19">
        <f t="shared" si="39"/>
        <v>-7.5534876895483443</v>
      </c>
      <c r="T161" s="20">
        <v>33.5</v>
      </c>
      <c r="U161" s="20">
        <f t="shared" si="35"/>
        <v>306.64999999999998</v>
      </c>
      <c r="V161" s="20" t="s">
        <v>712</v>
      </c>
      <c r="W161" s="19">
        <f t="shared" si="36"/>
        <v>21.981785923645081</v>
      </c>
      <c r="X161" s="21">
        <f t="shared" si="37"/>
        <v>1556.7376067120508</v>
      </c>
      <c r="Y161" s="21">
        <f t="shared" si="38"/>
        <v>1800.1655566071331</v>
      </c>
    </row>
    <row r="162" spans="1:25" x14ac:dyDescent="0.2">
      <c r="A162" s="19">
        <v>94</v>
      </c>
      <c r="B162" s="19">
        <f t="shared" si="31"/>
        <v>9.9999999999994316E-2</v>
      </c>
      <c r="C162" s="19">
        <f t="shared" si="32"/>
        <v>6</v>
      </c>
      <c r="D162" s="19">
        <v>93.9</v>
      </c>
      <c r="E162" s="19">
        <v>100</v>
      </c>
      <c r="F162" s="5" t="s">
        <v>698</v>
      </c>
      <c r="G162" s="24">
        <v>27.9375</v>
      </c>
      <c r="H162" s="24">
        <v>-12.926299999999999</v>
      </c>
      <c r="I162" s="5" t="s">
        <v>713</v>
      </c>
      <c r="J162" s="5" t="s">
        <v>714</v>
      </c>
      <c r="K162" s="25">
        <v>1</v>
      </c>
      <c r="L162" s="25">
        <v>1</v>
      </c>
      <c r="M162" s="19">
        <v>-30.8</v>
      </c>
      <c r="N162" s="19" t="s">
        <v>715</v>
      </c>
      <c r="O162" s="20">
        <f t="shared" si="33"/>
        <v>-27.3</v>
      </c>
      <c r="P162" s="20">
        <v>0</v>
      </c>
      <c r="Q162" s="20" t="s">
        <v>715</v>
      </c>
      <c r="R162" s="20">
        <f t="shared" si="34"/>
        <v>-8.3243421355519764</v>
      </c>
      <c r="S162" s="19">
        <f t="shared" si="39"/>
        <v>-9.3243421355519764</v>
      </c>
      <c r="T162" s="20">
        <v>30.94</v>
      </c>
      <c r="U162" s="20">
        <f t="shared" si="35"/>
        <v>304.08999999999997</v>
      </c>
      <c r="V162" s="23" t="s">
        <v>716</v>
      </c>
      <c r="W162" s="19">
        <f t="shared" si="36"/>
        <v>18.480166407369047</v>
      </c>
      <c r="X162" s="21">
        <f t="shared" si="37"/>
        <v>828.2679876105575</v>
      </c>
      <c r="Y162" s="21">
        <f t="shared" si="38"/>
        <v>601.69139571612607</v>
      </c>
    </row>
    <row r="163" spans="1:25" x14ac:dyDescent="0.2">
      <c r="A163" s="19">
        <v>94</v>
      </c>
      <c r="B163" s="19">
        <f t="shared" si="31"/>
        <v>9.9999999999994316E-2</v>
      </c>
      <c r="C163" s="19">
        <f t="shared" si="32"/>
        <v>6</v>
      </c>
      <c r="D163" s="19">
        <v>93.9</v>
      </c>
      <c r="E163" s="19">
        <v>100</v>
      </c>
      <c r="F163" s="5" t="s">
        <v>698</v>
      </c>
      <c r="G163" s="24">
        <v>27.9375</v>
      </c>
      <c r="H163" s="24">
        <v>-12.926299999999999</v>
      </c>
      <c r="I163" s="5" t="s">
        <v>713</v>
      </c>
      <c r="J163" s="5" t="s">
        <v>714</v>
      </c>
      <c r="K163" s="25">
        <v>1</v>
      </c>
      <c r="L163" s="25">
        <v>1</v>
      </c>
      <c r="M163" s="19">
        <v>-29.7</v>
      </c>
      <c r="N163" s="19" t="s">
        <v>715</v>
      </c>
      <c r="O163" s="20">
        <f t="shared" si="33"/>
        <v>-26.2</v>
      </c>
      <c r="P163" s="20">
        <v>0</v>
      </c>
      <c r="Q163" s="20" t="s">
        <v>715</v>
      </c>
      <c r="R163" s="20">
        <f t="shared" si="34"/>
        <v>-8.3767061923583661</v>
      </c>
      <c r="S163" s="19">
        <f t="shared" si="39"/>
        <v>-9.3767061923583661</v>
      </c>
      <c r="T163" s="20">
        <v>30.45</v>
      </c>
      <c r="U163" s="20">
        <f t="shared" si="35"/>
        <v>303.59999999999997</v>
      </c>
      <c r="V163" s="23" t="s">
        <v>716</v>
      </c>
      <c r="W163" s="19">
        <f t="shared" si="36"/>
        <v>17.275922989979044</v>
      </c>
      <c r="X163" s="21">
        <f t="shared" si="37"/>
        <v>712.06044129001975</v>
      </c>
      <c r="Y163" s="21">
        <f t="shared" si="38"/>
        <v>486.78501776424281</v>
      </c>
    </row>
    <row r="164" spans="1:25" x14ac:dyDescent="0.2">
      <c r="A164" s="19">
        <v>94</v>
      </c>
      <c r="B164" s="19">
        <f t="shared" si="31"/>
        <v>9.9999999999994316E-2</v>
      </c>
      <c r="C164" s="19">
        <f t="shared" si="32"/>
        <v>6</v>
      </c>
      <c r="D164" s="19">
        <v>93.9</v>
      </c>
      <c r="E164" s="19">
        <v>100</v>
      </c>
      <c r="F164" s="5" t="s">
        <v>698</v>
      </c>
      <c r="G164" s="24">
        <v>27.9375</v>
      </c>
      <c r="H164" s="24">
        <v>-12.926299999999999</v>
      </c>
      <c r="I164" s="5" t="s">
        <v>713</v>
      </c>
      <c r="J164" s="5" t="s">
        <v>714</v>
      </c>
      <c r="K164" s="25">
        <v>1</v>
      </c>
      <c r="L164" s="25">
        <v>1</v>
      </c>
      <c r="M164" s="19">
        <v>-30</v>
      </c>
      <c r="N164" s="19" t="s">
        <v>715</v>
      </c>
      <c r="O164" s="20">
        <f t="shared" si="33"/>
        <v>-26.5</v>
      </c>
      <c r="P164" s="20">
        <v>0</v>
      </c>
      <c r="Q164" s="20" t="s">
        <v>715</v>
      </c>
      <c r="R164" s="20">
        <f t="shared" si="34"/>
        <v>-8.2987559557059747</v>
      </c>
      <c r="S164" s="19">
        <f t="shared" si="39"/>
        <v>-9.2987559557059747</v>
      </c>
      <c r="T164" s="20">
        <v>31.18</v>
      </c>
      <c r="U164" s="20">
        <f t="shared" si="35"/>
        <v>304.33</v>
      </c>
      <c r="V164" s="23" t="s">
        <v>716</v>
      </c>
      <c r="W164" s="19">
        <f t="shared" si="36"/>
        <v>17.669485407595388</v>
      </c>
      <c r="X164" s="21">
        <f t="shared" si="37"/>
        <v>756.36572722233154</v>
      </c>
      <c r="Y164" s="21">
        <f t="shared" si="38"/>
        <v>526.28114547452867</v>
      </c>
    </row>
    <row r="165" spans="1:25" ht="13.35" customHeight="1" x14ac:dyDescent="0.2">
      <c r="A165" s="19">
        <v>94</v>
      </c>
      <c r="B165" s="19">
        <f t="shared" si="31"/>
        <v>9.9999999999994316E-2</v>
      </c>
      <c r="C165" s="19">
        <f t="shared" si="32"/>
        <v>3</v>
      </c>
      <c r="D165" s="19">
        <v>93.9</v>
      </c>
      <c r="E165" s="19">
        <v>97</v>
      </c>
      <c r="F165" s="5" t="s">
        <v>698</v>
      </c>
      <c r="G165" s="24">
        <v>45.405332999999999</v>
      </c>
      <c r="H165" s="24">
        <v>-44.785832999999997</v>
      </c>
      <c r="I165" s="5" t="s">
        <v>145</v>
      </c>
      <c r="J165" s="5" t="s">
        <v>700</v>
      </c>
      <c r="K165" s="25">
        <v>1</v>
      </c>
      <c r="L165" s="25">
        <v>1</v>
      </c>
      <c r="M165" s="19">
        <v>-30.7</v>
      </c>
      <c r="N165" s="19" t="s">
        <v>701</v>
      </c>
      <c r="O165" s="20">
        <f t="shared" si="33"/>
        <v>-27.2</v>
      </c>
      <c r="P165" s="20">
        <v>0.19</v>
      </c>
      <c r="Q165" s="20" t="s">
        <v>702</v>
      </c>
      <c r="R165" s="20">
        <f t="shared" si="34"/>
        <v>-7.793310690603267</v>
      </c>
      <c r="S165" s="19">
        <f t="shared" si="39"/>
        <v>-8.6033106906032675</v>
      </c>
      <c r="T165" s="20">
        <v>36</v>
      </c>
      <c r="U165" s="20">
        <f t="shared" si="35"/>
        <v>309.14999999999998</v>
      </c>
      <c r="V165" s="23" t="s">
        <v>976</v>
      </c>
      <c r="W165" s="19">
        <f t="shared" si="36"/>
        <v>19.116662530218818</v>
      </c>
      <c r="X165" s="21">
        <f t="shared" si="37"/>
        <v>1004.6740587877503</v>
      </c>
      <c r="Y165" s="21">
        <f t="shared" si="38"/>
        <v>761.33865008117255</v>
      </c>
    </row>
    <row r="166" spans="1:25" ht="13.35" customHeight="1" x14ac:dyDescent="0.2">
      <c r="A166" s="19">
        <v>94</v>
      </c>
      <c r="B166" s="19">
        <f t="shared" si="31"/>
        <v>9.9999999999994316E-2</v>
      </c>
      <c r="C166" s="19">
        <f t="shared" si="32"/>
        <v>3</v>
      </c>
      <c r="D166" s="19">
        <v>93.9</v>
      </c>
      <c r="E166" s="19">
        <v>97</v>
      </c>
      <c r="F166" s="5" t="s">
        <v>698</v>
      </c>
      <c r="G166" s="24">
        <v>45.405332999999999</v>
      </c>
      <c r="H166" s="24">
        <v>-44.785832999999997</v>
      </c>
      <c r="I166" s="5" t="s">
        <v>145</v>
      </c>
      <c r="J166" s="5" t="s">
        <v>704</v>
      </c>
      <c r="K166" s="25">
        <v>1</v>
      </c>
      <c r="L166" s="25">
        <v>1</v>
      </c>
      <c r="M166" s="19">
        <v>-31.6</v>
      </c>
      <c r="N166" s="19" t="s">
        <v>701</v>
      </c>
      <c r="O166" s="20">
        <f t="shared" si="33"/>
        <v>-28.1</v>
      </c>
      <c r="P166" s="20">
        <v>1.5</v>
      </c>
      <c r="Q166" s="20" t="s">
        <v>702</v>
      </c>
      <c r="R166" s="20">
        <f t="shared" si="34"/>
        <v>-7.793310690603267</v>
      </c>
      <c r="S166" s="19">
        <f t="shared" si="39"/>
        <v>-7.293310690603267</v>
      </c>
      <c r="T166" s="20">
        <v>36</v>
      </c>
      <c r="U166" s="20">
        <f t="shared" si="35"/>
        <v>309.14999999999998</v>
      </c>
      <c r="V166" s="23" t="s">
        <v>976</v>
      </c>
      <c r="W166" s="19">
        <f t="shared" si="36"/>
        <v>21.408261456319355</v>
      </c>
      <c r="X166" s="21">
        <f t="shared" si="37"/>
        <v>1456.8398513649188</v>
      </c>
      <c r="Y166" s="21">
        <f t="shared" si="38"/>
        <v>1461.5256088411834</v>
      </c>
    </row>
    <row r="167" spans="1:25" ht="13.35" customHeight="1" x14ac:dyDescent="0.2">
      <c r="A167" s="19">
        <v>95</v>
      </c>
      <c r="B167" s="19">
        <f t="shared" si="31"/>
        <v>1.0999999999999943</v>
      </c>
      <c r="C167" s="19">
        <f t="shared" si="32"/>
        <v>2</v>
      </c>
      <c r="D167" s="19">
        <v>93.9</v>
      </c>
      <c r="E167" s="19">
        <v>97</v>
      </c>
      <c r="F167" s="5" t="s">
        <v>698</v>
      </c>
      <c r="G167" s="24">
        <v>45.405333300000002</v>
      </c>
      <c r="H167" s="24">
        <f>-44.7858333</f>
        <v>-44.7858333</v>
      </c>
      <c r="I167" s="5" t="s">
        <v>145</v>
      </c>
      <c r="J167" s="5" t="s">
        <v>726</v>
      </c>
      <c r="K167" s="25">
        <v>1</v>
      </c>
      <c r="L167" s="25">
        <v>1</v>
      </c>
      <c r="M167" s="19">
        <v>-31.1</v>
      </c>
      <c r="N167" s="19" t="s">
        <v>701</v>
      </c>
      <c r="O167" s="20">
        <f t="shared" si="33"/>
        <v>-27.6</v>
      </c>
      <c r="P167" s="20">
        <v>0.99</v>
      </c>
      <c r="Q167" s="20" t="s">
        <v>702</v>
      </c>
      <c r="R167" s="20">
        <f t="shared" si="34"/>
        <v>-7.793310690603267</v>
      </c>
      <c r="S167" s="19">
        <f t="shared" si="39"/>
        <v>-7.8033106906032668</v>
      </c>
      <c r="T167" s="20">
        <v>36</v>
      </c>
      <c r="U167" s="20">
        <f t="shared" si="35"/>
        <v>309.14999999999998</v>
      </c>
      <c r="V167" s="23" t="s">
        <v>976</v>
      </c>
      <c r="W167" s="19">
        <f t="shared" si="36"/>
        <v>20.358586291029155</v>
      </c>
      <c r="X167" s="21">
        <f t="shared" si="37"/>
        <v>1207.8404052684791</v>
      </c>
      <c r="Y167" s="21">
        <f t="shared" si="38"/>
        <v>1028.3293597980135</v>
      </c>
    </row>
    <row r="168" spans="1:25" ht="13.35" customHeight="1" x14ac:dyDescent="0.2">
      <c r="A168" s="19">
        <v>95</v>
      </c>
      <c r="B168" s="19">
        <f t="shared" si="31"/>
        <v>1.0999999999999943</v>
      </c>
      <c r="C168" s="19">
        <f t="shared" si="32"/>
        <v>2</v>
      </c>
      <c r="D168" s="19">
        <v>93.9</v>
      </c>
      <c r="E168" s="19">
        <v>97</v>
      </c>
      <c r="F168" s="5" t="s">
        <v>698</v>
      </c>
      <c r="G168" s="24">
        <v>45.405333300000002</v>
      </c>
      <c r="H168" s="24">
        <f>-44.7858333</f>
        <v>-44.7858333</v>
      </c>
      <c r="I168" s="5" t="s">
        <v>145</v>
      </c>
      <c r="J168" s="5" t="s">
        <v>727</v>
      </c>
      <c r="K168" s="25">
        <v>1</v>
      </c>
      <c r="L168" s="25">
        <v>1</v>
      </c>
      <c r="M168" s="19">
        <v>-30</v>
      </c>
      <c r="N168" s="19" t="s">
        <v>701</v>
      </c>
      <c r="O168" s="20">
        <f t="shared" si="33"/>
        <v>-26.5</v>
      </c>
      <c r="P168" s="20">
        <v>0.99</v>
      </c>
      <c r="Q168" s="20" t="s">
        <v>702</v>
      </c>
      <c r="R168" s="20">
        <f t="shared" si="34"/>
        <v>-7.793310690603267</v>
      </c>
      <c r="S168" s="19">
        <f t="shared" si="39"/>
        <v>-7.8033106906032668</v>
      </c>
      <c r="T168" s="20">
        <v>36</v>
      </c>
      <c r="U168" s="20">
        <f t="shared" si="35"/>
        <v>309.14999999999998</v>
      </c>
      <c r="V168" s="23" t="s">
        <v>976</v>
      </c>
      <c r="W168" s="19">
        <f t="shared" si="36"/>
        <v>19.205638735898091</v>
      </c>
      <c r="X168" s="21">
        <f t="shared" si="37"/>
        <v>1016.9290160703376</v>
      </c>
      <c r="Y168" s="21">
        <f t="shared" si="38"/>
        <v>775.76894645380639</v>
      </c>
    </row>
    <row r="169" spans="1:25" ht="13.35" customHeight="1" x14ac:dyDescent="0.2">
      <c r="A169" s="19">
        <v>95.5</v>
      </c>
      <c r="B169" s="19">
        <f t="shared" si="31"/>
        <v>1.5999999999999943</v>
      </c>
      <c r="C169" s="19">
        <f t="shared" si="32"/>
        <v>1.5</v>
      </c>
      <c r="D169" s="19">
        <v>93.9</v>
      </c>
      <c r="E169" s="19">
        <v>97</v>
      </c>
      <c r="F169" s="5" t="s">
        <v>698</v>
      </c>
      <c r="G169" s="24">
        <v>45.405333300000002</v>
      </c>
      <c r="H169" s="24">
        <v>-44.7858333</v>
      </c>
      <c r="I169" s="5" t="s">
        <v>145</v>
      </c>
      <c r="J169" s="5" t="s">
        <v>736</v>
      </c>
      <c r="K169" s="25">
        <v>1</v>
      </c>
      <c r="L169" s="25">
        <v>1</v>
      </c>
      <c r="M169" s="19">
        <v>-30.9</v>
      </c>
      <c r="N169" s="19" t="s">
        <v>701</v>
      </c>
      <c r="O169" s="20">
        <f t="shared" si="33"/>
        <v>-27.4</v>
      </c>
      <c r="P169" s="20">
        <v>1.5</v>
      </c>
      <c r="Q169" s="20" t="s">
        <v>702</v>
      </c>
      <c r="R169" s="20">
        <f t="shared" si="34"/>
        <v>-7.793310690603267</v>
      </c>
      <c r="S169" s="19">
        <f t="shared" si="39"/>
        <v>-7.293310690603267</v>
      </c>
      <c r="T169" s="20">
        <v>36</v>
      </c>
      <c r="U169" s="20">
        <f t="shared" si="35"/>
        <v>309.14999999999998</v>
      </c>
      <c r="V169" s="23" t="s">
        <v>976</v>
      </c>
      <c r="W169" s="19">
        <f t="shared" si="36"/>
        <v>20.673133157923964</v>
      </c>
      <c r="X169" s="21">
        <f t="shared" si="37"/>
        <v>1273.0422410891849</v>
      </c>
      <c r="Y169" s="21">
        <f t="shared" si="38"/>
        <v>1128.5683204030038</v>
      </c>
    </row>
    <row r="170" spans="1:25" x14ac:dyDescent="0.2">
      <c r="A170" s="19">
        <v>95.9</v>
      </c>
      <c r="B170" s="19">
        <f t="shared" si="31"/>
        <v>2</v>
      </c>
      <c r="C170" s="19">
        <f t="shared" si="32"/>
        <v>1.0999999999999943</v>
      </c>
      <c r="D170" s="19">
        <v>93.9</v>
      </c>
      <c r="E170" s="19">
        <v>97</v>
      </c>
      <c r="F170" s="5" t="s">
        <v>698</v>
      </c>
      <c r="G170" s="24">
        <v>45.405333300000002</v>
      </c>
      <c r="H170" s="24">
        <v>-44.7858333</v>
      </c>
      <c r="I170" s="5" t="s">
        <v>145</v>
      </c>
      <c r="J170" s="5" t="s">
        <v>149</v>
      </c>
      <c r="K170" s="25">
        <v>1</v>
      </c>
      <c r="L170" s="25">
        <v>1</v>
      </c>
      <c r="M170" s="19">
        <v>-30.3</v>
      </c>
      <c r="N170" s="19" t="s">
        <v>701</v>
      </c>
      <c r="O170" s="20">
        <f t="shared" si="33"/>
        <v>-26.8</v>
      </c>
      <c r="P170" s="20">
        <v>2.1</v>
      </c>
      <c r="Q170" s="20" t="s">
        <v>702</v>
      </c>
      <c r="R170" s="20">
        <f t="shared" si="34"/>
        <v>-7.793310690603267</v>
      </c>
      <c r="S170" s="19">
        <f t="shared" si="39"/>
        <v>-6.6933106906032673</v>
      </c>
      <c r="T170" s="20">
        <v>36</v>
      </c>
      <c r="U170" s="20">
        <f t="shared" si="35"/>
        <v>309.14999999999998</v>
      </c>
      <c r="V170" s="23" t="s">
        <v>976</v>
      </c>
      <c r="W170" s="19">
        <f t="shared" si="36"/>
        <v>20.660387699749982</v>
      </c>
      <c r="X170" s="21">
        <f t="shared" si="37"/>
        <v>1270.2637164537705</v>
      </c>
      <c r="Y170" s="21">
        <f t="shared" si="38"/>
        <v>1124.1282457918946</v>
      </c>
    </row>
    <row r="171" spans="1:25" x14ac:dyDescent="0.2">
      <c r="A171" s="19">
        <v>96.3</v>
      </c>
      <c r="B171" s="19">
        <f t="shared" si="31"/>
        <v>2.3999999999999915</v>
      </c>
      <c r="C171" s="19">
        <f t="shared" si="32"/>
        <v>0.70000000000000284</v>
      </c>
      <c r="D171" s="19">
        <v>93.9</v>
      </c>
      <c r="E171" s="19">
        <v>97</v>
      </c>
      <c r="F171" s="5" t="s">
        <v>698</v>
      </c>
      <c r="G171" s="24">
        <v>45.405333300000002</v>
      </c>
      <c r="H171" s="24">
        <v>-44.7858333</v>
      </c>
      <c r="I171" s="5" t="s">
        <v>145</v>
      </c>
      <c r="J171" s="5" t="s">
        <v>748</v>
      </c>
      <c r="K171" s="25">
        <v>1</v>
      </c>
      <c r="L171" s="25">
        <v>1</v>
      </c>
      <c r="M171" s="19">
        <v>-30.6</v>
      </c>
      <c r="N171" s="19" t="s">
        <v>701</v>
      </c>
      <c r="O171" s="20">
        <f t="shared" si="33"/>
        <v>-27.1</v>
      </c>
      <c r="P171" s="20">
        <v>2.1</v>
      </c>
      <c r="Q171" s="20" t="s">
        <v>702</v>
      </c>
      <c r="R171" s="20">
        <f t="shared" si="34"/>
        <v>-7.793310690603267</v>
      </c>
      <c r="S171" s="19">
        <f t="shared" si="39"/>
        <v>-6.6933106906032673</v>
      </c>
      <c r="T171" s="20">
        <v>36</v>
      </c>
      <c r="U171" s="20">
        <f t="shared" si="35"/>
        <v>309.14999999999998</v>
      </c>
      <c r="V171" s="23" t="s">
        <v>976</v>
      </c>
      <c r="W171" s="19">
        <f t="shared" si="36"/>
        <v>20.975114923832638</v>
      </c>
      <c r="X171" s="21">
        <f t="shared" si="37"/>
        <v>1342.6247823982856</v>
      </c>
      <c r="Y171" s="21">
        <f t="shared" si="38"/>
        <v>1245.0881307438822</v>
      </c>
    </row>
    <row r="172" spans="1:25" x14ac:dyDescent="0.2">
      <c r="A172" s="19">
        <v>96.7</v>
      </c>
      <c r="B172" s="19">
        <f t="shared" si="31"/>
        <v>2.7999999999999972</v>
      </c>
      <c r="C172" s="19">
        <f t="shared" si="32"/>
        <v>0.29999999999999716</v>
      </c>
      <c r="D172" s="19">
        <v>93.9</v>
      </c>
      <c r="E172" s="19">
        <v>97</v>
      </c>
      <c r="F172" s="5" t="s">
        <v>698</v>
      </c>
      <c r="G172" s="24">
        <v>45.405333300000002</v>
      </c>
      <c r="H172" s="24">
        <v>-44.7858333</v>
      </c>
      <c r="I172" s="5" t="s">
        <v>145</v>
      </c>
      <c r="J172" s="5" t="s">
        <v>749</v>
      </c>
      <c r="K172" s="25">
        <v>1</v>
      </c>
      <c r="L172" s="25">
        <v>1</v>
      </c>
      <c r="M172" s="19">
        <v>-31.3</v>
      </c>
      <c r="N172" s="19" t="s">
        <v>701</v>
      </c>
      <c r="O172" s="20">
        <f t="shared" si="33"/>
        <v>-27.8</v>
      </c>
      <c r="P172" s="20">
        <v>1.19</v>
      </c>
      <c r="Q172" s="20" t="s">
        <v>702</v>
      </c>
      <c r="R172" s="20">
        <f t="shared" si="34"/>
        <v>-7.793310690603267</v>
      </c>
      <c r="S172" s="19">
        <f t="shared" si="39"/>
        <v>-7.6033106906032675</v>
      </c>
      <c r="T172" s="20">
        <v>36</v>
      </c>
      <c r="U172" s="20">
        <f t="shared" si="35"/>
        <v>309.14999999999998</v>
      </c>
      <c r="V172" s="23" t="s">
        <v>976</v>
      </c>
      <c r="W172" s="19">
        <f t="shared" si="36"/>
        <v>20.774212414520264</v>
      </c>
      <c r="X172" s="21">
        <f t="shared" si="37"/>
        <v>1295.5156845105412</v>
      </c>
      <c r="Y172" s="21">
        <f t="shared" si="38"/>
        <v>1165.0630737171393</v>
      </c>
    </row>
    <row r="173" spans="1:25" x14ac:dyDescent="0.2">
      <c r="A173" s="19">
        <v>96.8</v>
      </c>
      <c r="B173" s="19">
        <f t="shared" si="31"/>
        <v>2.8999999999999915</v>
      </c>
      <c r="C173" s="19">
        <f t="shared" si="32"/>
        <v>0.20000000000000284</v>
      </c>
      <c r="D173" s="19">
        <v>93.9</v>
      </c>
      <c r="E173" s="19">
        <v>97</v>
      </c>
      <c r="F173" s="5" t="s">
        <v>698</v>
      </c>
      <c r="G173" s="24">
        <v>45.405333300000002</v>
      </c>
      <c r="H173" s="24">
        <v>-44.7858333</v>
      </c>
      <c r="I173" s="5" t="s">
        <v>145</v>
      </c>
      <c r="J173" s="5" t="s">
        <v>1171</v>
      </c>
      <c r="K173" s="25">
        <v>1</v>
      </c>
      <c r="L173" s="25">
        <v>1</v>
      </c>
      <c r="M173" s="19">
        <v>-33</v>
      </c>
      <c r="N173" s="19" t="s">
        <v>701</v>
      </c>
      <c r="O173" s="20">
        <f t="shared" si="33"/>
        <v>-29.5</v>
      </c>
      <c r="P173" s="20">
        <v>1.2</v>
      </c>
      <c r="Q173" s="20" t="s">
        <v>702</v>
      </c>
      <c r="R173" s="20">
        <f t="shared" si="34"/>
        <v>-7.793310690603267</v>
      </c>
      <c r="S173" s="19">
        <f t="shared" si="39"/>
        <v>-7.5933106906032668</v>
      </c>
      <c r="T173" s="20">
        <v>36</v>
      </c>
      <c r="U173" s="20">
        <f t="shared" si="35"/>
        <v>309.14999999999998</v>
      </c>
      <c r="V173" s="23" t="s">
        <v>976</v>
      </c>
      <c r="W173" s="19">
        <f t="shared" si="36"/>
        <v>22.572580432145052</v>
      </c>
      <c r="X173" s="21">
        <f t="shared" si="37"/>
        <v>1888.7331732718769</v>
      </c>
      <c r="Y173" s="21">
        <f t="shared" si="38"/>
        <v>2743.4729608595367</v>
      </c>
    </row>
    <row r="174" spans="1:25" x14ac:dyDescent="0.2">
      <c r="A174" s="19">
        <v>97</v>
      </c>
      <c r="B174" s="19">
        <f t="shared" si="31"/>
        <v>3.0999999999999943</v>
      </c>
      <c r="C174" s="19">
        <f t="shared" si="32"/>
        <v>0</v>
      </c>
      <c r="D174" s="19">
        <v>93.9</v>
      </c>
      <c r="E174" s="19">
        <v>97</v>
      </c>
      <c r="F174" s="5" t="s">
        <v>698</v>
      </c>
      <c r="G174" s="24">
        <v>45.405333300000002</v>
      </c>
      <c r="H174" s="24">
        <v>-44.7858333</v>
      </c>
      <c r="I174" s="5" t="s">
        <v>145</v>
      </c>
      <c r="J174" s="5" t="s">
        <v>1172</v>
      </c>
      <c r="K174" s="25">
        <v>1</v>
      </c>
      <c r="L174" s="25">
        <v>1</v>
      </c>
      <c r="M174" s="19">
        <v>-32.1</v>
      </c>
      <c r="N174" s="19" t="s">
        <v>701</v>
      </c>
      <c r="O174" s="20">
        <f t="shared" si="33"/>
        <v>-28.6</v>
      </c>
      <c r="P174" s="20">
        <v>2.2000000000000002</v>
      </c>
      <c r="Q174" s="20" t="s">
        <v>702</v>
      </c>
      <c r="R174" s="20">
        <f t="shared" si="34"/>
        <v>-7.793310690603267</v>
      </c>
      <c r="S174" s="19">
        <f t="shared" si="39"/>
        <v>-6.5933106906032668</v>
      </c>
      <c r="T174" s="20">
        <v>36</v>
      </c>
      <c r="U174" s="20">
        <f t="shared" si="35"/>
        <v>309.14999999999998</v>
      </c>
      <c r="V174" s="23" t="s">
        <v>976</v>
      </c>
      <c r="W174" s="19">
        <f t="shared" si="36"/>
        <v>22.65461118941392</v>
      </c>
      <c r="X174" s="21">
        <f t="shared" si="37"/>
        <v>1929.0240827517716</v>
      </c>
      <c r="Y174" s="21">
        <f t="shared" si="38"/>
        <v>2924.1789079605564</v>
      </c>
    </row>
    <row r="175" spans="1:25" ht="13.35" customHeight="1" x14ac:dyDescent="0.2">
      <c r="A175" s="26">
        <v>94</v>
      </c>
      <c r="B175" s="19">
        <f t="shared" si="31"/>
        <v>9.9999999999994316E-2</v>
      </c>
      <c r="C175" s="19">
        <f t="shared" si="32"/>
        <v>3</v>
      </c>
      <c r="D175" s="19">
        <v>93.9</v>
      </c>
      <c r="E175" s="19">
        <v>97</v>
      </c>
      <c r="F175" s="5" t="s">
        <v>698</v>
      </c>
      <c r="G175" s="24">
        <v>9.2561110000000006</v>
      </c>
      <c r="H175" s="24">
        <v>-54.578054999999999</v>
      </c>
      <c r="I175" s="5" t="s">
        <v>705</v>
      </c>
      <c r="J175" s="5" t="s">
        <v>706</v>
      </c>
      <c r="K175" s="25">
        <v>1</v>
      </c>
      <c r="L175" s="25">
        <v>1</v>
      </c>
      <c r="M175" s="19">
        <v>-29.3</v>
      </c>
      <c r="N175" s="19" t="s">
        <v>707</v>
      </c>
      <c r="O175" s="20">
        <f t="shared" si="33"/>
        <v>-25.8</v>
      </c>
      <c r="P175" s="20">
        <v>1.5</v>
      </c>
      <c r="Q175" s="20" t="s">
        <v>708</v>
      </c>
      <c r="R175" s="20">
        <f t="shared" si="34"/>
        <v>-8.0639830370249577</v>
      </c>
      <c r="S175" s="19">
        <f t="shared" si="39"/>
        <v>-7.5639830370249577</v>
      </c>
      <c r="T175" s="20">
        <v>33.4</v>
      </c>
      <c r="U175" s="20">
        <f t="shared" si="35"/>
        <v>306.54999999999995</v>
      </c>
      <c r="V175" s="20" t="s">
        <v>703</v>
      </c>
      <c r="W175" s="19">
        <f t="shared" si="36"/>
        <v>18.718966293343129</v>
      </c>
      <c r="X175" s="21">
        <f t="shared" si="37"/>
        <v>901.98082321079062</v>
      </c>
      <c r="Y175" s="21">
        <f t="shared" si="38"/>
        <v>665.03627627797675</v>
      </c>
    </row>
    <row r="176" spans="1:25" ht="13.35" customHeight="1" x14ac:dyDescent="0.2">
      <c r="A176" s="26">
        <v>94</v>
      </c>
      <c r="B176" s="19">
        <f t="shared" si="31"/>
        <v>9.9999999999994316E-2</v>
      </c>
      <c r="C176" s="19">
        <f t="shared" si="32"/>
        <v>3</v>
      </c>
      <c r="D176" s="19">
        <v>93.9</v>
      </c>
      <c r="E176" s="19">
        <v>97</v>
      </c>
      <c r="F176" s="5" t="s">
        <v>698</v>
      </c>
      <c r="G176" s="24">
        <v>9.2561110000000006</v>
      </c>
      <c r="H176" s="24">
        <v>-54.578054999999999</v>
      </c>
      <c r="I176" s="5" t="s">
        <v>705</v>
      </c>
      <c r="J176" s="5" t="s">
        <v>709</v>
      </c>
      <c r="K176" s="25">
        <v>1</v>
      </c>
      <c r="L176" s="25">
        <v>1</v>
      </c>
      <c r="M176" s="19">
        <v>-30.5</v>
      </c>
      <c r="N176" s="19" t="s">
        <v>707</v>
      </c>
      <c r="O176" s="20">
        <f t="shared" si="33"/>
        <v>-27</v>
      </c>
      <c r="P176" s="20">
        <v>1.5</v>
      </c>
      <c r="Q176" s="20" t="s">
        <v>708</v>
      </c>
      <c r="R176" s="20">
        <f t="shared" si="34"/>
        <v>-7.9708144678636508</v>
      </c>
      <c r="S176" s="19">
        <f t="shared" si="39"/>
        <v>-7.4708144678636508</v>
      </c>
      <c r="T176" s="20">
        <v>34.29</v>
      </c>
      <c r="U176" s="20">
        <f t="shared" si="35"/>
        <v>307.44</v>
      </c>
      <c r="V176" s="20" t="s">
        <v>703</v>
      </c>
      <c r="W176" s="19">
        <f t="shared" si="36"/>
        <v>20.071105377324152</v>
      </c>
      <c r="X176" s="21">
        <f t="shared" si="37"/>
        <v>1112.9287922298743</v>
      </c>
      <c r="Y176" s="21">
        <f t="shared" si="38"/>
        <v>917.40000474147087</v>
      </c>
    </row>
    <row r="177" spans="1:25" ht="13.35" customHeight="1" x14ac:dyDescent="0.2">
      <c r="A177" s="26">
        <v>94</v>
      </c>
      <c r="B177" s="19">
        <f t="shared" si="31"/>
        <v>9.9999999999994316E-2</v>
      </c>
      <c r="C177" s="19">
        <f t="shared" si="32"/>
        <v>3</v>
      </c>
      <c r="D177" s="19">
        <v>93.9</v>
      </c>
      <c r="E177" s="19">
        <v>97</v>
      </c>
      <c r="F177" s="5" t="s">
        <v>698</v>
      </c>
      <c r="G177" s="24">
        <v>9.2561110000000006</v>
      </c>
      <c r="H177" s="24">
        <v>-54.578054999999999</v>
      </c>
      <c r="I177" s="5" t="s">
        <v>705</v>
      </c>
      <c r="J177" s="5" t="s">
        <v>710</v>
      </c>
      <c r="K177" s="25">
        <v>1</v>
      </c>
      <c r="L177" s="25">
        <v>1</v>
      </c>
      <c r="M177" s="19">
        <v>-30.8</v>
      </c>
      <c r="N177" s="19" t="s">
        <v>707</v>
      </c>
      <c r="O177" s="20">
        <f t="shared" si="33"/>
        <v>-27.3</v>
      </c>
      <c r="P177" s="20">
        <v>1.5</v>
      </c>
      <c r="Q177" s="20" t="s">
        <v>708</v>
      </c>
      <c r="R177" s="20">
        <f t="shared" si="34"/>
        <v>-7.9436984075398094</v>
      </c>
      <c r="S177" s="19">
        <f t="shared" si="39"/>
        <v>-7.4436984075398094</v>
      </c>
      <c r="T177" s="20">
        <v>34.549999999999997</v>
      </c>
      <c r="U177" s="20">
        <f t="shared" si="35"/>
        <v>307.7</v>
      </c>
      <c r="V177" s="20" t="s">
        <v>703</v>
      </c>
      <c r="W177" s="19">
        <f t="shared" si="36"/>
        <v>20.41359267241716</v>
      </c>
      <c r="X177" s="21">
        <f t="shared" si="37"/>
        <v>1182.1161381493132</v>
      </c>
      <c r="Y177" s="21">
        <f t="shared" si="38"/>
        <v>1013.1456524337864</v>
      </c>
    </row>
    <row r="178" spans="1:25" ht="13.35" customHeight="1" x14ac:dyDescent="0.2">
      <c r="A178" s="26">
        <v>95</v>
      </c>
      <c r="B178" s="19">
        <f t="shared" si="31"/>
        <v>1.0999999999999943</v>
      </c>
      <c r="C178" s="19">
        <f t="shared" si="32"/>
        <v>2</v>
      </c>
      <c r="D178" s="19">
        <v>93.9</v>
      </c>
      <c r="E178" s="19">
        <v>97</v>
      </c>
      <c r="F178" s="5" t="s">
        <v>698</v>
      </c>
      <c r="G178" s="24">
        <v>9.2561111</v>
      </c>
      <c r="H178" s="24">
        <f>-54.57805556</f>
        <v>-54.578055560000003</v>
      </c>
      <c r="I178" s="5" t="s">
        <v>705</v>
      </c>
      <c r="J178" s="5" t="s">
        <v>728</v>
      </c>
      <c r="K178" s="25">
        <v>1</v>
      </c>
      <c r="L178" s="25">
        <v>1</v>
      </c>
      <c r="M178" s="19">
        <v>-30</v>
      </c>
      <c r="N178" s="19" t="s">
        <v>707</v>
      </c>
      <c r="O178" s="20">
        <f t="shared" si="33"/>
        <v>-26.5</v>
      </c>
      <c r="P178" s="20">
        <v>0.99</v>
      </c>
      <c r="Q178" s="20" t="s">
        <v>702</v>
      </c>
      <c r="R178" s="20">
        <f t="shared" si="34"/>
        <v>-8.2116401769621525</v>
      </c>
      <c r="S178" s="19">
        <f t="shared" si="39"/>
        <v>-8.2216401769621523</v>
      </c>
      <c r="T178" s="20">
        <v>32</v>
      </c>
      <c r="U178" s="20">
        <f t="shared" si="35"/>
        <v>305.14999999999998</v>
      </c>
      <c r="V178" s="20" t="s">
        <v>703</v>
      </c>
      <c r="W178" s="19">
        <f t="shared" si="36"/>
        <v>18.775921749396794</v>
      </c>
      <c r="X178" s="21">
        <f t="shared" si="37"/>
        <v>880.89935523553254</v>
      </c>
      <c r="Y178" s="21">
        <f t="shared" si="38"/>
        <v>651.90196339870238</v>
      </c>
    </row>
    <row r="179" spans="1:25" ht="13.35" customHeight="1" x14ac:dyDescent="0.2">
      <c r="A179" s="26">
        <v>95</v>
      </c>
      <c r="B179" s="19">
        <f t="shared" si="31"/>
        <v>1.0999999999999943</v>
      </c>
      <c r="C179" s="19">
        <f t="shared" si="32"/>
        <v>2</v>
      </c>
      <c r="D179" s="19">
        <v>93.9</v>
      </c>
      <c r="E179" s="19">
        <v>97</v>
      </c>
      <c r="F179" s="5" t="s">
        <v>698</v>
      </c>
      <c r="G179" s="24">
        <v>9.2561111</v>
      </c>
      <c r="H179" s="24">
        <f>-54.57805556</f>
        <v>-54.578055560000003</v>
      </c>
      <c r="I179" s="5" t="s">
        <v>705</v>
      </c>
      <c r="J179" s="5" t="s">
        <v>729</v>
      </c>
      <c r="K179" s="25">
        <v>1</v>
      </c>
      <c r="L179" s="25">
        <v>1</v>
      </c>
      <c r="M179" s="19">
        <v>-30.1</v>
      </c>
      <c r="N179" s="19" t="s">
        <v>707</v>
      </c>
      <c r="O179" s="20">
        <f t="shared" ref="O179:O242" si="40">M179+3.5</f>
        <v>-26.6</v>
      </c>
      <c r="P179" s="20">
        <v>0.99</v>
      </c>
      <c r="Q179" s="20" t="s">
        <v>702</v>
      </c>
      <c r="R179" s="20">
        <f t="shared" si="34"/>
        <v>-8.2116401769621525</v>
      </c>
      <c r="S179" s="19">
        <f t="shared" si="39"/>
        <v>-8.2216401769621523</v>
      </c>
      <c r="T179" s="20">
        <v>32</v>
      </c>
      <c r="U179" s="20">
        <f t="shared" si="35"/>
        <v>305.14999999999998</v>
      </c>
      <c r="V179" s="20" t="s">
        <v>703</v>
      </c>
      <c r="W179" s="19">
        <f t="shared" si="36"/>
        <v>18.880583339878633</v>
      </c>
      <c r="X179" s="21">
        <f t="shared" si="37"/>
        <v>892.9995371373725</v>
      </c>
      <c r="Y179" s="21">
        <f t="shared" si="38"/>
        <v>665.49499640383499</v>
      </c>
    </row>
    <row r="180" spans="1:25" x14ac:dyDescent="0.2">
      <c r="A180" s="26">
        <v>95</v>
      </c>
      <c r="B180" s="19">
        <f t="shared" si="31"/>
        <v>1.0999999999999943</v>
      </c>
      <c r="C180" s="19">
        <f t="shared" si="32"/>
        <v>2</v>
      </c>
      <c r="D180" s="19">
        <v>93.9</v>
      </c>
      <c r="E180" s="19">
        <v>97</v>
      </c>
      <c r="F180" s="5" t="s">
        <v>698</v>
      </c>
      <c r="G180" s="24">
        <v>9.2561111</v>
      </c>
      <c r="H180" s="24">
        <f>-54.57805556</f>
        <v>-54.578055560000003</v>
      </c>
      <c r="I180" s="5" t="s">
        <v>705</v>
      </c>
      <c r="J180" s="5" t="s">
        <v>730</v>
      </c>
      <c r="K180" s="25">
        <v>1</v>
      </c>
      <c r="L180" s="25">
        <v>1</v>
      </c>
      <c r="M180" s="19">
        <v>-29.5</v>
      </c>
      <c r="N180" s="19" t="s">
        <v>707</v>
      </c>
      <c r="O180" s="20">
        <f t="shared" si="40"/>
        <v>-26</v>
      </c>
      <c r="P180" s="20">
        <v>0.99</v>
      </c>
      <c r="Q180" s="20" t="s">
        <v>702</v>
      </c>
      <c r="R180" s="20">
        <f t="shared" si="34"/>
        <v>-8.2116401769621525</v>
      </c>
      <c r="S180" s="19">
        <f t="shared" si="39"/>
        <v>-8.2216401769621523</v>
      </c>
      <c r="T180" s="20">
        <v>32</v>
      </c>
      <c r="U180" s="20">
        <f t="shared" si="35"/>
        <v>305.14999999999998</v>
      </c>
      <c r="V180" s="20" t="s">
        <v>703</v>
      </c>
      <c r="W180" s="19">
        <f t="shared" si="36"/>
        <v>18.252936163283273</v>
      </c>
      <c r="X180" s="21">
        <f t="shared" si="37"/>
        <v>825.03733273562091</v>
      </c>
      <c r="Y180" s="21">
        <f t="shared" si="38"/>
        <v>591.52805223448058</v>
      </c>
    </row>
    <row r="181" spans="1:25" x14ac:dyDescent="0.2">
      <c r="A181" s="26">
        <f>AVERAGE(D181:E181)</f>
        <v>95.45</v>
      </c>
      <c r="B181" s="19">
        <f t="shared" si="31"/>
        <v>1.5499999999999972</v>
      </c>
      <c r="C181" s="19">
        <f t="shared" si="32"/>
        <v>1.5499999999999972</v>
      </c>
      <c r="D181" s="19">
        <v>93.9</v>
      </c>
      <c r="E181" s="19">
        <v>97</v>
      </c>
      <c r="F181" s="5" t="s">
        <v>698</v>
      </c>
      <c r="G181" s="24">
        <v>9.2561099999999996</v>
      </c>
      <c r="H181" s="24">
        <v>-54.578055599999999</v>
      </c>
      <c r="I181" s="5" t="s">
        <v>737</v>
      </c>
      <c r="J181" s="5" t="s">
        <v>738</v>
      </c>
      <c r="K181" s="25">
        <v>1</v>
      </c>
      <c r="L181" s="25">
        <v>0</v>
      </c>
      <c r="M181" s="19">
        <v>-29.4</v>
      </c>
      <c r="N181" s="19" t="s">
        <v>707</v>
      </c>
      <c r="O181" s="20">
        <f t="shared" si="40"/>
        <v>-25.9</v>
      </c>
      <c r="P181" s="20">
        <v>2.1</v>
      </c>
      <c r="Q181" s="20" t="s">
        <v>708</v>
      </c>
      <c r="R181" s="20">
        <f t="shared" si="34"/>
        <v>-8.2116401769621525</v>
      </c>
      <c r="S181" s="19">
        <f t="shared" si="39"/>
        <v>-7.1116401769621529</v>
      </c>
      <c r="T181" s="20">
        <v>32</v>
      </c>
      <c r="U181" s="20">
        <f t="shared" si="35"/>
        <v>305.14999999999998</v>
      </c>
      <c r="V181" s="20" t="s">
        <v>703</v>
      </c>
      <c r="W181" s="19">
        <f t="shared" si="36"/>
        <v>19.287916869970001</v>
      </c>
      <c r="X181" s="21">
        <f t="shared" si="37"/>
        <v>943.43554117031681</v>
      </c>
      <c r="Y181" s="21">
        <f t="shared" si="38"/>
        <v>724.27069894446822</v>
      </c>
    </row>
    <row r="182" spans="1:25" x14ac:dyDescent="0.2">
      <c r="A182" s="26">
        <v>96</v>
      </c>
      <c r="B182" s="19">
        <f t="shared" si="31"/>
        <v>2.0999999999999943</v>
      </c>
      <c r="C182" s="19">
        <f t="shared" si="32"/>
        <v>1</v>
      </c>
      <c r="D182" s="19">
        <v>93.9</v>
      </c>
      <c r="E182" s="19">
        <v>97</v>
      </c>
      <c r="F182" s="5" t="s">
        <v>698</v>
      </c>
      <c r="G182" s="24">
        <v>9.2561099999999996</v>
      </c>
      <c r="H182" s="24">
        <v>-54.578055599999999</v>
      </c>
      <c r="I182" s="5" t="s">
        <v>705</v>
      </c>
      <c r="J182" s="5" t="s">
        <v>743</v>
      </c>
      <c r="K182" s="25">
        <v>1</v>
      </c>
      <c r="L182" s="25">
        <v>1</v>
      </c>
      <c r="M182" s="19">
        <v>-29.2</v>
      </c>
      <c r="N182" s="19" t="s">
        <v>707</v>
      </c>
      <c r="O182" s="20">
        <f t="shared" si="40"/>
        <v>-25.7</v>
      </c>
      <c r="P182" s="20">
        <v>2.1</v>
      </c>
      <c r="Q182" s="20" t="s">
        <v>702</v>
      </c>
      <c r="R182" s="20">
        <f t="shared" si="34"/>
        <v>-8.2116401769621525</v>
      </c>
      <c r="S182" s="19">
        <f t="shared" si="39"/>
        <v>-7.1116401769621529</v>
      </c>
      <c r="T182" s="20">
        <v>32</v>
      </c>
      <c r="U182" s="20">
        <f t="shared" si="35"/>
        <v>305.14999999999998</v>
      </c>
      <c r="V182" s="20" t="s">
        <v>703</v>
      </c>
      <c r="W182" s="19">
        <f t="shared" si="36"/>
        <v>19.078681949130427</v>
      </c>
      <c r="X182" s="21">
        <f t="shared" si="37"/>
        <v>916.83653821411258</v>
      </c>
      <c r="Y182" s="21">
        <f t="shared" si="38"/>
        <v>692.83889528390364</v>
      </c>
    </row>
    <row r="183" spans="1:25" x14ac:dyDescent="0.2">
      <c r="A183" s="26">
        <v>96</v>
      </c>
      <c r="B183" s="19">
        <f t="shared" si="31"/>
        <v>2.0999999999999943</v>
      </c>
      <c r="C183" s="19">
        <f t="shared" si="32"/>
        <v>1</v>
      </c>
      <c r="D183" s="19">
        <v>93.9</v>
      </c>
      <c r="E183" s="19">
        <v>97</v>
      </c>
      <c r="F183" s="5" t="s">
        <v>698</v>
      </c>
      <c r="G183" s="24">
        <v>9.2561099999999996</v>
      </c>
      <c r="H183" s="24">
        <v>-54.578055599999999</v>
      </c>
      <c r="I183" s="5" t="s">
        <v>705</v>
      </c>
      <c r="J183" s="5" t="s">
        <v>744</v>
      </c>
      <c r="K183" s="25">
        <v>1</v>
      </c>
      <c r="L183" s="25">
        <v>1</v>
      </c>
      <c r="M183" s="19">
        <v>-30.5</v>
      </c>
      <c r="N183" s="19" t="s">
        <v>707</v>
      </c>
      <c r="O183" s="20">
        <f t="shared" si="40"/>
        <v>-27</v>
      </c>
      <c r="P183" s="20">
        <v>2.1</v>
      </c>
      <c r="Q183" s="20" t="s">
        <v>702</v>
      </c>
      <c r="R183" s="20">
        <f t="shared" si="34"/>
        <v>-8.2116401769621525</v>
      </c>
      <c r="S183" s="19">
        <f t="shared" si="39"/>
        <v>-7.1116401769621529</v>
      </c>
      <c r="T183" s="20">
        <v>32</v>
      </c>
      <c r="U183" s="20">
        <f t="shared" si="35"/>
        <v>305.14999999999998</v>
      </c>
      <c r="V183" s="20" t="s">
        <v>703</v>
      </c>
      <c r="W183" s="19">
        <f t="shared" si="36"/>
        <v>20.440246477942292</v>
      </c>
      <c r="X183" s="21">
        <f t="shared" si="37"/>
        <v>1122.8403145404975</v>
      </c>
      <c r="Y183" s="21">
        <f t="shared" si="38"/>
        <v>965.50134305235099</v>
      </c>
    </row>
    <row r="184" spans="1:25" x14ac:dyDescent="0.2">
      <c r="A184" s="26">
        <v>96</v>
      </c>
      <c r="B184" s="19">
        <f t="shared" ref="B184:B247" si="41">ABS(A184-D184)</f>
        <v>2.0999999999999943</v>
      </c>
      <c r="C184" s="19">
        <f t="shared" ref="C184:C247" si="42">ABS(E184-A184)</f>
        <v>1</v>
      </c>
      <c r="D184" s="19">
        <v>93.9</v>
      </c>
      <c r="E184" s="19">
        <v>97</v>
      </c>
      <c r="F184" s="5" t="s">
        <v>698</v>
      </c>
      <c r="G184" s="24">
        <v>9.2561099999999996</v>
      </c>
      <c r="H184" s="24">
        <v>-54.578055599999999</v>
      </c>
      <c r="I184" s="5" t="s">
        <v>705</v>
      </c>
      <c r="J184" s="5" t="s">
        <v>745</v>
      </c>
      <c r="K184" s="25">
        <v>1</v>
      </c>
      <c r="L184" s="25">
        <v>1</v>
      </c>
      <c r="M184" s="19">
        <v>-29.9</v>
      </c>
      <c r="N184" s="19" t="s">
        <v>707</v>
      </c>
      <c r="O184" s="20">
        <f t="shared" si="40"/>
        <v>-26.4</v>
      </c>
      <c r="P184" s="20">
        <v>2.1</v>
      </c>
      <c r="Q184" s="20" t="s">
        <v>702</v>
      </c>
      <c r="R184" s="20">
        <f t="shared" si="34"/>
        <v>-8.2116401769621525</v>
      </c>
      <c r="S184" s="19">
        <f t="shared" si="39"/>
        <v>-7.1116401769621529</v>
      </c>
      <c r="T184" s="20">
        <v>32</v>
      </c>
      <c r="U184" s="20">
        <f t="shared" si="35"/>
        <v>305.14999999999998</v>
      </c>
      <c r="V184" s="20" t="s">
        <v>703</v>
      </c>
      <c r="W184" s="19">
        <f t="shared" ref="W184:W247" si="43">1000*((S184+1000)/(O184+1000)-1)</f>
        <v>19.811380261953282</v>
      </c>
      <c r="X184" s="21">
        <f t="shared" ref="X184:X247" si="44">(168/(26.5-W184))/(EXP(-58.0931+90.5069*(100/U184)+22.294*LN(U184/100)+34*(0.02777+(-0.02589)*(U184/100)+0.00506*(U184/100)^2)))</f>
        <v>1017.2705008241627</v>
      </c>
      <c r="Y184" s="21">
        <f t="shared" ref="Y184:Y247" si="45">(82.4/(23.9-W184))/(EXP(-58.093+90.5069*(100/U184)+22.294*LN(U184/100)+34*(0.02777+(-0.0259)*(U184/100)+0.00506*(U184/100)^2)))</f>
        <v>816.99861718435261</v>
      </c>
    </row>
    <row r="185" spans="1:25" x14ac:dyDescent="0.2">
      <c r="A185" s="26">
        <v>97</v>
      </c>
      <c r="B185" s="19">
        <f t="shared" si="41"/>
        <v>3.0999999999999943</v>
      </c>
      <c r="C185" s="19">
        <f t="shared" si="42"/>
        <v>0</v>
      </c>
      <c r="D185" s="19">
        <v>93.9</v>
      </c>
      <c r="E185" s="19">
        <v>97</v>
      </c>
      <c r="F185" s="5" t="s">
        <v>698</v>
      </c>
      <c r="G185" s="24">
        <v>9.2561099999999996</v>
      </c>
      <c r="H185" s="24">
        <v>-54.578055599999999</v>
      </c>
      <c r="I185" s="5" t="s">
        <v>705</v>
      </c>
      <c r="J185" s="5" t="s">
        <v>753</v>
      </c>
      <c r="K185" s="25">
        <v>1</v>
      </c>
      <c r="L185" s="25">
        <v>1</v>
      </c>
      <c r="M185" s="19">
        <v>-30</v>
      </c>
      <c r="N185" s="19" t="s">
        <v>707</v>
      </c>
      <c r="O185" s="20">
        <f t="shared" si="40"/>
        <v>-26.5</v>
      </c>
      <c r="P185" s="20">
        <v>1.19</v>
      </c>
      <c r="Q185" s="20" t="s">
        <v>702</v>
      </c>
      <c r="R185" s="20">
        <f t="shared" si="34"/>
        <v>-8.2116401769621525</v>
      </c>
      <c r="S185" s="19">
        <f t="shared" si="39"/>
        <v>-8.021640176962153</v>
      </c>
      <c r="T185" s="20">
        <v>32</v>
      </c>
      <c r="U185" s="20">
        <f t="shared" si="35"/>
        <v>305.14999999999998</v>
      </c>
      <c r="V185" s="20" t="s">
        <v>703</v>
      </c>
      <c r="W185" s="19">
        <f t="shared" si="43"/>
        <v>18.981366022637669</v>
      </c>
      <c r="X185" s="21">
        <f t="shared" si="44"/>
        <v>904.96964890584763</v>
      </c>
      <c r="Y185" s="21">
        <f t="shared" si="45"/>
        <v>679.13097163780856</v>
      </c>
    </row>
    <row r="186" spans="1:25" x14ac:dyDescent="0.2">
      <c r="A186" s="26">
        <v>97</v>
      </c>
      <c r="B186" s="19">
        <f t="shared" si="41"/>
        <v>3.0999999999999943</v>
      </c>
      <c r="C186" s="19">
        <f t="shared" si="42"/>
        <v>0</v>
      </c>
      <c r="D186" s="19">
        <v>93.9</v>
      </c>
      <c r="E186" s="19">
        <v>97</v>
      </c>
      <c r="F186" s="5" t="s">
        <v>698</v>
      </c>
      <c r="G186" s="24">
        <v>9.2561099999999996</v>
      </c>
      <c r="H186" s="24">
        <v>-54.578055599999999</v>
      </c>
      <c r="I186" s="5" t="s">
        <v>705</v>
      </c>
      <c r="J186" s="5" t="s">
        <v>754</v>
      </c>
      <c r="K186" s="25">
        <v>1</v>
      </c>
      <c r="L186" s="25">
        <v>1</v>
      </c>
      <c r="M186" s="19">
        <v>-30.1</v>
      </c>
      <c r="N186" s="19" t="s">
        <v>707</v>
      </c>
      <c r="O186" s="20">
        <f t="shared" si="40"/>
        <v>-26.6</v>
      </c>
      <c r="P186" s="20">
        <v>1.19</v>
      </c>
      <c r="Q186" s="20" t="s">
        <v>702</v>
      </c>
      <c r="R186" s="20">
        <f t="shared" si="34"/>
        <v>-8.2116401769621525</v>
      </c>
      <c r="S186" s="19">
        <f t="shared" si="39"/>
        <v>-8.021640176962153</v>
      </c>
      <c r="T186" s="20">
        <v>32</v>
      </c>
      <c r="U186" s="20">
        <f t="shared" si="35"/>
        <v>305.14999999999998</v>
      </c>
      <c r="V186" s="20" t="s">
        <v>703</v>
      </c>
      <c r="W186" s="19">
        <f t="shared" si="43"/>
        <v>19.086048718962356</v>
      </c>
      <c r="X186" s="21">
        <f t="shared" si="44"/>
        <v>917.74754012045105</v>
      </c>
      <c r="Y186" s="21">
        <f t="shared" si="45"/>
        <v>693.89914379374409</v>
      </c>
    </row>
    <row r="187" spans="1:25" x14ac:dyDescent="0.2">
      <c r="A187" s="26">
        <v>97</v>
      </c>
      <c r="B187" s="19">
        <f t="shared" si="41"/>
        <v>3.0999999999999943</v>
      </c>
      <c r="C187" s="19">
        <f t="shared" si="42"/>
        <v>0</v>
      </c>
      <c r="D187" s="19">
        <v>93.9</v>
      </c>
      <c r="E187" s="19">
        <v>97</v>
      </c>
      <c r="F187" s="5" t="s">
        <v>698</v>
      </c>
      <c r="G187" s="24">
        <v>9.2561099999999996</v>
      </c>
      <c r="H187" s="24">
        <v>-54.578055599999999</v>
      </c>
      <c r="I187" s="5" t="s">
        <v>705</v>
      </c>
      <c r="J187" s="5" t="s">
        <v>755</v>
      </c>
      <c r="K187" s="25">
        <v>1</v>
      </c>
      <c r="L187" s="25">
        <v>1</v>
      </c>
      <c r="M187" s="19">
        <v>-31.3</v>
      </c>
      <c r="N187" s="19" t="s">
        <v>707</v>
      </c>
      <c r="O187" s="20">
        <f t="shared" si="40"/>
        <v>-27.8</v>
      </c>
      <c r="P187" s="20">
        <v>1.19</v>
      </c>
      <c r="Q187" s="20" t="s">
        <v>702</v>
      </c>
      <c r="R187" s="20">
        <f t="shared" si="34"/>
        <v>-8.2116401769621525</v>
      </c>
      <c r="S187" s="19">
        <f t="shared" si="39"/>
        <v>-8.021640176962153</v>
      </c>
      <c r="T187" s="20">
        <v>32</v>
      </c>
      <c r="U187" s="20">
        <f t="shared" si="35"/>
        <v>305.14999999999998</v>
      </c>
      <c r="V187" s="20" t="s">
        <v>703</v>
      </c>
      <c r="W187" s="19">
        <f t="shared" si="43"/>
        <v>20.343920821886297</v>
      </c>
      <c r="X187" s="21">
        <f t="shared" si="44"/>
        <v>1105.270961253301</v>
      </c>
      <c r="Y187" s="21">
        <f t="shared" si="45"/>
        <v>939.34822732172904</v>
      </c>
    </row>
    <row r="188" spans="1:25" x14ac:dyDescent="0.2">
      <c r="A188" s="26">
        <v>97</v>
      </c>
      <c r="B188" s="19">
        <f t="shared" si="41"/>
        <v>3.0999999999999943</v>
      </c>
      <c r="C188" s="19">
        <f t="shared" si="42"/>
        <v>0</v>
      </c>
      <c r="D188" s="19">
        <v>93.9</v>
      </c>
      <c r="E188" s="19">
        <v>97</v>
      </c>
      <c r="F188" s="5" t="s">
        <v>698</v>
      </c>
      <c r="G188" s="24">
        <v>9.2561099999999996</v>
      </c>
      <c r="H188" s="24">
        <v>-54.578055599999999</v>
      </c>
      <c r="I188" s="5" t="s">
        <v>705</v>
      </c>
      <c r="J188" s="5" t="s">
        <v>756</v>
      </c>
      <c r="K188" s="25">
        <v>1</v>
      </c>
      <c r="L188" s="25">
        <v>1</v>
      </c>
      <c r="M188" s="19">
        <v>-31.7</v>
      </c>
      <c r="N188" s="19" t="s">
        <v>707</v>
      </c>
      <c r="O188" s="20">
        <f t="shared" si="40"/>
        <v>-28.2</v>
      </c>
      <c r="P188" s="20">
        <v>1.19</v>
      </c>
      <c r="Q188" s="20" t="s">
        <v>702</v>
      </c>
      <c r="R188" s="20">
        <f t="shared" si="34"/>
        <v>-8.2116401769621525</v>
      </c>
      <c r="S188" s="19">
        <f t="shared" si="39"/>
        <v>-8.021640176962153</v>
      </c>
      <c r="T188" s="20">
        <v>32</v>
      </c>
      <c r="U188" s="20">
        <f t="shared" si="35"/>
        <v>305.14999999999998</v>
      </c>
      <c r="V188" s="20" t="s">
        <v>703</v>
      </c>
      <c r="W188" s="19">
        <f t="shared" si="43"/>
        <v>20.763901855358924</v>
      </c>
      <c r="X188" s="21">
        <f t="shared" si="44"/>
        <v>1186.1958040417942</v>
      </c>
      <c r="Y188" s="21">
        <f t="shared" si="45"/>
        <v>1065.1441753775612</v>
      </c>
    </row>
    <row r="189" spans="1:25" x14ac:dyDescent="0.2">
      <c r="A189" s="26">
        <v>94</v>
      </c>
      <c r="B189" s="19">
        <f t="shared" si="41"/>
        <v>2</v>
      </c>
      <c r="C189" s="19">
        <f t="shared" si="42"/>
        <v>2</v>
      </c>
      <c r="D189" s="19">
        <v>92</v>
      </c>
      <c r="E189" s="19">
        <v>96</v>
      </c>
      <c r="F189" s="5" t="s">
        <v>698</v>
      </c>
      <c r="G189" s="24">
        <v>9.894997</v>
      </c>
      <c r="H189" s="24">
        <v>11.254386999999999</v>
      </c>
      <c r="I189" s="28" t="s">
        <v>687</v>
      </c>
      <c r="J189" s="35">
        <v>55001</v>
      </c>
      <c r="K189" s="29">
        <v>0</v>
      </c>
      <c r="L189" s="29">
        <v>0</v>
      </c>
      <c r="M189" s="30">
        <f>AVERAGE(-27.43,-27.46,-27.38)</f>
        <v>-27.423333333333332</v>
      </c>
      <c r="N189" s="19" t="s">
        <v>1099</v>
      </c>
      <c r="O189" s="20">
        <f t="shared" si="40"/>
        <v>-23.923333333333332</v>
      </c>
      <c r="P189" s="20">
        <v>0.83</v>
      </c>
      <c r="Q189" s="20" t="s">
        <v>688</v>
      </c>
      <c r="R189" s="20">
        <f t="shared" si="34"/>
        <v>-8.1060329903642021</v>
      </c>
      <c r="S189" s="19">
        <f t="shared" si="39"/>
        <v>-8.276032990364202</v>
      </c>
      <c r="T189" s="20">
        <v>33</v>
      </c>
      <c r="U189" s="20">
        <f t="shared" si="35"/>
        <v>306.14999999999998</v>
      </c>
      <c r="V189" s="20" t="s">
        <v>1099</v>
      </c>
      <c r="W189" s="19">
        <f t="shared" si="43"/>
        <v>16.030810772687644</v>
      </c>
      <c r="X189" s="21">
        <f t="shared" si="44"/>
        <v>664.52690523372507</v>
      </c>
      <c r="Y189" s="21">
        <f t="shared" si="45"/>
        <v>434.03244181113496</v>
      </c>
    </row>
    <row r="190" spans="1:25" x14ac:dyDescent="0.2">
      <c r="A190" s="26">
        <v>94</v>
      </c>
      <c r="B190" s="19">
        <f t="shared" si="41"/>
        <v>2</v>
      </c>
      <c r="C190" s="19">
        <f t="shared" si="42"/>
        <v>2</v>
      </c>
      <c r="D190" s="19">
        <v>92</v>
      </c>
      <c r="E190" s="19">
        <v>96</v>
      </c>
      <c r="F190" s="5" t="s">
        <v>698</v>
      </c>
      <c r="G190" s="24">
        <v>30.384015999999999</v>
      </c>
      <c r="H190" s="24">
        <v>49.135247</v>
      </c>
      <c r="I190" s="28" t="s">
        <v>699</v>
      </c>
      <c r="J190" s="35">
        <v>36925</v>
      </c>
      <c r="K190" s="29">
        <v>0</v>
      </c>
      <c r="L190" s="29">
        <v>0</v>
      </c>
      <c r="M190" s="30">
        <f>AVERAGE(-29.92,-29.87,-30.2)</f>
        <v>-29.99666666666667</v>
      </c>
      <c r="N190" s="26" t="s">
        <v>1099</v>
      </c>
      <c r="O190" s="20">
        <f t="shared" si="40"/>
        <v>-26.49666666666667</v>
      </c>
      <c r="P190" s="20">
        <v>3</v>
      </c>
      <c r="Q190" s="20" t="s">
        <v>688</v>
      </c>
      <c r="R190" s="20">
        <f t="shared" si="34"/>
        <v>-7.9259934387890958</v>
      </c>
      <c r="S190" s="19">
        <f t="shared" si="39"/>
        <v>-5.9259934387890958</v>
      </c>
      <c r="T190" s="20">
        <v>34.72</v>
      </c>
      <c r="U190" s="20">
        <f t="shared" si="35"/>
        <v>307.87</v>
      </c>
      <c r="V190" s="20" t="s">
        <v>1099</v>
      </c>
      <c r="W190" s="19">
        <f t="shared" si="43"/>
        <v>21.130562704333443</v>
      </c>
      <c r="X190" s="21">
        <f t="shared" si="44"/>
        <v>1344.8268402642677</v>
      </c>
      <c r="Y190" s="21">
        <f t="shared" si="45"/>
        <v>1280.0670202760791</v>
      </c>
    </row>
    <row r="191" spans="1:25" x14ac:dyDescent="0.2">
      <c r="A191" s="26">
        <v>94</v>
      </c>
      <c r="B191" s="19">
        <f t="shared" si="41"/>
        <v>2</v>
      </c>
      <c r="C191" s="19">
        <f t="shared" si="42"/>
        <v>2</v>
      </c>
      <c r="D191" s="19">
        <v>92</v>
      </c>
      <c r="E191" s="19">
        <v>96</v>
      </c>
      <c r="F191" s="5" t="s">
        <v>698</v>
      </c>
      <c r="G191" s="24">
        <v>-25.621224000000002</v>
      </c>
      <c r="H191" s="24">
        <v>-59.803187000000001</v>
      </c>
      <c r="I191" s="28" t="s">
        <v>717</v>
      </c>
      <c r="J191" s="35" t="s">
        <v>718</v>
      </c>
      <c r="K191" s="29">
        <v>0</v>
      </c>
      <c r="L191" s="29">
        <v>0</v>
      </c>
      <c r="M191" s="30">
        <f>AVERAGE(-27.03,-27.126)</f>
        <v>-27.078000000000003</v>
      </c>
      <c r="N191" s="26" t="s">
        <v>1099</v>
      </c>
      <c r="O191" s="20">
        <f t="shared" si="40"/>
        <v>-23.578000000000003</v>
      </c>
      <c r="P191" s="20">
        <v>1.3</v>
      </c>
      <c r="Q191" s="20" t="s">
        <v>582</v>
      </c>
      <c r="R191" s="20">
        <f t="shared" si="34"/>
        <v>-8.3179418050304115</v>
      </c>
      <c r="S191" s="19">
        <f t="shared" si="39"/>
        <v>-8.0179418050304108</v>
      </c>
      <c r="T191" s="20">
        <v>31</v>
      </c>
      <c r="U191" s="20">
        <f t="shared" si="35"/>
        <v>304.14999999999998</v>
      </c>
      <c r="V191" s="20" t="s">
        <v>1099</v>
      </c>
      <c r="W191" s="19">
        <f t="shared" si="43"/>
        <v>15.93579230595954</v>
      </c>
      <c r="X191" s="21">
        <f t="shared" si="44"/>
        <v>629.64496006660022</v>
      </c>
      <c r="Y191" s="21">
        <f t="shared" si="45"/>
        <v>410.02816907883391</v>
      </c>
    </row>
    <row r="192" spans="1:25" ht="13.35" customHeight="1" x14ac:dyDescent="0.2">
      <c r="A192" s="26">
        <v>94</v>
      </c>
      <c r="B192" s="19">
        <f t="shared" si="41"/>
        <v>2</v>
      </c>
      <c r="C192" s="19">
        <f t="shared" si="42"/>
        <v>2</v>
      </c>
      <c r="D192" s="19">
        <v>92</v>
      </c>
      <c r="E192" s="19">
        <v>96</v>
      </c>
      <c r="F192" s="5" t="s">
        <v>698</v>
      </c>
      <c r="G192" s="24">
        <v>-25.621224000000002</v>
      </c>
      <c r="H192" s="24">
        <v>-59.803187000000001</v>
      </c>
      <c r="I192" s="28" t="s">
        <v>717</v>
      </c>
      <c r="J192" s="35">
        <v>326476</v>
      </c>
      <c r="K192" s="29">
        <v>0</v>
      </c>
      <c r="L192" s="29">
        <v>0</v>
      </c>
      <c r="M192" s="30">
        <f>AVERAGE(-29.25,-29.128)</f>
        <v>-29.189</v>
      </c>
      <c r="N192" s="26" t="s">
        <v>1099</v>
      </c>
      <c r="O192" s="20">
        <f t="shared" si="40"/>
        <v>-25.689</v>
      </c>
      <c r="P192" s="20">
        <v>1.3</v>
      </c>
      <c r="Q192" s="20" t="s">
        <v>582</v>
      </c>
      <c r="R192" s="20">
        <f t="shared" si="34"/>
        <v>-8.3179418050304115</v>
      </c>
      <c r="S192" s="19">
        <f t="shared" si="39"/>
        <v>-8.0179418050304108</v>
      </c>
      <c r="T192" s="20">
        <v>31</v>
      </c>
      <c r="U192" s="20">
        <f t="shared" si="35"/>
        <v>304.14999999999998</v>
      </c>
      <c r="V192" s="20" t="s">
        <v>1099</v>
      </c>
      <c r="W192" s="19">
        <f t="shared" si="43"/>
        <v>18.136979049779399</v>
      </c>
      <c r="X192" s="21">
        <f t="shared" si="44"/>
        <v>795.37049724524684</v>
      </c>
      <c r="Y192" s="21">
        <f t="shared" si="45"/>
        <v>566.63849171431013</v>
      </c>
    </row>
    <row r="193" spans="1:25" s="22" customFormat="1" x14ac:dyDescent="0.2">
      <c r="A193" s="19">
        <v>97</v>
      </c>
      <c r="B193" s="19">
        <f t="shared" si="41"/>
        <v>3.0999999999999943</v>
      </c>
      <c r="C193" s="19">
        <f t="shared" si="42"/>
        <v>0</v>
      </c>
      <c r="D193" s="19">
        <v>93.9</v>
      </c>
      <c r="E193" s="19">
        <v>97</v>
      </c>
      <c r="F193" s="5" t="s">
        <v>698</v>
      </c>
      <c r="G193" s="24">
        <v>12.486666</v>
      </c>
      <c r="H193" s="24">
        <v>-20.046665999999998</v>
      </c>
      <c r="I193" s="5" t="s">
        <v>711</v>
      </c>
      <c r="J193" s="5" t="s">
        <v>757</v>
      </c>
      <c r="K193" s="25">
        <v>1</v>
      </c>
      <c r="L193" s="25">
        <v>1</v>
      </c>
      <c r="M193" s="19">
        <v>-30.2</v>
      </c>
      <c r="N193" s="19" t="s">
        <v>708</v>
      </c>
      <c r="O193" s="20">
        <f t="shared" si="40"/>
        <v>-26.7</v>
      </c>
      <c r="P193" s="20">
        <v>1.5</v>
      </c>
      <c r="Q193" s="20" t="s">
        <v>708</v>
      </c>
      <c r="R193" s="20">
        <f t="shared" si="34"/>
        <v>-8.0534876895483443</v>
      </c>
      <c r="S193" s="19">
        <f t="shared" si="39"/>
        <v>-7.5534876895483443</v>
      </c>
      <c r="T193" s="20">
        <v>33.5</v>
      </c>
      <c r="U193" s="20">
        <f t="shared" si="35"/>
        <v>306.64999999999998</v>
      </c>
      <c r="V193" s="20" t="s">
        <v>712</v>
      </c>
      <c r="W193" s="19">
        <f t="shared" si="43"/>
        <v>19.671747981559349</v>
      </c>
      <c r="X193" s="21">
        <f t="shared" si="44"/>
        <v>1030.0840901656875</v>
      </c>
      <c r="Y193" s="21">
        <f t="shared" si="45"/>
        <v>816.67386319289665</v>
      </c>
    </row>
    <row r="194" spans="1:25" x14ac:dyDescent="0.2">
      <c r="A194" s="19">
        <v>97</v>
      </c>
      <c r="B194" s="19">
        <f t="shared" si="41"/>
        <v>3.0999999999999943</v>
      </c>
      <c r="C194" s="19">
        <f t="shared" si="42"/>
        <v>0</v>
      </c>
      <c r="D194" s="19">
        <v>93.9</v>
      </c>
      <c r="E194" s="19">
        <v>97</v>
      </c>
      <c r="F194" s="5" t="s">
        <v>698</v>
      </c>
      <c r="G194" s="24">
        <v>15.1386</v>
      </c>
      <c r="H194" s="24">
        <v>-23.206700000000001</v>
      </c>
      <c r="I194" s="5" t="s">
        <v>731</v>
      </c>
      <c r="J194" s="5" t="s">
        <v>758</v>
      </c>
      <c r="K194" s="25">
        <v>1</v>
      </c>
      <c r="L194" s="25">
        <v>0</v>
      </c>
      <c r="M194" s="19">
        <v>-31.75</v>
      </c>
      <c r="N194" s="19" t="s">
        <v>733</v>
      </c>
      <c r="O194" s="20">
        <f t="shared" si="40"/>
        <v>-28.25</v>
      </c>
      <c r="P194" s="20">
        <v>0.17</v>
      </c>
      <c r="Q194" s="20" t="s">
        <v>734</v>
      </c>
      <c r="R194" s="20">
        <f t="shared" si="34"/>
        <v>-8.5398620689655154</v>
      </c>
      <c r="S194" s="19">
        <f t="shared" si="39"/>
        <v>-9.3698620689655154</v>
      </c>
      <c r="T194" s="20">
        <v>28.933333333333334</v>
      </c>
      <c r="U194" s="20">
        <f t="shared" si="35"/>
        <v>302.08333333333331</v>
      </c>
      <c r="V194" s="20" t="s">
        <v>1099</v>
      </c>
      <c r="W194" s="19">
        <f t="shared" si="43"/>
        <v>19.429007389796247</v>
      </c>
      <c r="X194" s="21">
        <f t="shared" si="44"/>
        <v>896.42142947899663</v>
      </c>
      <c r="Y194" s="21">
        <f t="shared" si="45"/>
        <v>695.99996619076387</v>
      </c>
    </row>
    <row r="195" spans="1:25" x14ac:dyDescent="0.2">
      <c r="A195" s="19">
        <v>97</v>
      </c>
      <c r="B195" s="19">
        <f t="shared" si="41"/>
        <v>3.0999999999999943</v>
      </c>
      <c r="C195" s="19">
        <f t="shared" si="42"/>
        <v>0</v>
      </c>
      <c r="D195" s="19">
        <v>93.9</v>
      </c>
      <c r="E195" s="19">
        <v>97</v>
      </c>
      <c r="F195" s="5" t="s">
        <v>698</v>
      </c>
      <c r="G195" s="24">
        <v>-12.3757</v>
      </c>
      <c r="H195" s="24">
        <v>13.561</v>
      </c>
      <c r="I195" s="5" t="s">
        <v>731</v>
      </c>
      <c r="J195" s="5" t="s">
        <v>735</v>
      </c>
      <c r="K195" s="25">
        <v>1</v>
      </c>
      <c r="L195" s="25">
        <v>1</v>
      </c>
      <c r="M195" s="19">
        <v>-31.75</v>
      </c>
      <c r="N195" s="19" t="s">
        <v>733</v>
      </c>
      <c r="O195" s="20">
        <f t="shared" si="40"/>
        <v>-28.25</v>
      </c>
      <c r="P195" s="20">
        <v>0.17</v>
      </c>
      <c r="Q195" s="20" t="s">
        <v>734</v>
      </c>
      <c r="R195" s="20">
        <f t="shared" si="34"/>
        <v>-8.5398620689655154</v>
      </c>
      <c r="S195" s="19">
        <f t="shared" si="39"/>
        <v>-9.3698620689655154</v>
      </c>
      <c r="T195" s="20">
        <v>28.933333333333334</v>
      </c>
      <c r="U195" s="20">
        <f t="shared" si="35"/>
        <v>302.08333333333331</v>
      </c>
      <c r="V195" s="20" t="s">
        <v>1099</v>
      </c>
      <c r="W195" s="19">
        <f t="shared" si="43"/>
        <v>19.429007389796247</v>
      </c>
      <c r="X195" s="21">
        <f t="shared" si="44"/>
        <v>896.42142947899663</v>
      </c>
      <c r="Y195" s="21">
        <f t="shared" si="45"/>
        <v>695.99996619076387</v>
      </c>
    </row>
    <row r="196" spans="1:25" x14ac:dyDescent="0.2">
      <c r="A196" s="26">
        <v>97</v>
      </c>
      <c r="B196" s="19">
        <f t="shared" si="41"/>
        <v>3.0999999999999943</v>
      </c>
      <c r="C196" s="19">
        <f t="shared" si="42"/>
        <v>3</v>
      </c>
      <c r="D196" s="19">
        <v>93.9</v>
      </c>
      <c r="E196" s="19">
        <v>100</v>
      </c>
      <c r="F196" s="5" t="s">
        <v>698</v>
      </c>
      <c r="G196" s="24">
        <v>30.384015999999999</v>
      </c>
      <c r="H196" s="24">
        <v>49.135247</v>
      </c>
      <c r="I196" s="28" t="s">
        <v>699</v>
      </c>
      <c r="J196" s="35">
        <v>2098</v>
      </c>
      <c r="K196" s="29">
        <v>0</v>
      </c>
      <c r="L196" s="29">
        <v>0</v>
      </c>
      <c r="M196" s="30">
        <f>AVERAGE(-28.29,-28.34,-28.36)</f>
        <v>-28.33</v>
      </c>
      <c r="N196" s="26" t="s">
        <v>1099</v>
      </c>
      <c r="O196" s="20">
        <f t="shared" si="40"/>
        <v>-24.83</v>
      </c>
      <c r="P196" s="20">
        <v>3</v>
      </c>
      <c r="Q196" s="20" t="s">
        <v>715</v>
      </c>
      <c r="R196" s="20">
        <f t="shared" ref="R196:R259" si="46">24.12-(9866/U196)</f>
        <v>-8.1798854149615359</v>
      </c>
      <c r="S196" s="19">
        <f t="shared" si="39"/>
        <v>-6.1798854149615359</v>
      </c>
      <c r="T196" s="20">
        <v>32.300000000000004</v>
      </c>
      <c r="U196" s="20">
        <f t="shared" ref="U196:U259" si="47">T196+273.15</f>
        <v>305.45</v>
      </c>
      <c r="V196" s="20" t="s">
        <v>1099</v>
      </c>
      <c r="W196" s="19">
        <f>1000*((S196+1000)/(O196+1000)-1)</f>
        <v>19.12498803802265</v>
      </c>
      <c r="X196" s="21">
        <f t="shared" si="44"/>
        <v>928.807332414813</v>
      </c>
      <c r="Y196" s="21">
        <f t="shared" si="45"/>
        <v>704.27038885629077</v>
      </c>
    </row>
    <row r="197" spans="1:25" x14ac:dyDescent="0.2">
      <c r="A197" s="19">
        <v>99</v>
      </c>
      <c r="B197" s="19">
        <f t="shared" si="41"/>
        <v>1</v>
      </c>
      <c r="C197" s="19">
        <f t="shared" si="42"/>
        <v>1</v>
      </c>
      <c r="D197" s="19">
        <v>98</v>
      </c>
      <c r="E197" s="19">
        <v>100</v>
      </c>
      <c r="F197" s="5" t="s">
        <v>759</v>
      </c>
      <c r="G197" s="24">
        <v>9.43</v>
      </c>
      <c r="H197" s="24">
        <v>-55</v>
      </c>
      <c r="I197" s="5" t="s">
        <v>690</v>
      </c>
      <c r="J197" s="5" t="s">
        <v>760</v>
      </c>
      <c r="K197" s="25">
        <v>1</v>
      </c>
      <c r="L197" s="25">
        <v>0</v>
      </c>
      <c r="M197" s="19">
        <v>-30.1</v>
      </c>
      <c r="N197" s="19" t="s">
        <v>692</v>
      </c>
      <c r="O197" s="20">
        <f t="shared" si="40"/>
        <v>-26.6</v>
      </c>
      <c r="P197" s="20">
        <v>-0.6</v>
      </c>
      <c r="Q197" s="20" t="s">
        <v>692</v>
      </c>
      <c r="R197" s="20">
        <f t="shared" si="46"/>
        <v>-8.1218300653594788</v>
      </c>
      <c r="S197" s="19">
        <f t="shared" ref="S197:S260" si="48">P197-1+R197</f>
        <v>-9.7218300653594785</v>
      </c>
      <c r="T197" s="20">
        <f>AVERAGE(32.9,32.8)</f>
        <v>32.849999999999994</v>
      </c>
      <c r="U197" s="20">
        <f t="shared" si="47"/>
        <v>306</v>
      </c>
      <c r="V197" s="23" t="s">
        <v>692</v>
      </c>
      <c r="W197" s="19">
        <f t="shared" si="43"/>
        <v>17.339397919293731</v>
      </c>
      <c r="X197" s="21">
        <f t="shared" si="44"/>
        <v>756.94719272230452</v>
      </c>
      <c r="Y197" s="21">
        <f t="shared" si="45"/>
        <v>518.88634794155212</v>
      </c>
    </row>
    <row r="198" spans="1:25" ht="13.35" customHeight="1" x14ac:dyDescent="0.2">
      <c r="A198" s="19">
        <v>102</v>
      </c>
      <c r="B198" s="19">
        <f t="shared" si="41"/>
        <v>1.5</v>
      </c>
      <c r="C198" s="19">
        <f t="shared" si="42"/>
        <v>3</v>
      </c>
      <c r="D198" s="19">
        <v>100.5</v>
      </c>
      <c r="E198" s="19">
        <v>105</v>
      </c>
      <c r="F198" s="5" t="s">
        <v>759</v>
      </c>
      <c r="G198" s="24">
        <v>28.923400000000001</v>
      </c>
      <c r="H198" s="24">
        <v>50.820300000000003</v>
      </c>
      <c r="I198" s="5" t="s">
        <v>139</v>
      </c>
      <c r="J198" s="5" t="s">
        <v>169</v>
      </c>
      <c r="K198" s="25">
        <v>0</v>
      </c>
      <c r="L198" s="25">
        <v>0</v>
      </c>
      <c r="M198" s="19">
        <v>-30.1</v>
      </c>
      <c r="N198" s="19" t="s">
        <v>137</v>
      </c>
      <c r="O198" s="20">
        <f t="shared" si="40"/>
        <v>-26.6</v>
      </c>
      <c r="P198" s="20">
        <v>2.7</v>
      </c>
      <c r="Q198" s="20" t="s">
        <v>582</v>
      </c>
      <c r="R198" s="20">
        <f t="shared" si="46"/>
        <v>-8.2913009198423175</v>
      </c>
      <c r="S198" s="19">
        <f t="shared" si="48"/>
        <v>-6.5913009198423174</v>
      </c>
      <c r="T198" s="20">
        <v>31.25</v>
      </c>
      <c r="U198" s="20">
        <f t="shared" si="47"/>
        <v>304.39999999999998</v>
      </c>
      <c r="V198" s="20" t="s">
        <v>1099</v>
      </c>
      <c r="W198" s="19">
        <f t="shared" si="43"/>
        <v>20.555474707373953</v>
      </c>
      <c r="X198" s="21">
        <f t="shared" si="44"/>
        <v>1125.3646245455423</v>
      </c>
      <c r="Y198" s="21">
        <f t="shared" si="45"/>
        <v>981.97387039945079</v>
      </c>
    </row>
    <row r="199" spans="1:25" ht="13.35" customHeight="1" x14ac:dyDescent="0.2">
      <c r="A199" s="19">
        <v>102</v>
      </c>
      <c r="B199" s="19">
        <f t="shared" si="41"/>
        <v>1.5</v>
      </c>
      <c r="C199" s="19">
        <f t="shared" si="42"/>
        <v>3</v>
      </c>
      <c r="D199" s="19">
        <v>100.5</v>
      </c>
      <c r="E199" s="19">
        <v>105</v>
      </c>
      <c r="F199" s="5" t="s">
        <v>759</v>
      </c>
      <c r="G199" s="24">
        <v>28.923400000000001</v>
      </c>
      <c r="H199" s="24">
        <v>50.820300000000003</v>
      </c>
      <c r="I199" s="5" t="s">
        <v>139</v>
      </c>
      <c r="J199" s="5" t="s">
        <v>170</v>
      </c>
      <c r="K199" s="25">
        <v>0</v>
      </c>
      <c r="L199" s="25">
        <v>0</v>
      </c>
      <c r="M199" s="19">
        <v>-28.9</v>
      </c>
      <c r="N199" s="19" t="s">
        <v>137</v>
      </c>
      <c r="O199" s="20">
        <f t="shared" si="40"/>
        <v>-25.4</v>
      </c>
      <c r="P199" s="20">
        <v>2.7</v>
      </c>
      <c r="Q199" s="20" t="s">
        <v>582</v>
      </c>
      <c r="R199" s="20">
        <f t="shared" si="46"/>
        <v>-8.2913009198423175</v>
      </c>
      <c r="S199" s="19">
        <f t="shared" si="48"/>
        <v>-6.5913009198423174</v>
      </c>
      <c r="T199" s="20">
        <v>31.25</v>
      </c>
      <c r="U199" s="20">
        <f t="shared" si="47"/>
        <v>304.39999999999998</v>
      </c>
      <c r="V199" s="20" t="s">
        <v>1099</v>
      </c>
      <c r="W199" s="19">
        <f t="shared" si="43"/>
        <v>19.298890909252631</v>
      </c>
      <c r="X199" s="21">
        <f t="shared" si="44"/>
        <v>928.99001941703568</v>
      </c>
      <c r="Y199" s="21">
        <f t="shared" si="45"/>
        <v>713.79234473125427</v>
      </c>
    </row>
    <row r="200" spans="1:25" x14ac:dyDescent="0.2">
      <c r="A200" s="19">
        <v>111</v>
      </c>
      <c r="B200" s="19">
        <f t="shared" si="41"/>
        <v>1</v>
      </c>
      <c r="C200" s="19">
        <f t="shared" si="42"/>
        <v>2</v>
      </c>
      <c r="D200" s="19">
        <v>110</v>
      </c>
      <c r="E200" s="19">
        <v>113</v>
      </c>
      <c r="F200" s="5" t="s">
        <v>761</v>
      </c>
      <c r="G200" s="24">
        <v>30.142499999999998</v>
      </c>
      <c r="H200" s="24">
        <v>-76.112222200000005</v>
      </c>
      <c r="I200" s="5" t="s">
        <v>762</v>
      </c>
      <c r="J200" s="5" t="s">
        <v>763</v>
      </c>
      <c r="K200" s="25">
        <v>1</v>
      </c>
      <c r="L200" s="25">
        <v>1</v>
      </c>
      <c r="M200" s="19">
        <v>-29.8</v>
      </c>
      <c r="N200" s="19" t="s">
        <v>725</v>
      </c>
      <c r="O200" s="20">
        <f t="shared" si="40"/>
        <v>-26.3</v>
      </c>
      <c r="P200" s="20">
        <v>2.8</v>
      </c>
      <c r="Q200" s="20" t="s">
        <v>582</v>
      </c>
      <c r="R200" s="20">
        <f t="shared" si="46"/>
        <v>-8.2116401769621525</v>
      </c>
      <c r="S200" s="19">
        <f t="shared" si="48"/>
        <v>-6.4116401769621527</v>
      </c>
      <c r="T200" s="20">
        <v>32</v>
      </c>
      <c r="U200" s="20">
        <f t="shared" si="47"/>
        <v>305.14999999999998</v>
      </c>
      <c r="V200" s="23" t="s">
        <v>764</v>
      </c>
      <c r="W200" s="19">
        <f t="shared" si="43"/>
        <v>20.425551836333433</v>
      </c>
      <c r="X200" s="21">
        <f t="shared" si="44"/>
        <v>1120.124061876619</v>
      </c>
      <c r="Y200" s="21">
        <f t="shared" si="45"/>
        <v>961.41790431885909</v>
      </c>
    </row>
    <row r="201" spans="1:25" x14ac:dyDescent="0.2">
      <c r="A201" s="19">
        <v>115</v>
      </c>
      <c r="B201" s="19">
        <f t="shared" si="41"/>
        <v>1.2000000000000028</v>
      </c>
      <c r="C201" s="19">
        <f t="shared" si="42"/>
        <v>0</v>
      </c>
      <c r="D201" s="19">
        <v>113.8</v>
      </c>
      <c r="E201" s="19">
        <v>115</v>
      </c>
      <c r="F201" s="5" t="s">
        <v>761</v>
      </c>
      <c r="G201" s="24">
        <v>30.142499999999998</v>
      </c>
      <c r="H201" s="24">
        <v>-76.112222200000005</v>
      </c>
      <c r="I201" s="5" t="s">
        <v>762</v>
      </c>
      <c r="J201" s="5" t="s">
        <v>765</v>
      </c>
      <c r="K201" s="25">
        <v>1</v>
      </c>
      <c r="L201" s="25">
        <v>1</v>
      </c>
      <c r="M201" s="19">
        <v>-28.2</v>
      </c>
      <c r="N201" s="19" t="s">
        <v>725</v>
      </c>
      <c r="O201" s="20">
        <f t="shared" si="40"/>
        <v>-24.7</v>
      </c>
      <c r="P201" s="20">
        <v>3</v>
      </c>
      <c r="Q201" s="20" t="s">
        <v>582</v>
      </c>
      <c r="R201" s="20">
        <f t="shared" si="46"/>
        <v>-8.2116401769621525</v>
      </c>
      <c r="S201" s="19">
        <f t="shared" si="48"/>
        <v>-6.2116401769621525</v>
      </c>
      <c r="T201" s="20">
        <v>32</v>
      </c>
      <c r="U201" s="20">
        <f t="shared" si="47"/>
        <v>305.14999999999998</v>
      </c>
      <c r="V201" s="23" t="s">
        <v>764</v>
      </c>
      <c r="W201" s="19">
        <f t="shared" si="43"/>
        <v>18.956587535156277</v>
      </c>
      <c r="X201" s="21">
        <f t="shared" si="44"/>
        <v>901.99701825347904</v>
      </c>
      <c r="Y201" s="21">
        <f t="shared" si="45"/>
        <v>675.7268781298061</v>
      </c>
    </row>
    <row r="202" spans="1:25" x14ac:dyDescent="0.2">
      <c r="A202" s="19">
        <v>117</v>
      </c>
      <c r="B202" s="19">
        <f t="shared" si="41"/>
        <v>1</v>
      </c>
      <c r="C202" s="19">
        <f t="shared" si="42"/>
        <v>0</v>
      </c>
      <c r="D202" s="19">
        <v>116</v>
      </c>
      <c r="E202" s="19">
        <v>117</v>
      </c>
      <c r="F202" s="5" t="s">
        <v>761</v>
      </c>
      <c r="G202" s="24">
        <v>30.142499999999998</v>
      </c>
      <c r="H202" s="24">
        <v>-76.112222200000005</v>
      </c>
      <c r="I202" s="5" t="s">
        <v>762</v>
      </c>
      <c r="J202" s="5" t="s">
        <v>770</v>
      </c>
      <c r="K202" s="25">
        <v>1</v>
      </c>
      <c r="L202" s="25">
        <v>1</v>
      </c>
      <c r="M202" s="19">
        <v>-27.5</v>
      </c>
      <c r="N202" s="19" t="s">
        <v>725</v>
      </c>
      <c r="O202" s="20">
        <f t="shared" si="40"/>
        <v>-24</v>
      </c>
      <c r="P202" s="20">
        <v>2.23</v>
      </c>
      <c r="Q202" s="20" t="s">
        <v>582</v>
      </c>
      <c r="R202" s="20">
        <f t="shared" si="46"/>
        <v>-8.2116401769621525</v>
      </c>
      <c r="S202" s="19">
        <f t="shared" si="48"/>
        <v>-6.9816401769621521</v>
      </c>
      <c r="T202" s="20">
        <v>32</v>
      </c>
      <c r="U202" s="20">
        <f t="shared" si="47"/>
        <v>305.14999999999998</v>
      </c>
      <c r="V202" s="23" t="s">
        <v>764</v>
      </c>
      <c r="W202" s="19">
        <f t="shared" si="43"/>
        <v>17.436844080981338</v>
      </c>
      <c r="X202" s="21">
        <f t="shared" si="44"/>
        <v>750.74682721357192</v>
      </c>
      <c r="Y202" s="21">
        <f t="shared" si="45"/>
        <v>516.83677665074947</v>
      </c>
    </row>
    <row r="203" spans="1:25" ht="13.35" customHeight="1" x14ac:dyDescent="0.2">
      <c r="A203" s="19">
        <v>118</v>
      </c>
      <c r="B203" s="19">
        <f t="shared" si="41"/>
        <v>2</v>
      </c>
      <c r="C203" s="19">
        <f t="shared" si="42"/>
        <v>0</v>
      </c>
      <c r="D203" s="19">
        <v>116</v>
      </c>
      <c r="E203" s="19">
        <v>118</v>
      </c>
      <c r="F203" s="5" t="s">
        <v>761</v>
      </c>
      <c r="G203" s="24">
        <v>30.142499999999998</v>
      </c>
      <c r="H203" s="24">
        <v>-76.112222200000005</v>
      </c>
      <c r="I203" s="5" t="s">
        <v>762</v>
      </c>
      <c r="J203" s="5" t="s">
        <v>773</v>
      </c>
      <c r="K203" s="25">
        <v>1</v>
      </c>
      <c r="L203" s="25">
        <v>1</v>
      </c>
      <c r="M203" s="19">
        <v>-29.9</v>
      </c>
      <c r="N203" s="19" t="s">
        <v>725</v>
      </c>
      <c r="O203" s="20">
        <f t="shared" si="40"/>
        <v>-26.4</v>
      </c>
      <c r="P203" s="20">
        <v>2.2000000000000002</v>
      </c>
      <c r="Q203" s="20" t="s">
        <v>582</v>
      </c>
      <c r="R203" s="20">
        <f t="shared" si="46"/>
        <v>-8.2116401769621525</v>
      </c>
      <c r="S203" s="19">
        <f t="shared" si="48"/>
        <v>-7.0116401769621524</v>
      </c>
      <c r="T203" s="20">
        <v>32</v>
      </c>
      <c r="U203" s="20">
        <f t="shared" si="47"/>
        <v>305.14999999999998</v>
      </c>
      <c r="V203" s="23" t="s">
        <v>764</v>
      </c>
      <c r="W203" s="19">
        <f t="shared" si="43"/>
        <v>19.914091847820224</v>
      </c>
      <c r="X203" s="21">
        <f t="shared" si="44"/>
        <v>1033.1355059200393</v>
      </c>
      <c r="Y203" s="21">
        <f t="shared" si="45"/>
        <v>838.05159191890903</v>
      </c>
    </row>
    <row r="204" spans="1:25" ht="13.35" customHeight="1" x14ac:dyDescent="0.2">
      <c r="A204" s="19">
        <v>115</v>
      </c>
      <c r="B204" s="19">
        <f t="shared" si="41"/>
        <v>2</v>
      </c>
      <c r="C204" s="19">
        <f t="shared" si="42"/>
        <v>0</v>
      </c>
      <c r="D204" s="19">
        <v>113</v>
      </c>
      <c r="E204" s="19">
        <v>115</v>
      </c>
      <c r="F204" s="5" t="s">
        <v>761</v>
      </c>
      <c r="G204" s="24">
        <v>39.624299999999998</v>
      </c>
      <c r="H204" s="24">
        <v>19.921700000000001</v>
      </c>
      <c r="I204" s="5" t="s">
        <v>173</v>
      </c>
      <c r="J204" s="5" t="s">
        <v>766</v>
      </c>
      <c r="K204" s="25">
        <v>1</v>
      </c>
      <c r="L204" s="25">
        <v>0</v>
      </c>
      <c r="M204" s="19">
        <v>-32</v>
      </c>
      <c r="N204" s="19" t="s">
        <v>715</v>
      </c>
      <c r="O204" s="20">
        <f t="shared" si="40"/>
        <v>-28.5</v>
      </c>
      <c r="P204" s="20">
        <v>2.2799999999999998</v>
      </c>
      <c r="Q204" s="20" t="s">
        <v>715</v>
      </c>
      <c r="R204" s="20">
        <f t="shared" si="46"/>
        <v>-9.254866801603459</v>
      </c>
      <c r="S204" s="19">
        <f t="shared" si="48"/>
        <v>-7.9748668016034596</v>
      </c>
      <c r="T204" s="20">
        <v>22.461666666666666</v>
      </c>
      <c r="U204" s="20">
        <f t="shared" si="47"/>
        <v>295.61166666666662</v>
      </c>
      <c r="V204" s="20" t="s">
        <v>1099</v>
      </c>
      <c r="W204" s="19">
        <f t="shared" si="43"/>
        <v>21.127260111576618</v>
      </c>
      <c r="X204" s="21">
        <f t="shared" si="44"/>
        <v>1001.7856070142381</v>
      </c>
      <c r="Y204" s="21">
        <f t="shared" si="45"/>
        <v>952.95517784478977</v>
      </c>
    </row>
    <row r="205" spans="1:25" x14ac:dyDescent="0.2">
      <c r="A205" s="19">
        <v>116</v>
      </c>
      <c r="B205" s="19">
        <f t="shared" si="41"/>
        <v>3</v>
      </c>
      <c r="C205" s="19">
        <f t="shared" si="42"/>
        <v>1</v>
      </c>
      <c r="D205" s="19">
        <v>113</v>
      </c>
      <c r="E205" s="19">
        <v>115</v>
      </c>
      <c r="F205" s="5" t="s">
        <v>761</v>
      </c>
      <c r="G205" s="24">
        <v>39.624299999999998</v>
      </c>
      <c r="H205" s="24">
        <v>19.921700000000001</v>
      </c>
      <c r="I205" s="5" t="s">
        <v>173</v>
      </c>
      <c r="J205" s="5" t="s">
        <v>767</v>
      </c>
      <c r="K205" s="25">
        <v>1</v>
      </c>
      <c r="L205" s="25">
        <v>0</v>
      </c>
      <c r="M205" s="19">
        <v>-32.799999999999997</v>
      </c>
      <c r="N205" s="19" t="s">
        <v>715</v>
      </c>
      <c r="O205" s="20">
        <f t="shared" si="40"/>
        <v>-29.299999999999997</v>
      </c>
      <c r="P205" s="20">
        <v>2.23</v>
      </c>
      <c r="Q205" s="20" t="s">
        <v>715</v>
      </c>
      <c r="R205" s="20">
        <f t="shared" si="46"/>
        <v>-9.254866801603459</v>
      </c>
      <c r="S205" s="19">
        <f t="shared" si="48"/>
        <v>-8.0248668016034586</v>
      </c>
      <c r="T205" s="20">
        <v>22.461666666666666</v>
      </c>
      <c r="U205" s="20">
        <f t="shared" si="47"/>
        <v>295.61166666666662</v>
      </c>
      <c r="V205" s="20" t="s">
        <v>1099</v>
      </c>
      <c r="W205" s="19">
        <f t="shared" si="43"/>
        <v>21.917310392908675</v>
      </c>
      <c r="X205" s="21">
        <f t="shared" si="44"/>
        <v>1174.4922636970921</v>
      </c>
      <c r="Y205" s="21">
        <f t="shared" si="45"/>
        <v>1332.6830503571305</v>
      </c>
    </row>
    <row r="206" spans="1:25" ht="14.45" customHeight="1" x14ac:dyDescent="0.2">
      <c r="A206" s="19">
        <v>116</v>
      </c>
      <c r="B206" s="19">
        <f t="shared" si="41"/>
        <v>2</v>
      </c>
      <c r="C206" s="19">
        <f t="shared" si="42"/>
        <v>0</v>
      </c>
      <c r="D206" s="19">
        <v>114</v>
      </c>
      <c r="E206" s="19">
        <v>116</v>
      </c>
      <c r="F206" s="5" t="s">
        <v>761</v>
      </c>
      <c r="G206" s="24">
        <v>39.624299999999998</v>
      </c>
      <c r="H206" s="24">
        <v>19.921700000000001</v>
      </c>
      <c r="I206" s="5" t="s">
        <v>173</v>
      </c>
      <c r="J206" s="5" t="s">
        <v>768</v>
      </c>
      <c r="K206" s="25">
        <v>1</v>
      </c>
      <c r="L206" s="25">
        <v>0</v>
      </c>
      <c r="M206" s="19">
        <v>-33</v>
      </c>
      <c r="N206" s="19" t="s">
        <v>715</v>
      </c>
      <c r="O206" s="20">
        <f t="shared" si="40"/>
        <v>-29.5</v>
      </c>
      <c r="P206" s="20">
        <v>2.61</v>
      </c>
      <c r="Q206" s="20" t="s">
        <v>715</v>
      </c>
      <c r="R206" s="20">
        <f t="shared" si="46"/>
        <v>-9.1865887359858185</v>
      </c>
      <c r="S206" s="19">
        <f t="shared" si="48"/>
        <v>-7.5765887359858191</v>
      </c>
      <c r="T206" s="20">
        <v>23.067666666666664</v>
      </c>
      <c r="U206" s="20">
        <f t="shared" si="47"/>
        <v>296.21766666666662</v>
      </c>
      <c r="V206" s="20" t="s">
        <v>1099</v>
      </c>
      <c r="W206" s="19">
        <f t="shared" si="43"/>
        <v>22.589810679046085</v>
      </c>
      <c r="X206" s="21">
        <f t="shared" si="44"/>
        <v>1398.8919545304909</v>
      </c>
      <c r="Y206" s="21">
        <f t="shared" si="45"/>
        <v>2049.556043812217</v>
      </c>
    </row>
    <row r="207" spans="1:25" ht="14.45" customHeight="1" x14ac:dyDescent="0.2">
      <c r="A207" s="19">
        <v>116</v>
      </c>
      <c r="B207" s="19">
        <f t="shared" si="41"/>
        <v>1</v>
      </c>
      <c r="C207" s="19">
        <f t="shared" si="42"/>
        <v>1</v>
      </c>
      <c r="D207" s="19">
        <v>115</v>
      </c>
      <c r="E207" s="19">
        <v>117</v>
      </c>
      <c r="F207" s="5" t="s">
        <v>761</v>
      </c>
      <c r="G207" s="24">
        <v>39.624299999999998</v>
      </c>
      <c r="H207" s="24">
        <v>19.921700000000001</v>
      </c>
      <c r="I207" s="5" t="s">
        <v>173</v>
      </c>
      <c r="J207" s="5" t="s">
        <v>769</v>
      </c>
      <c r="K207" s="25">
        <v>1</v>
      </c>
      <c r="L207" s="25">
        <v>0</v>
      </c>
      <c r="M207" s="19">
        <v>-32.5</v>
      </c>
      <c r="N207" s="19" t="s">
        <v>715</v>
      </c>
      <c r="O207" s="20">
        <f t="shared" si="40"/>
        <v>-29</v>
      </c>
      <c r="P207" s="20">
        <v>2.2400000000000002</v>
      </c>
      <c r="Q207" s="20" t="s">
        <v>715</v>
      </c>
      <c r="R207" s="20">
        <f t="shared" si="46"/>
        <v>-9.254866801603459</v>
      </c>
      <c r="S207" s="19">
        <f t="shared" si="48"/>
        <v>-8.0148668016034588</v>
      </c>
      <c r="T207" s="20">
        <v>22.461666666666666</v>
      </c>
      <c r="U207" s="20">
        <f t="shared" si="47"/>
        <v>295.61166666666662</v>
      </c>
      <c r="V207" s="20" t="s">
        <v>1099</v>
      </c>
      <c r="W207" s="19">
        <f t="shared" si="43"/>
        <v>21.611877650253852</v>
      </c>
      <c r="X207" s="21">
        <f t="shared" si="44"/>
        <v>1101.1044948032745</v>
      </c>
      <c r="Y207" s="21">
        <f t="shared" si="45"/>
        <v>1154.7882628667094</v>
      </c>
    </row>
    <row r="208" spans="1:25" ht="14.45" customHeight="1" x14ac:dyDescent="0.2">
      <c r="A208" s="19">
        <v>117</v>
      </c>
      <c r="B208" s="19">
        <f t="shared" si="41"/>
        <v>1</v>
      </c>
      <c r="C208" s="19">
        <f t="shared" si="42"/>
        <v>1</v>
      </c>
      <c r="D208" s="19">
        <v>116</v>
      </c>
      <c r="E208" s="19">
        <v>118</v>
      </c>
      <c r="F208" s="5" t="s">
        <v>761</v>
      </c>
      <c r="G208" s="24">
        <v>39.624299999999998</v>
      </c>
      <c r="H208" s="24">
        <v>19.921700000000001</v>
      </c>
      <c r="I208" s="5" t="s">
        <v>173</v>
      </c>
      <c r="J208" s="5" t="s">
        <v>771</v>
      </c>
      <c r="K208" s="25">
        <v>1</v>
      </c>
      <c r="L208" s="25">
        <v>0</v>
      </c>
      <c r="M208" s="19">
        <v>-33</v>
      </c>
      <c r="N208" s="19" t="s">
        <v>715</v>
      </c>
      <c r="O208" s="20">
        <f t="shared" si="40"/>
        <v>-29.5</v>
      </c>
      <c r="P208" s="20">
        <v>2.57</v>
      </c>
      <c r="Q208" s="20" t="s">
        <v>715</v>
      </c>
      <c r="R208" s="20">
        <f t="shared" si="46"/>
        <v>-9.2505394892609552</v>
      </c>
      <c r="S208" s="19">
        <f t="shared" si="48"/>
        <v>-7.6805394892609549</v>
      </c>
      <c r="T208" s="20">
        <v>22.5</v>
      </c>
      <c r="U208" s="20">
        <f t="shared" si="47"/>
        <v>295.64999999999998</v>
      </c>
      <c r="V208" s="20" t="s">
        <v>1099</v>
      </c>
      <c r="W208" s="19">
        <f t="shared" si="43"/>
        <v>22.482700165624927</v>
      </c>
      <c r="X208" s="21">
        <f t="shared" si="44"/>
        <v>1341.1647541014943</v>
      </c>
      <c r="Y208" s="21">
        <f t="shared" si="45"/>
        <v>1866.2322915331904</v>
      </c>
    </row>
    <row r="209" spans="1:25" ht="14.45" customHeight="1" x14ac:dyDescent="0.2">
      <c r="A209" s="19">
        <v>117</v>
      </c>
      <c r="B209" s="19">
        <f t="shared" si="41"/>
        <v>1</v>
      </c>
      <c r="C209" s="19">
        <f t="shared" si="42"/>
        <v>1</v>
      </c>
      <c r="D209" s="19">
        <v>116</v>
      </c>
      <c r="E209" s="19">
        <v>118</v>
      </c>
      <c r="F209" s="5" t="s">
        <v>761</v>
      </c>
      <c r="G209" s="24">
        <v>39.624299999999998</v>
      </c>
      <c r="H209" s="24">
        <v>19.921700000000001</v>
      </c>
      <c r="I209" s="5" t="s">
        <v>173</v>
      </c>
      <c r="J209" s="5" t="s">
        <v>772</v>
      </c>
      <c r="K209" s="25">
        <v>1</v>
      </c>
      <c r="L209" s="25">
        <v>0</v>
      </c>
      <c r="M209" s="19">
        <v>-33.4</v>
      </c>
      <c r="N209" s="19" t="s">
        <v>715</v>
      </c>
      <c r="O209" s="20">
        <f t="shared" si="40"/>
        <v>-29.9</v>
      </c>
      <c r="P209" s="20">
        <v>2.15</v>
      </c>
      <c r="Q209" s="20" t="s">
        <v>715</v>
      </c>
      <c r="R209" s="20">
        <f t="shared" si="46"/>
        <v>-9.2505394892609552</v>
      </c>
      <c r="S209" s="19">
        <f t="shared" si="48"/>
        <v>-8.1005394892609548</v>
      </c>
      <c r="T209" s="20">
        <v>22.5</v>
      </c>
      <c r="U209" s="20">
        <f t="shared" si="47"/>
        <v>295.64999999999998</v>
      </c>
      <c r="V209" s="20" t="s">
        <v>1099</v>
      </c>
      <c r="W209" s="19">
        <f t="shared" si="43"/>
        <v>22.471353995195287</v>
      </c>
      <c r="X209" s="21">
        <f t="shared" si="44"/>
        <v>1337.3875337013615</v>
      </c>
      <c r="Y209" s="21">
        <f t="shared" si="45"/>
        <v>1851.4108525134334</v>
      </c>
    </row>
    <row r="210" spans="1:25" ht="14.45" customHeight="1" x14ac:dyDescent="0.2">
      <c r="A210" s="19">
        <v>120</v>
      </c>
      <c r="B210" s="19">
        <f t="shared" si="41"/>
        <v>1</v>
      </c>
      <c r="C210" s="19">
        <f t="shared" si="42"/>
        <v>1</v>
      </c>
      <c r="D210" s="19">
        <v>119</v>
      </c>
      <c r="E210" s="19">
        <v>121</v>
      </c>
      <c r="F210" s="5" t="s">
        <v>761</v>
      </c>
      <c r="G210" s="24">
        <v>39.624299999999998</v>
      </c>
      <c r="H210" s="24">
        <v>19.921700000000001</v>
      </c>
      <c r="I210" s="5" t="s">
        <v>173</v>
      </c>
      <c r="J210" s="5" t="s">
        <v>774</v>
      </c>
      <c r="K210" s="25">
        <v>1</v>
      </c>
      <c r="L210" s="25">
        <v>0</v>
      </c>
      <c r="M210" s="19">
        <v>-32.200000000000003</v>
      </c>
      <c r="N210" s="19" t="s">
        <v>715</v>
      </c>
      <c r="O210" s="20">
        <f t="shared" si="40"/>
        <v>-28.700000000000003</v>
      </c>
      <c r="P210" s="20">
        <v>2.2000000000000002</v>
      </c>
      <c r="Q210" s="20" t="s">
        <v>715</v>
      </c>
      <c r="R210" s="20">
        <f t="shared" si="46"/>
        <v>-9.2505394892609552</v>
      </c>
      <c r="S210" s="19">
        <f t="shared" si="48"/>
        <v>-8.0505394892609559</v>
      </c>
      <c r="T210" s="20">
        <v>22.5</v>
      </c>
      <c r="U210" s="20">
        <f t="shared" si="47"/>
        <v>295.64999999999998</v>
      </c>
      <c r="V210" s="20" t="s">
        <v>1099</v>
      </c>
      <c r="W210" s="19">
        <f t="shared" si="43"/>
        <v>21.259611356675645</v>
      </c>
      <c r="X210" s="21">
        <f t="shared" si="44"/>
        <v>1028.1414817172247</v>
      </c>
      <c r="Y210" s="21">
        <f t="shared" si="45"/>
        <v>1001.7505280454582</v>
      </c>
    </row>
    <row r="211" spans="1:25" ht="14.45" customHeight="1" x14ac:dyDescent="0.2">
      <c r="A211" s="19">
        <v>120</v>
      </c>
      <c r="B211" s="19">
        <f t="shared" si="41"/>
        <v>7</v>
      </c>
      <c r="C211" s="19">
        <f t="shared" si="42"/>
        <v>5</v>
      </c>
      <c r="D211" s="19">
        <v>113</v>
      </c>
      <c r="E211" s="19">
        <v>125</v>
      </c>
      <c r="F211" s="5" t="s">
        <v>775</v>
      </c>
      <c r="G211" s="24">
        <v>35.936700000000002</v>
      </c>
      <c r="H211" s="24">
        <v>9.5496999999999996</v>
      </c>
      <c r="I211" s="5" t="s">
        <v>183</v>
      </c>
      <c r="J211" s="5" t="s">
        <v>182</v>
      </c>
      <c r="K211" s="25">
        <v>1</v>
      </c>
      <c r="L211" s="25">
        <v>0</v>
      </c>
      <c r="M211" s="19">
        <v>-31</v>
      </c>
      <c r="N211" s="19" t="s">
        <v>181</v>
      </c>
      <c r="O211" s="20">
        <f t="shared" si="40"/>
        <v>-27.5</v>
      </c>
      <c r="P211" s="20">
        <v>2.2999999999999998</v>
      </c>
      <c r="Q211" s="20" t="s">
        <v>181</v>
      </c>
      <c r="R211" s="20">
        <f t="shared" si="46"/>
        <v>-7.9489094750528189</v>
      </c>
      <c r="S211" s="19">
        <f t="shared" si="48"/>
        <v>-6.648909475052819</v>
      </c>
      <c r="T211" s="20">
        <v>34.5</v>
      </c>
      <c r="U211" s="20">
        <f t="shared" si="47"/>
        <v>307.64999999999998</v>
      </c>
      <c r="V211" s="23" t="s">
        <v>181</v>
      </c>
      <c r="W211" s="19">
        <f t="shared" si="43"/>
        <v>21.440710051359613</v>
      </c>
      <c r="X211" s="21">
        <f t="shared" si="44"/>
        <v>1420.5863940676179</v>
      </c>
      <c r="Y211" s="21">
        <f t="shared" si="45"/>
        <v>1434.7500961668943</v>
      </c>
    </row>
    <row r="212" spans="1:25" ht="14.45" customHeight="1" x14ac:dyDescent="0.2">
      <c r="A212" s="19">
        <v>120</v>
      </c>
      <c r="B212" s="19">
        <f t="shared" si="41"/>
        <v>7</v>
      </c>
      <c r="C212" s="19">
        <f t="shared" si="42"/>
        <v>5</v>
      </c>
      <c r="D212" s="19">
        <v>113</v>
      </c>
      <c r="E212" s="19">
        <v>125</v>
      </c>
      <c r="F212" s="5" t="s">
        <v>775</v>
      </c>
      <c r="G212" s="24">
        <v>35.936700000000002</v>
      </c>
      <c r="H212" s="24">
        <v>9.5496999999999996</v>
      </c>
      <c r="I212" s="5" t="s">
        <v>183</v>
      </c>
      <c r="J212" s="5" t="s">
        <v>184</v>
      </c>
      <c r="K212" s="25">
        <v>1</v>
      </c>
      <c r="L212" s="25">
        <v>0</v>
      </c>
      <c r="M212" s="19">
        <v>-31.1</v>
      </c>
      <c r="N212" s="19" t="s">
        <v>181</v>
      </c>
      <c r="O212" s="20">
        <f t="shared" si="40"/>
        <v>-27.6</v>
      </c>
      <c r="P212" s="20">
        <v>0.18</v>
      </c>
      <c r="Q212" s="20" t="s">
        <v>181</v>
      </c>
      <c r="R212" s="20">
        <f t="shared" si="46"/>
        <v>-7.9489094750528189</v>
      </c>
      <c r="S212" s="19">
        <f t="shared" si="48"/>
        <v>-8.7689094750528191</v>
      </c>
      <c r="T212" s="20">
        <v>34.5</v>
      </c>
      <c r="U212" s="20">
        <f t="shared" si="47"/>
        <v>307.64999999999998</v>
      </c>
      <c r="V212" s="23" t="s">
        <v>181</v>
      </c>
      <c r="W212" s="19">
        <f t="shared" si="43"/>
        <v>19.365580548073915</v>
      </c>
      <c r="X212" s="21">
        <f t="shared" si="44"/>
        <v>1007.392194012544</v>
      </c>
      <c r="Y212" s="21">
        <f t="shared" si="45"/>
        <v>778.15176291537932</v>
      </c>
    </row>
    <row r="213" spans="1:25" x14ac:dyDescent="0.2">
      <c r="A213" s="19">
        <v>120</v>
      </c>
      <c r="B213" s="19">
        <f t="shared" si="41"/>
        <v>7</v>
      </c>
      <c r="C213" s="19">
        <f t="shared" si="42"/>
        <v>5</v>
      </c>
      <c r="D213" s="19">
        <v>113</v>
      </c>
      <c r="E213" s="19">
        <v>125</v>
      </c>
      <c r="F213" s="5" t="s">
        <v>775</v>
      </c>
      <c r="G213" s="24">
        <v>35.936700000000002</v>
      </c>
      <c r="H213" s="24">
        <v>9.5496999999999996</v>
      </c>
      <c r="I213" s="5" t="s">
        <v>183</v>
      </c>
      <c r="J213" s="5" t="s">
        <v>185</v>
      </c>
      <c r="K213" s="25">
        <v>1</v>
      </c>
      <c r="L213" s="25">
        <v>0</v>
      </c>
      <c r="M213" s="19">
        <v>-31.5</v>
      </c>
      <c r="N213" s="19" t="s">
        <v>181</v>
      </c>
      <c r="O213" s="20">
        <f t="shared" si="40"/>
        <v>-28</v>
      </c>
      <c r="P213" s="20">
        <v>-0.46</v>
      </c>
      <c r="Q213" s="20" t="s">
        <v>181</v>
      </c>
      <c r="R213" s="20">
        <f t="shared" si="46"/>
        <v>-7.9489094750528189</v>
      </c>
      <c r="S213" s="19">
        <f t="shared" si="48"/>
        <v>-9.4089094750528197</v>
      </c>
      <c r="T213" s="20">
        <v>34.5</v>
      </c>
      <c r="U213" s="20">
        <f t="shared" si="47"/>
        <v>307.64999999999998</v>
      </c>
      <c r="V213" s="23" t="s">
        <v>181</v>
      </c>
      <c r="W213" s="19">
        <f t="shared" si="43"/>
        <v>19.126636342538195</v>
      </c>
      <c r="X213" s="21">
        <f t="shared" si="44"/>
        <v>974.7462350386345</v>
      </c>
      <c r="Y213" s="21">
        <f t="shared" si="45"/>
        <v>739.1991776696733</v>
      </c>
    </row>
    <row r="214" spans="1:25" x14ac:dyDescent="0.2">
      <c r="A214" s="19">
        <v>120</v>
      </c>
      <c r="B214" s="19">
        <f t="shared" si="41"/>
        <v>7</v>
      </c>
      <c r="C214" s="19">
        <f t="shared" si="42"/>
        <v>5</v>
      </c>
      <c r="D214" s="19">
        <v>113</v>
      </c>
      <c r="E214" s="19">
        <v>125</v>
      </c>
      <c r="F214" s="5" t="s">
        <v>775</v>
      </c>
      <c r="G214" s="24">
        <v>35.936700000000002</v>
      </c>
      <c r="H214" s="24">
        <v>9.5496999999999996</v>
      </c>
      <c r="I214" s="5" t="s">
        <v>183</v>
      </c>
      <c r="J214" s="5" t="s">
        <v>186</v>
      </c>
      <c r="K214" s="25">
        <v>1</v>
      </c>
      <c r="L214" s="25">
        <v>0</v>
      </c>
      <c r="M214" s="19">
        <v>-33.1</v>
      </c>
      <c r="N214" s="19" t="s">
        <v>181</v>
      </c>
      <c r="O214" s="20">
        <f t="shared" si="40"/>
        <v>-29.6</v>
      </c>
      <c r="P214" s="20">
        <v>0.47</v>
      </c>
      <c r="Q214" s="20" t="s">
        <v>181</v>
      </c>
      <c r="R214" s="20">
        <f t="shared" si="46"/>
        <v>-7.9489094750528189</v>
      </c>
      <c r="S214" s="19">
        <f t="shared" si="48"/>
        <v>-8.4789094750528182</v>
      </c>
      <c r="T214" s="20">
        <v>34.5</v>
      </c>
      <c r="U214" s="20">
        <f t="shared" si="47"/>
        <v>307.64999999999998</v>
      </c>
      <c r="V214" s="23" t="s">
        <v>181</v>
      </c>
      <c r="W214" s="19">
        <f t="shared" si="43"/>
        <v>21.765344728923441</v>
      </c>
      <c r="X214" s="21">
        <f t="shared" si="44"/>
        <v>1517.9898119694333</v>
      </c>
      <c r="Y214" s="21">
        <f t="shared" si="45"/>
        <v>1652.9444065854159</v>
      </c>
    </row>
    <row r="215" spans="1:25" ht="13.35" customHeight="1" x14ac:dyDescent="0.2">
      <c r="A215" s="19">
        <v>120</v>
      </c>
      <c r="B215" s="19">
        <f t="shared" si="41"/>
        <v>7</v>
      </c>
      <c r="C215" s="19">
        <f t="shared" si="42"/>
        <v>5</v>
      </c>
      <c r="D215" s="19">
        <v>113</v>
      </c>
      <c r="E215" s="19">
        <v>125</v>
      </c>
      <c r="F215" s="5" t="s">
        <v>775</v>
      </c>
      <c r="G215" s="24">
        <v>35.936700000000002</v>
      </c>
      <c r="H215" s="24">
        <v>9.5496999999999996</v>
      </c>
      <c r="I215" s="5" t="s">
        <v>183</v>
      </c>
      <c r="J215" s="5" t="s">
        <v>187</v>
      </c>
      <c r="K215" s="25">
        <v>1</v>
      </c>
      <c r="L215" s="25">
        <v>0</v>
      </c>
      <c r="M215" s="19">
        <v>-28.8</v>
      </c>
      <c r="N215" s="19" t="s">
        <v>181</v>
      </c>
      <c r="O215" s="20">
        <f t="shared" si="40"/>
        <v>-25.3</v>
      </c>
      <c r="P215" s="20">
        <v>1.2</v>
      </c>
      <c r="Q215" s="20" t="s">
        <v>181</v>
      </c>
      <c r="R215" s="20">
        <f t="shared" si="46"/>
        <v>-7.9489094750528189</v>
      </c>
      <c r="S215" s="19">
        <f t="shared" si="48"/>
        <v>-7.7489094750528187</v>
      </c>
      <c r="T215" s="20">
        <v>34.5</v>
      </c>
      <c r="U215" s="20">
        <f t="shared" si="47"/>
        <v>307.64999999999998</v>
      </c>
      <c r="V215" s="23" t="s">
        <v>181</v>
      </c>
      <c r="W215" s="19">
        <f t="shared" si="43"/>
        <v>18.006658997586023</v>
      </c>
      <c r="X215" s="21">
        <f t="shared" si="44"/>
        <v>846.21098607001147</v>
      </c>
      <c r="Y215" s="21">
        <f t="shared" si="45"/>
        <v>598.72091040867508</v>
      </c>
    </row>
    <row r="216" spans="1:25" ht="14.45" customHeight="1" x14ac:dyDescent="0.2">
      <c r="A216" s="19">
        <v>120</v>
      </c>
      <c r="B216" s="19">
        <f t="shared" si="41"/>
        <v>7</v>
      </c>
      <c r="C216" s="19">
        <f t="shared" si="42"/>
        <v>5</v>
      </c>
      <c r="D216" s="19">
        <v>113</v>
      </c>
      <c r="E216" s="19">
        <v>125</v>
      </c>
      <c r="F216" s="5" t="s">
        <v>775</v>
      </c>
      <c r="G216" s="24">
        <v>37.000205000000001</v>
      </c>
      <c r="H216" s="24">
        <v>-5</v>
      </c>
      <c r="I216" s="5" t="s">
        <v>189</v>
      </c>
      <c r="J216" s="5" t="s">
        <v>776</v>
      </c>
      <c r="K216" s="25">
        <v>1</v>
      </c>
      <c r="L216" s="25">
        <v>0</v>
      </c>
      <c r="M216" s="19">
        <v>-28.9</v>
      </c>
      <c r="N216" s="19" t="s">
        <v>181</v>
      </c>
      <c r="O216" s="20">
        <f t="shared" si="40"/>
        <v>-25.4</v>
      </c>
      <c r="P216" s="20">
        <v>2.89</v>
      </c>
      <c r="Q216" s="20" t="s">
        <v>181</v>
      </c>
      <c r="R216" s="20">
        <f t="shared" si="46"/>
        <v>-7.9489094750528189</v>
      </c>
      <c r="S216" s="19">
        <f t="shared" si="48"/>
        <v>-6.0589094750528183</v>
      </c>
      <c r="T216" s="20">
        <v>34.5</v>
      </c>
      <c r="U216" s="20">
        <f t="shared" si="47"/>
        <v>307.64999999999998</v>
      </c>
      <c r="V216" s="23" t="s">
        <v>181</v>
      </c>
      <c r="W216" s="19">
        <f t="shared" si="43"/>
        <v>19.84515752611027</v>
      </c>
      <c r="X216" s="21">
        <f t="shared" si="44"/>
        <v>1079.9892699008883</v>
      </c>
      <c r="Y216" s="21">
        <f t="shared" si="45"/>
        <v>870.18583657314889</v>
      </c>
    </row>
    <row r="217" spans="1:25" ht="14.45" customHeight="1" x14ac:dyDescent="0.2">
      <c r="A217" s="19">
        <v>120</v>
      </c>
      <c r="B217" s="19">
        <f t="shared" si="41"/>
        <v>7</v>
      </c>
      <c r="C217" s="19">
        <f t="shared" si="42"/>
        <v>5</v>
      </c>
      <c r="D217" s="19">
        <v>113</v>
      </c>
      <c r="E217" s="19">
        <v>125</v>
      </c>
      <c r="F217" s="5" t="s">
        <v>775</v>
      </c>
      <c r="G217" s="24">
        <v>37.000205000000001</v>
      </c>
      <c r="H217" s="24">
        <v>-5</v>
      </c>
      <c r="I217" s="5" t="s">
        <v>189</v>
      </c>
      <c r="J217" s="5" t="s">
        <v>777</v>
      </c>
      <c r="K217" s="25">
        <v>1</v>
      </c>
      <c r="L217" s="25">
        <v>0</v>
      </c>
      <c r="M217" s="19">
        <v>-27.5</v>
      </c>
      <c r="N217" s="19" t="s">
        <v>181</v>
      </c>
      <c r="O217" s="20">
        <f t="shared" si="40"/>
        <v>-24</v>
      </c>
      <c r="P217" s="20">
        <v>1.1000000000000001</v>
      </c>
      <c r="Q217" s="20" t="s">
        <v>181</v>
      </c>
      <c r="R217" s="20">
        <f t="shared" si="46"/>
        <v>-7.9489094750528189</v>
      </c>
      <c r="S217" s="19">
        <f t="shared" si="48"/>
        <v>-7.8489094750528192</v>
      </c>
      <c r="T217" s="20">
        <v>34.5</v>
      </c>
      <c r="U217" s="20">
        <f t="shared" si="47"/>
        <v>307.64999999999998</v>
      </c>
      <c r="V217" s="23" t="s">
        <v>181</v>
      </c>
      <c r="W217" s="19">
        <f t="shared" si="43"/>
        <v>16.548248488675419</v>
      </c>
      <c r="X217" s="21">
        <f t="shared" si="44"/>
        <v>722.20035402843155</v>
      </c>
      <c r="Y217" s="21">
        <f t="shared" si="45"/>
        <v>479.94909578742539</v>
      </c>
    </row>
    <row r="218" spans="1:25" ht="14.45" customHeight="1" x14ac:dyDescent="0.2">
      <c r="A218" s="19">
        <v>120</v>
      </c>
      <c r="B218" s="19">
        <f t="shared" si="41"/>
        <v>7</v>
      </c>
      <c r="C218" s="19">
        <f t="shared" si="42"/>
        <v>5</v>
      </c>
      <c r="D218" s="19">
        <v>113</v>
      </c>
      <c r="E218" s="19">
        <v>125</v>
      </c>
      <c r="F218" s="5" t="s">
        <v>775</v>
      </c>
      <c r="G218" s="24">
        <v>37.000205000000001</v>
      </c>
      <c r="H218" s="24">
        <v>-5</v>
      </c>
      <c r="I218" s="5" t="s">
        <v>189</v>
      </c>
      <c r="J218" s="5" t="s">
        <v>188</v>
      </c>
      <c r="K218" s="25">
        <v>1</v>
      </c>
      <c r="L218" s="25">
        <v>0</v>
      </c>
      <c r="M218" s="19">
        <v>-30.5</v>
      </c>
      <c r="N218" s="19" t="s">
        <v>181</v>
      </c>
      <c r="O218" s="20">
        <f t="shared" si="40"/>
        <v>-27</v>
      </c>
      <c r="P218" s="20">
        <v>1.95</v>
      </c>
      <c r="Q218" s="20" t="s">
        <v>181</v>
      </c>
      <c r="R218" s="20">
        <f t="shared" si="46"/>
        <v>-7.9489094750528189</v>
      </c>
      <c r="S218" s="19">
        <f t="shared" si="48"/>
        <v>-6.9989094750528187</v>
      </c>
      <c r="T218" s="20">
        <v>34.5</v>
      </c>
      <c r="U218" s="20">
        <f t="shared" si="47"/>
        <v>307.64999999999998</v>
      </c>
      <c r="V218" s="23" t="s">
        <v>181</v>
      </c>
      <c r="W218" s="19">
        <f t="shared" si="43"/>
        <v>20.556105369935462</v>
      </c>
      <c r="X218" s="21">
        <f t="shared" si="44"/>
        <v>1209.1665333918536</v>
      </c>
      <c r="Y218" s="21">
        <f t="shared" si="45"/>
        <v>1055.196673540509</v>
      </c>
    </row>
    <row r="219" spans="1:25" ht="14.45" customHeight="1" x14ac:dyDescent="0.2">
      <c r="A219" s="19">
        <v>120</v>
      </c>
      <c r="B219" s="19">
        <f t="shared" si="41"/>
        <v>7</v>
      </c>
      <c r="C219" s="19">
        <f t="shared" si="42"/>
        <v>5</v>
      </c>
      <c r="D219" s="19">
        <v>113</v>
      </c>
      <c r="E219" s="19">
        <v>125</v>
      </c>
      <c r="F219" s="5" t="s">
        <v>775</v>
      </c>
      <c r="G219" s="24">
        <v>37.000205000000001</v>
      </c>
      <c r="H219" s="24">
        <v>-5</v>
      </c>
      <c r="I219" s="5" t="s">
        <v>189</v>
      </c>
      <c r="J219" s="5" t="s">
        <v>190</v>
      </c>
      <c r="K219" s="25">
        <v>1</v>
      </c>
      <c r="L219" s="25">
        <v>0</v>
      </c>
      <c r="M219" s="19">
        <v>-32.700000000000003</v>
      </c>
      <c r="N219" s="19" t="s">
        <v>181</v>
      </c>
      <c r="O219" s="20">
        <f t="shared" si="40"/>
        <v>-29.200000000000003</v>
      </c>
      <c r="P219" s="20">
        <v>0.96</v>
      </c>
      <c r="Q219" s="20" t="s">
        <v>181</v>
      </c>
      <c r="R219" s="20">
        <f t="shared" si="46"/>
        <v>-7.9489094750528189</v>
      </c>
      <c r="S219" s="19">
        <f t="shared" si="48"/>
        <v>-7.9889094750528189</v>
      </c>
      <c r="T219" s="20">
        <v>34.5</v>
      </c>
      <c r="U219" s="20">
        <f t="shared" si="47"/>
        <v>307.64999999999998</v>
      </c>
      <c r="V219" s="23" t="s">
        <v>181</v>
      </c>
      <c r="W219" s="19">
        <f t="shared" si="43"/>
        <v>21.849083771062318</v>
      </c>
      <c r="X219" s="21">
        <f t="shared" si="44"/>
        <v>1545.3209885750221</v>
      </c>
      <c r="Y219" s="21">
        <f t="shared" si="45"/>
        <v>1720.4342335043696</v>
      </c>
    </row>
    <row r="220" spans="1:25" ht="14.45" customHeight="1" x14ac:dyDescent="0.2">
      <c r="A220" s="19">
        <v>120</v>
      </c>
      <c r="B220" s="19">
        <f t="shared" si="41"/>
        <v>7</v>
      </c>
      <c r="C220" s="19">
        <f t="shared" si="42"/>
        <v>5</v>
      </c>
      <c r="D220" s="19">
        <v>113</v>
      </c>
      <c r="E220" s="19">
        <v>125</v>
      </c>
      <c r="F220" s="5" t="s">
        <v>775</v>
      </c>
      <c r="G220" s="24">
        <v>37.000205000000001</v>
      </c>
      <c r="H220" s="24">
        <v>-5</v>
      </c>
      <c r="I220" s="5" t="s">
        <v>189</v>
      </c>
      <c r="J220" s="5" t="s">
        <v>191</v>
      </c>
      <c r="K220" s="25">
        <v>1</v>
      </c>
      <c r="L220" s="25">
        <v>0</v>
      </c>
      <c r="M220" s="19">
        <v>-30.5</v>
      </c>
      <c r="N220" s="19" t="s">
        <v>181</v>
      </c>
      <c r="O220" s="20">
        <f t="shared" si="40"/>
        <v>-27</v>
      </c>
      <c r="P220" s="20">
        <v>0.83</v>
      </c>
      <c r="Q220" s="20" t="s">
        <v>181</v>
      </c>
      <c r="R220" s="20">
        <f t="shared" si="46"/>
        <v>-7.9489094750528189</v>
      </c>
      <c r="S220" s="19">
        <f t="shared" si="48"/>
        <v>-8.1189094750528188</v>
      </c>
      <c r="T220" s="20">
        <v>34.5</v>
      </c>
      <c r="U220" s="20">
        <f t="shared" si="47"/>
        <v>307.64999999999998</v>
      </c>
      <c r="V220" s="23" t="s">
        <v>181</v>
      </c>
      <c r="W220" s="19">
        <f t="shared" si="43"/>
        <v>19.405026233244804</v>
      </c>
      <c r="X220" s="21">
        <f t="shared" si="44"/>
        <v>1012.9929582486047</v>
      </c>
      <c r="Y220" s="21">
        <f t="shared" si="45"/>
        <v>784.98044113418234</v>
      </c>
    </row>
    <row r="221" spans="1:25" ht="14.45" customHeight="1" x14ac:dyDescent="0.2">
      <c r="A221" s="19">
        <v>120</v>
      </c>
      <c r="B221" s="19">
        <f t="shared" si="41"/>
        <v>7</v>
      </c>
      <c r="C221" s="19">
        <f t="shared" si="42"/>
        <v>5</v>
      </c>
      <c r="D221" s="19">
        <v>113</v>
      </c>
      <c r="E221" s="19">
        <v>125</v>
      </c>
      <c r="F221" s="5" t="s">
        <v>775</v>
      </c>
      <c r="G221" s="24">
        <v>37.000205000000001</v>
      </c>
      <c r="H221" s="24">
        <v>-5</v>
      </c>
      <c r="I221" s="5" t="s">
        <v>189</v>
      </c>
      <c r="J221" s="5" t="s">
        <v>778</v>
      </c>
      <c r="K221" s="25">
        <v>1</v>
      </c>
      <c r="L221" s="25">
        <v>0</v>
      </c>
      <c r="M221" s="19">
        <v>-31.6</v>
      </c>
      <c r="N221" s="19" t="s">
        <v>181</v>
      </c>
      <c r="O221" s="20">
        <f t="shared" si="40"/>
        <v>-28.1</v>
      </c>
      <c r="P221" s="20">
        <v>0.72</v>
      </c>
      <c r="Q221" s="20" t="s">
        <v>181</v>
      </c>
      <c r="R221" s="20">
        <f t="shared" si="46"/>
        <v>-7.9489094750528189</v>
      </c>
      <c r="S221" s="19">
        <f t="shared" si="48"/>
        <v>-8.2289094750528182</v>
      </c>
      <c r="T221" s="20">
        <v>34.5</v>
      </c>
      <c r="U221" s="20">
        <f t="shared" si="47"/>
        <v>307.64999999999998</v>
      </c>
      <c r="V221" s="23" t="s">
        <v>181</v>
      </c>
      <c r="W221" s="19">
        <f t="shared" si="43"/>
        <v>20.445612228570109</v>
      </c>
      <c r="X221" s="21">
        <f t="shared" si="44"/>
        <v>1187.0991314096436</v>
      </c>
      <c r="Y221" s="21">
        <f t="shared" si="45"/>
        <v>1021.4448185281518</v>
      </c>
    </row>
    <row r="222" spans="1:25" ht="14.45" customHeight="1" x14ac:dyDescent="0.2">
      <c r="A222" s="19">
        <v>120</v>
      </c>
      <c r="B222" s="19">
        <f t="shared" si="41"/>
        <v>7</v>
      </c>
      <c r="C222" s="19">
        <f t="shared" si="42"/>
        <v>5</v>
      </c>
      <c r="D222" s="19">
        <v>113</v>
      </c>
      <c r="E222" s="19">
        <v>125</v>
      </c>
      <c r="F222" s="5" t="s">
        <v>775</v>
      </c>
      <c r="G222" s="24">
        <v>37.000205000000001</v>
      </c>
      <c r="H222" s="24">
        <v>-5</v>
      </c>
      <c r="I222" s="5" t="s">
        <v>189</v>
      </c>
      <c r="J222" s="5" t="s">
        <v>192</v>
      </c>
      <c r="K222" s="25">
        <v>1</v>
      </c>
      <c r="L222" s="25">
        <v>0</v>
      </c>
      <c r="M222" s="19">
        <v>-31.9</v>
      </c>
      <c r="N222" s="19" t="s">
        <v>181</v>
      </c>
      <c r="O222" s="20">
        <f t="shared" si="40"/>
        <v>-28.4</v>
      </c>
      <c r="P222" s="20">
        <v>0.37</v>
      </c>
      <c r="Q222" s="20" t="s">
        <v>181</v>
      </c>
      <c r="R222" s="20">
        <f t="shared" si="46"/>
        <v>-7.9489094750528189</v>
      </c>
      <c r="S222" s="19">
        <f t="shared" si="48"/>
        <v>-8.5789094750528196</v>
      </c>
      <c r="T222" s="20">
        <v>34.5</v>
      </c>
      <c r="U222" s="20">
        <f t="shared" si="47"/>
        <v>307.64999999999998</v>
      </c>
      <c r="V222" s="23" t="s">
        <v>181</v>
      </c>
      <c r="W222" s="19">
        <f t="shared" si="43"/>
        <v>20.400463693852622</v>
      </c>
      <c r="X222" s="21">
        <f t="shared" si="44"/>
        <v>1178.3122689897034</v>
      </c>
      <c r="Y222" s="21">
        <f t="shared" si="45"/>
        <v>1008.266862131384</v>
      </c>
    </row>
    <row r="223" spans="1:25" ht="14.45" customHeight="1" x14ac:dyDescent="0.2">
      <c r="A223" s="19">
        <v>120</v>
      </c>
      <c r="B223" s="19">
        <f t="shared" si="41"/>
        <v>7</v>
      </c>
      <c r="C223" s="19">
        <f t="shared" si="42"/>
        <v>5</v>
      </c>
      <c r="D223" s="19">
        <v>113</v>
      </c>
      <c r="E223" s="19">
        <v>125</v>
      </c>
      <c r="F223" s="5" t="s">
        <v>775</v>
      </c>
      <c r="G223" s="24">
        <v>37.000205000000001</v>
      </c>
      <c r="H223" s="24">
        <v>-5</v>
      </c>
      <c r="I223" s="5" t="s">
        <v>189</v>
      </c>
      <c r="J223" s="5" t="s">
        <v>193</v>
      </c>
      <c r="K223" s="25">
        <v>1</v>
      </c>
      <c r="L223" s="25">
        <v>0</v>
      </c>
      <c r="M223" s="19">
        <v>-32.6</v>
      </c>
      <c r="N223" s="19" t="s">
        <v>181</v>
      </c>
      <c r="O223" s="20">
        <f t="shared" si="40"/>
        <v>-29.1</v>
      </c>
      <c r="P223" s="20">
        <v>1.53</v>
      </c>
      <c r="Q223" s="20" t="s">
        <v>181</v>
      </c>
      <c r="R223" s="20">
        <f t="shared" si="46"/>
        <v>-7.9489094750528189</v>
      </c>
      <c r="S223" s="19">
        <f t="shared" si="48"/>
        <v>-7.4189094750528186</v>
      </c>
      <c r="T223" s="20">
        <v>34.5</v>
      </c>
      <c r="U223" s="20">
        <f t="shared" si="47"/>
        <v>307.64999999999998</v>
      </c>
      <c r="V223" s="23" t="s">
        <v>181</v>
      </c>
      <c r="W223" s="19">
        <f t="shared" si="43"/>
        <v>22.330920305847268</v>
      </c>
      <c r="X223" s="21">
        <f t="shared" si="44"/>
        <v>1723.91966379578</v>
      </c>
      <c r="Y223" s="21">
        <f t="shared" si="45"/>
        <v>2248.7490619266264</v>
      </c>
    </row>
    <row r="224" spans="1:25" ht="14.45" customHeight="1" x14ac:dyDescent="0.2">
      <c r="A224" s="19">
        <v>120</v>
      </c>
      <c r="B224" s="19">
        <f t="shared" si="41"/>
        <v>7</v>
      </c>
      <c r="C224" s="19">
        <f t="shared" si="42"/>
        <v>5</v>
      </c>
      <c r="D224" s="19">
        <v>113</v>
      </c>
      <c r="E224" s="19">
        <v>125</v>
      </c>
      <c r="F224" s="5" t="s">
        <v>775</v>
      </c>
      <c r="G224" s="24">
        <v>37.000205000000001</v>
      </c>
      <c r="H224" s="24">
        <v>-5</v>
      </c>
      <c r="I224" s="5" t="s">
        <v>189</v>
      </c>
      <c r="J224" s="5" t="s">
        <v>194</v>
      </c>
      <c r="K224" s="25">
        <v>1</v>
      </c>
      <c r="L224" s="25">
        <v>0</v>
      </c>
      <c r="M224" s="19">
        <v>-29.5</v>
      </c>
      <c r="N224" s="19" t="s">
        <v>181</v>
      </c>
      <c r="O224" s="20">
        <f t="shared" si="40"/>
        <v>-26</v>
      </c>
      <c r="P224" s="20">
        <v>1.67</v>
      </c>
      <c r="Q224" s="20" t="s">
        <v>181</v>
      </c>
      <c r="R224" s="20">
        <f t="shared" si="46"/>
        <v>-7.9489094750528189</v>
      </c>
      <c r="S224" s="19">
        <f t="shared" si="48"/>
        <v>-7.2789094750528189</v>
      </c>
      <c r="T224" s="20">
        <v>34.5</v>
      </c>
      <c r="U224" s="20">
        <f t="shared" si="47"/>
        <v>307.64999999999998</v>
      </c>
      <c r="V224" s="23" t="s">
        <v>181</v>
      </c>
      <c r="W224" s="19">
        <f t="shared" si="43"/>
        <v>19.220832161136681</v>
      </c>
      <c r="X224" s="21">
        <f t="shared" si="44"/>
        <v>987.35990483822991</v>
      </c>
      <c r="Y224" s="21">
        <f t="shared" si="45"/>
        <v>754.07991587906338</v>
      </c>
    </row>
    <row r="225" spans="1:25" ht="14.45" customHeight="1" x14ac:dyDescent="0.2">
      <c r="A225" s="19">
        <v>120</v>
      </c>
      <c r="B225" s="19">
        <f t="shared" si="41"/>
        <v>7</v>
      </c>
      <c r="C225" s="19">
        <f t="shared" si="42"/>
        <v>5</v>
      </c>
      <c r="D225" s="19">
        <v>113</v>
      </c>
      <c r="E225" s="19">
        <v>125</v>
      </c>
      <c r="F225" s="5" t="s">
        <v>775</v>
      </c>
      <c r="G225" s="24">
        <v>37.000205000000001</v>
      </c>
      <c r="H225" s="24">
        <v>-5</v>
      </c>
      <c r="I225" s="5" t="s">
        <v>189</v>
      </c>
      <c r="J225" s="5" t="s">
        <v>195</v>
      </c>
      <c r="K225" s="25">
        <v>1</v>
      </c>
      <c r="L225" s="25">
        <v>0</v>
      </c>
      <c r="M225" s="19">
        <v>-31.1</v>
      </c>
      <c r="N225" s="19" t="s">
        <v>181</v>
      </c>
      <c r="O225" s="20">
        <f t="shared" si="40"/>
        <v>-27.6</v>
      </c>
      <c r="P225" s="20">
        <v>2.93</v>
      </c>
      <c r="Q225" s="20" t="s">
        <v>181</v>
      </c>
      <c r="R225" s="20">
        <f t="shared" si="46"/>
        <v>-7.9489094750528189</v>
      </c>
      <c r="S225" s="19">
        <f t="shared" si="48"/>
        <v>-6.0189094750528191</v>
      </c>
      <c r="T225" s="20">
        <v>34.5</v>
      </c>
      <c r="U225" s="20">
        <f t="shared" si="47"/>
        <v>307.64999999999998</v>
      </c>
      <c r="V225" s="23" t="s">
        <v>181</v>
      </c>
      <c r="W225" s="19">
        <f t="shared" si="43"/>
        <v>22.193634846716659</v>
      </c>
      <c r="X225" s="21">
        <f t="shared" si="44"/>
        <v>1668.9616901627166</v>
      </c>
      <c r="Y225" s="21">
        <f t="shared" si="45"/>
        <v>2067.82615287513</v>
      </c>
    </row>
    <row r="226" spans="1:25" x14ac:dyDescent="0.2">
      <c r="A226" s="19">
        <v>120</v>
      </c>
      <c r="B226" s="19">
        <f t="shared" si="41"/>
        <v>7</v>
      </c>
      <c r="C226" s="19">
        <f t="shared" si="42"/>
        <v>5</v>
      </c>
      <c r="D226" s="19">
        <v>113</v>
      </c>
      <c r="E226" s="19">
        <v>125</v>
      </c>
      <c r="F226" s="5" t="s">
        <v>775</v>
      </c>
      <c r="G226" s="24">
        <v>37.000205000000001</v>
      </c>
      <c r="H226" s="24">
        <v>-5</v>
      </c>
      <c r="I226" s="5" t="s">
        <v>189</v>
      </c>
      <c r="J226" s="5" t="s">
        <v>196</v>
      </c>
      <c r="K226" s="25">
        <v>1</v>
      </c>
      <c r="L226" s="25">
        <v>0</v>
      </c>
      <c r="M226" s="19">
        <v>-30.8</v>
      </c>
      <c r="N226" s="19" t="s">
        <v>181</v>
      </c>
      <c r="O226" s="20">
        <f t="shared" si="40"/>
        <v>-27.3</v>
      </c>
      <c r="P226" s="20">
        <v>3.1</v>
      </c>
      <c r="Q226" s="20" t="s">
        <v>181</v>
      </c>
      <c r="R226" s="20">
        <f t="shared" si="46"/>
        <v>-7.9489094750528189</v>
      </c>
      <c r="S226" s="19">
        <f t="shared" si="48"/>
        <v>-5.8489094750528192</v>
      </c>
      <c r="T226" s="20">
        <v>34.5</v>
      </c>
      <c r="U226" s="20">
        <f t="shared" si="47"/>
        <v>307.64999999999998</v>
      </c>
      <c r="V226" s="23" t="s">
        <v>181</v>
      </c>
      <c r="W226" s="19">
        <f t="shared" si="43"/>
        <v>22.053141281944242</v>
      </c>
      <c r="X226" s="21">
        <f t="shared" si="44"/>
        <v>1616.232698263897</v>
      </c>
      <c r="Y226" s="21">
        <f t="shared" si="45"/>
        <v>1910.5232337580173</v>
      </c>
    </row>
    <row r="227" spans="1:25" x14ac:dyDescent="0.2">
      <c r="A227" s="19">
        <v>120</v>
      </c>
      <c r="B227" s="19">
        <f t="shared" si="41"/>
        <v>7</v>
      </c>
      <c r="C227" s="19">
        <f t="shared" si="42"/>
        <v>5</v>
      </c>
      <c r="D227" s="19">
        <v>113</v>
      </c>
      <c r="E227" s="19">
        <v>125</v>
      </c>
      <c r="F227" s="5" t="s">
        <v>775</v>
      </c>
      <c r="G227" s="24">
        <v>37.000205000000001</v>
      </c>
      <c r="H227" s="24">
        <v>-5</v>
      </c>
      <c r="I227" s="5" t="s">
        <v>189</v>
      </c>
      <c r="J227" s="5" t="s">
        <v>197</v>
      </c>
      <c r="K227" s="25">
        <v>1</v>
      </c>
      <c r="L227" s="25">
        <v>0</v>
      </c>
      <c r="M227" s="19">
        <v>-30.9</v>
      </c>
      <c r="N227" s="19" t="s">
        <v>181</v>
      </c>
      <c r="O227" s="20">
        <f t="shared" si="40"/>
        <v>-27.4</v>
      </c>
      <c r="P227" s="20">
        <v>3.01</v>
      </c>
      <c r="Q227" s="20" t="s">
        <v>181</v>
      </c>
      <c r="R227" s="20">
        <f t="shared" si="46"/>
        <v>-7.9489094750528189</v>
      </c>
      <c r="S227" s="19">
        <f t="shared" si="48"/>
        <v>-5.9389094750528191</v>
      </c>
      <c r="T227" s="20">
        <v>34.5</v>
      </c>
      <c r="U227" s="20">
        <f t="shared" si="47"/>
        <v>307.64999999999998</v>
      </c>
      <c r="V227" s="23" t="s">
        <v>181</v>
      </c>
      <c r="W227" s="19">
        <f t="shared" si="43"/>
        <v>22.065690443087817</v>
      </c>
      <c r="X227" s="21">
        <f t="shared" si="44"/>
        <v>1620.8066605269537</v>
      </c>
      <c r="Y227" s="21">
        <f t="shared" si="45"/>
        <v>1923.593799649487</v>
      </c>
    </row>
    <row r="228" spans="1:25" ht="14.45" customHeight="1" x14ac:dyDescent="0.2">
      <c r="A228" s="19">
        <v>120</v>
      </c>
      <c r="B228" s="19">
        <f t="shared" si="41"/>
        <v>7</v>
      </c>
      <c r="C228" s="19">
        <f t="shared" si="42"/>
        <v>5</v>
      </c>
      <c r="D228" s="19">
        <v>113</v>
      </c>
      <c r="E228" s="19">
        <v>125</v>
      </c>
      <c r="F228" s="5" t="s">
        <v>775</v>
      </c>
      <c r="G228" s="24">
        <v>37.000205000000001</v>
      </c>
      <c r="H228" s="24">
        <v>-5</v>
      </c>
      <c r="I228" s="5" t="s">
        <v>189</v>
      </c>
      <c r="J228" s="5" t="s">
        <v>198</v>
      </c>
      <c r="K228" s="25">
        <v>1</v>
      </c>
      <c r="L228" s="25">
        <v>0</v>
      </c>
      <c r="M228" s="19">
        <v>-30.6</v>
      </c>
      <c r="N228" s="19" t="s">
        <v>181</v>
      </c>
      <c r="O228" s="20">
        <f t="shared" si="40"/>
        <v>-27.1</v>
      </c>
      <c r="P228" s="20">
        <v>3.1</v>
      </c>
      <c r="Q228" s="20" t="s">
        <v>181</v>
      </c>
      <c r="R228" s="20">
        <f t="shared" si="46"/>
        <v>-7.9489094750528189</v>
      </c>
      <c r="S228" s="19">
        <f t="shared" si="48"/>
        <v>-5.8489094750528192</v>
      </c>
      <c r="T228" s="20">
        <v>34.5</v>
      </c>
      <c r="U228" s="20">
        <f t="shared" si="47"/>
        <v>307.64999999999998</v>
      </c>
      <c r="V228" s="23" t="s">
        <v>181</v>
      </c>
      <c r="W228" s="19">
        <f t="shared" si="43"/>
        <v>21.843036822846386</v>
      </c>
      <c r="X228" s="21">
        <f t="shared" si="44"/>
        <v>1543.3144285831481</v>
      </c>
      <c r="Y228" s="21">
        <f t="shared" si="45"/>
        <v>1715.3765947316062</v>
      </c>
    </row>
    <row r="229" spans="1:25" ht="14.45" customHeight="1" x14ac:dyDescent="0.2">
      <c r="A229" s="19">
        <v>120</v>
      </c>
      <c r="B229" s="19">
        <f t="shared" si="41"/>
        <v>7</v>
      </c>
      <c r="C229" s="19">
        <f t="shared" si="42"/>
        <v>5</v>
      </c>
      <c r="D229" s="19">
        <v>113</v>
      </c>
      <c r="E229" s="19">
        <v>125</v>
      </c>
      <c r="F229" s="5" t="s">
        <v>775</v>
      </c>
      <c r="G229" s="24">
        <v>37.000205000000001</v>
      </c>
      <c r="H229" s="24">
        <v>-5</v>
      </c>
      <c r="I229" s="5" t="s">
        <v>189</v>
      </c>
      <c r="J229" s="5" t="s">
        <v>199</v>
      </c>
      <c r="K229" s="25">
        <v>1</v>
      </c>
      <c r="L229" s="25">
        <v>0</v>
      </c>
      <c r="M229" s="19">
        <v>-29.7</v>
      </c>
      <c r="N229" s="19" t="s">
        <v>181</v>
      </c>
      <c r="O229" s="20">
        <f t="shared" si="40"/>
        <v>-26.2</v>
      </c>
      <c r="P229" s="20">
        <v>2.72</v>
      </c>
      <c r="Q229" s="20" t="s">
        <v>181</v>
      </c>
      <c r="R229" s="20">
        <f t="shared" si="46"/>
        <v>-7.9489094750528189</v>
      </c>
      <c r="S229" s="19">
        <f t="shared" si="48"/>
        <v>-6.2289094750528182</v>
      </c>
      <c r="T229" s="20">
        <v>34.5</v>
      </c>
      <c r="U229" s="20">
        <f t="shared" si="47"/>
        <v>307.64999999999998</v>
      </c>
      <c r="V229" s="23" t="s">
        <v>181</v>
      </c>
      <c r="W229" s="19">
        <f t="shared" si="43"/>
        <v>20.508410890272444</v>
      </c>
      <c r="X229" s="21">
        <f t="shared" si="44"/>
        <v>1199.5412791262647</v>
      </c>
      <c r="Y229" s="21">
        <f t="shared" si="45"/>
        <v>1040.3578901093683</v>
      </c>
    </row>
    <row r="230" spans="1:25" ht="14.45" customHeight="1" x14ac:dyDescent="0.2">
      <c r="A230" s="19">
        <v>120</v>
      </c>
      <c r="B230" s="19">
        <f t="shared" si="41"/>
        <v>7</v>
      </c>
      <c r="C230" s="19">
        <f t="shared" si="42"/>
        <v>5</v>
      </c>
      <c r="D230" s="19">
        <v>113</v>
      </c>
      <c r="E230" s="19">
        <v>125</v>
      </c>
      <c r="F230" s="5" t="s">
        <v>775</v>
      </c>
      <c r="G230" s="24">
        <v>37.000205000000001</v>
      </c>
      <c r="H230" s="24">
        <v>-5</v>
      </c>
      <c r="I230" s="5" t="s">
        <v>189</v>
      </c>
      <c r="J230" s="5" t="s">
        <v>200</v>
      </c>
      <c r="K230" s="25">
        <v>1</v>
      </c>
      <c r="L230" s="25">
        <v>0</v>
      </c>
      <c r="M230" s="19">
        <v>-29</v>
      </c>
      <c r="N230" s="19" t="s">
        <v>181</v>
      </c>
      <c r="O230" s="20">
        <f t="shared" si="40"/>
        <v>-25.5</v>
      </c>
      <c r="P230" s="20">
        <v>2.78</v>
      </c>
      <c r="Q230" s="20" t="s">
        <v>181</v>
      </c>
      <c r="R230" s="20">
        <f t="shared" si="46"/>
        <v>-7.9489094750528189</v>
      </c>
      <c r="S230" s="19">
        <f t="shared" si="48"/>
        <v>-6.1689094750528195</v>
      </c>
      <c r="T230" s="20">
        <v>34.5</v>
      </c>
      <c r="U230" s="20">
        <f t="shared" si="47"/>
        <v>307.64999999999998</v>
      </c>
      <c r="V230" s="23" t="s">
        <v>181</v>
      </c>
      <c r="W230" s="19">
        <f t="shared" si="43"/>
        <v>19.836932298560541</v>
      </c>
      <c r="X230" s="21">
        <f t="shared" si="44"/>
        <v>1078.6560765589863</v>
      </c>
      <c r="Y230" s="21">
        <f t="shared" si="45"/>
        <v>868.42424236839815</v>
      </c>
    </row>
    <row r="231" spans="1:25" ht="14.45" customHeight="1" x14ac:dyDescent="0.2">
      <c r="A231" s="19">
        <v>120</v>
      </c>
      <c r="B231" s="19">
        <f t="shared" si="41"/>
        <v>7</v>
      </c>
      <c r="C231" s="19">
        <f t="shared" si="42"/>
        <v>5</v>
      </c>
      <c r="D231" s="19">
        <v>113</v>
      </c>
      <c r="E231" s="19">
        <v>125</v>
      </c>
      <c r="F231" s="5" t="s">
        <v>775</v>
      </c>
      <c r="G231" s="24">
        <v>37.000205000000001</v>
      </c>
      <c r="H231" s="24">
        <v>-5</v>
      </c>
      <c r="I231" s="5" t="s">
        <v>189</v>
      </c>
      <c r="J231" s="5" t="s">
        <v>201</v>
      </c>
      <c r="K231" s="25">
        <v>1</v>
      </c>
      <c r="L231" s="25">
        <v>0</v>
      </c>
      <c r="M231" s="19">
        <v>-30.4</v>
      </c>
      <c r="N231" s="19" t="s">
        <v>181</v>
      </c>
      <c r="O231" s="20">
        <f t="shared" si="40"/>
        <v>-26.9</v>
      </c>
      <c r="P231" s="20">
        <v>3.38</v>
      </c>
      <c r="Q231" s="20" t="s">
        <v>181</v>
      </c>
      <c r="R231" s="20">
        <f t="shared" si="46"/>
        <v>-7.9489094750528189</v>
      </c>
      <c r="S231" s="19">
        <f t="shared" si="48"/>
        <v>-5.568909475052819</v>
      </c>
      <c r="T231" s="20">
        <v>34.5</v>
      </c>
      <c r="U231" s="20">
        <f t="shared" si="47"/>
        <v>307.64999999999998</v>
      </c>
      <c r="V231" s="23" t="s">
        <v>181</v>
      </c>
      <c r="W231" s="19">
        <f t="shared" si="43"/>
        <v>21.920758940445097</v>
      </c>
      <c r="X231" s="21">
        <f t="shared" si="44"/>
        <v>1569.5086524621997</v>
      </c>
      <c r="Y231" s="21">
        <f t="shared" si="45"/>
        <v>1782.7371119248928</v>
      </c>
    </row>
    <row r="232" spans="1:25" ht="14.45" customHeight="1" x14ac:dyDescent="0.2">
      <c r="A232" s="19">
        <v>120</v>
      </c>
      <c r="B232" s="19">
        <f t="shared" si="41"/>
        <v>7</v>
      </c>
      <c r="C232" s="19">
        <f t="shared" si="42"/>
        <v>5</v>
      </c>
      <c r="D232" s="19">
        <v>113</v>
      </c>
      <c r="E232" s="19">
        <v>125</v>
      </c>
      <c r="F232" s="5" t="s">
        <v>775</v>
      </c>
      <c r="G232" s="24">
        <v>37.000205000000001</v>
      </c>
      <c r="H232" s="24">
        <v>-5</v>
      </c>
      <c r="I232" s="5" t="s">
        <v>189</v>
      </c>
      <c r="J232" s="5" t="s">
        <v>779</v>
      </c>
      <c r="K232" s="25">
        <v>1</v>
      </c>
      <c r="L232" s="25">
        <v>0</v>
      </c>
      <c r="M232" s="19">
        <v>-23.8</v>
      </c>
      <c r="N232" s="19" t="s">
        <v>181</v>
      </c>
      <c r="O232" s="20">
        <f t="shared" si="40"/>
        <v>-20.3</v>
      </c>
      <c r="P232" s="20">
        <v>3.81</v>
      </c>
      <c r="Q232" s="20" t="s">
        <v>181</v>
      </c>
      <c r="R232" s="20">
        <f t="shared" si="46"/>
        <v>-7.9489094750528189</v>
      </c>
      <c r="S232" s="19">
        <f t="shared" si="48"/>
        <v>-5.1389094750528184</v>
      </c>
      <c r="T232" s="20">
        <v>34.5</v>
      </c>
      <c r="U232" s="20">
        <f t="shared" si="47"/>
        <v>307.64999999999998</v>
      </c>
      <c r="V232" s="23" t="s">
        <v>181</v>
      </c>
      <c r="W232" s="19">
        <f t="shared" si="43"/>
        <v>15.47523785337046</v>
      </c>
      <c r="X232" s="21">
        <f t="shared" si="44"/>
        <v>651.91052370039836</v>
      </c>
      <c r="Y232" s="21">
        <f t="shared" si="45"/>
        <v>418.82090305964181</v>
      </c>
    </row>
    <row r="233" spans="1:25" ht="14.45" customHeight="1" x14ac:dyDescent="0.2">
      <c r="A233" s="19">
        <v>122</v>
      </c>
      <c r="B233" s="19">
        <f t="shared" si="41"/>
        <v>4</v>
      </c>
      <c r="C233" s="19">
        <f t="shared" si="42"/>
        <v>4</v>
      </c>
      <c r="D233" s="19">
        <v>118</v>
      </c>
      <c r="E233" s="19">
        <v>126</v>
      </c>
      <c r="F233" s="5" t="s">
        <v>761</v>
      </c>
      <c r="G233" s="24">
        <v>28.923400000000001</v>
      </c>
      <c r="H233" s="24">
        <v>50.820300000000003</v>
      </c>
      <c r="I233" s="5" t="s">
        <v>139</v>
      </c>
      <c r="J233" s="5" t="s">
        <v>202</v>
      </c>
      <c r="K233" s="25">
        <v>0</v>
      </c>
      <c r="L233" s="25">
        <v>0</v>
      </c>
      <c r="M233" s="19">
        <v>-29.6</v>
      </c>
      <c r="N233" s="19" t="s">
        <v>137</v>
      </c>
      <c r="O233" s="20">
        <f t="shared" si="40"/>
        <v>-26.1</v>
      </c>
      <c r="P233" s="20">
        <v>3.66</v>
      </c>
      <c r="Q233" s="20" t="s">
        <v>582</v>
      </c>
      <c r="R233" s="20">
        <f t="shared" si="46"/>
        <v>-8.4174315678385376</v>
      </c>
      <c r="S233" s="19">
        <f t="shared" si="48"/>
        <v>-5.7574315678385375</v>
      </c>
      <c r="T233" s="20">
        <v>30.07</v>
      </c>
      <c r="U233" s="20">
        <f t="shared" si="47"/>
        <v>303.21999999999997</v>
      </c>
      <c r="V233" s="20" t="s">
        <v>1099</v>
      </c>
      <c r="W233" s="19">
        <f t="shared" si="43"/>
        <v>20.887738404519407</v>
      </c>
      <c r="X233" s="21">
        <f t="shared" si="44"/>
        <v>1160.040341317414</v>
      </c>
      <c r="Y233" s="21">
        <f t="shared" si="45"/>
        <v>1061.0614813014961</v>
      </c>
    </row>
    <row r="234" spans="1:25" x14ac:dyDescent="0.2">
      <c r="A234" s="19">
        <v>122</v>
      </c>
      <c r="B234" s="19">
        <f t="shared" si="41"/>
        <v>4</v>
      </c>
      <c r="C234" s="19">
        <f t="shared" si="42"/>
        <v>4</v>
      </c>
      <c r="D234" s="19">
        <v>118</v>
      </c>
      <c r="E234" s="19">
        <v>126</v>
      </c>
      <c r="F234" s="5" t="s">
        <v>761</v>
      </c>
      <c r="G234" s="24">
        <v>28.923400000000001</v>
      </c>
      <c r="H234" s="24">
        <v>50.820300000000003</v>
      </c>
      <c r="I234" s="5" t="s">
        <v>139</v>
      </c>
      <c r="J234" s="5" t="s">
        <v>203</v>
      </c>
      <c r="K234" s="25">
        <v>0</v>
      </c>
      <c r="L234" s="25">
        <v>0</v>
      </c>
      <c r="M234" s="19">
        <v>-29.1</v>
      </c>
      <c r="N234" s="19" t="s">
        <v>137</v>
      </c>
      <c r="O234" s="20">
        <f t="shared" si="40"/>
        <v>-25.6</v>
      </c>
      <c r="P234" s="20">
        <v>2</v>
      </c>
      <c r="Q234" s="20" t="s">
        <v>582</v>
      </c>
      <c r="R234" s="20">
        <f t="shared" si="46"/>
        <v>-8.4174315678385376</v>
      </c>
      <c r="S234" s="19">
        <f t="shared" si="48"/>
        <v>-7.4174315678385376</v>
      </c>
      <c r="T234" s="20">
        <v>30.07</v>
      </c>
      <c r="U234" s="20">
        <f t="shared" si="47"/>
        <v>303.21999999999997</v>
      </c>
      <c r="V234" s="20" t="s">
        <v>1099</v>
      </c>
      <c r="W234" s="19">
        <f t="shared" si="43"/>
        <v>18.660271379476121</v>
      </c>
      <c r="X234" s="21">
        <f t="shared" si="44"/>
        <v>830.44326811772589</v>
      </c>
      <c r="Y234" s="21">
        <f t="shared" si="45"/>
        <v>609.99242175421739</v>
      </c>
    </row>
    <row r="235" spans="1:25" x14ac:dyDescent="0.2">
      <c r="A235" s="19">
        <v>122</v>
      </c>
      <c r="B235" s="19">
        <f>ABS(A235-D235)</f>
        <v>1</v>
      </c>
      <c r="C235" s="19">
        <f>ABS(E235-A235)</f>
        <v>1</v>
      </c>
      <c r="D235" s="19">
        <v>121</v>
      </c>
      <c r="E235" s="19">
        <v>123</v>
      </c>
      <c r="F235" s="5" t="s">
        <v>761</v>
      </c>
      <c r="G235" s="24">
        <v>39.624299999999998</v>
      </c>
      <c r="H235" s="24">
        <v>19.921700000000001</v>
      </c>
      <c r="I235" s="5" t="s">
        <v>173</v>
      </c>
      <c r="J235" s="5" t="s">
        <v>780</v>
      </c>
      <c r="K235" s="25">
        <v>1</v>
      </c>
      <c r="L235" s="25">
        <v>0</v>
      </c>
      <c r="M235" s="19">
        <v>-31.5</v>
      </c>
      <c r="N235" s="19" t="s">
        <v>715</v>
      </c>
      <c r="O235" s="20">
        <f t="shared" si="40"/>
        <v>-28</v>
      </c>
      <c r="P235" s="20">
        <v>2.62</v>
      </c>
      <c r="Q235" s="20" t="s">
        <v>715</v>
      </c>
      <c r="R235" s="20">
        <f t="shared" si="46"/>
        <v>-9.254866801603459</v>
      </c>
      <c r="S235" s="19">
        <f t="shared" si="48"/>
        <v>-7.6348668016034589</v>
      </c>
      <c r="T235" s="20">
        <v>22.461666666666666</v>
      </c>
      <c r="U235" s="20">
        <f t="shared" si="47"/>
        <v>295.61166666666662</v>
      </c>
      <c r="V235" s="20" t="s">
        <v>1099</v>
      </c>
      <c r="W235" s="19">
        <f>1000*((S235+1000)/(O235+1000)-1)</f>
        <v>20.951783125922276</v>
      </c>
      <c r="X235" s="21">
        <f>(168/(26.5-W235))/(EXP(-58.0931+90.5069*(100/U235)+22.294*LN(U235/100)+34*(0.02777+(-0.02589)*(U235/100)+0.00506*(U235/100)^2)))</f>
        <v>970.10149614033048</v>
      </c>
      <c r="Y235" s="21">
        <f>(82.4/(23.9-W235))/(EXP(-58.093+90.5069*(100/U235)+22.294*LN(U235/100)+34*(0.02777+(-0.0259)*(U235/100)+0.00506*(U235/100)^2)))</f>
        <v>896.23557097251307</v>
      </c>
    </row>
    <row r="236" spans="1:25" x14ac:dyDescent="0.2">
      <c r="A236" s="19">
        <v>124</v>
      </c>
      <c r="B236" s="19">
        <f>ABS(A236-D236)</f>
        <v>1</v>
      </c>
      <c r="C236" s="19">
        <f>ABS(E236-A236)</f>
        <v>1</v>
      </c>
      <c r="D236" s="19">
        <v>123</v>
      </c>
      <c r="E236" s="19">
        <v>125</v>
      </c>
      <c r="F236" s="5" t="s">
        <v>761</v>
      </c>
      <c r="G236" s="24">
        <v>39.624299999999998</v>
      </c>
      <c r="H236" s="24">
        <v>19.921700000000001</v>
      </c>
      <c r="I236" s="5" t="s">
        <v>173</v>
      </c>
      <c r="J236" s="5" t="s">
        <v>781</v>
      </c>
      <c r="K236" s="25">
        <v>1</v>
      </c>
      <c r="L236" s="25">
        <v>0</v>
      </c>
      <c r="M236" s="19">
        <v>-31.3</v>
      </c>
      <c r="N236" s="19" t="s">
        <v>715</v>
      </c>
      <c r="O236" s="20">
        <f t="shared" si="40"/>
        <v>-27.8</v>
      </c>
      <c r="P236" s="20">
        <v>2.74</v>
      </c>
      <c r="Q236" s="20" t="s">
        <v>715</v>
      </c>
      <c r="R236" s="20">
        <f t="shared" si="46"/>
        <v>-9.254866801603459</v>
      </c>
      <c r="S236" s="19">
        <f t="shared" si="48"/>
        <v>-7.5148668016034588</v>
      </c>
      <c r="T236" s="20">
        <v>22.461666666666666</v>
      </c>
      <c r="U236" s="20">
        <f t="shared" si="47"/>
        <v>295.61166666666662</v>
      </c>
      <c r="V236" s="23" t="s">
        <v>1099</v>
      </c>
      <c r="W236" s="19">
        <f>1000*((S236+1000)/(O236+1000)-1)</f>
        <v>20.865185351158779</v>
      </c>
      <c r="X236" s="21">
        <f>(168/(26.5-W236))/(EXP(-58.0931+90.5069*(100/U236)+22.294*LN(U236/100)+34*(0.02777+(-0.02589)*(U236/100)+0.00506*(U236/100)^2)))</f>
        <v>955.19264179535787</v>
      </c>
      <c r="Y236" s="21">
        <f>(82.4/(23.9-W236))/(EXP(-58.093+90.5069*(100/U236)+22.294*LN(U236/100)+34*(0.02777+(-0.0259)*(U236/100)+0.00506*(U236/100)^2)))</f>
        <v>870.66168423127624</v>
      </c>
    </row>
    <row r="237" spans="1:25" x14ac:dyDescent="0.2">
      <c r="A237" s="19">
        <v>140</v>
      </c>
      <c r="B237" s="19">
        <f t="shared" si="41"/>
        <v>7.0999999999999943</v>
      </c>
      <c r="C237" s="19">
        <f t="shared" si="42"/>
        <v>5</v>
      </c>
      <c r="D237" s="19">
        <v>132.9</v>
      </c>
      <c r="E237" s="19">
        <v>145</v>
      </c>
      <c r="F237" s="5" t="s">
        <v>782</v>
      </c>
      <c r="G237" s="24">
        <v>28.923400000000001</v>
      </c>
      <c r="H237" s="24">
        <v>50.820300000000003</v>
      </c>
      <c r="I237" s="5" t="s">
        <v>139</v>
      </c>
      <c r="J237" s="5" t="s">
        <v>206</v>
      </c>
      <c r="K237" s="25">
        <v>0</v>
      </c>
      <c r="L237" s="25">
        <v>0</v>
      </c>
      <c r="M237" s="19">
        <v>-29.9</v>
      </c>
      <c r="N237" s="19" t="s">
        <v>137</v>
      </c>
      <c r="O237" s="20">
        <f t="shared" si="40"/>
        <v>-26.4</v>
      </c>
      <c r="P237" s="20">
        <v>1</v>
      </c>
      <c r="Q237" s="20" t="s">
        <v>582</v>
      </c>
      <c r="R237" s="20">
        <f t="shared" si="46"/>
        <v>-8.3959844440050126</v>
      </c>
      <c r="S237" s="19">
        <f t="shared" si="48"/>
        <v>-8.3959844440050126</v>
      </c>
      <c r="T237" s="20">
        <v>30.27</v>
      </c>
      <c r="U237" s="20">
        <f t="shared" si="47"/>
        <v>303.41999999999996</v>
      </c>
      <c r="V237" s="20" t="s">
        <v>1099</v>
      </c>
      <c r="W237" s="19">
        <f t="shared" si="43"/>
        <v>18.492209897283285</v>
      </c>
      <c r="X237" s="21">
        <f t="shared" si="44"/>
        <v>816.80221535674207</v>
      </c>
      <c r="Y237" s="21">
        <f t="shared" si="45"/>
        <v>593.78919731348628</v>
      </c>
    </row>
    <row r="238" spans="1:25" x14ac:dyDescent="0.2">
      <c r="A238" s="19">
        <v>140</v>
      </c>
      <c r="B238" s="19">
        <f t="shared" si="41"/>
        <v>7.0999999999999943</v>
      </c>
      <c r="C238" s="19">
        <f t="shared" si="42"/>
        <v>5</v>
      </c>
      <c r="D238" s="19">
        <v>132.9</v>
      </c>
      <c r="E238" s="19">
        <v>145</v>
      </c>
      <c r="F238" s="5" t="s">
        <v>782</v>
      </c>
      <c r="G238" s="24">
        <v>28.923400000000001</v>
      </c>
      <c r="H238" s="24">
        <v>50.820300000000003</v>
      </c>
      <c r="I238" s="5" t="s">
        <v>139</v>
      </c>
      <c r="J238" s="5" t="s">
        <v>207</v>
      </c>
      <c r="K238" s="25">
        <v>0</v>
      </c>
      <c r="L238" s="25">
        <v>0</v>
      </c>
      <c r="M238" s="19">
        <v>-30.3</v>
      </c>
      <c r="N238" s="19" t="s">
        <v>137</v>
      </c>
      <c r="O238" s="20">
        <f t="shared" si="40"/>
        <v>-26.8</v>
      </c>
      <c r="P238" s="20">
        <v>1</v>
      </c>
      <c r="Q238" s="20" t="s">
        <v>582</v>
      </c>
      <c r="R238" s="20">
        <f t="shared" si="46"/>
        <v>-8.3959844440050126</v>
      </c>
      <c r="S238" s="19">
        <f t="shared" si="48"/>
        <v>-8.3959844440050126</v>
      </c>
      <c r="T238" s="20">
        <v>30.27</v>
      </c>
      <c r="U238" s="20">
        <f t="shared" si="47"/>
        <v>303.41999999999996</v>
      </c>
      <c r="V238" s="20" t="s">
        <v>1099</v>
      </c>
      <c r="W238" s="19">
        <f t="shared" si="43"/>
        <v>18.910825684335109</v>
      </c>
      <c r="X238" s="21">
        <f t="shared" si="44"/>
        <v>861.85669533376176</v>
      </c>
      <c r="Y238" s="21">
        <f t="shared" si="45"/>
        <v>643.6109747157717</v>
      </c>
    </row>
    <row r="239" spans="1:25" x14ac:dyDescent="0.2">
      <c r="A239" s="19">
        <v>144</v>
      </c>
      <c r="B239" s="19">
        <f t="shared" si="41"/>
        <v>6</v>
      </c>
      <c r="C239" s="19">
        <f t="shared" si="42"/>
        <v>6</v>
      </c>
      <c r="D239" s="19">
        <v>138</v>
      </c>
      <c r="E239" s="19">
        <v>150</v>
      </c>
      <c r="F239" s="5" t="s">
        <v>782</v>
      </c>
      <c r="G239" s="24">
        <v>71.5</v>
      </c>
      <c r="H239" s="24">
        <v>20.666</v>
      </c>
      <c r="I239" s="5" t="s">
        <v>783</v>
      </c>
      <c r="J239" s="5" t="s">
        <v>784</v>
      </c>
      <c r="K239" s="25">
        <v>0</v>
      </c>
      <c r="L239" s="25">
        <v>0</v>
      </c>
      <c r="M239" s="19">
        <v>-31.8</v>
      </c>
      <c r="N239" s="19" t="s">
        <v>785</v>
      </c>
      <c r="O239" s="20">
        <f t="shared" si="40"/>
        <v>-28.3</v>
      </c>
      <c r="P239" s="20">
        <v>2</v>
      </c>
      <c r="Q239" s="20" t="s">
        <v>786</v>
      </c>
      <c r="R239" s="20">
        <f t="shared" si="46"/>
        <v>-10.670887932858452</v>
      </c>
      <c r="S239" s="19">
        <f t="shared" si="48"/>
        <v>-9.6708879328584523</v>
      </c>
      <c r="T239" s="20">
        <v>10.43</v>
      </c>
      <c r="U239" s="20">
        <f t="shared" si="47"/>
        <v>283.58</v>
      </c>
      <c r="V239" s="20" t="s">
        <v>1099</v>
      </c>
      <c r="W239" s="19">
        <f t="shared" si="43"/>
        <v>19.171670337698288</v>
      </c>
      <c r="X239" s="21">
        <f t="shared" si="44"/>
        <v>513.10148088314963</v>
      </c>
      <c r="Y239" s="21">
        <f t="shared" si="45"/>
        <v>390.38556674614188</v>
      </c>
    </row>
    <row r="240" spans="1:25" s="20" customFormat="1" x14ac:dyDescent="0.2">
      <c r="A240" s="26">
        <v>145</v>
      </c>
      <c r="B240" s="19">
        <f t="shared" si="41"/>
        <v>6</v>
      </c>
      <c r="C240" s="19">
        <f t="shared" si="42"/>
        <v>7</v>
      </c>
      <c r="D240" s="26">
        <v>139</v>
      </c>
      <c r="E240" s="26">
        <v>152</v>
      </c>
      <c r="F240" s="27" t="s">
        <v>787</v>
      </c>
      <c r="G240" s="24">
        <v>56.311728000000002</v>
      </c>
      <c r="H240" s="24">
        <v>45.467661</v>
      </c>
      <c r="I240" s="28" t="s">
        <v>788</v>
      </c>
      <c r="J240" s="35">
        <v>307729</v>
      </c>
      <c r="K240" s="29">
        <v>0</v>
      </c>
      <c r="L240" s="29">
        <v>0</v>
      </c>
      <c r="M240" s="30">
        <f>AVERAGE(-32.7,-32.72,-32.51,-32.5,-32.45,-32.36,-33.14,-32.95)</f>
        <v>-32.666249999999998</v>
      </c>
      <c r="N240" s="26" t="s">
        <v>1099</v>
      </c>
      <c r="O240" s="20">
        <f t="shared" si="40"/>
        <v>-29.166249999999998</v>
      </c>
      <c r="P240" s="20">
        <v>0.9</v>
      </c>
      <c r="Q240" s="20" t="s">
        <v>789</v>
      </c>
      <c r="R240" s="20">
        <f t="shared" si="46"/>
        <v>-11.493471465184282</v>
      </c>
      <c r="S240" s="19">
        <f t="shared" si="48"/>
        <v>-11.593471465184281</v>
      </c>
      <c r="T240" s="20">
        <v>3.88</v>
      </c>
      <c r="U240" s="20">
        <f t="shared" si="47"/>
        <v>277.02999999999997</v>
      </c>
      <c r="V240" s="23" t="s">
        <v>789</v>
      </c>
      <c r="W240" s="19">
        <f t="shared" si="43"/>
        <v>18.100708318819379</v>
      </c>
      <c r="X240" s="21">
        <f t="shared" si="44"/>
        <v>356.36656329720051</v>
      </c>
      <c r="Y240" s="21">
        <f t="shared" si="45"/>
        <v>253.365934529084</v>
      </c>
    </row>
    <row r="241" spans="1:25" s="20" customFormat="1" x14ac:dyDescent="0.2">
      <c r="A241" s="26">
        <v>145</v>
      </c>
      <c r="B241" s="19">
        <f t="shared" si="41"/>
        <v>6</v>
      </c>
      <c r="C241" s="19">
        <f t="shared" si="42"/>
        <v>7</v>
      </c>
      <c r="D241" s="26">
        <v>139</v>
      </c>
      <c r="E241" s="26">
        <v>152</v>
      </c>
      <c r="F241" s="27" t="s">
        <v>787</v>
      </c>
      <c r="G241" s="24">
        <v>-25.621224000000002</v>
      </c>
      <c r="H241" s="24">
        <v>-59.803187000000001</v>
      </c>
      <c r="I241" s="28" t="s">
        <v>717</v>
      </c>
      <c r="J241" s="35">
        <v>267702</v>
      </c>
      <c r="K241" s="29">
        <v>0</v>
      </c>
      <c r="L241" s="29">
        <v>0</v>
      </c>
      <c r="M241" s="30">
        <f>AVERAGE(-30.34,-30.1)</f>
        <v>-30.22</v>
      </c>
      <c r="N241" s="26" t="s">
        <v>1099</v>
      </c>
      <c r="O241" s="20">
        <f t="shared" si="40"/>
        <v>-26.72</v>
      </c>
      <c r="P241" s="20">
        <v>0.86</v>
      </c>
      <c r="Q241" s="20" t="s">
        <v>582</v>
      </c>
      <c r="R241" s="20">
        <f t="shared" si="46"/>
        <v>-8.6193396382943455</v>
      </c>
      <c r="S241" s="19">
        <f t="shared" si="48"/>
        <v>-8.759339638294346</v>
      </c>
      <c r="T241" s="20">
        <v>28.2</v>
      </c>
      <c r="U241" s="20">
        <f t="shared" si="47"/>
        <v>301.34999999999997</v>
      </c>
      <c r="V241" s="20" t="s">
        <v>1099</v>
      </c>
      <c r="W241" s="19">
        <f t="shared" si="43"/>
        <v>18.453744412405104</v>
      </c>
      <c r="X241" s="21">
        <f t="shared" si="44"/>
        <v>774.05214580700795</v>
      </c>
      <c r="Y241" s="21">
        <f t="shared" si="45"/>
        <v>561.41692150551546</v>
      </c>
    </row>
    <row r="242" spans="1:25" s="20" customFormat="1" x14ac:dyDescent="0.2">
      <c r="A242" s="26">
        <v>145</v>
      </c>
      <c r="B242" s="19">
        <f t="shared" si="41"/>
        <v>6</v>
      </c>
      <c r="C242" s="19">
        <f t="shared" si="42"/>
        <v>7</v>
      </c>
      <c r="D242" s="26">
        <v>139</v>
      </c>
      <c r="E242" s="26">
        <v>152</v>
      </c>
      <c r="F242" s="27" t="s">
        <v>787</v>
      </c>
      <c r="G242" s="24">
        <v>-25.621224000000002</v>
      </c>
      <c r="H242" s="24">
        <v>-59.803187000000001</v>
      </c>
      <c r="I242" s="28" t="s">
        <v>717</v>
      </c>
      <c r="J242" s="35">
        <v>267707</v>
      </c>
      <c r="K242" s="29">
        <v>0</v>
      </c>
      <c r="L242" s="29">
        <v>0</v>
      </c>
      <c r="M242" s="30">
        <f>AVERAGE(-29.64,-29.82)</f>
        <v>-29.73</v>
      </c>
      <c r="N242" s="26" t="s">
        <v>1099</v>
      </c>
      <c r="O242" s="20">
        <f t="shared" si="40"/>
        <v>-26.23</v>
      </c>
      <c r="P242" s="20">
        <v>0.86</v>
      </c>
      <c r="Q242" s="20" t="s">
        <v>582</v>
      </c>
      <c r="R242" s="20">
        <f t="shared" si="46"/>
        <v>-8.6193396382943455</v>
      </c>
      <c r="S242" s="19">
        <f t="shared" si="48"/>
        <v>-8.759339638294346</v>
      </c>
      <c r="T242" s="20">
        <v>28.2</v>
      </c>
      <c r="U242" s="20">
        <f t="shared" si="47"/>
        <v>301.34999999999997</v>
      </c>
      <c r="V242" s="20" t="s">
        <v>1099</v>
      </c>
      <c r="W242" s="19">
        <f t="shared" si="43"/>
        <v>17.941259601040869</v>
      </c>
      <c r="X242" s="21">
        <f t="shared" si="44"/>
        <v>727.70303957891997</v>
      </c>
      <c r="Y242" s="21">
        <f t="shared" si="45"/>
        <v>513.13194416958345</v>
      </c>
    </row>
    <row r="243" spans="1:25" s="20" customFormat="1" x14ac:dyDescent="0.2">
      <c r="A243" s="19">
        <v>145</v>
      </c>
      <c r="B243" s="19">
        <f t="shared" si="41"/>
        <v>0</v>
      </c>
      <c r="C243" s="19">
        <f t="shared" si="42"/>
        <v>7.0999999999999943</v>
      </c>
      <c r="D243" s="19">
        <v>145</v>
      </c>
      <c r="E243" s="19">
        <v>152.1</v>
      </c>
      <c r="F243" s="27" t="s">
        <v>787</v>
      </c>
      <c r="G243" s="24">
        <v>45.994</v>
      </c>
      <c r="H243" s="24">
        <v>5.7907000000000002</v>
      </c>
      <c r="I243" s="5" t="s">
        <v>790</v>
      </c>
      <c r="J243" s="5">
        <v>1</v>
      </c>
      <c r="K243" s="25">
        <v>1</v>
      </c>
      <c r="L243" s="25">
        <v>1</v>
      </c>
      <c r="M243" s="19">
        <v>-31.2</v>
      </c>
      <c r="N243" s="19" t="s">
        <v>791</v>
      </c>
      <c r="O243" s="20">
        <f t="shared" ref="O243:O294" si="49">M243+3.5</f>
        <v>-27.7</v>
      </c>
      <c r="P243" s="20">
        <v>0.86</v>
      </c>
      <c r="Q243" s="20" t="s">
        <v>582</v>
      </c>
      <c r="R243" s="20">
        <f t="shared" si="46"/>
        <v>-10.498758552931687</v>
      </c>
      <c r="S243" s="19">
        <f t="shared" si="48"/>
        <v>-10.638758552931687</v>
      </c>
      <c r="T243" s="20">
        <v>11.84</v>
      </c>
      <c r="U243" s="20">
        <f t="shared" si="47"/>
        <v>284.98999999999995</v>
      </c>
      <c r="V243" s="23" t="s">
        <v>792</v>
      </c>
      <c r="W243" s="19">
        <f t="shared" si="43"/>
        <v>17.547301704276876</v>
      </c>
      <c r="X243" s="21">
        <f t="shared" si="44"/>
        <v>439.75441015814619</v>
      </c>
      <c r="Y243" s="21">
        <f t="shared" si="45"/>
        <v>304.22944109008353</v>
      </c>
    </row>
    <row r="244" spans="1:25" s="20" customFormat="1" x14ac:dyDescent="0.2">
      <c r="A244" s="19">
        <v>145</v>
      </c>
      <c r="B244" s="19">
        <f t="shared" si="41"/>
        <v>0</v>
      </c>
      <c r="C244" s="19">
        <f t="shared" si="42"/>
        <v>7.0999999999999943</v>
      </c>
      <c r="D244" s="19">
        <v>145</v>
      </c>
      <c r="E244" s="19">
        <v>152.1</v>
      </c>
      <c r="F244" s="27" t="s">
        <v>787</v>
      </c>
      <c r="G244" s="24">
        <v>45.994</v>
      </c>
      <c r="H244" s="24">
        <v>5.7907000000000002</v>
      </c>
      <c r="I244" s="5" t="s">
        <v>790</v>
      </c>
      <c r="J244" s="5">
        <v>2</v>
      </c>
      <c r="K244" s="25">
        <v>1</v>
      </c>
      <c r="L244" s="25">
        <v>1</v>
      </c>
      <c r="M244" s="19">
        <v>-30.9</v>
      </c>
      <c r="N244" s="19" t="s">
        <v>791</v>
      </c>
      <c r="O244" s="20">
        <f t="shared" si="49"/>
        <v>-27.4</v>
      </c>
      <c r="P244" s="20">
        <v>0.86</v>
      </c>
      <c r="Q244" s="20" t="s">
        <v>582</v>
      </c>
      <c r="R244" s="20">
        <f t="shared" si="46"/>
        <v>-10.508479168860344</v>
      </c>
      <c r="S244" s="19">
        <f t="shared" si="48"/>
        <v>-10.648479168860344</v>
      </c>
      <c r="T244" s="20">
        <v>11.76</v>
      </c>
      <c r="U244" s="20">
        <f t="shared" si="47"/>
        <v>284.90999999999997</v>
      </c>
      <c r="V244" s="23" t="s">
        <v>792</v>
      </c>
      <c r="W244" s="19">
        <f t="shared" si="43"/>
        <v>17.223443174110287</v>
      </c>
      <c r="X244" s="21">
        <f t="shared" si="44"/>
        <v>423.30918170849077</v>
      </c>
      <c r="Y244" s="21">
        <f t="shared" si="45"/>
        <v>288.72683294956022</v>
      </c>
    </row>
    <row r="245" spans="1:25" s="20" customFormat="1" x14ac:dyDescent="0.2">
      <c r="A245" s="19">
        <v>146</v>
      </c>
      <c r="B245" s="19">
        <f t="shared" si="41"/>
        <v>1</v>
      </c>
      <c r="C245" s="19">
        <f t="shared" si="42"/>
        <v>6.0999999999999943</v>
      </c>
      <c r="D245" s="19">
        <v>145</v>
      </c>
      <c r="E245" s="19">
        <v>152.1</v>
      </c>
      <c r="F245" s="27" t="s">
        <v>787</v>
      </c>
      <c r="G245" s="24">
        <v>45.994</v>
      </c>
      <c r="H245" s="24">
        <v>5.7907000000000002</v>
      </c>
      <c r="I245" s="5" t="s">
        <v>790</v>
      </c>
      <c r="J245" s="5">
        <v>3</v>
      </c>
      <c r="K245" s="25">
        <v>1</v>
      </c>
      <c r="L245" s="25">
        <v>1</v>
      </c>
      <c r="M245" s="19">
        <v>-30.1</v>
      </c>
      <c r="N245" s="19" t="s">
        <v>791</v>
      </c>
      <c r="O245" s="20">
        <f t="shared" si="49"/>
        <v>-26.6</v>
      </c>
      <c r="P245" s="20">
        <v>1</v>
      </c>
      <c r="Q245" s="20" t="s">
        <v>582</v>
      </c>
      <c r="R245" s="20">
        <f t="shared" si="46"/>
        <v>-10.573016386525072</v>
      </c>
      <c r="S245" s="19">
        <f t="shared" si="48"/>
        <v>-10.573016386525072</v>
      </c>
      <c r="T245" s="20">
        <v>11.23</v>
      </c>
      <c r="U245" s="20">
        <f t="shared" si="47"/>
        <v>284.38</v>
      </c>
      <c r="V245" s="23" t="s">
        <v>792</v>
      </c>
      <c r="W245" s="19">
        <f t="shared" si="43"/>
        <v>16.464951318548415</v>
      </c>
      <c r="X245" s="21">
        <f t="shared" si="44"/>
        <v>384.65302536340755</v>
      </c>
      <c r="Y245" s="21">
        <f t="shared" si="45"/>
        <v>254.85856660636006</v>
      </c>
    </row>
    <row r="246" spans="1:25" s="20" customFormat="1" x14ac:dyDescent="0.2">
      <c r="A246" s="19">
        <v>146</v>
      </c>
      <c r="B246" s="19">
        <f t="shared" si="41"/>
        <v>1</v>
      </c>
      <c r="C246" s="19">
        <f t="shared" si="42"/>
        <v>6.0999999999999943</v>
      </c>
      <c r="D246" s="19">
        <v>145</v>
      </c>
      <c r="E246" s="19">
        <v>152.1</v>
      </c>
      <c r="F246" s="27" t="s">
        <v>787</v>
      </c>
      <c r="G246" s="24">
        <v>50.611800000000002</v>
      </c>
      <c r="H246" s="24">
        <v>-2.1316999999999999</v>
      </c>
      <c r="I246" s="5" t="s">
        <v>790</v>
      </c>
      <c r="J246" s="5" t="s">
        <v>221</v>
      </c>
      <c r="K246" s="25">
        <v>1</v>
      </c>
      <c r="L246" s="25">
        <v>1</v>
      </c>
      <c r="M246" s="19">
        <v>-32</v>
      </c>
      <c r="N246" s="19" t="s">
        <v>793</v>
      </c>
      <c r="O246" s="20">
        <f t="shared" si="49"/>
        <v>-28.5</v>
      </c>
      <c r="P246" s="20">
        <v>1</v>
      </c>
      <c r="Q246" s="20" t="s">
        <v>582</v>
      </c>
      <c r="R246" s="20">
        <f t="shared" si="46"/>
        <v>-8.6432583933849152</v>
      </c>
      <c r="S246" s="19">
        <f t="shared" si="48"/>
        <v>-8.6432583933849152</v>
      </c>
      <c r="T246" s="20">
        <v>27.98</v>
      </c>
      <c r="U246" s="20">
        <f t="shared" si="47"/>
        <v>301.13</v>
      </c>
      <c r="V246" s="23" t="s">
        <v>792</v>
      </c>
      <c r="W246" s="19">
        <f t="shared" si="43"/>
        <v>20.439260531770476</v>
      </c>
      <c r="X246" s="21">
        <f t="shared" si="44"/>
        <v>1022.1847173464387</v>
      </c>
      <c r="Y246" s="21">
        <f t="shared" si="45"/>
        <v>878.83074640854738</v>
      </c>
    </row>
    <row r="247" spans="1:25" s="20" customFormat="1" x14ac:dyDescent="0.2">
      <c r="A247" s="19">
        <v>146</v>
      </c>
      <c r="B247" s="19">
        <f t="shared" si="41"/>
        <v>8</v>
      </c>
      <c r="C247" s="19">
        <f t="shared" si="42"/>
        <v>4</v>
      </c>
      <c r="D247" s="19">
        <v>138</v>
      </c>
      <c r="E247" s="19">
        <v>150</v>
      </c>
      <c r="F247" s="27" t="s">
        <v>787</v>
      </c>
      <c r="G247" s="24">
        <v>71.25</v>
      </c>
      <c r="H247" s="24">
        <v>20.666</v>
      </c>
      <c r="I247" s="5" t="s">
        <v>794</v>
      </c>
      <c r="J247" s="5" t="s">
        <v>795</v>
      </c>
      <c r="K247" s="25">
        <v>0</v>
      </c>
      <c r="L247" s="25">
        <v>0</v>
      </c>
      <c r="M247" s="19">
        <v>-32.1</v>
      </c>
      <c r="N247" s="19" t="s">
        <v>785</v>
      </c>
      <c r="O247" s="20">
        <f t="shared" si="49"/>
        <v>-28.6</v>
      </c>
      <c r="P247" s="20">
        <v>2</v>
      </c>
      <c r="Q247" s="20" t="s">
        <v>786</v>
      </c>
      <c r="R247" s="20">
        <f t="shared" si="46"/>
        <v>-10.64024380791319</v>
      </c>
      <c r="S247" s="19">
        <f t="shared" si="48"/>
        <v>-9.6402438079131905</v>
      </c>
      <c r="T247" s="20">
        <v>10.68</v>
      </c>
      <c r="U247" s="20">
        <f t="shared" si="47"/>
        <v>283.83</v>
      </c>
      <c r="V247" s="20" t="s">
        <v>1099</v>
      </c>
      <c r="W247" s="19">
        <f t="shared" si="43"/>
        <v>19.517970138034578</v>
      </c>
      <c r="X247" s="21">
        <f t="shared" si="44"/>
        <v>542.99935297278682</v>
      </c>
      <c r="Y247" s="21">
        <f t="shared" si="45"/>
        <v>424.71664872583364</v>
      </c>
    </row>
    <row r="248" spans="1:25" s="20" customFormat="1" x14ac:dyDescent="0.2">
      <c r="A248" s="19">
        <v>147</v>
      </c>
      <c r="B248" s="19">
        <f t="shared" ref="B248:B275" si="50">ABS(A248-D248)</f>
        <v>2</v>
      </c>
      <c r="C248" s="19">
        <f t="shared" ref="C248:C275" si="51">ABS(E248-A248)</f>
        <v>5.0999999999999943</v>
      </c>
      <c r="D248" s="19">
        <v>145</v>
      </c>
      <c r="E248" s="19">
        <v>152.1</v>
      </c>
      <c r="F248" s="27" t="s">
        <v>787</v>
      </c>
      <c r="G248" s="24">
        <v>50.611800000000002</v>
      </c>
      <c r="H248" s="24">
        <v>-2.1316999999999999</v>
      </c>
      <c r="I248" s="5" t="s">
        <v>790</v>
      </c>
      <c r="J248" s="5" t="s">
        <v>222</v>
      </c>
      <c r="K248" s="25">
        <v>1</v>
      </c>
      <c r="L248" s="25">
        <v>1</v>
      </c>
      <c r="M248" s="19">
        <v>-32.1</v>
      </c>
      <c r="N248" s="19" t="s">
        <v>793</v>
      </c>
      <c r="O248" s="20">
        <f t="shared" si="49"/>
        <v>-28.6</v>
      </c>
      <c r="P248" s="20">
        <v>1.2</v>
      </c>
      <c r="Q248" s="20" t="s">
        <v>582</v>
      </c>
      <c r="R248" s="20">
        <f t="shared" si="46"/>
        <v>-8.6922921378209459</v>
      </c>
      <c r="S248" s="19">
        <f t="shared" si="48"/>
        <v>-8.4922921378209466</v>
      </c>
      <c r="T248" s="20">
        <v>27.53</v>
      </c>
      <c r="U248" s="20">
        <f t="shared" si="47"/>
        <v>300.67999999999995</v>
      </c>
      <c r="V248" s="23" t="s">
        <v>792</v>
      </c>
      <c r="W248" s="19">
        <f t="shared" ref="W248:W275" si="52">1000*((S248+1000)/(O248+1000)-1)</f>
        <v>20.699719849885724</v>
      </c>
      <c r="X248" s="21">
        <f t="shared" ref="X248:X275" si="53">(168/(26.5-W248))/(EXP(-58.0931+90.5069*(100/U248)+22.294*LN(U248/100)+34*(0.02777+(-0.02589)*(U248/100)+0.00506*(U248/100)^2)))</f>
        <v>1056.4608392368962</v>
      </c>
      <c r="Y248" s="21">
        <f t="shared" ref="Y248:Y275" si="54">(82.4/(23.9-W248))/(EXP(-58.093+90.5069*(100/U248)+22.294*LN(U248/100)+34*(0.02777+(-0.0259)*(U248/100)+0.00506*(U248/100)^2)))</f>
        <v>940.01083765810267</v>
      </c>
    </row>
    <row r="249" spans="1:25" s="20" customFormat="1" x14ac:dyDescent="0.2">
      <c r="A249" s="19">
        <v>148</v>
      </c>
      <c r="B249" s="19">
        <f t="shared" si="50"/>
        <v>3</v>
      </c>
      <c r="C249" s="19">
        <f t="shared" si="51"/>
        <v>4.0999999999999943</v>
      </c>
      <c r="D249" s="19">
        <v>145</v>
      </c>
      <c r="E249" s="19">
        <v>152.1</v>
      </c>
      <c r="F249" s="27" t="s">
        <v>787</v>
      </c>
      <c r="G249" s="24">
        <v>50.611800000000002</v>
      </c>
      <c r="H249" s="24">
        <v>-2.1316999999999999</v>
      </c>
      <c r="I249" s="5" t="s">
        <v>790</v>
      </c>
      <c r="J249" s="5" t="s">
        <v>796</v>
      </c>
      <c r="K249" s="25">
        <v>1</v>
      </c>
      <c r="L249" s="25">
        <v>1</v>
      </c>
      <c r="M249" s="19">
        <v>-32.5</v>
      </c>
      <c r="N249" s="19" t="s">
        <v>793</v>
      </c>
      <c r="O249" s="20">
        <f t="shared" si="49"/>
        <v>-29</v>
      </c>
      <c r="P249" s="20">
        <v>1.3</v>
      </c>
      <c r="Q249" s="20" t="s">
        <v>582</v>
      </c>
      <c r="R249" s="20">
        <f t="shared" si="46"/>
        <v>-8.5532017485759688</v>
      </c>
      <c r="S249" s="19">
        <f t="shared" si="48"/>
        <v>-8.2532017485759681</v>
      </c>
      <c r="T249" s="20">
        <v>28.81</v>
      </c>
      <c r="U249" s="20">
        <f t="shared" si="47"/>
        <v>301.95999999999998</v>
      </c>
      <c r="V249" s="23" t="s">
        <v>792</v>
      </c>
      <c r="W249" s="19">
        <f t="shared" si="52"/>
        <v>21.366424563773467</v>
      </c>
      <c r="X249" s="21">
        <f t="shared" si="53"/>
        <v>1231.1103986612163</v>
      </c>
      <c r="Y249" s="21">
        <f t="shared" si="54"/>
        <v>1224.6260209195927</v>
      </c>
    </row>
    <row r="250" spans="1:25" s="20" customFormat="1" x14ac:dyDescent="0.2">
      <c r="A250" s="19">
        <v>148</v>
      </c>
      <c r="B250" s="19">
        <f t="shared" si="50"/>
        <v>10</v>
      </c>
      <c r="C250" s="19">
        <f t="shared" si="51"/>
        <v>2</v>
      </c>
      <c r="D250" s="19">
        <v>138</v>
      </c>
      <c r="E250" s="19">
        <v>150</v>
      </c>
      <c r="F250" s="27" t="s">
        <v>787</v>
      </c>
      <c r="G250" s="24">
        <v>71.25</v>
      </c>
      <c r="H250" s="24">
        <v>20.666</v>
      </c>
      <c r="I250" s="5" t="s">
        <v>794</v>
      </c>
      <c r="J250" s="5" t="s">
        <v>797</v>
      </c>
      <c r="K250" s="25">
        <v>0</v>
      </c>
      <c r="L250" s="25">
        <v>0</v>
      </c>
      <c r="M250" s="19">
        <v>-31.6</v>
      </c>
      <c r="N250" s="19" t="s">
        <v>785</v>
      </c>
      <c r="O250" s="20">
        <f t="shared" si="49"/>
        <v>-28.1</v>
      </c>
      <c r="P250" s="20">
        <v>2</v>
      </c>
      <c r="Q250" s="20" t="s">
        <v>786</v>
      </c>
      <c r="R250" s="20">
        <f t="shared" si="46"/>
        <v>-10.674568859107747</v>
      </c>
      <c r="S250" s="19">
        <f t="shared" si="48"/>
        <v>-9.6745688591077474</v>
      </c>
      <c r="T250" s="20">
        <v>10.4</v>
      </c>
      <c r="U250" s="20">
        <f t="shared" si="47"/>
        <v>283.54999999999995</v>
      </c>
      <c r="V250" s="20" t="s">
        <v>1099</v>
      </c>
      <c r="W250" s="19">
        <f t="shared" si="52"/>
        <v>18.95815530496181</v>
      </c>
      <c r="X250" s="21">
        <f t="shared" si="53"/>
        <v>498.08211438134936</v>
      </c>
      <c r="Y250" s="21">
        <f t="shared" si="54"/>
        <v>373.14929875846565</v>
      </c>
    </row>
    <row r="251" spans="1:25" s="20" customFormat="1" x14ac:dyDescent="0.2">
      <c r="A251" s="19">
        <v>149</v>
      </c>
      <c r="B251" s="19">
        <f t="shared" si="50"/>
        <v>4</v>
      </c>
      <c r="C251" s="19">
        <f t="shared" si="51"/>
        <v>3.0999999999999943</v>
      </c>
      <c r="D251" s="19">
        <v>145</v>
      </c>
      <c r="E251" s="19">
        <v>152.1</v>
      </c>
      <c r="F251" s="27" t="s">
        <v>787</v>
      </c>
      <c r="G251" s="24">
        <v>50.611800000000002</v>
      </c>
      <c r="H251" s="24">
        <v>-2.1316999999999999</v>
      </c>
      <c r="I251" s="5" t="s">
        <v>790</v>
      </c>
      <c r="J251" s="5" t="s">
        <v>225</v>
      </c>
      <c r="K251" s="25">
        <v>1</v>
      </c>
      <c r="L251" s="25">
        <v>1</v>
      </c>
      <c r="M251" s="19">
        <v>-32</v>
      </c>
      <c r="N251" s="19" t="s">
        <v>793</v>
      </c>
      <c r="O251" s="20">
        <f t="shared" si="49"/>
        <v>-28.5</v>
      </c>
      <c r="P251" s="20">
        <v>1.5</v>
      </c>
      <c r="Q251" s="20" t="s">
        <v>582</v>
      </c>
      <c r="R251" s="20">
        <f t="shared" si="46"/>
        <v>-8.5607777667362264</v>
      </c>
      <c r="S251" s="19">
        <f t="shared" si="48"/>
        <v>-8.0607777667362264</v>
      </c>
      <c r="T251" s="20">
        <v>28.74</v>
      </c>
      <c r="U251" s="20">
        <f t="shared" si="47"/>
        <v>301.89</v>
      </c>
      <c r="V251" s="23" t="s">
        <v>792</v>
      </c>
      <c r="W251" s="19">
        <f t="shared" si="52"/>
        <v>21.038828855649783</v>
      </c>
      <c r="X251" s="21">
        <f t="shared" si="53"/>
        <v>1155.3293869802731</v>
      </c>
      <c r="Y251" s="21">
        <f t="shared" si="54"/>
        <v>1082.6000487108151</v>
      </c>
    </row>
    <row r="252" spans="1:25" s="20" customFormat="1" x14ac:dyDescent="0.2">
      <c r="A252" s="19">
        <v>150</v>
      </c>
      <c r="B252" s="19">
        <f t="shared" si="50"/>
        <v>5</v>
      </c>
      <c r="C252" s="19">
        <f t="shared" si="51"/>
        <v>2.0999999999999943</v>
      </c>
      <c r="D252" s="19">
        <v>145</v>
      </c>
      <c r="E252" s="19">
        <v>152.1</v>
      </c>
      <c r="F252" s="27" t="s">
        <v>787</v>
      </c>
      <c r="G252" s="24">
        <v>50.611800000000002</v>
      </c>
      <c r="H252" s="24">
        <v>-2.1316999999999999</v>
      </c>
      <c r="I252" s="5" t="s">
        <v>790</v>
      </c>
      <c r="J252" s="5" t="s">
        <v>226</v>
      </c>
      <c r="K252" s="25">
        <v>1</v>
      </c>
      <c r="L252" s="25">
        <v>1</v>
      </c>
      <c r="M252" s="19">
        <v>-31.7</v>
      </c>
      <c r="N252" s="19" t="s">
        <v>793</v>
      </c>
      <c r="O252" s="20">
        <f t="shared" si="49"/>
        <v>-28.2</v>
      </c>
      <c r="P252" s="20">
        <v>1.63</v>
      </c>
      <c r="Q252" s="20" t="s">
        <v>582</v>
      </c>
      <c r="R252" s="20">
        <f t="shared" si="46"/>
        <v>-8.5737734035855162</v>
      </c>
      <c r="S252" s="19">
        <f t="shared" si="48"/>
        <v>-7.9437734035855163</v>
      </c>
      <c r="T252" s="20">
        <v>28.62</v>
      </c>
      <c r="U252" s="20">
        <f t="shared" si="47"/>
        <v>301.77</v>
      </c>
      <c r="V252" s="23" t="s">
        <v>792</v>
      </c>
      <c r="W252" s="19">
        <f t="shared" si="52"/>
        <v>20.844028191412399</v>
      </c>
      <c r="X252" s="21">
        <f t="shared" si="53"/>
        <v>1112.3429654208685</v>
      </c>
      <c r="Y252" s="21">
        <f t="shared" si="54"/>
        <v>1010.6870467013003</v>
      </c>
    </row>
    <row r="253" spans="1:25" s="20" customFormat="1" x14ac:dyDescent="0.2">
      <c r="A253" s="19">
        <v>150</v>
      </c>
      <c r="B253" s="19">
        <f t="shared" si="50"/>
        <v>5</v>
      </c>
      <c r="C253" s="19">
        <f t="shared" si="51"/>
        <v>2.0999999999999943</v>
      </c>
      <c r="D253" s="19">
        <v>145</v>
      </c>
      <c r="E253" s="19">
        <v>152.1</v>
      </c>
      <c r="F253" s="27" t="s">
        <v>787</v>
      </c>
      <c r="G253" s="24">
        <v>50.611800000000002</v>
      </c>
      <c r="H253" s="24">
        <v>-2.1316999999999999</v>
      </c>
      <c r="I253" s="5" t="s">
        <v>790</v>
      </c>
      <c r="J253" s="5" t="s">
        <v>227</v>
      </c>
      <c r="K253" s="25">
        <v>1</v>
      </c>
      <c r="L253" s="25">
        <v>1</v>
      </c>
      <c r="M253" s="19">
        <v>-32.200000000000003</v>
      </c>
      <c r="N253" s="19" t="s">
        <v>793</v>
      </c>
      <c r="O253" s="20">
        <f t="shared" si="49"/>
        <v>-28.700000000000003</v>
      </c>
      <c r="P253" s="20">
        <v>1.63</v>
      </c>
      <c r="Q253" s="20" t="s">
        <v>582</v>
      </c>
      <c r="R253" s="20">
        <f t="shared" si="46"/>
        <v>-8.4981108870301192</v>
      </c>
      <c r="S253" s="19">
        <f t="shared" si="48"/>
        <v>-7.8681108870301193</v>
      </c>
      <c r="T253" s="20">
        <v>29.32</v>
      </c>
      <c r="U253" s="20">
        <f t="shared" si="47"/>
        <v>302.46999999999997</v>
      </c>
      <c r="V253" s="23" t="s">
        <v>792</v>
      </c>
      <c r="W253" s="19">
        <f t="shared" si="52"/>
        <v>21.447430364429199</v>
      </c>
      <c r="X253" s="21">
        <f t="shared" si="53"/>
        <v>1266.0783361052975</v>
      </c>
      <c r="Y253" s="21">
        <f t="shared" si="54"/>
        <v>1280.4796073795978</v>
      </c>
    </row>
    <row r="254" spans="1:25" s="20" customFormat="1" x14ac:dyDescent="0.2">
      <c r="A254" s="19">
        <v>150</v>
      </c>
      <c r="B254" s="19">
        <f t="shared" si="50"/>
        <v>12</v>
      </c>
      <c r="C254" s="19">
        <f t="shared" si="51"/>
        <v>0</v>
      </c>
      <c r="D254" s="19">
        <v>138</v>
      </c>
      <c r="E254" s="19">
        <v>150</v>
      </c>
      <c r="F254" s="27" t="s">
        <v>787</v>
      </c>
      <c r="G254" s="24">
        <v>71.25</v>
      </c>
      <c r="H254" s="24">
        <v>20.666</v>
      </c>
      <c r="I254" s="5" t="s">
        <v>794</v>
      </c>
      <c r="J254" s="5" t="s">
        <v>798</v>
      </c>
      <c r="K254" s="25">
        <v>0</v>
      </c>
      <c r="L254" s="25">
        <v>0</v>
      </c>
      <c r="M254" s="19">
        <v>-31.5</v>
      </c>
      <c r="N254" s="19" t="s">
        <v>785</v>
      </c>
      <c r="O254" s="20">
        <f t="shared" si="49"/>
        <v>-28</v>
      </c>
      <c r="P254" s="20">
        <v>2</v>
      </c>
      <c r="Q254" s="20" t="s">
        <v>786</v>
      </c>
      <c r="R254" s="20">
        <f t="shared" si="46"/>
        <v>-10.185782537640396</v>
      </c>
      <c r="S254" s="19">
        <f t="shared" si="48"/>
        <v>-9.1857825376403959</v>
      </c>
      <c r="T254" s="20">
        <v>14.440000000000001</v>
      </c>
      <c r="U254" s="20">
        <f t="shared" si="47"/>
        <v>287.58999999999997</v>
      </c>
      <c r="V254" s="20" t="s">
        <v>1099</v>
      </c>
      <c r="W254" s="19">
        <f t="shared" si="52"/>
        <v>19.356190804896698</v>
      </c>
      <c r="X254" s="21">
        <f t="shared" si="53"/>
        <v>598.15125117381615</v>
      </c>
      <c r="Y254" s="21">
        <f t="shared" si="54"/>
        <v>461.65753900448703</v>
      </c>
    </row>
    <row r="255" spans="1:25" s="20" customFormat="1" x14ac:dyDescent="0.2">
      <c r="A255" s="19">
        <v>152</v>
      </c>
      <c r="B255" s="19">
        <f t="shared" si="50"/>
        <v>9.9999999999994316E-2</v>
      </c>
      <c r="C255" s="19">
        <f t="shared" si="51"/>
        <v>5.3000000000000114</v>
      </c>
      <c r="D255" s="19">
        <v>152.1</v>
      </c>
      <c r="E255" s="19">
        <v>157.30000000000001</v>
      </c>
      <c r="F255" s="5" t="s">
        <v>799</v>
      </c>
      <c r="G255" s="24">
        <v>45.994</v>
      </c>
      <c r="H255" s="24">
        <v>5.7907000000000002</v>
      </c>
      <c r="I255" s="5" t="s">
        <v>800</v>
      </c>
      <c r="J255" s="5" t="s">
        <v>801</v>
      </c>
      <c r="K255" s="25">
        <v>0</v>
      </c>
      <c r="L255" s="25">
        <v>1</v>
      </c>
      <c r="M255" s="19">
        <v>-30.5</v>
      </c>
      <c r="N255" s="19" t="s">
        <v>802</v>
      </c>
      <c r="O255" s="20">
        <f t="shared" si="49"/>
        <v>-27</v>
      </c>
      <c r="P255" s="20">
        <v>1.3</v>
      </c>
      <c r="Q255" s="20" t="s">
        <v>582</v>
      </c>
      <c r="R255" s="20">
        <f t="shared" si="46"/>
        <v>-9.6503234639739865</v>
      </c>
      <c r="S255" s="19">
        <f t="shared" si="48"/>
        <v>-9.3503234639739858</v>
      </c>
      <c r="T255" s="20">
        <v>19</v>
      </c>
      <c r="U255" s="20">
        <f t="shared" si="47"/>
        <v>292.14999999999998</v>
      </c>
      <c r="V255" s="23" t="s">
        <v>792</v>
      </c>
      <c r="W255" s="19">
        <f t="shared" si="52"/>
        <v>18.139441455319762</v>
      </c>
      <c r="X255" s="21">
        <f t="shared" si="53"/>
        <v>585.06028933399568</v>
      </c>
      <c r="Y255" s="21">
        <f t="shared" si="54"/>
        <v>416.84750729787487</v>
      </c>
    </row>
    <row r="256" spans="1:25" x14ac:dyDescent="0.2">
      <c r="A256" s="19">
        <v>154</v>
      </c>
      <c r="B256" s="19">
        <f t="shared" si="50"/>
        <v>1.9000000000000057</v>
      </c>
      <c r="C256" s="19">
        <f t="shared" si="51"/>
        <v>3.3000000000000114</v>
      </c>
      <c r="D256" s="19">
        <v>152.1</v>
      </c>
      <c r="E256" s="19">
        <v>157.30000000000001</v>
      </c>
      <c r="F256" s="5" t="s">
        <v>799</v>
      </c>
      <c r="G256" s="24">
        <v>50.611800000000002</v>
      </c>
      <c r="H256" s="24">
        <v>-2.1316999999999999</v>
      </c>
      <c r="I256" s="5" t="s">
        <v>790</v>
      </c>
      <c r="J256" s="5" t="s">
        <v>803</v>
      </c>
      <c r="K256" s="25">
        <v>1</v>
      </c>
      <c r="L256" s="25">
        <v>1</v>
      </c>
      <c r="M256" s="19">
        <v>-31.2</v>
      </c>
      <c r="N256" s="19" t="s">
        <v>802</v>
      </c>
      <c r="O256" s="20">
        <f t="shared" si="49"/>
        <v>-27.7</v>
      </c>
      <c r="P256" s="20">
        <v>1.5</v>
      </c>
      <c r="Q256" s="20" t="s">
        <v>582</v>
      </c>
      <c r="R256" s="20">
        <f t="shared" si="46"/>
        <v>-9.6503234639739865</v>
      </c>
      <c r="S256" s="19">
        <f t="shared" si="48"/>
        <v>-9.1503234639739865</v>
      </c>
      <c r="T256" s="20">
        <v>19</v>
      </c>
      <c r="U256" s="20">
        <f t="shared" si="47"/>
        <v>292.14999999999998</v>
      </c>
      <c r="V256" s="23" t="s">
        <v>792</v>
      </c>
      <c r="W256" s="19">
        <f t="shared" si="52"/>
        <v>19.078141042914829</v>
      </c>
      <c r="X256" s="21">
        <f t="shared" si="53"/>
        <v>659.05736412235331</v>
      </c>
      <c r="Y256" s="21">
        <f t="shared" si="54"/>
        <v>497.9976584476891</v>
      </c>
    </row>
    <row r="257" spans="1:25" x14ac:dyDescent="0.2">
      <c r="A257" s="26">
        <f t="shared" ref="A257:A265" si="55">AVERAGE(D257:E257)</f>
        <v>154.69999999999999</v>
      </c>
      <c r="B257" s="19">
        <f t="shared" si="50"/>
        <v>2.5999999999999943</v>
      </c>
      <c r="C257" s="19">
        <f t="shared" si="51"/>
        <v>2.6000000000000227</v>
      </c>
      <c r="D257" s="26">
        <v>152.1</v>
      </c>
      <c r="E257" s="26">
        <v>157.30000000000001</v>
      </c>
      <c r="F257" s="5" t="s">
        <v>799</v>
      </c>
      <c r="G257" s="24">
        <v>48.496045000000002</v>
      </c>
      <c r="H257" s="24">
        <v>7.6508719999999997</v>
      </c>
      <c r="I257" s="27" t="s">
        <v>604</v>
      </c>
      <c r="J257" s="31">
        <v>62311</v>
      </c>
      <c r="K257" s="32">
        <v>0</v>
      </c>
      <c r="L257" s="32">
        <v>0</v>
      </c>
      <c r="M257" s="26">
        <f>AVERAGE(-29.889,-29.711)</f>
        <v>-29.799999999999997</v>
      </c>
      <c r="N257" s="26" t="s">
        <v>1099</v>
      </c>
      <c r="O257" s="20">
        <f t="shared" si="49"/>
        <v>-26.299999999999997</v>
      </c>
      <c r="P257" s="20">
        <v>2.1</v>
      </c>
      <c r="Q257" s="20" t="s">
        <v>804</v>
      </c>
      <c r="R257" s="20">
        <f t="shared" si="46"/>
        <v>-9.3070709808571941</v>
      </c>
      <c r="S257" s="19">
        <f t="shared" si="48"/>
        <v>-8.2070709808571944</v>
      </c>
      <c r="T257" s="20">
        <v>22</v>
      </c>
      <c r="U257" s="20">
        <f t="shared" si="47"/>
        <v>295.14999999999998</v>
      </c>
      <c r="V257" s="23" t="s">
        <v>804</v>
      </c>
      <c r="W257" s="19">
        <f t="shared" si="52"/>
        <v>18.581625777079893</v>
      </c>
      <c r="X257" s="21">
        <f t="shared" si="53"/>
        <v>671.33887654111493</v>
      </c>
      <c r="Y257" s="21">
        <f t="shared" si="54"/>
        <v>490.6923041287219</v>
      </c>
    </row>
    <row r="258" spans="1:25" x14ac:dyDescent="0.2">
      <c r="A258" s="26">
        <f t="shared" si="55"/>
        <v>154.69999999999999</v>
      </c>
      <c r="B258" s="19">
        <f t="shared" si="50"/>
        <v>2.5999999999999943</v>
      </c>
      <c r="C258" s="19">
        <f t="shared" si="51"/>
        <v>2.6000000000000227</v>
      </c>
      <c r="D258" s="26">
        <v>152.1</v>
      </c>
      <c r="E258" s="26">
        <v>157.30000000000001</v>
      </c>
      <c r="F258" s="5" t="s">
        <v>799</v>
      </c>
      <c r="G258" s="24">
        <v>48.496045000000002</v>
      </c>
      <c r="H258" s="24">
        <v>7.6508719999999997</v>
      </c>
      <c r="I258" s="27" t="s">
        <v>604</v>
      </c>
      <c r="J258" s="31">
        <v>320005</v>
      </c>
      <c r="K258" s="32">
        <v>0</v>
      </c>
      <c r="L258" s="32">
        <v>0</v>
      </c>
      <c r="M258" s="26">
        <f>AVERAGE(-30.03,-30.468,-29.925)</f>
        <v>-30.141000000000002</v>
      </c>
      <c r="N258" s="26" t="s">
        <v>1099</v>
      </c>
      <c r="O258" s="20">
        <f t="shared" si="49"/>
        <v>-26.641000000000002</v>
      </c>
      <c r="P258" s="20">
        <v>2.1</v>
      </c>
      <c r="Q258" s="20" t="s">
        <v>804</v>
      </c>
      <c r="R258" s="20">
        <f t="shared" si="46"/>
        <v>-9.3070709808571941</v>
      </c>
      <c r="S258" s="19">
        <f t="shared" si="48"/>
        <v>-8.2070709808571944</v>
      </c>
      <c r="T258" s="20">
        <v>22</v>
      </c>
      <c r="U258" s="20">
        <f t="shared" si="47"/>
        <v>295.14999999999998</v>
      </c>
      <c r="V258" s="23" t="s">
        <v>804</v>
      </c>
      <c r="W258" s="19">
        <f t="shared" si="52"/>
        <v>18.938468765525187</v>
      </c>
      <c r="X258" s="21">
        <f t="shared" si="53"/>
        <v>703.02063034677485</v>
      </c>
      <c r="Y258" s="21">
        <f t="shared" si="54"/>
        <v>525.98385021347315</v>
      </c>
    </row>
    <row r="259" spans="1:25" x14ac:dyDescent="0.2">
      <c r="A259" s="26">
        <f t="shared" si="55"/>
        <v>154.69999999999999</v>
      </c>
      <c r="B259" s="19">
        <f t="shared" si="50"/>
        <v>2.5999999999999943</v>
      </c>
      <c r="C259" s="19">
        <f t="shared" si="51"/>
        <v>2.6000000000000227</v>
      </c>
      <c r="D259" s="26">
        <v>152.1</v>
      </c>
      <c r="E259" s="26">
        <v>157.30000000000001</v>
      </c>
      <c r="F259" s="5" t="s">
        <v>799</v>
      </c>
      <c r="G259" s="24">
        <v>48.496045000000002</v>
      </c>
      <c r="H259" s="24">
        <v>7.6508719999999997</v>
      </c>
      <c r="I259" s="27" t="s">
        <v>604</v>
      </c>
      <c r="J259" s="31">
        <v>320036</v>
      </c>
      <c r="K259" s="32">
        <v>0</v>
      </c>
      <c r="L259" s="32">
        <v>0</v>
      </c>
      <c r="M259" s="26">
        <f>AVERAGE(-30.832,-30.41,-30.328)</f>
        <v>-30.523333333333337</v>
      </c>
      <c r="N259" s="26" t="s">
        <v>1099</v>
      </c>
      <c r="O259" s="20">
        <f t="shared" si="49"/>
        <v>-27.023333333333337</v>
      </c>
      <c r="P259" s="20">
        <v>2.1</v>
      </c>
      <c r="Q259" s="20" t="s">
        <v>804</v>
      </c>
      <c r="R259" s="20">
        <f t="shared" si="46"/>
        <v>-9.3070709808571941</v>
      </c>
      <c r="S259" s="19">
        <f t="shared" si="48"/>
        <v>-8.2070709808571944</v>
      </c>
      <c r="T259" s="20">
        <v>22</v>
      </c>
      <c r="U259" s="20">
        <f t="shared" si="47"/>
        <v>295.14999999999998</v>
      </c>
      <c r="V259" s="23" t="s">
        <v>804</v>
      </c>
      <c r="W259" s="19">
        <f t="shared" si="52"/>
        <v>19.338862890657893</v>
      </c>
      <c r="X259" s="21">
        <f t="shared" si="53"/>
        <v>742.32798139172644</v>
      </c>
      <c r="Y259" s="21">
        <f t="shared" si="54"/>
        <v>572.15673177601241</v>
      </c>
    </row>
    <row r="260" spans="1:25" x14ac:dyDescent="0.2">
      <c r="A260" s="26">
        <f t="shared" si="55"/>
        <v>154.69999999999999</v>
      </c>
      <c r="B260" s="19">
        <f t="shared" si="50"/>
        <v>2.5999999999999943</v>
      </c>
      <c r="C260" s="19">
        <f t="shared" si="51"/>
        <v>2.6000000000000227</v>
      </c>
      <c r="D260" s="26">
        <v>152.1</v>
      </c>
      <c r="E260" s="26">
        <v>157.30000000000001</v>
      </c>
      <c r="F260" s="5" t="s">
        <v>799</v>
      </c>
      <c r="G260" s="24">
        <v>48.496045000000002</v>
      </c>
      <c r="H260" s="24">
        <v>7.6508719999999997</v>
      </c>
      <c r="I260" s="27" t="s">
        <v>604</v>
      </c>
      <c r="J260" s="31">
        <v>320102</v>
      </c>
      <c r="K260" s="32">
        <v>0</v>
      </c>
      <c r="L260" s="32">
        <v>0</v>
      </c>
      <c r="M260" s="26">
        <f>AVERAGE(-29.328,-29.429,-29.966,-29.848)</f>
        <v>-29.642749999999999</v>
      </c>
      <c r="N260" s="26" t="s">
        <v>1099</v>
      </c>
      <c r="O260" s="20">
        <f t="shared" si="49"/>
        <v>-26.142749999999999</v>
      </c>
      <c r="P260" s="20">
        <v>2.1</v>
      </c>
      <c r="Q260" s="20" t="s">
        <v>804</v>
      </c>
      <c r="R260" s="20">
        <f t="shared" ref="R260:R275" si="56">24.12-(9866/U260)</f>
        <v>-9.3070709808571941</v>
      </c>
      <c r="S260" s="19">
        <f t="shared" si="48"/>
        <v>-8.2070709808571944</v>
      </c>
      <c r="T260" s="20">
        <v>22</v>
      </c>
      <c r="U260" s="20">
        <f t="shared" ref="U260:U274" si="57">T260+273.15</f>
        <v>295.14999999999998</v>
      </c>
      <c r="V260" s="23" t="s">
        <v>804</v>
      </c>
      <c r="W260" s="19">
        <f t="shared" si="52"/>
        <v>18.41715407380584</v>
      </c>
      <c r="X260" s="21">
        <f t="shared" si="53"/>
        <v>657.67831075685581</v>
      </c>
      <c r="Y260" s="21">
        <f t="shared" si="54"/>
        <v>475.97275881778137</v>
      </c>
    </row>
    <row r="261" spans="1:25" x14ac:dyDescent="0.2">
      <c r="A261" s="26">
        <f t="shared" si="55"/>
        <v>154.69999999999999</v>
      </c>
      <c r="B261" s="19">
        <f t="shared" si="50"/>
        <v>2.5999999999999943</v>
      </c>
      <c r="C261" s="19">
        <f t="shared" si="51"/>
        <v>2.6000000000000227</v>
      </c>
      <c r="D261" s="26">
        <v>152.1</v>
      </c>
      <c r="E261" s="26">
        <v>157.30000000000001</v>
      </c>
      <c r="F261" s="5" t="s">
        <v>799</v>
      </c>
      <c r="G261" s="24">
        <v>48.496045000000002</v>
      </c>
      <c r="H261" s="24">
        <v>7.6508719999999997</v>
      </c>
      <c r="I261" s="27" t="s">
        <v>604</v>
      </c>
      <c r="J261" s="31">
        <v>912255</v>
      </c>
      <c r="K261" s="32">
        <v>0</v>
      </c>
      <c r="L261" s="32">
        <v>0</v>
      </c>
      <c r="M261" s="26">
        <f>AVERAGE(-31,-30.715)</f>
        <v>-30.857500000000002</v>
      </c>
      <c r="N261" s="26" t="s">
        <v>1099</v>
      </c>
      <c r="O261" s="20">
        <f t="shared" si="49"/>
        <v>-27.357500000000002</v>
      </c>
      <c r="P261" s="20">
        <v>2.1</v>
      </c>
      <c r="Q261" s="20" t="s">
        <v>804</v>
      </c>
      <c r="R261" s="20">
        <f t="shared" si="56"/>
        <v>-9.3070709808571941</v>
      </c>
      <c r="S261" s="19">
        <f t="shared" ref="S261:S275" si="58">P261-1+R261</f>
        <v>-8.2070709808571944</v>
      </c>
      <c r="T261" s="20">
        <v>22</v>
      </c>
      <c r="U261" s="20">
        <f t="shared" si="57"/>
        <v>295.14999999999998</v>
      </c>
      <c r="V261" s="23" t="s">
        <v>804</v>
      </c>
      <c r="W261" s="19">
        <f t="shared" si="52"/>
        <v>19.68907282906396</v>
      </c>
      <c r="X261" s="21">
        <f t="shared" si="53"/>
        <v>780.49762116553836</v>
      </c>
      <c r="Y261" s="21">
        <f t="shared" si="54"/>
        <v>619.74125785779529</v>
      </c>
    </row>
    <row r="262" spans="1:25" x14ac:dyDescent="0.2">
      <c r="A262" s="26">
        <f t="shared" si="55"/>
        <v>154.69999999999999</v>
      </c>
      <c r="B262" s="19">
        <f t="shared" si="50"/>
        <v>2.5999999999999943</v>
      </c>
      <c r="C262" s="19">
        <f t="shared" si="51"/>
        <v>2.6000000000000227</v>
      </c>
      <c r="D262" s="26">
        <v>152.1</v>
      </c>
      <c r="E262" s="26">
        <v>157.30000000000001</v>
      </c>
      <c r="F262" s="5" t="s">
        <v>799</v>
      </c>
      <c r="G262" s="24">
        <v>48.496045000000002</v>
      </c>
      <c r="H262" s="24">
        <v>7.6508719999999997</v>
      </c>
      <c r="I262" s="27" t="s">
        <v>604</v>
      </c>
      <c r="J262" s="31">
        <v>912256</v>
      </c>
      <c r="K262" s="32">
        <v>0</v>
      </c>
      <c r="L262" s="32">
        <v>0</v>
      </c>
      <c r="M262" s="26">
        <f>AVERAGE(-29.653,-29.451)</f>
        <v>-29.552</v>
      </c>
      <c r="N262" s="26" t="s">
        <v>1099</v>
      </c>
      <c r="O262" s="20">
        <f t="shared" si="49"/>
        <v>-26.052</v>
      </c>
      <c r="P262" s="20">
        <v>2.1</v>
      </c>
      <c r="Q262" s="20" t="s">
        <v>804</v>
      </c>
      <c r="R262" s="20">
        <f t="shared" si="56"/>
        <v>-9.3070709808571941</v>
      </c>
      <c r="S262" s="19">
        <f t="shared" si="58"/>
        <v>-8.2070709808571944</v>
      </c>
      <c r="T262" s="20">
        <v>22</v>
      </c>
      <c r="U262" s="20">
        <f t="shared" si="57"/>
        <v>295.14999999999998</v>
      </c>
      <c r="V262" s="23" t="s">
        <v>804</v>
      </c>
      <c r="W262" s="19">
        <f t="shared" si="52"/>
        <v>18.32226055101782</v>
      </c>
      <c r="X262" s="21">
        <f t="shared" si="53"/>
        <v>650.04668930959144</v>
      </c>
      <c r="Y262" s="21">
        <f t="shared" si="54"/>
        <v>467.87508192762232</v>
      </c>
    </row>
    <row r="263" spans="1:25" x14ac:dyDescent="0.2">
      <c r="A263" s="26">
        <f t="shared" si="55"/>
        <v>154.69999999999999</v>
      </c>
      <c r="B263" s="19">
        <f t="shared" si="50"/>
        <v>2.5999999999999943</v>
      </c>
      <c r="C263" s="19">
        <f t="shared" si="51"/>
        <v>2.6000000000000227</v>
      </c>
      <c r="D263" s="26">
        <v>152.1</v>
      </c>
      <c r="E263" s="26">
        <v>157.30000000000001</v>
      </c>
      <c r="F263" s="5" t="s">
        <v>799</v>
      </c>
      <c r="G263" s="24">
        <v>48.496045000000002</v>
      </c>
      <c r="H263" s="24">
        <v>7.6508719999999997</v>
      </c>
      <c r="I263" s="27" t="s">
        <v>604</v>
      </c>
      <c r="J263" s="31">
        <v>912263</v>
      </c>
      <c r="K263" s="32">
        <v>0</v>
      </c>
      <c r="L263" s="32">
        <v>0</v>
      </c>
      <c r="M263" s="26">
        <f>AVERAGE(-29.941,-29.967)</f>
        <v>-29.954000000000001</v>
      </c>
      <c r="N263" s="26" t="s">
        <v>1099</v>
      </c>
      <c r="O263" s="20">
        <f t="shared" si="49"/>
        <v>-26.454000000000001</v>
      </c>
      <c r="P263" s="20">
        <v>2.1</v>
      </c>
      <c r="Q263" s="20" t="s">
        <v>804</v>
      </c>
      <c r="R263" s="20">
        <f t="shared" si="56"/>
        <v>-9.3070709808571941</v>
      </c>
      <c r="S263" s="19">
        <f t="shared" si="58"/>
        <v>-8.2070709808571944</v>
      </c>
      <c r="T263" s="20">
        <v>22</v>
      </c>
      <c r="U263" s="20">
        <f t="shared" si="57"/>
        <v>295.14999999999998</v>
      </c>
      <c r="V263" s="23" t="s">
        <v>804</v>
      </c>
      <c r="W263" s="19">
        <f t="shared" si="52"/>
        <v>18.742749720241925</v>
      </c>
      <c r="X263" s="21">
        <f t="shared" si="53"/>
        <v>685.28309170567286</v>
      </c>
      <c r="Y263" s="21">
        <f t="shared" si="54"/>
        <v>506.02262060197859</v>
      </c>
    </row>
    <row r="264" spans="1:25" x14ac:dyDescent="0.2">
      <c r="A264" s="26">
        <f t="shared" si="55"/>
        <v>154.69999999999999</v>
      </c>
      <c r="B264" s="19">
        <f t="shared" si="50"/>
        <v>2.5999999999999943</v>
      </c>
      <c r="C264" s="19">
        <f t="shared" si="51"/>
        <v>2.6000000000000227</v>
      </c>
      <c r="D264" s="26">
        <v>152.1</v>
      </c>
      <c r="E264" s="26">
        <v>157.30000000000001</v>
      </c>
      <c r="F264" s="5" t="s">
        <v>799</v>
      </c>
      <c r="G264" s="24">
        <v>48.496045000000002</v>
      </c>
      <c r="H264" s="24">
        <v>7.6508719999999997</v>
      </c>
      <c r="I264" s="27" t="s">
        <v>604</v>
      </c>
      <c r="J264" s="27">
        <v>60050</v>
      </c>
      <c r="K264" s="32">
        <v>0</v>
      </c>
      <c r="L264" s="32">
        <v>0</v>
      </c>
      <c r="M264" s="26">
        <v>-30.866125</v>
      </c>
      <c r="N264" s="26" t="s">
        <v>1099</v>
      </c>
      <c r="O264" s="20">
        <f t="shared" si="49"/>
        <v>-27.366125</v>
      </c>
      <c r="P264" s="20">
        <v>2.1</v>
      </c>
      <c r="Q264" s="20" t="s">
        <v>804</v>
      </c>
      <c r="R264" s="20">
        <f t="shared" si="56"/>
        <v>-9.3070709808571941</v>
      </c>
      <c r="S264" s="19">
        <f t="shared" si="58"/>
        <v>-8.2070709808571944</v>
      </c>
      <c r="T264" s="20">
        <v>22</v>
      </c>
      <c r="U264" s="20">
        <f t="shared" si="57"/>
        <v>295.14999999999998</v>
      </c>
      <c r="V264" s="23" t="s">
        <v>804</v>
      </c>
      <c r="W264" s="19">
        <f t="shared" si="52"/>
        <v>19.698115099212153</v>
      </c>
      <c r="X264" s="21">
        <f t="shared" si="53"/>
        <v>781.53519684397759</v>
      </c>
      <c r="Y264" s="21">
        <f t="shared" si="54"/>
        <v>621.07491358798438</v>
      </c>
    </row>
    <row r="265" spans="1:25" x14ac:dyDescent="0.2">
      <c r="A265" s="26">
        <f t="shared" si="55"/>
        <v>154.69999999999999</v>
      </c>
      <c r="B265" s="19">
        <f t="shared" si="50"/>
        <v>2.5999999999999943</v>
      </c>
      <c r="C265" s="19">
        <f t="shared" si="51"/>
        <v>2.6000000000000227</v>
      </c>
      <c r="D265" s="26">
        <v>152.1</v>
      </c>
      <c r="E265" s="26">
        <v>157.30000000000001</v>
      </c>
      <c r="F265" s="5" t="s">
        <v>799</v>
      </c>
      <c r="G265" s="24">
        <v>48.496045000000002</v>
      </c>
      <c r="H265" s="24">
        <v>7.6508719999999997</v>
      </c>
      <c r="I265" s="27" t="s">
        <v>604</v>
      </c>
      <c r="J265" s="31">
        <v>32588</v>
      </c>
      <c r="K265" s="32">
        <v>0</v>
      </c>
      <c r="L265" s="32">
        <v>0</v>
      </c>
      <c r="M265" s="26">
        <f>AVERAGE(-28,-27.929)</f>
        <v>-27.964500000000001</v>
      </c>
      <c r="N265" s="26" t="s">
        <v>1099</v>
      </c>
      <c r="O265" s="20">
        <f t="shared" si="49"/>
        <v>-24.464500000000001</v>
      </c>
      <c r="P265" s="20">
        <v>2.1</v>
      </c>
      <c r="Q265" s="20" t="s">
        <v>804</v>
      </c>
      <c r="R265" s="20">
        <f t="shared" si="56"/>
        <v>-9.3410819060539261</v>
      </c>
      <c r="S265" s="19">
        <f t="shared" si="58"/>
        <v>-8.2410819060539264</v>
      </c>
      <c r="T265" s="20">
        <v>21.7</v>
      </c>
      <c r="U265" s="20">
        <f t="shared" si="57"/>
        <v>294.84999999999997</v>
      </c>
      <c r="V265" s="20" t="s">
        <v>1099</v>
      </c>
      <c r="W265" s="19">
        <f t="shared" si="52"/>
        <v>16.630269317668088</v>
      </c>
      <c r="X265" s="21">
        <f t="shared" si="53"/>
        <v>534.24966166853005</v>
      </c>
      <c r="Y265" s="21">
        <f t="shared" si="54"/>
        <v>356.07469605502979</v>
      </c>
    </row>
    <row r="266" spans="1:25" x14ac:dyDescent="0.2">
      <c r="A266" s="19">
        <v>155</v>
      </c>
      <c r="B266" s="19">
        <f t="shared" si="50"/>
        <v>10</v>
      </c>
      <c r="C266" s="19">
        <f t="shared" si="51"/>
        <v>9</v>
      </c>
      <c r="D266" s="26">
        <v>145</v>
      </c>
      <c r="E266" s="26">
        <v>164</v>
      </c>
      <c r="F266" s="5" t="s">
        <v>799</v>
      </c>
      <c r="G266" s="24">
        <v>47.693100000000001</v>
      </c>
      <c r="H266" s="24">
        <v>10.3407</v>
      </c>
      <c r="I266" s="41" t="s">
        <v>805</v>
      </c>
      <c r="J266" s="41" t="s">
        <v>806</v>
      </c>
      <c r="K266" s="25">
        <v>1</v>
      </c>
      <c r="L266" s="25">
        <v>0</v>
      </c>
      <c r="M266" s="40">
        <v>-33.5</v>
      </c>
      <c r="N266" s="40" t="s">
        <v>802</v>
      </c>
      <c r="O266" s="20">
        <f t="shared" si="49"/>
        <v>-30</v>
      </c>
      <c r="P266" s="20">
        <v>1.68</v>
      </c>
      <c r="Q266" s="20" t="s">
        <v>582</v>
      </c>
      <c r="R266" s="20">
        <f t="shared" si="56"/>
        <v>-9.6503234639739865</v>
      </c>
      <c r="S266" s="19">
        <f t="shared" si="58"/>
        <v>-8.9703234639739868</v>
      </c>
      <c r="T266" s="20">
        <v>19</v>
      </c>
      <c r="U266" s="20">
        <f t="shared" si="57"/>
        <v>292.14999999999998</v>
      </c>
      <c r="V266" s="23" t="s">
        <v>804</v>
      </c>
      <c r="W266" s="19">
        <f t="shared" si="52"/>
        <v>21.680078903119735</v>
      </c>
      <c r="X266" s="21">
        <f t="shared" si="53"/>
        <v>1014.8362810981389</v>
      </c>
      <c r="Y266" s="21">
        <f t="shared" si="54"/>
        <v>1081.6936121594727</v>
      </c>
    </row>
    <row r="267" spans="1:25" x14ac:dyDescent="0.2">
      <c r="A267" s="26">
        <v>155</v>
      </c>
      <c r="B267" s="19">
        <f t="shared" si="50"/>
        <v>2.9000000000000057</v>
      </c>
      <c r="C267" s="19">
        <f t="shared" si="51"/>
        <v>2.3000000000000114</v>
      </c>
      <c r="D267" s="26">
        <v>152.1</v>
      </c>
      <c r="E267" s="26">
        <v>157.30000000000001</v>
      </c>
      <c r="F267" s="5" t="s">
        <v>799</v>
      </c>
      <c r="G267" s="24">
        <v>30.384015999999999</v>
      </c>
      <c r="H267" s="24">
        <v>49.135247</v>
      </c>
      <c r="I267" s="27" t="s">
        <v>699</v>
      </c>
      <c r="J267" s="31">
        <v>327712</v>
      </c>
      <c r="K267" s="32">
        <v>0</v>
      </c>
      <c r="L267" s="32">
        <v>0</v>
      </c>
      <c r="M267" s="26">
        <f>AVERAGE(-31.038,-31.013)</f>
        <v>-31.025500000000001</v>
      </c>
      <c r="N267" s="26" t="s">
        <v>1099</v>
      </c>
      <c r="O267" s="20">
        <f t="shared" si="49"/>
        <v>-27.525500000000001</v>
      </c>
      <c r="P267" s="20">
        <v>0.8</v>
      </c>
      <c r="Q267" s="20" t="s">
        <v>807</v>
      </c>
      <c r="R267" s="20">
        <f t="shared" si="56"/>
        <v>-8.4067044705261758</v>
      </c>
      <c r="S267" s="19">
        <f t="shared" si="58"/>
        <v>-8.606704470526175</v>
      </c>
      <c r="T267" s="20">
        <v>30.169999999999998</v>
      </c>
      <c r="U267" s="20">
        <f t="shared" si="57"/>
        <v>303.32</v>
      </c>
      <c r="V267" s="20" t="s">
        <v>1099</v>
      </c>
      <c r="W267" s="19">
        <f t="shared" si="52"/>
        <v>19.454284435708846</v>
      </c>
      <c r="X267" s="21">
        <f t="shared" si="53"/>
        <v>926.18158867193142</v>
      </c>
      <c r="Y267" s="21">
        <f t="shared" si="54"/>
        <v>720.61278035355986</v>
      </c>
    </row>
    <row r="268" spans="1:25" x14ac:dyDescent="0.2">
      <c r="A268" s="26">
        <v>159</v>
      </c>
      <c r="B268" s="19">
        <f t="shared" si="50"/>
        <v>7</v>
      </c>
      <c r="C268" s="19">
        <f t="shared" si="51"/>
        <v>7</v>
      </c>
      <c r="D268" s="26">
        <v>152</v>
      </c>
      <c r="E268" s="26">
        <v>166</v>
      </c>
      <c r="F268" s="27" t="s">
        <v>808</v>
      </c>
      <c r="G268" s="24">
        <v>30.384015999999999</v>
      </c>
      <c r="H268" s="24">
        <v>49.135247</v>
      </c>
      <c r="I268" s="27" t="s">
        <v>699</v>
      </c>
      <c r="J268" s="31">
        <v>51676</v>
      </c>
      <c r="K268" s="32">
        <v>0</v>
      </c>
      <c r="L268" s="32">
        <v>0</v>
      </c>
      <c r="M268" s="26">
        <f>AVERAGE(-30.19,-29.921)</f>
        <v>-30.055500000000002</v>
      </c>
      <c r="N268" s="26" t="s">
        <v>1099</v>
      </c>
      <c r="O268" s="20">
        <f t="shared" si="49"/>
        <v>-26.555500000000002</v>
      </c>
      <c r="P268" s="20">
        <v>0.8</v>
      </c>
      <c r="Q268" s="20" t="s">
        <v>807</v>
      </c>
      <c r="R268" s="20">
        <f t="shared" si="56"/>
        <v>-8.4067044705261758</v>
      </c>
      <c r="S268" s="19">
        <f t="shared" si="58"/>
        <v>-8.606704470526175</v>
      </c>
      <c r="T268" s="20">
        <v>30.169999999999998</v>
      </c>
      <c r="U268" s="20">
        <f t="shared" si="57"/>
        <v>303.32</v>
      </c>
      <c r="V268" s="20" t="s">
        <v>1099</v>
      </c>
      <c r="W268" s="19">
        <f t="shared" si="52"/>
        <v>18.438437455318592</v>
      </c>
      <c r="X268" s="21">
        <f t="shared" si="53"/>
        <v>809.47235706444883</v>
      </c>
      <c r="Y268" s="21">
        <f t="shared" si="54"/>
        <v>586.57928518363656</v>
      </c>
    </row>
    <row r="269" spans="1:25" x14ac:dyDescent="0.2">
      <c r="A269" s="26">
        <v>159</v>
      </c>
      <c r="B269" s="19">
        <f t="shared" si="50"/>
        <v>7</v>
      </c>
      <c r="C269" s="19">
        <f t="shared" si="51"/>
        <v>7</v>
      </c>
      <c r="D269" s="26">
        <v>152</v>
      </c>
      <c r="E269" s="26">
        <v>166</v>
      </c>
      <c r="F269" s="27" t="s">
        <v>808</v>
      </c>
      <c r="G269" s="24">
        <v>30.384015999999999</v>
      </c>
      <c r="H269" s="24">
        <v>49.135247</v>
      </c>
      <c r="I269" s="28" t="s">
        <v>699</v>
      </c>
      <c r="J269" s="35">
        <v>2787</v>
      </c>
      <c r="K269" s="29">
        <v>0</v>
      </c>
      <c r="L269" s="29">
        <v>0</v>
      </c>
      <c r="M269" s="30">
        <f>AVERAGE(-29.15,-29.83,-29.27,-29.7)</f>
        <v>-29.487500000000001</v>
      </c>
      <c r="N269" s="26" t="s">
        <v>1099</v>
      </c>
      <c r="O269" s="20">
        <f t="shared" si="49"/>
        <v>-25.987500000000001</v>
      </c>
      <c r="P269" s="20">
        <v>0.8</v>
      </c>
      <c r="Q269" s="20" t="s">
        <v>807</v>
      </c>
      <c r="R269" s="20">
        <f t="shared" si="56"/>
        <v>-8.4067044705261758</v>
      </c>
      <c r="S269" s="19">
        <f t="shared" si="58"/>
        <v>-8.606704470526175</v>
      </c>
      <c r="T269" s="20">
        <v>30.169999999999998</v>
      </c>
      <c r="U269" s="20">
        <f t="shared" si="57"/>
        <v>303.32</v>
      </c>
      <c r="V269" s="20" t="s">
        <v>1099</v>
      </c>
      <c r="W269" s="19">
        <f t="shared" si="52"/>
        <v>17.844530259594869</v>
      </c>
      <c r="X269" s="21">
        <f t="shared" si="53"/>
        <v>753.92927598176732</v>
      </c>
      <c r="Y269" s="21">
        <f t="shared" si="54"/>
        <v>529.04887494832224</v>
      </c>
    </row>
    <row r="270" spans="1:25" x14ac:dyDescent="0.2">
      <c r="A270" s="19">
        <v>177</v>
      </c>
      <c r="B270" s="19">
        <f t="shared" si="50"/>
        <v>2.9000000000000057</v>
      </c>
      <c r="C270" s="19">
        <f t="shared" si="51"/>
        <v>5.6999999999999886</v>
      </c>
      <c r="D270" s="19">
        <v>174.1</v>
      </c>
      <c r="E270" s="19">
        <v>182.7</v>
      </c>
      <c r="F270" s="5" t="s">
        <v>809</v>
      </c>
      <c r="G270" s="24">
        <v>54.455399999999997</v>
      </c>
      <c r="H270" s="24">
        <v>-0.57550000000000001</v>
      </c>
      <c r="I270" s="41" t="s">
        <v>810</v>
      </c>
      <c r="J270" s="41" t="s">
        <v>811</v>
      </c>
      <c r="K270" s="25">
        <v>1</v>
      </c>
      <c r="L270" s="25">
        <v>1</v>
      </c>
      <c r="M270" s="40">
        <v>-32.28</v>
      </c>
      <c r="N270" s="40" t="s">
        <v>812</v>
      </c>
      <c r="O270" s="20">
        <f t="shared" si="49"/>
        <v>-28.78</v>
      </c>
      <c r="P270" s="20">
        <v>2</v>
      </c>
      <c r="Q270" s="20" t="s">
        <v>813</v>
      </c>
      <c r="R270" s="20">
        <f t="shared" si="56"/>
        <v>-9.8702156687108094</v>
      </c>
      <c r="S270" s="19">
        <f t="shared" si="58"/>
        <v>-8.8702156687108094</v>
      </c>
      <c r="T270" s="20">
        <v>17.11</v>
      </c>
      <c r="U270" s="20">
        <f t="shared" si="57"/>
        <v>290.26</v>
      </c>
      <c r="V270" s="23" t="s">
        <v>814</v>
      </c>
      <c r="W270" s="19">
        <f t="shared" si="52"/>
        <v>20.4997676440859</v>
      </c>
      <c r="X270" s="21">
        <f t="shared" si="53"/>
        <v>771.79301522163928</v>
      </c>
      <c r="Y270" s="21">
        <f t="shared" si="54"/>
        <v>668.59544805695066</v>
      </c>
    </row>
    <row r="271" spans="1:25" x14ac:dyDescent="0.2">
      <c r="A271" s="19">
        <v>177</v>
      </c>
      <c r="B271" s="19">
        <f t="shared" si="50"/>
        <v>2.9000000000000057</v>
      </c>
      <c r="C271" s="19">
        <f t="shared" si="51"/>
        <v>5.6999999999999886</v>
      </c>
      <c r="D271" s="19">
        <v>174.1</v>
      </c>
      <c r="E271" s="19">
        <v>182.7</v>
      </c>
      <c r="F271" s="5" t="s">
        <v>809</v>
      </c>
      <c r="G271" s="24">
        <v>54.455399999999997</v>
      </c>
      <c r="H271" s="24">
        <v>-0.57550000000000001</v>
      </c>
      <c r="I271" s="41" t="s">
        <v>810</v>
      </c>
      <c r="J271" s="41" t="s">
        <v>815</v>
      </c>
      <c r="K271" s="25">
        <v>1</v>
      </c>
      <c r="L271" s="25">
        <v>1</v>
      </c>
      <c r="M271" s="40">
        <v>-32.54</v>
      </c>
      <c r="N271" s="40" t="s">
        <v>812</v>
      </c>
      <c r="O271" s="20">
        <f t="shared" si="49"/>
        <v>-29.04</v>
      </c>
      <c r="P271" s="20">
        <v>2</v>
      </c>
      <c r="Q271" s="20" t="s">
        <v>813</v>
      </c>
      <c r="R271" s="20">
        <f>24.12-(9866/U271)</f>
        <v>-9.8187684898520793</v>
      </c>
      <c r="S271" s="19">
        <f t="shared" si="58"/>
        <v>-8.8187684898520793</v>
      </c>
      <c r="T271" s="20">
        <v>17.55</v>
      </c>
      <c r="U271" s="20">
        <f t="shared" si="57"/>
        <v>290.7</v>
      </c>
      <c r="V271" s="23" t="s">
        <v>814</v>
      </c>
      <c r="W271" s="19">
        <f t="shared" si="52"/>
        <v>20.826019104955851</v>
      </c>
      <c r="X271" s="21">
        <f t="shared" si="53"/>
        <v>826.76890457426293</v>
      </c>
      <c r="Y271" s="21">
        <f t="shared" si="54"/>
        <v>749.16001166891522</v>
      </c>
    </row>
    <row r="272" spans="1:25" x14ac:dyDescent="0.2">
      <c r="A272" s="26">
        <v>178</v>
      </c>
      <c r="B272" s="19">
        <f t="shared" si="50"/>
        <v>3.9000000000000057</v>
      </c>
      <c r="C272" s="19">
        <f t="shared" si="51"/>
        <v>4.6999999999999886</v>
      </c>
      <c r="D272" s="19">
        <v>174.1</v>
      </c>
      <c r="E272" s="19">
        <v>182.7</v>
      </c>
      <c r="F272" s="5" t="s">
        <v>809</v>
      </c>
      <c r="G272" s="24">
        <v>48.496045000000002</v>
      </c>
      <c r="H272" s="24">
        <v>7.6508719999999997</v>
      </c>
      <c r="I272" s="27" t="s">
        <v>604</v>
      </c>
      <c r="J272" s="31">
        <v>283124</v>
      </c>
      <c r="K272" s="32">
        <v>0</v>
      </c>
      <c r="L272" s="32">
        <v>0</v>
      </c>
      <c r="M272" s="26">
        <f>AVERAGE(-29.999,-29.698,-29.908,-29.818)</f>
        <v>-29.85575</v>
      </c>
      <c r="N272" s="26" t="s">
        <v>1099</v>
      </c>
      <c r="O272" s="20">
        <f t="shared" si="49"/>
        <v>-26.35575</v>
      </c>
      <c r="P272" s="20">
        <v>2.1</v>
      </c>
      <c r="Q272" s="20" t="s">
        <v>804</v>
      </c>
      <c r="R272" s="20">
        <f t="shared" si="56"/>
        <v>-9.0040557327513859</v>
      </c>
      <c r="S272" s="19">
        <f t="shared" si="58"/>
        <v>-7.9040557327513863</v>
      </c>
      <c r="T272" s="20">
        <v>24.7</v>
      </c>
      <c r="U272" s="20">
        <f t="shared" si="57"/>
        <v>297.84999999999997</v>
      </c>
      <c r="V272" s="23" t="s">
        <v>804</v>
      </c>
      <c r="W272" s="19">
        <f t="shared" si="52"/>
        <v>18.951166473019754</v>
      </c>
      <c r="X272" s="21">
        <f t="shared" si="53"/>
        <v>756.15566178560016</v>
      </c>
      <c r="Y272" s="21">
        <f t="shared" si="54"/>
        <v>566.24257165499989</v>
      </c>
    </row>
    <row r="273" spans="1:26" x14ac:dyDescent="0.2">
      <c r="A273" s="26">
        <v>178</v>
      </c>
      <c r="B273" s="19">
        <f t="shared" si="50"/>
        <v>3.9000000000000057</v>
      </c>
      <c r="C273" s="19">
        <f t="shared" si="51"/>
        <v>4.6999999999999886</v>
      </c>
      <c r="D273" s="19">
        <v>174.1</v>
      </c>
      <c r="E273" s="19">
        <v>182.7</v>
      </c>
      <c r="F273" s="5" t="s">
        <v>809</v>
      </c>
      <c r="G273" s="24">
        <v>48.496045000000002</v>
      </c>
      <c r="H273" s="24">
        <v>7.6508719999999997</v>
      </c>
      <c r="I273" s="27" t="s">
        <v>604</v>
      </c>
      <c r="J273" s="31">
        <v>23339</v>
      </c>
      <c r="K273" s="32">
        <v>0</v>
      </c>
      <c r="L273" s="32">
        <v>0</v>
      </c>
      <c r="M273" s="26">
        <v>-32.358625000000004</v>
      </c>
      <c r="N273" s="26" t="s">
        <v>1099</v>
      </c>
      <c r="O273" s="20">
        <f t="shared" si="49"/>
        <v>-28.858625000000004</v>
      </c>
      <c r="P273" s="20">
        <v>2.1</v>
      </c>
      <c r="Q273" s="20" t="s">
        <v>804</v>
      </c>
      <c r="R273" s="20">
        <f t="shared" si="56"/>
        <v>-8.7272499667066192</v>
      </c>
      <c r="S273" s="19">
        <f t="shared" si="58"/>
        <v>-7.6272499667066196</v>
      </c>
      <c r="T273" s="20">
        <v>27.21</v>
      </c>
      <c r="U273" s="20">
        <f t="shared" si="57"/>
        <v>300.35999999999996</v>
      </c>
      <c r="V273" s="23" t="s">
        <v>804</v>
      </c>
      <c r="W273" s="19">
        <f t="shared" si="52"/>
        <v>21.862290681718079</v>
      </c>
      <c r="X273" s="21">
        <f t="shared" si="53"/>
        <v>1310.9766020612124</v>
      </c>
      <c r="Y273" s="21">
        <f t="shared" si="54"/>
        <v>1464.786221475744</v>
      </c>
    </row>
    <row r="274" spans="1:26" x14ac:dyDescent="0.2">
      <c r="A274" s="19">
        <v>178</v>
      </c>
      <c r="B274" s="19">
        <f t="shared" si="50"/>
        <v>3.9000000000000057</v>
      </c>
      <c r="C274" s="19">
        <f t="shared" si="51"/>
        <v>4.6999999999999886</v>
      </c>
      <c r="D274" s="19">
        <v>174.1</v>
      </c>
      <c r="E274" s="19">
        <v>182.7</v>
      </c>
      <c r="F274" s="5" t="s">
        <v>809</v>
      </c>
      <c r="G274" s="24">
        <v>54.455399999999997</v>
      </c>
      <c r="H274" s="24">
        <v>-0.57550000000000001</v>
      </c>
      <c r="I274" s="41" t="s">
        <v>810</v>
      </c>
      <c r="J274" s="41" t="s">
        <v>816</v>
      </c>
      <c r="K274" s="25">
        <v>1</v>
      </c>
      <c r="L274" s="25">
        <v>1</v>
      </c>
      <c r="M274" s="40">
        <v>-32.479999999999997</v>
      </c>
      <c r="N274" s="40" t="s">
        <v>812</v>
      </c>
      <c r="O274" s="20">
        <f t="shared" si="49"/>
        <v>-28.979999999999997</v>
      </c>
      <c r="P274" s="20">
        <v>2</v>
      </c>
      <c r="Q274" s="20" t="s">
        <v>813</v>
      </c>
      <c r="R274" s="20">
        <f t="shared" si="56"/>
        <v>-9.8655322080606318</v>
      </c>
      <c r="S274" s="19">
        <f t="shared" si="58"/>
        <v>-8.8655322080606318</v>
      </c>
      <c r="T274" s="20">
        <v>17.149999999999999</v>
      </c>
      <c r="U274" s="20">
        <f t="shared" si="57"/>
        <v>290.29999999999995</v>
      </c>
      <c r="V274" s="23" t="s">
        <v>814</v>
      </c>
      <c r="W274" s="19">
        <f t="shared" si="52"/>
        <v>20.714782179501292</v>
      </c>
      <c r="X274" s="21">
        <f t="shared" si="53"/>
        <v>801.42029764810025</v>
      </c>
      <c r="Y274" s="21">
        <f t="shared" si="54"/>
        <v>714.56883979337374</v>
      </c>
    </row>
    <row r="275" spans="1:26" x14ac:dyDescent="0.2">
      <c r="A275" s="19">
        <v>178</v>
      </c>
      <c r="B275" s="19">
        <f t="shared" si="50"/>
        <v>4</v>
      </c>
      <c r="C275" s="19">
        <f t="shared" si="51"/>
        <v>5</v>
      </c>
      <c r="D275" s="19">
        <v>174</v>
      </c>
      <c r="E275" s="19">
        <v>183</v>
      </c>
      <c r="F275" s="5" t="s">
        <v>809</v>
      </c>
      <c r="G275" s="24">
        <v>54.455399999999997</v>
      </c>
      <c r="H275" s="24">
        <v>-0.57550000000000001</v>
      </c>
      <c r="I275" s="41" t="s">
        <v>810</v>
      </c>
      <c r="J275" s="41" t="s">
        <v>817</v>
      </c>
      <c r="K275" s="25">
        <v>1</v>
      </c>
      <c r="L275" s="25">
        <v>1</v>
      </c>
      <c r="M275" s="40">
        <v>-32.71</v>
      </c>
      <c r="N275" s="40" t="s">
        <v>812</v>
      </c>
      <c r="O275" s="20">
        <f t="shared" si="49"/>
        <v>-29.21</v>
      </c>
      <c r="P275" s="20">
        <v>2</v>
      </c>
      <c r="Q275" s="20" t="s">
        <v>813</v>
      </c>
      <c r="R275" s="20">
        <f t="shared" si="56"/>
        <v>-9.9665118850193473</v>
      </c>
      <c r="S275" s="19">
        <f t="shared" si="58"/>
        <v>-8.9665118850193473</v>
      </c>
      <c r="T275" s="20">
        <v>16.29</v>
      </c>
      <c r="U275" s="20">
        <f>T275+273.15</f>
        <v>289.44</v>
      </c>
      <c r="V275" s="23" t="s">
        <v>814</v>
      </c>
      <c r="W275" s="19">
        <f t="shared" si="52"/>
        <v>20.852592337148756</v>
      </c>
      <c r="X275" s="21">
        <f t="shared" si="53"/>
        <v>800.31888054366675</v>
      </c>
      <c r="Y275" s="21">
        <f t="shared" si="54"/>
        <v>728.08743133227688</v>
      </c>
    </row>
    <row r="276" spans="1:26" x14ac:dyDescent="0.2">
      <c r="A276" s="19">
        <v>178.7</v>
      </c>
      <c r="B276" s="19">
        <f t="shared" ref="B276:B287" si="59">A276-D276</f>
        <v>4</v>
      </c>
      <c r="C276" s="19">
        <f t="shared" ref="C276:C287" si="60">E276-A276</f>
        <v>4</v>
      </c>
      <c r="D276" s="19">
        <v>174.7</v>
      </c>
      <c r="E276" s="19">
        <v>182.7</v>
      </c>
      <c r="F276" s="5" t="s">
        <v>1115</v>
      </c>
      <c r="G276" s="24">
        <v>48.2</v>
      </c>
      <c r="H276" s="24">
        <v>8.8000000000000007</v>
      </c>
      <c r="I276" s="5" t="s">
        <v>236</v>
      </c>
      <c r="J276" s="19" t="s">
        <v>1110</v>
      </c>
      <c r="K276" s="25">
        <v>1</v>
      </c>
      <c r="L276" s="25">
        <v>0</v>
      </c>
      <c r="M276" s="19">
        <v>-29.69</v>
      </c>
      <c r="N276" s="19" t="s">
        <v>234</v>
      </c>
      <c r="O276" s="20">
        <f t="shared" si="49"/>
        <v>-26.19</v>
      </c>
      <c r="P276" s="20">
        <v>-0.3</v>
      </c>
      <c r="Q276" s="20" t="s">
        <v>1131</v>
      </c>
      <c r="R276" s="20">
        <f t="shared" ref="R276:R286" si="61">24.12-(9866/U276)</f>
        <v>-9.0820864883055741</v>
      </c>
      <c r="S276" s="19">
        <f>P276-1+R276</f>
        <v>-10.382086488305575</v>
      </c>
      <c r="T276" s="20">
        <v>24</v>
      </c>
      <c r="U276" s="20">
        <f t="shared" ref="U276:U287" si="62">T276+273.15</f>
        <v>297.14999999999998</v>
      </c>
      <c r="V276" s="20" t="s">
        <v>1132</v>
      </c>
      <c r="W276" s="19">
        <f t="shared" ref="W276:W287" si="63">1000*((S276+1000)/(O276+1000)-1)</f>
        <v>16.233057281907605</v>
      </c>
      <c r="X276" s="21">
        <f t="shared" ref="X276:X287" si="64">(168/(26.5-W276))/(EXP(-58.0931+90.5069*(100/U276)+22.294*LN(U276/100)+34*(0.02777+(-0.02589)*(U276/100)+0.00506*(U276/100)^2)))</f>
        <v>545.98349030979728</v>
      </c>
      <c r="Y276" s="21">
        <f t="shared" ref="Y276:Y287" si="65">(82.4/(23.9-W276))/(EXP(-58.093+90.5069*(100/U276)+22.294*LN(U276/100)+34*(0.02777+(-0.0259)*(U276/100)+0.00506*(U276/100)^2)))</f>
        <v>358.93160715709922</v>
      </c>
      <c r="Z276" s="20"/>
    </row>
    <row r="277" spans="1:26" x14ac:dyDescent="0.2">
      <c r="A277" s="19">
        <v>178.7</v>
      </c>
      <c r="B277" s="19">
        <f t="shared" si="59"/>
        <v>4</v>
      </c>
      <c r="C277" s="19">
        <f t="shared" si="60"/>
        <v>4</v>
      </c>
      <c r="D277" s="19">
        <v>174.7</v>
      </c>
      <c r="E277" s="19">
        <v>182.7</v>
      </c>
      <c r="F277" s="5" t="s">
        <v>1115</v>
      </c>
      <c r="G277" s="24">
        <v>48.2</v>
      </c>
      <c r="H277" s="24">
        <v>8.8000000000000007</v>
      </c>
      <c r="I277" s="5" t="s">
        <v>236</v>
      </c>
      <c r="J277" s="19" t="s">
        <v>1111</v>
      </c>
      <c r="K277" s="25">
        <v>1</v>
      </c>
      <c r="L277" s="25">
        <v>0</v>
      </c>
      <c r="M277" s="19">
        <v>-29.21</v>
      </c>
      <c r="N277" s="19" t="s">
        <v>234</v>
      </c>
      <c r="O277" s="20">
        <f t="shared" si="49"/>
        <v>-25.71</v>
      </c>
      <c r="P277" s="20">
        <v>-0.3</v>
      </c>
      <c r="Q277" s="20" t="s">
        <v>1131</v>
      </c>
      <c r="R277" s="20">
        <f t="shared" si="61"/>
        <v>-9.0820864883055741</v>
      </c>
      <c r="S277" s="19">
        <f>P277-1+R277</f>
        <v>-10.382086488305575</v>
      </c>
      <c r="T277" s="20">
        <v>24</v>
      </c>
      <c r="U277" s="20">
        <f t="shared" si="62"/>
        <v>297.14999999999998</v>
      </c>
      <c r="V277" s="20" t="s">
        <v>1132</v>
      </c>
      <c r="W277" s="19">
        <f t="shared" si="63"/>
        <v>15.732393344583651</v>
      </c>
      <c r="X277" s="21">
        <f t="shared" si="64"/>
        <v>520.59676764057019</v>
      </c>
      <c r="Y277" s="21">
        <f t="shared" si="65"/>
        <v>336.92955450558998</v>
      </c>
      <c r="Z277" s="20"/>
    </row>
    <row r="278" spans="1:26" x14ac:dyDescent="0.2">
      <c r="A278" s="19">
        <v>179</v>
      </c>
      <c r="B278" s="19">
        <f t="shared" si="59"/>
        <v>4.3000000000000114</v>
      </c>
      <c r="C278" s="19">
        <f t="shared" si="60"/>
        <v>3.6999999999999886</v>
      </c>
      <c r="D278" s="19">
        <v>174.7</v>
      </c>
      <c r="E278" s="19">
        <v>182.7</v>
      </c>
      <c r="F278" s="5" t="s">
        <v>1115</v>
      </c>
      <c r="G278" s="24">
        <v>48.2</v>
      </c>
      <c r="H278" s="24">
        <v>8.8000000000000007</v>
      </c>
      <c r="I278" s="5" t="s">
        <v>236</v>
      </c>
      <c r="J278" s="19" t="s">
        <v>1112</v>
      </c>
      <c r="K278" s="25">
        <v>1</v>
      </c>
      <c r="L278" s="25">
        <v>0</v>
      </c>
      <c r="M278" s="19">
        <v>-29.31</v>
      </c>
      <c r="N278" s="19" t="s">
        <v>234</v>
      </c>
      <c r="O278" s="20">
        <f t="shared" si="49"/>
        <v>-25.81</v>
      </c>
      <c r="P278" s="20">
        <v>-0.3</v>
      </c>
      <c r="Q278" s="20" t="s">
        <v>1131</v>
      </c>
      <c r="R278" s="20">
        <f t="shared" si="61"/>
        <v>-9.0820864883055741</v>
      </c>
      <c r="S278" s="19">
        <f>P278-1+R278</f>
        <v>-10.382086488305575</v>
      </c>
      <c r="T278" s="20">
        <v>24</v>
      </c>
      <c r="U278" s="20">
        <f t="shared" si="62"/>
        <v>297.14999999999998</v>
      </c>
      <c r="V278" s="20" t="s">
        <v>1132</v>
      </c>
      <c r="W278" s="19">
        <f t="shared" si="63"/>
        <v>15.836657645525332</v>
      </c>
      <c r="X278" s="21">
        <f t="shared" si="64"/>
        <v>525.68707199788685</v>
      </c>
      <c r="Y278" s="21">
        <f t="shared" si="65"/>
        <v>341.28627445158389</v>
      </c>
      <c r="Z278" s="20"/>
    </row>
    <row r="279" spans="1:26" x14ac:dyDescent="0.2">
      <c r="A279" s="19">
        <v>179</v>
      </c>
      <c r="B279" s="19">
        <f t="shared" si="59"/>
        <v>4.3000000000000114</v>
      </c>
      <c r="C279" s="19">
        <f t="shared" si="60"/>
        <v>3.6999999999999886</v>
      </c>
      <c r="D279" s="19">
        <v>174.7</v>
      </c>
      <c r="E279" s="19">
        <v>182.7</v>
      </c>
      <c r="F279" s="5" t="s">
        <v>1114</v>
      </c>
      <c r="G279" s="24">
        <v>48.2</v>
      </c>
      <c r="H279" s="24">
        <v>8.8000000000000007</v>
      </c>
      <c r="I279" s="5" t="s">
        <v>236</v>
      </c>
      <c r="J279" s="19" t="s">
        <v>1116</v>
      </c>
      <c r="K279" s="25">
        <v>1</v>
      </c>
      <c r="L279" s="25">
        <v>0</v>
      </c>
      <c r="M279" s="19">
        <v>-29.4</v>
      </c>
      <c r="N279" s="19" t="s">
        <v>234</v>
      </c>
      <c r="O279" s="20">
        <f t="shared" si="49"/>
        <v>-25.9</v>
      </c>
      <c r="P279" s="20">
        <v>-0.3</v>
      </c>
      <c r="Q279" s="20" t="s">
        <v>1131</v>
      </c>
      <c r="R279" s="20">
        <f t="shared" si="61"/>
        <v>-9.0820864883055741</v>
      </c>
      <c r="S279" s="19">
        <f t="shared" ref="S279:S286" si="66">P279-1+R279</f>
        <v>-10.382086488305575</v>
      </c>
      <c r="T279" s="20">
        <v>24</v>
      </c>
      <c r="U279" s="20">
        <f t="shared" si="62"/>
        <v>297.14999999999998</v>
      </c>
      <c r="V279" s="20" t="s">
        <v>1132</v>
      </c>
      <c r="W279" s="19">
        <f t="shared" si="63"/>
        <v>15.930513819622627</v>
      </c>
      <c r="X279" s="21">
        <f t="shared" si="64"/>
        <v>530.35513026563228</v>
      </c>
      <c r="Y279" s="21">
        <f t="shared" si="65"/>
        <v>345.30558300761282</v>
      </c>
      <c r="Z279" s="20"/>
    </row>
    <row r="280" spans="1:26" x14ac:dyDescent="0.2">
      <c r="A280" s="19">
        <v>179</v>
      </c>
      <c r="B280" s="19">
        <f t="shared" si="59"/>
        <v>4.3000000000000114</v>
      </c>
      <c r="C280" s="19">
        <f t="shared" si="60"/>
        <v>3.6999999999999886</v>
      </c>
      <c r="D280" s="19">
        <v>174.7</v>
      </c>
      <c r="E280" s="19">
        <v>182.7</v>
      </c>
      <c r="F280" s="5" t="s">
        <v>1114</v>
      </c>
      <c r="G280" s="24">
        <v>48.2</v>
      </c>
      <c r="H280" s="24">
        <v>8.8000000000000007</v>
      </c>
      <c r="I280" s="5" t="s">
        <v>236</v>
      </c>
      <c r="J280" s="19" t="s">
        <v>1116</v>
      </c>
      <c r="K280" s="25">
        <v>1</v>
      </c>
      <c r="L280" s="25">
        <v>0</v>
      </c>
      <c r="M280" s="19">
        <v>-29.03</v>
      </c>
      <c r="N280" s="19" t="s">
        <v>234</v>
      </c>
      <c r="O280" s="20">
        <f t="shared" si="49"/>
        <v>-25.53</v>
      </c>
      <c r="P280" s="20">
        <v>-0.3</v>
      </c>
      <c r="Q280" s="20" t="s">
        <v>1131</v>
      </c>
      <c r="R280" s="20">
        <f t="shared" si="61"/>
        <v>-9.0820864883055741</v>
      </c>
      <c r="S280" s="19">
        <f t="shared" si="66"/>
        <v>-10.382086488305575</v>
      </c>
      <c r="T280" s="20">
        <v>24</v>
      </c>
      <c r="U280" s="20">
        <f t="shared" si="62"/>
        <v>297.14999999999998</v>
      </c>
      <c r="V280" s="20" t="s">
        <v>1132</v>
      </c>
      <c r="W280" s="19">
        <f t="shared" si="63"/>
        <v>15.544771528825274</v>
      </c>
      <c r="X280" s="21">
        <f t="shared" si="64"/>
        <v>511.68090512983679</v>
      </c>
      <c r="Y280" s="21">
        <f t="shared" si="65"/>
        <v>329.36359326143122</v>
      </c>
      <c r="Z280" s="20"/>
    </row>
    <row r="281" spans="1:26" x14ac:dyDescent="0.2">
      <c r="A281" s="19">
        <v>180</v>
      </c>
      <c r="B281" s="19">
        <f t="shared" si="59"/>
        <v>5.3000000000000114</v>
      </c>
      <c r="C281" s="19">
        <f t="shared" si="60"/>
        <v>2.6999999999999886</v>
      </c>
      <c r="D281" s="19">
        <v>174.7</v>
      </c>
      <c r="E281" s="19">
        <v>182.7</v>
      </c>
      <c r="F281" s="5" t="s">
        <v>1114</v>
      </c>
      <c r="G281" s="24">
        <v>48.2</v>
      </c>
      <c r="H281" s="24">
        <v>8.8000000000000007</v>
      </c>
      <c r="I281" s="5" t="s">
        <v>236</v>
      </c>
      <c r="J281" s="19" t="s">
        <v>1116</v>
      </c>
      <c r="K281" s="25">
        <v>1</v>
      </c>
      <c r="L281" s="25">
        <v>0</v>
      </c>
      <c r="M281" s="19">
        <v>-30.06</v>
      </c>
      <c r="N281" s="19" t="s">
        <v>234</v>
      </c>
      <c r="O281" s="20">
        <f t="shared" si="49"/>
        <v>-26.56</v>
      </c>
      <c r="P281" s="20">
        <v>-0.3</v>
      </c>
      <c r="Q281" s="20" t="s">
        <v>1131</v>
      </c>
      <c r="R281" s="20">
        <f t="shared" si="61"/>
        <v>-9.0820864883055741</v>
      </c>
      <c r="S281" s="19">
        <f t="shared" si="66"/>
        <v>-10.382086488305575</v>
      </c>
      <c r="T281" s="20">
        <v>24</v>
      </c>
      <c r="U281" s="20">
        <f t="shared" si="62"/>
        <v>297.14999999999998</v>
      </c>
      <c r="V281" s="20" t="s">
        <v>1132</v>
      </c>
      <c r="W281" s="19">
        <f t="shared" si="63"/>
        <v>16.619322723223195</v>
      </c>
      <c r="X281" s="21">
        <f t="shared" si="64"/>
        <v>567.32762977797097</v>
      </c>
      <c r="Y281" s="21">
        <f t="shared" si="65"/>
        <v>377.97418662740216</v>
      </c>
      <c r="Z281" s="20"/>
    </row>
    <row r="282" spans="1:26" x14ac:dyDescent="0.2">
      <c r="A282" s="19">
        <v>180</v>
      </c>
      <c r="B282" s="19">
        <f t="shared" si="59"/>
        <v>5.3000000000000114</v>
      </c>
      <c r="C282" s="19">
        <f t="shared" si="60"/>
        <v>2.6999999999999886</v>
      </c>
      <c r="D282" s="19">
        <v>174.7</v>
      </c>
      <c r="E282" s="19">
        <v>182.7</v>
      </c>
      <c r="F282" s="5" t="s">
        <v>1114</v>
      </c>
      <c r="G282" s="24">
        <v>48.2</v>
      </c>
      <c r="H282" s="24">
        <v>8.8000000000000007</v>
      </c>
      <c r="I282" s="5" t="s">
        <v>236</v>
      </c>
      <c r="J282" s="19" t="s">
        <v>1117</v>
      </c>
      <c r="K282" s="25">
        <v>1</v>
      </c>
      <c r="L282" s="25">
        <v>0</v>
      </c>
      <c r="M282" s="19">
        <v>-29.59</v>
      </c>
      <c r="N282" s="19" t="s">
        <v>234</v>
      </c>
      <c r="O282" s="20">
        <f t="shared" si="49"/>
        <v>-26.09</v>
      </c>
      <c r="P282" s="20">
        <v>-0.3</v>
      </c>
      <c r="Q282" s="20" t="s">
        <v>1131</v>
      </c>
      <c r="R282" s="20">
        <f t="shared" si="61"/>
        <v>-8.8601103125522336</v>
      </c>
      <c r="S282" s="19">
        <f t="shared" si="66"/>
        <v>-10.160110312552234</v>
      </c>
      <c r="T282" s="20">
        <v>26</v>
      </c>
      <c r="U282" s="20">
        <f t="shared" si="62"/>
        <v>299.14999999999998</v>
      </c>
      <c r="V282" s="20" t="s">
        <v>1132</v>
      </c>
      <c r="W282" s="19">
        <f t="shared" si="63"/>
        <v>16.356634275700888</v>
      </c>
      <c r="X282" s="21">
        <f t="shared" si="64"/>
        <v>581.64997674168592</v>
      </c>
      <c r="Y282" s="21">
        <f t="shared" si="65"/>
        <v>383.96784933619733</v>
      </c>
      <c r="Z282" s="20"/>
    </row>
    <row r="283" spans="1:26" x14ac:dyDescent="0.2">
      <c r="A283" s="19">
        <v>180</v>
      </c>
      <c r="B283" s="19">
        <f t="shared" si="59"/>
        <v>5.3000000000000114</v>
      </c>
      <c r="C283" s="19">
        <f t="shared" si="60"/>
        <v>2.6999999999999886</v>
      </c>
      <c r="D283" s="19">
        <v>174.7</v>
      </c>
      <c r="E283" s="19">
        <v>182.7</v>
      </c>
      <c r="F283" s="5" t="s">
        <v>1114</v>
      </c>
      <c r="G283" s="24">
        <v>48.2</v>
      </c>
      <c r="H283" s="24">
        <v>8.8000000000000007</v>
      </c>
      <c r="I283" s="5" t="s">
        <v>236</v>
      </c>
      <c r="J283" s="19" t="s">
        <v>1118</v>
      </c>
      <c r="K283" s="25">
        <v>1</v>
      </c>
      <c r="L283" s="25">
        <v>0</v>
      </c>
      <c r="M283" s="19">
        <v>-32.35</v>
      </c>
      <c r="N283" s="19" t="s">
        <v>234</v>
      </c>
      <c r="O283" s="20">
        <f t="shared" si="49"/>
        <v>-28.85</v>
      </c>
      <c r="P283" s="20">
        <v>-0.3</v>
      </c>
      <c r="Q283" s="20" t="s">
        <v>1131</v>
      </c>
      <c r="R283" s="20">
        <f t="shared" si="61"/>
        <v>-8.8601103125522336</v>
      </c>
      <c r="S283" s="19">
        <f t="shared" si="66"/>
        <v>-10.160110312552234</v>
      </c>
      <c r="T283" s="20">
        <v>26</v>
      </c>
      <c r="U283" s="20">
        <f t="shared" si="62"/>
        <v>299.14999999999998</v>
      </c>
      <c r="V283" s="20" t="s">
        <v>1132</v>
      </c>
      <c r="W283" s="19">
        <f t="shared" si="63"/>
        <v>19.245111143950886</v>
      </c>
      <c r="X283" s="21">
        <f t="shared" si="64"/>
        <v>813.22933468535155</v>
      </c>
      <c r="Y283" s="21">
        <f t="shared" si="65"/>
        <v>622.22966079019898</v>
      </c>
      <c r="Z283" s="20"/>
    </row>
    <row r="284" spans="1:26" x14ac:dyDescent="0.2">
      <c r="A284" s="19">
        <v>180</v>
      </c>
      <c r="B284" s="19">
        <f t="shared" si="59"/>
        <v>5.3000000000000114</v>
      </c>
      <c r="C284" s="19">
        <f t="shared" si="60"/>
        <v>2.6999999999999886</v>
      </c>
      <c r="D284" s="19">
        <v>174.7</v>
      </c>
      <c r="E284" s="19">
        <v>182.7</v>
      </c>
      <c r="F284" s="5" t="s">
        <v>1114</v>
      </c>
      <c r="G284" s="24">
        <v>48.2</v>
      </c>
      <c r="H284" s="24">
        <v>8.8000000000000007</v>
      </c>
      <c r="I284" s="5" t="s">
        <v>236</v>
      </c>
      <c r="J284" s="19" t="s">
        <v>1119</v>
      </c>
      <c r="K284" s="25">
        <v>1</v>
      </c>
      <c r="L284" s="25">
        <v>0</v>
      </c>
      <c r="M284" s="19">
        <v>-33.19</v>
      </c>
      <c r="N284" s="19" t="s">
        <v>234</v>
      </c>
      <c r="O284" s="20">
        <f t="shared" si="49"/>
        <v>-29.689999999999998</v>
      </c>
      <c r="P284" s="20">
        <v>-0.3</v>
      </c>
      <c r="Q284" s="20" t="s">
        <v>1131</v>
      </c>
      <c r="R284" s="20">
        <f t="shared" si="61"/>
        <v>-8.8601103125522336</v>
      </c>
      <c r="S284" s="19">
        <f t="shared" si="66"/>
        <v>-10.160110312552234</v>
      </c>
      <c r="T284" s="20">
        <v>26</v>
      </c>
      <c r="U284" s="20">
        <f t="shared" si="62"/>
        <v>299.14999999999998</v>
      </c>
      <c r="V284" s="20" t="s">
        <v>1132</v>
      </c>
      <c r="W284" s="19">
        <f t="shared" si="63"/>
        <v>20.12747440245688</v>
      </c>
      <c r="X284" s="21">
        <f t="shared" si="64"/>
        <v>925.83204999531904</v>
      </c>
      <c r="Y284" s="21">
        <f t="shared" si="65"/>
        <v>767.76415136899845</v>
      </c>
      <c r="Z284" s="20"/>
    </row>
    <row r="285" spans="1:26" x14ac:dyDescent="0.2">
      <c r="A285" s="19">
        <v>181</v>
      </c>
      <c r="B285" s="19">
        <f t="shared" si="59"/>
        <v>6.3000000000000114</v>
      </c>
      <c r="C285" s="19">
        <f t="shared" si="60"/>
        <v>1.6999999999999886</v>
      </c>
      <c r="D285" s="19">
        <v>174.7</v>
      </c>
      <c r="E285" s="19">
        <v>182.7</v>
      </c>
      <c r="F285" s="5" t="s">
        <v>1114</v>
      </c>
      <c r="G285" s="24">
        <v>48.2</v>
      </c>
      <c r="H285" s="24">
        <v>8.8000000000000007</v>
      </c>
      <c r="I285" s="5" t="s">
        <v>236</v>
      </c>
      <c r="J285" s="19" t="s">
        <v>1120</v>
      </c>
      <c r="K285" s="25">
        <v>1</v>
      </c>
      <c r="L285" s="25">
        <v>0</v>
      </c>
      <c r="M285" s="19">
        <v>-33.31</v>
      </c>
      <c r="N285" s="19" t="s">
        <v>234</v>
      </c>
      <c r="O285" s="20">
        <f t="shared" si="49"/>
        <v>-29.810000000000002</v>
      </c>
      <c r="P285" s="20">
        <v>-0.3</v>
      </c>
      <c r="Q285" s="20" t="s">
        <v>1131</v>
      </c>
      <c r="R285" s="20">
        <f t="shared" si="61"/>
        <v>-8.8601103125522336</v>
      </c>
      <c r="S285" s="19">
        <f>P285-1+R285</f>
        <v>-10.160110312552234</v>
      </c>
      <c r="T285" s="20">
        <v>26</v>
      </c>
      <c r="U285" s="20">
        <f t="shared" si="62"/>
        <v>299.14999999999998</v>
      </c>
      <c r="V285" s="20" t="s">
        <v>1132</v>
      </c>
      <c r="W285" s="19">
        <f t="shared" si="63"/>
        <v>20.253651024487731</v>
      </c>
      <c r="X285" s="21">
        <f t="shared" si="64"/>
        <v>944.5339126504914</v>
      </c>
      <c r="Y285" s="21">
        <f t="shared" si="65"/>
        <v>794.33151718798547</v>
      </c>
      <c r="Z285" s="20"/>
    </row>
    <row r="286" spans="1:26" x14ac:dyDescent="0.2">
      <c r="A286" s="19">
        <v>181</v>
      </c>
      <c r="B286" s="19">
        <f t="shared" si="59"/>
        <v>6.3000000000000114</v>
      </c>
      <c r="C286" s="19">
        <f t="shared" si="60"/>
        <v>1.6999999999999886</v>
      </c>
      <c r="D286" s="19">
        <v>174.7</v>
      </c>
      <c r="E286" s="19">
        <v>182.7</v>
      </c>
      <c r="F286" s="5" t="s">
        <v>1114</v>
      </c>
      <c r="G286" s="24">
        <v>48.2</v>
      </c>
      <c r="H286" s="24">
        <v>8.8000000000000007</v>
      </c>
      <c r="I286" s="5" t="s">
        <v>236</v>
      </c>
      <c r="J286" s="19" t="s">
        <v>1121</v>
      </c>
      <c r="K286" s="25">
        <v>1</v>
      </c>
      <c r="L286" s="25">
        <v>0</v>
      </c>
      <c r="M286" s="19">
        <v>-34.28</v>
      </c>
      <c r="N286" s="19" t="s">
        <v>234</v>
      </c>
      <c r="O286" s="20">
        <f t="shared" si="49"/>
        <v>-30.78</v>
      </c>
      <c r="P286" s="20">
        <v>-1</v>
      </c>
      <c r="Q286" s="20" t="s">
        <v>1131</v>
      </c>
      <c r="R286" s="20">
        <f t="shared" si="61"/>
        <v>-8.8601103125522336</v>
      </c>
      <c r="S286" s="19">
        <f t="shared" si="66"/>
        <v>-10.860110312552234</v>
      </c>
      <c r="T286" s="20">
        <v>26</v>
      </c>
      <c r="U286" s="20">
        <f t="shared" si="62"/>
        <v>299.14999999999998</v>
      </c>
      <c r="V286" s="20" t="s">
        <v>1132</v>
      </c>
      <c r="W286" s="19">
        <f t="shared" si="63"/>
        <v>20.552495498904033</v>
      </c>
      <c r="X286" s="21">
        <f t="shared" si="64"/>
        <v>991.9939424230447</v>
      </c>
      <c r="Y286" s="21">
        <f t="shared" si="65"/>
        <v>865.24451661446244</v>
      </c>
      <c r="Z286" s="20"/>
    </row>
    <row r="287" spans="1:26" x14ac:dyDescent="0.2">
      <c r="A287" s="19">
        <v>181</v>
      </c>
      <c r="B287" s="19">
        <f t="shared" si="59"/>
        <v>6.3000000000000114</v>
      </c>
      <c r="C287" s="19">
        <f t="shared" si="60"/>
        <v>1.6999999999999886</v>
      </c>
      <c r="D287" s="19">
        <v>174.7</v>
      </c>
      <c r="E287" s="19">
        <v>182.7</v>
      </c>
      <c r="F287" s="5" t="s">
        <v>1114</v>
      </c>
      <c r="G287" s="24">
        <v>48.2</v>
      </c>
      <c r="H287" s="24">
        <v>8.8000000000000007</v>
      </c>
      <c r="I287" s="5" t="s">
        <v>236</v>
      </c>
      <c r="J287" s="19" t="s">
        <v>1122</v>
      </c>
      <c r="K287" s="25">
        <v>1</v>
      </c>
      <c r="L287" s="25">
        <v>0</v>
      </c>
      <c r="M287" s="19">
        <v>-34.68</v>
      </c>
      <c r="N287" s="19" t="s">
        <v>234</v>
      </c>
      <c r="O287" s="20">
        <f t="shared" si="49"/>
        <v>-31.18</v>
      </c>
      <c r="P287" s="20">
        <v>-1</v>
      </c>
      <c r="Q287" s="20" t="s">
        <v>1131</v>
      </c>
      <c r="R287" s="20">
        <f>24.12-(9866/U287)</f>
        <v>-8.8601103125522336</v>
      </c>
      <c r="S287" s="19">
        <f>P287-1+R287</f>
        <v>-10.860110312552234</v>
      </c>
      <c r="T287" s="20">
        <v>26</v>
      </c>
      <c r="U287" s="20">
        <f t="shared" si="62"/>
        <v>299.14999999999998</v>
      </c>
      <c r="V287" s="20" t="s">
        <v>1132</v>
      </c>
      <c r="W287" s="19">
        <f t="shared" si="63"/>
        <v>20.973854469816587</v>
      </c>
      <c r="X287" s="21">
        <f t="shared" si="64"/>
        <v>1067.6317526196553</v>
      </c>
      <c r="Y287" s="21">
        <f t="shared" si="65"/>
        <v>989.8379571483473</v>
      </c>
      <c r="Z287" s="20"/>
    </row>
    <row r="288" spans="1:26" x14ac:dyDescent="0.2">
      <c r="A288" s="19">
        <v>179</v>
      </c>
      <c r="B288" s="19">
        <f t="shared" ref="B288:B299" si="67">ABS(A288-D288)</f>
        <v>4.9000000000000057</v>
      </c>
      <c r="C288" s="19">
        <f t="shared" ref="C288:C299" si="68">ABS(E288-A288)</f>
        <v>3.6999999999999886</v>
      </c>
      <c r="D288" s="19">
        <v>174.1</v>
      </c>
      <c r="E288" s="19">
        <v>182.7</v>
      </c>
      <c r="F288" s="5" t="s">
        <v>809</v>
      </c>
      <c r="G288" s="24">
        <v>54.455399999999997</v>
      </c>
      <c r="H288" s="24">
        <v>-0.57550000000000001</v>
      </c>
      <c r="I288" s="41" t="s">
        <v>810</v>
      </c>
      <c r="J288" s="41" t="s">
        <v>818</v>
      </c>
      <c r="K288" s="25">
        <v>1</v>
      </c>
      <c r="L288" s="25">
        <v>1</v>
      </c>
      <c r="M288" s="40">
        <v>-32.43</v>
      </c>
      <c r="N288" s="40" t="s">
        <v>812</v>
      </c>
      <c r="O288" s="20">
        <f t="shared" si="49"/>
        <v>-28.93</v>
      </c>
      <c r="P288" s="20">
        <v>2</v>
      </c>
      <c r="Q288" s="20" t="s">
        <v>813</v>
      </c>
      <c r="R288" s="20">
        <f t="shared" ref="R288:R351" si="69">24.12-(9866/U288)</f>
        <v>-9.8713867355727807</v>
      </c>
      <c r="S288" s="19">
        <f>P288-1+R288</f>
        <v>-8.8713867355727807</v>
      </c>
      <c r="T288" s="20">
        <v>17.100000000000001</v>
      </c>
      <c r="U288" s="20">
        <f t="shared" ref="U288:U351" si="70">T288+273.15</f>
        <v>290.25</v>
      </c>
      <c r="V288" s="23" t="s">
        <v>814</v>
      </c>
      <c r="W288" s="19">
        <f t="shared" ref="W288:W299" si="71">1000*((S288+1000)/(O288+1000)-1)</f>
        <v>20.656197044937265</v>
      </c>
      <c r="X288" s="21">
        <f t="shared" ref="X288:X351" si="72">(168/(26.5-W288))/(EXP(-58.0931+90.5069*(100/U288)+22.294*LN(U288/100)+34*(0.02777+(-0.02589)*(U288/100)+0.00506*(U288/100)^2)))</f>
        <v>792.21946369356681</v>
      </c>
      <c r="Y288" s="21">
        <f t="shared" ref="Y288:Y351" si="73">(82.4/(23.9-W288))/(EXP(-58.093+90.5069*(100/U288)+22.294*LN(U288/100)+34*(0.02777+(-0.0259)*(U288/100)+0.00506*(U288/100)^2)))</f>
        <v>700.63155123996614</v>
      </c>
    </row>
    <row r="289" spans="1:25" x14ac:dyDescent="0.2">
      <c r="A289" s="19">
        <v>179</v>
      </c>
      <c r="B289" s="19">
        <f t="shared" si="67"/>
        <v>4.9000000000000057</v>
      </c>
      <c r="C289" s="19">
        <f t="shared" si="68"/>
        <v>3.6999999999999886</v>
      </c>
      <c r="D289" s="19">
        <v>174.1</v>
      </c>
      <c r="E289" s="19">
        <v>182.7</v>
      </c>
      <c r="F289" s="5" t="s">
        <v>809</v>
      </c>
      <c r="G289" s="24">
        <v>54.455399999999997</v>
      </c>
      <c r="H289" s="24">
        <v>-0.57550000000000001</v>
      </c>
      <c r="I289" s="41" t="s">
        <v>810</v>
      </c>
      <c r="J289" s="41" t="s">
        <v>819</v>
      </c>
      <c r="K289" s="25">
        <v>1</v>
      </c>
      <c r="L289" s="25">
        <v>1</v>
      </c>
      <c r="M289" s="40">
        <v>-32.78</v>
      </c>
      <c r="N289" s="40" t="s">
        <v>812</v>
      </c>
      <c r="O289" s="20">
        <f t="shared" si="49"/>
        <v>-29.28</v>
      </c>
      <c r="P289" s="20">
        <v>2</v>
      </c>
      <c r="Q289" s="20" t="s">
        <v>813</v>
      </c>
      <c r="R289" s="20">
        <f t="shared" si="69"/>
        <v>-9.8199360143107803</v>
      </c>
      <c r="S289" s="19">
        <f t="shared" ref="S289:S352" si="74">P289-1+R289</f>
        <v>-8.8199360143107803</v>
      </c>
      <c r="T289" s="20">
        <v>17.54</v>
      </c>
      <c r="U289" s="20">
        <f t="shared" si="70"/>
        <v>290.69</v>
      </c>
      <c r="V289" s="23" t="s">
        <v>814</v>
      </c>
      <c r="W289" s="19">
        <f t="shared" si="71"/>
        <v>21.077204534458048</v>
      </c>
      <c r="X289" s="21">
        <f t="shared" si="72"/>
        <v>864.81240519174378</v>
      </c>
      <c r="Y289" s="21">
        <f t="shared" si="73"/>
        <v>815.58542770487247</v>
      </c>
    </row>
    <row r="290" spans="1:25" x14ac:dyDescent="0.2">
      <c r="A290" s="19">
        <v>180</v>
      </c>
      <c r="B290" s="19">
        <f t="shared" si="67"/>
        <v>5.9000000000000057</v>
      </c>
      <c r="C290" s="19">
        <f t="shared" si="68"/>
        <v>2.6999999999999886</v>
      </c>
      <c r="D290" s="19">
        <v>174.1</v>
      </c>
      <c r="E290" s="19">
        <v>182.7</v>
      </c>
      <c r="F290" s="5" t="s">
        <v>809</v>
      </c>
      <c r="G290" s="24">
        <v>54.455399999999997</v>
      </c>
      <c r="H290" s="24">
        <v>-0.57550000000000001</v>
      </c>
      <c r="I290" s="41" t="s">
        <v>810</v>
      </c>
      <c r="J290" s="41" t="s">
        <v>824</v>
      </c>
      <c r="K290" s="25">
        <v>1</v>
      </c>
      <c r="L290" s="25">
        <v>1</v>
      </c>
      <c r="M290" s="40">
        <v>-32.67</v>
      </c>
      <c r="N290" s="40" t="s">
        <v>812</v>
      </c>
      <c r="O290" s="20">
        <f t="shared" si="49"/>
        <v>-29.17</v>
      </c>
      <c r="P290" s="20">
        <v>2</v>
      </c>
      <c r="Q290" s="20" t="s">
        <v>813</v>
      </c>
      <c r="R290" s="20">
        <f t="shared" si="69"/>
        <v>-9.8386273362475514</v>
      </c>
      <c r="S290" s="19">
        <f t="shared" si="74"/>
        <v>-8.8386273362475514</v>
      </c>
      <c r="T290" s="20">
        <v>17.38</v>
      </c>
      <c r="U290" s="20">
        <f t="shared" si="70"/>
        <v>290.52999999999997</v>
      </c>
      <c r="V290" s="23" t="s">
        <v>814</v>
      </c>
      <c r="W290" s="19">
        <f t="shared" si="71"/>
        <v>20.942258339516016</v>
      </c>
      <c r="X290" s="21">
        <f t="shared" si="72"/>
        <v>839.87351546136665</v>
      </c>
      <c r="Y290" s="21">
        <f t="shared" si="73"/>
        <v>774.73914698323142</v>
      </c>
    </row>
    <row r="291" spans="1:25" x14ac:dyDescent="0.2">
      <c r="A291" s="19">
        <v>180</v>
      </c>
      <c r="B291" s="19">
        <f t="shared" si="67"/>
        <v>5.9000000000000057</v>
      </c>
      <c r="C291" s="19">
        <f t="shared" si="68"/>
        <v>2.6999999999999886</v>
      </c>
      <c r="D291" s="19">
        <v>174.1</v>
      </c>
      <c r="E291" s="19">
        <v>182.7</v>
      </c>
      <c r="F291" s="5" t="s">
        <v>809</v>
      </c>
      <c r="G291" s="24">
        <v>54.455399999999997</v>
      </c>
      <c r="H291" s="24">
        <v>-0.57550000000000001</v>
      </c>
      <c r="I291" s="41" t="s">
        <v>810</v>
      </c>
      <c r="J291" s="41" t="s">
        <v>825</v>
      </c>
      <c r="K291" s="25">
        <v>1</v>
      </c>
      <c r="L291" s="25">
        <v>1</v>
      </c>
      <c r="M291" s="40">
        <v>-32.380000000000003</v>
      </c>
      <c r="N291" s="40" t="s">
        <v>812</v>
      </c>
      <c r="O291" s="20">
        <f t="shared" si="49"/>
        <v>-28.880000000000003</v>
      </c>
      <c r="P291" s="20">
        <v>2</v>
      </c>
      <c r="Q291" s="20" t="s">
        <v>813</v>
      </c>
      <c r="R291" s="20">
        <f t="shared" si="69"/>
        <v>-9.8807581762415175</v>
      </c>
      <c r="S291" s="19">
        <f t="shared" si="74"/>
        <v>-8.8807581762415175</v>
      </c>
      <c r="T291" s="20">
        <v>17.02</v>
      </c>
      <c r="U291" s="20">
        <f t="shared" si="70"/>
        <v>290.16999999999996</v>
      </c>
      <c r="V291" s="23" t="s">
        <v>814</v>
      </c>
      <c r="W291" s="19">
        <f t="shared" si="71"/>
        <v>20.593996440973818</v>
      </c>
      <c r="X291" s="21">
        <f t="shared" si="72"/>
        <v>782.03077821889838</v>
      </c>
      <c r="Y291" s="21">
        <f t="shared" si="73"/>
        <v>685.83113848900734</v>
      </c>
    </row>
    <row r="292" spans="1:25" x14ac:dyDescent="0.2">
      <c r="A292" s="19">
        <v>181</v>
      </c>
      <c r="B292" s="19">
        <f t="shared" si="67"/>
        <v>6.9000000000000057</v>
      </c>
      <c r="C292" s="19">
        <f t="shared" si="68"/>
        <v>1.6999999999999886</v>
      </c>
      <c r="D292" s="19">
        <v>174.1</v>
      </c>
      <c r="E292" s="19">
        <v>182.7</v>
      </c>
      <c r="F292" s="5" t="s">
        <v>809</v>
      </c>
      <c r="G292" s="24">
        <v>54.455399999999997</v>
      </c>
      <c r="H292" s="24">
        <v>-0.57550000000000001</v>
      </c>
      <c r="I292" s="41" t="s">
        <v>810</v>
      </c>
      <c r="J292" s="41" t="s">
        <v>827</v>
      </c>
      <c r="K292" s="25">
        <v>1</v>
      </c>
      <c r="L292" s="25">
        <v>1</v>
      </c>
      <c r="M292" s="40">
        <v>-32.520000000000003</v>
      </c>
      <c r="N292" s="40" t="s">
        <v>812</v>
      </c>
      <c r="O292" s="20">
        <f t="shared" si="49"/>
        <v>-29.020000000000003</v>
      </c>
      <c r="P292" s="20">
        <v>2</v>
      </c>
      <c r="Q292" s="20" t="s">
        <v>813</v>
      </c>
      <c r="R292" s="20">
        <f t="shared" si="69"/>
        <v>-9.8631909616974376</v>
      </c>
      <c r="S292" s="19">
        <f t="shared" si="74"/>
        <v>-8.8631909616974376</v>
      </c>
      <c r="T292" s="20">
        <v>17.170000000000002</v>
      </c>
      <c r="U292" s="20">
        <f t="shared" si="70"/>
        <v>290.32</v>
      </c>
      <c r="V292" s="23" t="s">
        <v>814</v>
      </c>
      <c r="W292" s="19">
        <f t="shared" si="71"/>
        <v>20.759242248349572</v>
      </c>
      <c r="X292" s="21">
        <f t="shared" si="72"/>
        <v>808.10216352401983</v>
      </c>
      <c r="Y292" s="21">
        <f t="shared" si="73"/>
        <v>725.11057260121106</v>
      </c>
    </row>
    <row r="293" spans="1:25" x14ac:dyDescent="0.2">
      <c r="A293" s="19">
        <v>181</v>
      </c>
      <c r="B293" s="19">
        <f t="shared" si="67"/>
        <v>6.9000000000000057</v>
      </c>
      <c r="C293" s="19">
        <f t="shared" si="68"/>
        <v>1.6999999999999886</v>
      </c>
      <c r="D293" s="19">
        <v>174.1</v>
      </c>
      <c r="E293" s="19">
        <v>182.7</v>
      </c>
      <c r="F293" s="5" t="s">
        <v>809</v>
      </c>
      <c r="G293" s="24">
        <v>54.455399999999997</v>
      </c>
      <c r="H293" s="24">
        <v>-0.57550000000000001</v>
      </c>
      <c r="I293" s="41" t="s">
        <v>810</v>
      </c>
      <c r="J293" s="41" t="s">
        <v>828</v>
      </c>
      <c r="K293" s="25">
        <v>1</v>
      </c>
      <c r="L293" s="25">
        <v>1</v>
      </c>
      <c r="M293" s="40">
        <v>-32.58</v>
      </c>
      <c r="N293" s="40" t="s">
        <v>812</v>
      </c>
      <c r="O293" s="20">
        <f t="shared" si="49"/>
        <v>-29.08</v>
      </c>
      <c r="P293" s="20">
        <v>2.1</v>
      </c>
      <c r="Q293" s="20" t="s">
        <v>813</v>
      </c>
      <c r="R293" s="20">
        <f t="shared" si="69"/>
        <v>-9.8397962274542188</v>
      </c>
      <c r="S293" s="19">
        <f t="shared" si="74"/>
        <v>-8.7397962274542191</v>
      </c>
      <c r="T293" s="20">
        <v>17.37</v>
      </c>
      <c r="U293" s="20">
        <f t="shared" si="70"/>
        <v>290.52</v>
      </c>
      <c r="V293" s="23" t="s">
        <v>814</v>
      </c>
      <c r="W293" s="19">
        <f t="shared" si="71"/>
        <v>20.949412693678006</v>
      </c>
      <c r="X293" s="21">
        <f t="shared" si="72"/>
        <v>840.70970449546951</v>
      </c>
      <c r="Y293" s="21">
        <f t="shared" si="73"/>
        <v>776.390140820277</v>
      </c>
    </row>
    <row r="294" spans="1:25" x14ac:dyDescent="0.2">
      <c r="A294" s="19">
        <v>182</v>
      </c>
      <c r="B294" s="19">
        <f t="shared" si="67"/>
        <v>7.9000000000000057</v>
      </c>
      <c r="C294" s="19">
        <f t="shared" si="68"/>
        <v>0.69999999999998863</v>
      </c>
      <c r="D294" s="19">
        <v>174.1</v>
      </c>
      <c r="E294" s="19">
        <v>182.7</v>
      </c>
      <c r="F294" s="5" t="s">
        <v>809</v>
      </c>
      <c r="G294" s="24">
        <v>54.455399999999997</v>
      </c>
      <c r="H294" s="24">
        <v>-0.57550000000000001</v>
      </c>
      <c r="I294" s="41" t="s">
        <v>810</v>
      </c>
      <c r="J294" s="41" t="s">
        <v>829</v>
      </c>
      <c r="K294" s="25">
        <v>1</v>
      </c>
      <c r="L294" s="25">
        <v>1</v>
      </c>
      <c r="M294" s="40">
        <v>-32.5</v>
      </c>
      <c r="N294" s="40" t="s">
        <v>812</v>
      </c>
      <c r="O294" s="20">
        <f t="shared" si="49"/>
        <v>-29</v>
      </c>
      <c r="P294" s="20">
        <v>2</v>
      </c>
      <c r="Q294" s="20" t="s">
        <v>813</v>
      </c>
      <c r="R294" s="20">
        <f t="shared" si="69"/>
        <v>-9.8690446825369484</v>
      </c>
      <c r="S294" s="19">
        <f t="shared" si="74"/>
        <v>-8.8690446825369484</v>
      </c>
      <c r="T294" s="20">
        <v>17.12</v>
      </c>
      <c r="U294" s="20">
        <f t="shared" si="70"/>
        <v>290.27</v>
      </c>
      <c r="V294" s="23" t="s">
        <v>814</v>
      </c>
      <c r="W294" s="19">
        <f t="shared" si="71"/>
        <v>20.732188792443871</v>
      </c>
      <c r="X294" s="21">
        <f t="shared" si="72"/>
        <v>803.12971408789588</v>
      </c>
      <c r="Y294" s="21">
        <f t="shared" si="73"/>
        <v>717.86132024281676</v>
      </c>
    </row>
    <row r="295" spans="1:25" x14ac:dyDescent="0.2">
      <c r="A295" s="19">
        <v>184</v>
      </c>
      <c r="B295" s="19">
        <f t="shared" si="67"/>
        <v>2</v>
      </c>
      <c r="C295" s="19">
        <f t="shared" si="68"/>
        <v>2</v>
      </c>
      <c r="D295" s="19">
        <v>182</v>
      </c>
      <c r="E295" s="19">
        <v>186</v>
      </c>
      <c r="F295" s="5" t="s">
        <v>831</v>
      </c>
      <c r="G295" s="24">
        <v>71.165999999999997</v>
      </c>
      <c r="H295" s="24">
        <v>20.66</v>
      </c>
      <c r="I295" s="5" t="s">
        <v>832</v>
      </c>
      <c r="J295" s="5" t="s">
        <v>833</v>
      </c>
      <c r="K295" s="25">
        <v>0</v>
      </c>
      <c r="L295" s="25">
        <v>0</v>
      </c>
      <c r="M295" s="19">
        <v>-30.2</v>
      </c>
      <c r="N295" s="19" t="s">
        <v>785</v>
      </c>
      <c r="O295" s="20">
        <f t="shared" ref="O295:O355" si="75">M295+3.5</f>
        <v>-26.7</v>
      </c>
      <c r="P295" s="20">
        <v>2.1</v>
      </c>
      <c r="Q295" s="20" t="s">
        <v>786</v>
      </c>
      <c r="R295" s="20">
        <f t="shared" si="69"/>
        <v>-11.252149720349923</v>
      </c>
      <c r="S295" s="19">
        <f t="shared" si="74"/>
        <v>-10.152149720349923</v>
      </c>
      <c r="T295" s="20">
        <v>5.77</v>
      </c>
      <c r="U295" s="20">
        <f t="shared" si="70"/>
        <v>278.91999999999996</v>
      </c>
      <c r="V295" s="23" t="s">
        <v>814</v>
      </c>
      <c r="W295" s="19">
        <f t="shared" si="71"/>
        <v>17.001798294102642</v>
      </c>
      <c r="X295" s="21">
        <f t="shared" si="72"/>
        <v>337.43153457323473</v>
      </c>
      <c r="Y295" s="21">
        <f t="shared" si="73"/>
        <v>228.07491418929018</v>
      </c>
    </row>
    <row r="296" spans="1:25" x14ac:dyDescent="0.2">
      <c r="A296" s="19">
        <v>180</v>
      </c>
      <c r="B296" s="19">
        <f t="shared" si="67"/>
        <v>1</v>
      </c>
      <c r="C296" s="19">
        <f t="shared" si="68"/>
        <v>2.6999999999999886</v>
      </c>
      <c r="D296" s="19">
        <v>179</v>
      </c>
      <c r="E296" s="19">
        <v>182.7</v>
      </c>
      <c r="F296" s="5" t="s">
        <v>809</v>
      </c>
      <c r="G296" s="24">
        <v>48.787300000000002</v>
      </c>
      <c r="H296" s="24">
        <v>8.6455000000000002</v>
      </c>
      <c r="I296" s="5" t="s">
        <v>820</v>
      </c>
      <c r="J296" s="5" t="s">
        <v>821</v>
      </c>
      <c r="K296" s="25">
        <v>1</v>
      </c>
      <c r="L296" s="25">
        <v>0</v>
      </c>
      <c r="M296" s="19">
        <v>-32.4</v>
      </c>
      <c r="N296" s="19" t="s">
        <v>822</v>
      </c>
      <c r="O296" s="20">
        <f t="shared" si="75"/>
        <v>-28.9</v>
      </c>
      <c r="P296" s="20">
        <v>1</v>
      </c>
      <c r="Q296" s="20" t="s">
        <v>823</v>
      </c>
      <c r="R296" s="20">
        <f t="shared" si="69"/>
        <v>-9.8234390697034364</v>
      </c>
      <c r="S296" s="19">
        <f t="shared" si="74"/>
        <v>-9.8234390697034364</v>
      </c>
      <c r="T296" s="20">
        <v>17.510000000000002</v>
      </c>
      <c r="U296" s="20">
        <f t="shared" si="70"/>
        <v>290.65999999999997</v>
      </c>
      <c r="V296" s="23" t="s">
        <v>814</v>
      </c>
      <c r="W296" s="19">
        <f t="shared" si="71"/>
        <v>19.644280640816135</v>
      </c>
      <c r="X296" s="21">
        <f t="shared" si="72"/>
        <v>683.45726809606526</v>
      </c>
      <c r="Y296" s="21">
        <f t="shared" si="73"/>
        <v>540.49926298737148</v>
      </c>
    </row>
    <row r="297" spans="1:25" x14ac:dyDescent="0.2">
      <c r="A297" s="19">
        <v>181</v>
      </c>
      <c r="B297" s="19">
        <f t="shared" si="67"/>
        <v>2</v>
      </c>
      <c r="C297" s="19">
        <f t="shared" si="68"/>
        <v>1.6999999999999886</v>
      </c>
      <c r="D297" s="19">
        <v>179</v>
      </c>
      <c r="E297" s="19">
        <v>182.7</v>
      </c>
      <c r="F297" s="5" t="s">
        <v>809</v>
      </c>
      <c r="G297" s="24">
        <v>48.787300000000002</v>
      </c>
      <c r="H297" s="24">
        <v>8.6455000000000002</v>
      </c>
      <c r="I297" s="5" t="s">
        <v>820</v>
      </c>
      <c r="J297" s="5" t="s">
        <v>826</v>
      </c>
      <c r="K297" s="25">
        <v>1</v>
      </c>
      <c r="L297" s="25">
        <v>0</v>
      </c>
      <c r="M297" s="19">
        <v>-31.1</v>
      </c>
      <c r="N297" s="19" t="s">
        <v>822</v>
      </c>
      <c r="O297" s="20">
        <f t="shared" si="75"/>
        <v>-27.6</v>
      </c>
      <c r="P297" s="20">
        <v>1</v>
      </c>
      <c r="Q297" s="20" t="s">
        <v>823</v>
      </c>
      <c r="R297" s="20">
        <f t="shared" si="69"/>
        <v>-9.9747575768047803</v>
      </c>
      <c r="S297" s="19">
        <f t="shared" si="74"/>
        <v>-9.9747575768047803</v>
      </c>
      <c r="T297" s="20">
        <v>16.22</v>
      </c>
      <c r="U297" s="20">
        <f t="shared" si="70"/>
        <v>289.37</v>
      </c>
      <c r="V297" s="23" t="s">
        <v>814</v>
      </c>
      <c r="W297" s="19">
        <f t="shared" si="71"/>
        <v>18.12550639983046</v>
      </c>
      <c r="X297" s="21">
        <f t="shared" si="72"/>
        <v>538.57416796557516</v>
      </c>
      <c r="Y297" s="21">
        <f t="shared" si="73"/>
        <v>383.43517803986236</v>
      </c>
    </row>
    <row r="298" spans="1:25" x14ac:dyDescent="0.2">
      <c r="A298" s="19">
        <v>183</v>
      </c>
      <c r="B298" s="19">
        <f t="shared" si="67"/>
        <v>4</v>
      </c>
      <c r="C298" s="19">
        <f t="shared" si="68"/>
        <v>0.30000000000001137</v>
      </c>
      <c r="D298" s="19">
        <v>179</v>
      </c>
      <c r="E298" s="19">
        <v>182.7</v>
      </c>
      <c r="F298" s="5" t="s">
        <v>809</v>
      </c>
      <c r="G298" s="24">
        <v>48.787300000000002</v>
      </c>
      <c r="H298" s="24">
        <v>8.6455000000000002</v>
      </c>
      <c r="I298" s="5" t="s">
        <v>820</v>
      </c>
      <c r="J298" s="5" t="s">
        <v>830</v>
      </c>
      <c r="K298" s="25">
        <v>1</v>
      </c>
      <c r="L298" s="25">
        <v>0</v>
      </c>
      <c r="M298" s="19">
        <v>-31.4</v>
      </c>
      <c r="N298" s="19" t="s">
        <v>822</v>
      </c>
      <c r="O298" s="20">
        <f t="shared" si="75"/>
        <v>-27.9</v>
      </c>
      <c r="P298" s="20">
        <v>2</v>
      </c>
      <c r="Q298" s="20" t="s">
        <v>823</v>
      </c>
      <c r="R298" s="20">
        <f t="shared" si="69"/>
        <v>-9.8889624267493978</v>
      </c>
      <c r="S298" s="19">
        <f t="shared" si="74"/>
        <v>-8.8889624267493978</v>
      </c>
      <c r="T298" s="20">
        <v>16.95</v>
      </c>
      <c r="U298" s="20">
        <f t="shared" si="70"/>
        <v>290.09999999999997</v>
      </c>
      <c r="V298" s="23" t="s">
        <v>814</v>
      </c>
      <c r="W298" s="19">
        <f t="shared" si="71"/>
        <v>19.556668627971121</v>
      </c>
      <c r="X298" s="21">
        <f t="shared" si="72"/>
        <v>663.82394228502642</v>
      </c>
      <c r="Y298" s="21">
        <f t="shared" si="73"/>
        <v>520.95558984504612</v>
      </c>
    </row>
    <row r="299" spans="1:25" x14ac:dyDescent="0.2">
      <c r="A299" s="26">
        <v>182</v>
      </c>
      <c r="B299" s="19">
        <f t="shared" si="67"/>
        <v>8</v>
      </c>
      <c r="C299" s="19">
        <f t="shared" si="68"/>
        <v>9</v>
      </c>
      <c r="D299" s="26">
        <v>174</v>
      </c>
      <c r="E299" s="26">
        <v>191</v>
      </c>
      <c r="F299" s="5" t="s">
        <v>809</v>
      </c>
      <c r="G299" s="24">
        <v>48.496045000000002</v>
      </c>
      <c r="H299" s="24">
        <v>7.6508719999999997</v>
      </c>
      <c r="I299" s="27" t="s">
        <v>604</v>
      </c>
      <c r="J299" s="31">
        <v>309018</v>
      </c>
      <c r="K299" s="32">
        <v>0</v>
      </c>
      <c r="L299" s="32">
        <v>0</v>
      </c>
      <c r="M299" s="26">
        <f>AVERAGE(-31.242,-30.65)</f>
        <v>-30.945999999999998</v>
      </c>
      <c r="N299" s="26" t="s">
        <v>1099</v>
      </c>
      <c r="O299" s="20">
        <f t="shared" si="75"/>
        <v>-27.445999999999998</v>
      </c>
      <c r="P299" s="20">
        <v>2</v>
      </c>
      <c r="Q299" s="20" t="s">
        <v>804</v>
      </c>
      <c r="R299" s="20">
        <f t="shared" si="69"/>
        <v>-8.9918270908846871</v>
      </c>
      <c r="S299" s="19">
        <f t="shared" si="74"/>
        <v>-7.9918270908846871</v>
      </c>
      <c r="T299" s="20">
        <v>24.81</v>
      </c>
      <c r="U299" s="20">
        <f t="shared" si="70"/>
        <v>297.95999999999998</v>
      </c>
      <c r="V299" s="23" t="s">
        <v>804</v>
      </c>
      <c r="W299" s="19">
        <f t="shared" si="71"/>
        <v>20.003180192683658</v>
      </c>
      <c r="X299" s="21">
        <f t="shared" si="72"/>
        <v>881.08525922551564</v>
      </c>
      <c r="Y299" s="21">
        <f t="shared" si="73"/>
        <v>721.14550619847046</v>
      </c>
    </row>
    <row r="300" spans="1:25" x14ac:dyDescent="0.2">
      <c r="A300" s="19">
        <v>188.416533708744</v>
      </c>
      <c r="B300" s="19">
        <v>0</v>
      </c>
      <c r="C300" s="19">
        <v>0</v>
      </c>
      <c r="D300" s="19">
        <v>188.416533708744</v>
      </c>
      <c r="E300" s="19">
        <v>188.416533708744</v>
      </c>
      <c r="F300" s="5" t="s">
        <v>915</v>
      </c>
      <c r="G300" s="24">
        <v>53.25</v>
      </c>
      <c r="H300" s="24">
        <v>-2.15</v>
      </c>
      <c r="I300" s="5" t="s">
        <v>288</v>
      </c>
      <c r="J300" s="5" t="s">
        <v>287</v>
      </c>
      <c r="K300" s="25">
        <v>1</v>
      </c>
      <c r="L300" s="25">
        <v>0</v>
      </c>
      <c r="M300" s="19">
        <v>-31.169499999999999</v>
      </c>
      <c r="N300" s="19" t="s">
        <v>286</v>
      </c>
      <c r="O300" s="20">
        <f t="shared" si="75"/>
        <v>-27.669499999999999</v>
      </c>
      <c r="P300" s="20">
        <v>1.5</v>
      </c>
      <c r="Q300" s="19" t="s">
        <v>286</v>
      </c>
      <c r="R300" s="20">
        <f t="shared" si="69"/>
        <v>-9.4207105218425973</v>
      </c>
      <c r="S300" s="19">
        <f t="shared" si="74"/>
        <v>-8.9207105218425973</v>
      </c>
      <c r="T300" s="20">
        <v>21</v>
      </c>
      <c r="U300" s="20">
        <f t="shared" si="70"/>
        <v>294.14999999999998</v>
      </c>
      <c r="V300" s="19" t="s">
        <v>286</v>
      </c>
      <c r="W300" s="44">
        <v>19.3</v>
      </c>
      <c r="X300" s="21">
        <f t="shared" si="72"/>
        <v>718.47349069202164</v>
      </c>
      <c r="Y300" s="21">
        <f t="shared" si="73"/>
        <v>552.07013785054926</v>
      </c>
    </row>
    <row r="301" spans="1:25" x14ac:dyDescent="0.2">
      <c r="A301" s="19">
        <v>188.68660409823201</v>
      </c>
      <c r="B301" s="19">
        <v>0</v>
      </c>
      <c r="C301" s="19">
        <v>0</v>
      </c>
      <c r="D301" s="19">
        <v>188.68660409823201</v>
      </c>
      <c r="E301" s="19">
        <v>188.68660409823201</v>
      </c>
      <c r="F301" s="5" t="s">
        <v>915</v>
      </c>
      <c r="G301" s="24">
        <v>53.25</v>
      </c>
      <c r="H301" s="24">
        <v>-2.15</v>
      </c>
      <c r="I301" s="5" t="s">
        <v>288</v>
      </c>
      <c r="J301" s="5" t="s">
        <v>289</v>
      </c>
      <c r="K301" s="25">
        <v>1</v>
      </c>
      <c r="L301" s="25">
        <v>0</v>
      </c>
      <c r="M301" s="19">
        <v>-32.441000000000003</v>
      </c>
      <c r="N301" s="19" t="s">
        <v>286</v>
      </c>
      <c r="O301" s="20">
        <f t="shared" si="75"/>
        <v>-28.941000000000003</v>
      </c>
      <c r="P301" s="20">
        <v>1.47</v>
      </c>
      <c r="Q301" s="19" t="s">
        <v>286</v>
      </c>
      <c r="R301" s="20">
        <f t="shared" si="69"/>
        <v>-9.4207105218425973</v>
      </c>
      <c r="S301" s="19">
        <f t="shared" si="74"/>
        <v>-8.9507105218425966</v>
      </c>
      <c r="T301" s="20">
        <v>21</v>
      </c>
      <c r="U301" s="20">
        <f t="shared" si="70"/>
        <v>294.14999999999998</v>
      </c>
      <c r="V301" s="19" t="s">
        <v>286</v>
      </c>
      <c r="W301" s="44">
        <v>20.6</v>
      </c>
      <c r="X301" s="21">
        <f t="shared" si="72"/>
        <v>876.78120898009422</v>
      </c>
      <c r="Y301" s="21">
        <f t="shared" si="73"/>
        <v>769.5523133674327</v>
      </c>
    </row>
    <row r="302" spans="1:25" x14ac:dyDescent="0.2">
      <c r="A302" s="19">
        <v>188.95805099327401</v>
      </c>
      <c r="B302" s="19">
        <v>0</v>
      </c>
      <c r="C302" s="19">
        <v>0</v>
      </c>
      <c r="D302" s="19">
        <v>188.95805099327401</v>
      </c>
      <c r="E302" s="19">
        <v>188.95805099327401</v>
      </c>
      <c r="F302" s="5" t="s">
        <v>915</v>
      </c>
      <c r="G302" s="24">
        <v>53.25</v>
      </c>
      <c r="H302" s="24">
        <v>-2.15</v>
      </c>
      <c r="I302" s="5" t="s">
        <v>288</v>
      </c>
      <c r="J302" s="5" t="s">
        <v>290</v>
      </c>
      <c r="K302" s="25">
        <v>1</v>
      </c>
      <c r="L302" s="25">
        <v>0</v>
      </c>
      <c r="M302" s="19">
        <v>-31.674500000000002</v>
      </c>
      <c r="N302" s="19" t="s">
        <v>286</v>
      </c>
      <c r="O302" s="20">
        <f t="shared" si="75"/>
        <v>-28.174500000000002</v>
      </c>
      <c r="P302" s="20">
        <v>1.72</v>
      </c>
      <c r="Q302" s="19" t="s">
        <v>286</v>
      </c>
      <c r="R302" s="20">
        <f t="shared" si="69"/>
        <v>-9.4207105218425973</v>
      </c>
      <c r="S302" s="19">
        <f t="shared" si="74"/>
        <v>-8.7007105218425966</v>
      </c>
      <c r="T302" s="20">
        <v>21</v>
      </c>
      <c r="U302" s="20">
        <f t="shared" si="70"/>
        <v>294.14999999999998</v>
      </c>
      <c r="V302" s="19" t="s">
        <v>286</v>
      </c>
      <c r="W302" s="44">
        <v>20</v>
      </c>
      <c r="X302" s="21">
        <f t="shared" si="72"/>
        <v>795.84755892039311</v>
      </c>
      <c r="Y302" s="21">
        <f t="shared" si="73"/>
        <v>651.15964977244278</v>
      </c>
    </row>
    <row r="303" spans="1:25" x14ac:dyDescent="0.2">
      <c r="A303" s="19">
        <v>189.229773189426</v>
      </c>
      <c r="B303" s="19">
        <v>0</v>
      </c>
      <c r="C303" s="19">
        <v>0</v>
      </c>
      <c r="D303" s="19">
        <v>189.229773189426</v>
      </c>
      <c r="E303" s="19">
        <v>189.229773189426</v>
      </c>
      <c r="F303" s="5" t="s">
        <v>915</v>
      </c>
      <c r="G303" s="24">
        <v>53.25</v>
      </c>
      <c r="H303" s="24">
        <v>-2.15</v>
      </c>
      <c r="I303" s="5" t="s">
        <v>288</v>
      </c>
      <c r="J303" s="5" t="s">
        <v>291</v>
      </c>
      <c r="K303" s="25">
        <v>1</v>
      </c>
      <c r="L303" s="25">
        <v>0</v>
      </c>
      <c r="M303" s="19">
        <v>-32.713499999999996</v>
      </c>
      <c r="N303" s="19" t="s">
        <v>286</v>
      </c>
      <c r="O303" s="20">
        <f t="shared" si="75"/>
        <v>-29.213499999999996</v>
      </c>
      <c r="P303" s="20">
        <v>0.55000000000000004</v>
      </c>
      <c r="Q303" s="19" t="s">
        <v>286</v>
      </c>
      <c r="R303" s="20">
        <f t="shared" si="69"/>
        <v>-9.6503234639739865</v>
      </c>
      <c r="S303" s="19">
        <f t="shared" si="74"/>
        <v>-10.100323463973986</v>
      </c>
      <c r="T303" s="20">
        <v>19</v>
      </c>
      <c r="U303" s="20">
        <f t="shared" si="70"/>
        <v>292.14999999999998</v>
      </c>
      <c r="V303" s="19" t="s">
        <v>286</v>
      </c>
      <c r="W303" s="44">
        <v>19.899999999999999</v>
      </c>
      <c r="X303" s="21">
        <f t="shared" si="72"/>
        <v>741.12587896127718</v>
      </c>
      <c r="Y303" s="21">
        <f t="shared" si="73"/>
        <v>600.31861749835764</v>
      </c>
    </row>
    <row r="304" spans="1:25" x14ac:dyDescent="0.2">
      <c r="A304" s="19">
        <v>189.29501955263601</v>
      </c>
      <c r="B304" s="19">
        <v>0</v>
      </c>
      <c r="C304" s="19">
        <v>0</v>
      </c>
      <c r="D304" s="19">
        <v>189.29501955263601</v>
      </c>
      <c r="E304" s="19">
        <v>189.29501955263601</v>
      </c>
      <c r="F304" s="5" t="s">
        <v>915</v>
      </c>
      <c r="G304" s="24">
        <v>53.25</v>
      </c>
      <c r="H304" s="24">
        <v>-2.15</v>
      </c>
      <c r="I304" s="5" t="s">
        <v>288</v>
      </c>
      <c r="J304" s="5" t="s">
        <v>292</v>
      </c>
      <c r="K304" s="25">
        <v>1</v>
      </c>
      <c r="L304" s="25">
        <v>0</v>
      </c>
      <c r="M304" s="19">
        <v>-32.149333333333338</v>
      </c>
      <c r="N304" s="19" t="s">
        <v>286</v>
      </c>
      <c r="O304" s="20">
        <f t="shared" si="75"/>
        <v>-28.649333333333338</v>
      </c>
      <c r="P304" s="20">
        <v>0.31874169200000002</v>
      </c>
      <c r="Q304" s="19" t="s">
        <v>286</v>
      </c>
      <c r="R304" s="20">
        <f t="shared" si="69"/>
        <v>-9.6503234639739865</v>
      </c>
      <c r="S304" s="19">
        <f t="shared" si="74"/>
        <v>-10.331581771973987</v>
      </c>
      <c r="T304" s="20">
        <v>19</v>
      </c>
      <c r="U304" s="20">
        <f t="shared" si="70"/>
        <v>292.14999999999998</v>
      </c>
      <c r="V304" s="19" t="s">
        <v>286</v>
      </c>
      <c r="W304" s="44">
        <v>19.100000000000001</v>
      </c>
      <c r="X304" s="21">
        <f t="shared" si="72"/>
        <v>661.00416231681504</v>
      </c>
      <c r="Y304" s="21">
        <f t="shared" si="73"/>
        <v>500.26551458196496</v>
      </c>
    </row>
    <row r="305" spans="1:25" x14ac:dyDescent="0.2">
      <c r="A305" s="19">
        <v>189.32117315814199</v>
      </c>
      <c r="B305" s="19">
        <v>0</v>
      </c>
      <c r="C305" s="19">
        <v>0</v>
      </c>
      <c r="D305" s="19">
        <v>189.32117315814199</v>
      </c>
      <c r="E305" s="19">
        <v>189.32117315814199</v>
      </c>
      <c r="F305" s="5" t="s">
        <v>915</v>
      </c>
      <c r="G305" s="24">
        <v>53.25</v>
      </c>
      <c r="H305" s="24">
        <v>-2.15</v>
      </c>
      <c r="I305" s="5" t="s">
        <v>288</v>
      </c>
      <c r="J305" s="5" t="s">
        <v>293</v>
      </c>
      <c r="K305" s="25">
        <v>1</v>
      </c>
      <c r="L305" s="25">
        <v>0</v>
      </c>
      <c r="M305" s="19">
        <v>-32.008000000000003</v>
      </c>
      <c r="N305" s="19" t="s">
        <v>286</v>
      </c>
      <c r="O305" s="20">
        <f t="shared" si="75"/>
        <v>-28.508000000000003</v>
      </c>
      <c r="P305" s="20">
        <v>-7.0000000000000007E-2</v>
      </c>
      <c r="Q305" s="19" t="s">
        <v>286</v>
      </c>
      <c r="R305" s="20">
        <f t="shared" si="69"/>
        <v>-9.6503234639739865</v>
      </c>
      <c r="S305" s="19">
        <f t="shared" si="74"/>
        <v>-10.720323463973987</v>
      </c>
      <c r="T305" s="20">
        <v>19</v>
      </c>
      <c r="U305" s="20">
        <f t="shared" si="70"/>
        <v>292.14999999999998</v>
      </c>
      <c r="V305" s="19" t="s">
        <v>286</v>
      </c>
      <c r="W305" s="44">
        <v>18.5</v>
      </c>
      <c r="X305" s="21">
        <f t="shared" si="72"/>
        <v>611.42885014305386</v>
      </c>
      <c r="Y305" s="21">
        <f t="shared" si="73"/>
        <v>444.68045740619095</v>
      </c>
    </row>
    <row r="306" spans="1:25" x14ac:dyDescent="0.2">
      <c r="A306" s="19">
        <v>189.37045205693701</v>
      </c>
      <c r="B306" s="19">
        <v>0</v>
      </c>
      <c r="C306" s="19">
        <v>0</v>
      </c>
      <c r="D306" s="19">
        <v>189.37045205693701</v>
      </c>
      <c r="E306" s="19">
        <v>189.37045205693701</v>
      </c>
      <c r="F306" s="5" t="s">
        <v>915</v>
      </c>
      <c r="G306" s="24">
        <v>53.25</v>
      </c>
      <c r="H306" s="24">
        <v>-2.15</v>
      </c>
      <c r="I306" s="5" t="s">
        <v>288</v>
      </c>
      <c r="J306" s="5" t="s">
        <v>294</v>
      </c>
      <c r="K306" s="25">
        <v>1</v>
      </c>
      <c r="L306" s="25">
        <v>0</v>
      </c>
      <c r="M306" s="19">
        <v>-31.841000000000001</v>
      </c>
      <c r="N306" s="19" t="s">
        <v>286</v>
      </c>
      <c r="O306" s="20">
        <f t="shared" si="75"/>
        <v>-28.341000000000001</v>
      </c>
      <c r="P306" s="20">
        <v>-0.08</v>
      </c>
      <c r="Q306" s="19" t="s">
        <v>286</v>
      </c>
      <c r="R306" s="20">
        <f t="shared" si="69"/>
        <v>-9.6503234639739865</v>
      </c>
      <c r="S306" s="19">
        <f t="shared" si="74"/>
        <v>-10.730323463973987</v>
      </c>
      <c r="T306" s="20">
        <v>19</v>
      </c>
      <c r="U306" s="20">
        <f t="shared" si="70"/>
        <v>292.14999999999998</v>
      </c>
      <c r="V306" s="19" t="s">
        <v>286</v>
      </c>
      <c r="W306" s="45">
        <v>18.3</v>
      </c>
      <c r="X306" s="21">
        <f t="shared" si="72"/>
        <v>596.51595135907689</v>
      </c>
      <c r="Y306" s="21">
        <f t="shared" si="73"/>
        <v>428.79901249882698</v>
      </c>
    </row>
    <row r="307" spans="1:25" x14ac:dyDescent="0.2">
      <c r="A307" s="19">
        <v>189.39275144689501</v>
      </c>
      <c r="B307" s="19">
        <v>0</v>
      </c>
      <c r="C307" s="19">
        <v>0</v>
      </c>
      <c r="D307" s="19">
        <v>189.39275144689501</v>
      </c>
      <c r="E307" s="19">
        <v>189.39275144689501</v>
      </c>
      <c r="F307" s="5" t="s">
        <v>915</v>
      </c>
      <c r="G307" s="24">
        <v>53.25</v>
      </c>
      <c r="H307" s="24">
        <v>-2.15</v>
      </c>
      <c r="I307" s="5" t="s">
        <v>288</v>
      </c>
      <c r="J307" s="5" t="s">
        <v>295</v>
      </c>
      <c r="K307" s="25">
        <v>1</v>
      </c>
      <c r="L307" s="25">
        <v>0</v>
      </c>
      <c r="M307" s="19">
        <v>-32.854500000000002</v>
      </c>
      <c r="N307" s="19" t="s">
        <v>286</v>
      </c>
      <c r="O307" s="20">
        <f t="shared" si="75"/>
        <v>-29.354500000000002</v>
      </c>
      <c r="P307" s="20">
        <v>-0.13</v>
      </c>
      <c r="Q307" s="19" t="s">
        <v>286</v>
      </c>
      <c r="R307" s="20">
        <f t="shared" si="69"/>
        <v>-9.6503234639739865</v>
      </c>
      <c r="S307" s="19">
        <f t="shared" si="74"/>
        <v>-10.780323463973986</v>
      </c>
      <c r="T307" s="20">
        <v>19</v>
      </c>
      <c r="U307" s="20">
        <f t="shared" si="70"/>
        <v>292.14999999999998</v>
      </c>
      <c r="V307" s="19" t="s">
        <v>286</v>
      </c>
      <c r="W307" s="45">
        <v>19.399999999999999</v>
      </c>
      <c r="X307" s="21">
        <f t="shared" si="72"/>
        <v>688.93391565414504</v>
      </c>
      <c r="Y307" s="21">
        <f t="shared" si="73"/>
        <v>533.61654888742896</v>
      </c>
    </row>
    <row r="308" spans="1:25" x14ac:dyDescent="0.2">
      <c r="A308" s="19">
        <v>189.439002033474</v>
      </c>
      <c r="B308" s="19">
        <v>0</v>
      </c>
      <c r="C308" s="19">
        <v>0</v>
      </c>
      <c r="D308" s="19">
        <v>189.439002033474</v>
      </c>
      <c r="E308" s="19">
        <v>189.439002033474</v>
      </c>
      <c r="F308" s="5" t="s">
        <v>915</v>
      </c>
      <c r="G308" s="24">
        <v>53.25</v>
      </c>
      <c r="H308" s="24">
        <v>-2.15</v>
      </c>
      <c r="I308" s="5" t="s">
        <v>288</v>
      </c>
      <c r="J308" s="5" t="s">
        <v>296</v>
      </c>
      <c r="K308" s="25">
        <v>1</v>
      </c>
      <c r="L308" s="25">
        <v>0</v>
      </c>
      <c r="M308" s="19">
        <v>-34.018500000000003</v>
      </c>
      <c r="N308" s="19" t="s">
        <v>286</v>
      </c>
      <c r="O308" s="20">
        <f t="shared" si="75"/>
        <v>-30.518500000000003</v>
      </c>
      <c r="P308" s="20">
        <v>-0.09</v>
      </c>
      <c r="Q308" s="19" t="s">
        <v>286</v>
      </c>
      <c r="R308" s="20">
        <f t="shared" si="69"/>
        <v>-9.6503234639739865</v>
      </c>
      <c r="S308" s="19">
        <f t="shared" si="74"/>
        <v>-10.740323463973986</v>
      </c>
      <c r="T308" s="20">
        <v>19</v>
      </c>
      <c r="U308" s="20">
        <f t="shared" si="70"/>
        <v>292.14999999999998</v>
      </c>
      <c r="V308" s="19" t="s">
        <v>286</v>
      </c>
      <c r="W308" s="45">
        <v>20.6</v>
      </c>
      <c r="X308" s="21">
        <f t="shared" si="72"/>
        <v>829.0560679905816</v>
      </c>
      <c r="Y308" s="21">
        <f t="shared" si="73"/>
        <v>727.65893030104019</v>
      </c>
    </row>
    <row r="309" spans="1:25" x14ac:dyDescent="0.2">
      <c r="A309" s="19">
        <v>189.51058032222701</v>
      </c>
      <c r="B309" s="19">
        <v>0</v>
      </c>
      <c r="C309" s="19">
        <v>0</v>
      </c>
      <c r="D309" s="19">
        <v>189.51058032222701</v>
      </c>
      <c r="E309" s="19">
        <v>189.51058032222701</v>
      </c>
      <c r="F309" s="5" t="s">
        <v>915</v>
      </c>
      <c r="G309" s="24">
        <v>53.25</v>
      </c>
      <c r="H309" s="24">
        <v>-2.15</v>
      </c>
      <c r="I309" s="5" t="s">
        <v>288</v>
      </c>
      <c r="J309" s="5" t="s">
        <v>297</v>
      </c>
      <c r="K309" s="25">
        <v>1</v>
      </c>
      <c r="L309" s="25">
        <v>0</v>
      </c>
      <c r="M309" s="19">
        <v>-32.853499999999997</v>
      </c>
      <c r="N309" s="19" t="s">
        <v>286</v>
      </c>
      <c r="O309" s="20">
        <f t="shared" si="75"/>
        <v>-29.353499999999997</v>
      </c>
      <c r="P309" s="20">
        <v>0.23</v>
      </c>
      <c r="Q309" s="19" t="s">
        <v>286</v>
      </c>
      <c r="R309" s="20">
        <f t="shared" si="69"/>
        <v>-9.6503234639739865</v>
      </c>
      <c r="S309" s="19">
        <f t="shared" si="74"/>
        <v>-10.420323463973986</v>
      </c>
      <c r="T309" s="20">
        <v>19</v>
      </c>
      <c r="U309" s="20">
        <f t="shared" si="70"/>
        <v>292.14999999999998</v>
      </c>
      <c r="V309" s="19" t="s">
        <v>286</v>
      </c>
      <c r="W309" s="45">
        <v>19.7</v>
      </c>
      <c r="X309" s="21">
        <f t="shared" si="72"/>
        <v>719.3280589918279</v>
      </c>
      <c r="Y309" s="21">
        <f t="shared" si="73"/>
        <v>571.73201666510261</v>
      </c>
    </row>
    <row r="310" spans="1:25" x14ac:dyDescent="0.2">
      <c r="A310" s="19">
        <v>189.57995620209601</v>
      </c>
      <c r="B310" s="19">
        <v>0</v>
      </c>
      <c r="C310" s="19">
        <v>0</v>
      </c>
      <c r="D310" s="19">
        <v>189.57995620209601</v>
      </c>
      <c r="E310" s="19">
        <v>189.57995620209601</v>
      </c>
      <c r="F310" s="5" t="s">
        <v>915</v>
      </c>
      <c r="G310" s="24">
        <v>53.25</v>
      </c>
      <c r="H310" s="24">
        <v>-2.15</v>
      </c>
      <c r="I310" s="5" t="s">
        <v>288</v>
      </c>
      <c r="J310" s="5" t="s">
        <v>298</v>
      </c>
      <c r="K310" s="25">
        <v>1</v>
      </c>
      <c r="L310" s="25">
        <v>0</v>
      </c>
      <c r="M310" s="19">
        <v>-32.519500000000001</v>
      </c>
      <c r="N310" s="19" t="s">
        <v>286</v>
      </c>
      <c r="O310" s="20">
        <f t="shared" si="75"/>
        <v>-29.019500000000001</v>
      </c>
      <c r="P310" s="20">
        <v>0.54</v>
      </c>
      <c r="Q310" s="19" t="s">
        <v>286</v>
      </c>
      <c r="R310" s="20">
        <f t="shared" si="69"/>
        <v>-9.6503234639739865</v>
      </c>
      <c r="S310" s="19">
        <f t="shared" si="74"/>
        <v>-10.110323463973987</v>
      </c>
      <c r="T310" s="20">
        <v>19</v>
      </c>
      <c r="U310" s="20">
        <f t="shared" si="70"/>
        <v>292.14999999999998</v>
      </c>
      <c r="V310" s="19" t="s">
        <v>286</v>
      </c>
      <c r="W310" s="45">
        <v>19.7</v>
      </c>
      <c r="X310" s="21">
        <f t="shared" si="72"/>
        <v>719.3280589918279</v>
      </c>
      <c r="Y310" s="21">
        <f t="shared" si="73"/>
        <v>571.73201666510261</v>
      </c>
    </row>
    <row r="311" spans="1:25" x14ac:dyDescent="0.2">
      <c r="A311" s="19">
        <v>189.65098388862799</v>
      </c>
      <c r="B311" s="19">
        <v>0</v>
      </c>
      <c r="C311" s="19">
        <v>0</v>
      </c>
      <c r="D311" s="19">
        <v>189.65098388862799</v>
      </c>
      <c r="E311" s="19">
        <v>189.65098388862799</v>
      </c>
      <c r="F311" s="5" t="s">
        <v>915</v>
      </c>
      <c r="G311" s="24">
        <v>53.25</v>
      </c>
      <c r="H311" s="24">
        <v>-2.15</v>
      </c>
      <c r="I311" s="5" t="s">
        <v>288</v>
      </c>
      <c r="J311" s="5" t="s">
        <v>299</v>
      </c>
      <c r="K311" s="25">
        <v>1</v>
      </c>
      <c r="L311" s="25">
        <v>0</v>
      </c>
      <c r="M311" s="19">
        <v>-32.638999999999996</v>
      </c>
      <c r="N311" s="19" t="s">
        <v>286</v>
      </c>
      <c r="O311" s="20">
        <f t="shared" si="75"/>
        <v>-29.138999999999996</v>
      </c>
      <c r="P311" s="20">
        <v>-0.04</v>
      </c>
      <c r="Q311" s="19" t="s">
        <v>286</v>
      </c>
      <c r="R311" s="20">
        <f t="shared" si="69"/>
        <v>-9.6503234639739865</v>
      </c>
      <c r="S311" s="19">
        <f t="shared" si="74"/>
        <v>-10.690323463973986</v>
      </c>
      <c r="T311" s="20">
        <v>19</v>
      </c>
      <c r="U311" s="20">
        <f t="shared" si="70"/>
        <v>292.14999999999998</v>
      </c>
      <c r="V311" s="19" t="s">
        <v>286</v>
      </c>
      <c r="W311" s="45">
        <v>19.2</v>
      </c>
      <c r="X311" s="21">
        <f t="shared" si="72"/>
        <v>670.0590138554013</v>
      </c>
      <c r="Y311" s="21">
        <f t="shared" si="73"/>
        <v>510.90946170072993</v>
      </c>
    </row>
    <row r="312" spans="1:25" x14ac:dyDescent="0.2">
      <c r="A312" s="19">
        <v>189.72173627404999</v>
      </c>
      <c r="B312" s="19">
        <v>0</v>
      </c>
      <c r="C312" s="19">
        <v>0</v>
      </c>
      <c r="D312" s="19">
        <v>189.72173627404999</v>
      </c>
      <c r="E312" s="19">
        <v>189.72173627404999</v>
      </c>
      <c r="F312" s="5" t="s">
        <v>915</v>
      </c>
      <c r="G312" s="24">
        <v>53.25</v>
      </c>
      <c r="H312" s="24">
        <v>-2.15</v>
      </c>
      <c r="I312" s="5" t="s">
        <v>288</v>
      </c>
      <c r="J312" s="5" t="s">
        <v>300</v>
      </c>
      <c r="K312" s="25">
        <v>1</v>
      </c>
      <c r="L312" s="25">
        <v>0</v>
      </c>
      <c r="M312" s="19">
        <v>-30.968</v>
      </c>
      <c r="N312" s="19" t="s">
        <v>286</v>
      </c>
      <c r="O312" s="20">
        <f t="shared" si="75"/>
        <v>-27.468</v>
      </c>
      <c r="P312" s="20">
        <v>-0.35</v>
      </c>
      <c r="Q312" s="19" t="s">
        <v>286</v>
      </c>
      <c r="R312" s="20">
        <f t="shared" si="69"/>
        <v>-9.6503234639739865</v>
      </c>
      <c r="S312" s="19">
        <f t="shared" si="74"/>
        <v>-11.000323463973986</v>
      </c>
      <c r="T312" s="20">
        <v>19</v>
      </c>
      <c r="U312" s="20">
        <f t="shared" si="70"/>
        <v>292.14999999999998</v>
      </c>
      <c r="V312" s="19" t="s">
        <v>286</v>
      </c>
      <c r="W312" s="45">
        <v>17.2</v>
      </c>
      <c r="X312" s="21">
        <f t="shared" si="72"/>
        <v>525.96030119832585</v>
      </c>
      <c r="Y312" s="21">
        <f t="shared" si="73"/>
        <v>358.39917462588517</v>
      </c>
    </row>
    <row r="313" spans="1:25" x14ac:dyDescent="0.2">
      <c r="A313" s="19">
        <v>189.79826998279401</v>
      </c>
      <c r="B313" s="19">
        <v>0</v>
      </c>
      <c r="C313" s="19">
        <v>0</v>
      </c>
      <c r="D313" s="19">
        <v>189.79826998279401</v>
      </c>
      <c r="E313" s="19">
        <v>189.79826998279401</v>
      </c>
      <c r="F313" s="5" t="s">
        <v>915</v>
      </c>
      <c r="G313" s="24">
        <v>53.25</v>
      </c>
      <c r="H313" s="24">
        <v>-2.15</v>
      </c>
      <c r="I313" s="5" t="s">
        <v>288</v>
      </c>
      <c r="J313" s="5" t="s">
        <v>301</v>
      </c>
      <c r="K313" s="25">
        <v>1</v>
      </c>
      <c r="L313" s="25">
        <v>0</v>
      </c>
      <c r="M313" s="19">
        <v>-31.454499999999999</v>
      </c>
      <c r="N313" s="19" t="s">
        <v>286</v>
      </c>
      <c r="O313" s="20">
        <f t="shared" si="75"/>
        <v>-27.954499999999999</v>
      </c>
      <c r="P313" s="20">
        <v>-0.442644814</v>
      </c>
      <c r="Q313" s="19" t="s">
        <v>286</v>
      </c>
      <c r="R313" s="20">
        <f t="shared" si="69"/>
        <v>-9.6503234639739865</v>
      </c>
      <c r="S313" s="19">
        <f t="shared" si="74"/>
        <v>-11.092968277973986</v>
      </c>
      <c r="T313" s="20">
        <v>19</v>
      </c>
      <c r="U313" s="20">
        <f t="shared" si="70"/>
        <v>292.14999999999998</v>
      </c>
      <c r="V313" s="19" t="s">
        <v>286</v>
      </c>
      <c r="W313" s="45">
        <v>17.600000000000001</v>
      </c>
      <c r="X313" s="21">
        <f t="shared" si="72"/>
        <v>549.5989664207226</v>
      </c>
      <c r="Y313" s="21">
        <f t="shared" si="73"/>
        <v>381.15467777673513</v>
      </c>
    </row>
    <row r="314" spans="1:25" x14ac:dyDescent="0.2">
      <c r="A314" s="19">
        <v>189.854706710465</v>
      </c>
      <c r="B314" s="19">
        <v>0</v>
      </c>
      <c r="C314" s="19">
        <v>0</v>
      </c>
      <c r="D314" s="19">
        <v>189.854706710465</v>
      </c>
      <c r="E314" s="19">
        <v>189.854706710465</v>
      </c>
      <c r="F314" s="5" t="s">
        <v>915</v>
      </c>
      <c r="G314" s="24">
        <v>53.25</v>
      </c>
      <c r="H314" s="24">
        <v>-2.15</v>
      </c>
      <c r="I314" s="5" t="s">
        <v>288</v>
      </c>
      <c r="J314" s="5" t="s">
        <v>302</v>
      </c>
      <c r="K314" s="25">
        <v>1</v>
      </c>
      <c r="L314" s="25">
        <v>0</v>
      </c>
      <c r="M314" s="19">
        <v>-34.061</v>
      </c>
      <c r="N314" s="19" t="s">
        <v>286</v>
      </c>
      <c r="O314" s="20">
        <f t="shared" si="75"/>
        <v>-30.561</v>
      </c>
      <c r="P314" s="20">
        <v>-0.41</v>
      </c>
      <c r="Q314" s="19" t="s">
        <v>286</v>
      </c>
      <c r="R314" s="20">
        <f t="shared" si="69"/>
        <v>-9.6503234639739865</v>
      </c>
      <c r="S314" s="19">
        <f t="shared" si="74"/>
        <v>-11.060323463973987</v>
      </c>
      <c r="T314" s="20">
        <v>19</v>
      </c>
      <c r="U314" s="20">
        <f t="shared" si="70"/>
        <v>292.14999999999998</v>
      </c>
      <c r="V314" s="19" t="s">
        <v>286</v>
      </c>
      <c r="W314" s="45">
        <v>20.3</v>
      </c>
      <c r="X314" s="21">
        <f t="shared" si="72"/>
        <v>788.94045179748889</v>
      </c>
      <c r="Y314" s="21">
        <f t="shared" si="73"/>
        <v>667.02068610928654</v>
      </c>
    </row>
    <row r="315" spans="1:25" x14ac:dyDescent="0.2">
      <c r="A315" s="19">
        <v>189.94005005474699</v>
      </c>
      <c r="B315" s="19">
        <v>0</v>
      </c>
      <c r="C315" s="19">
        <v>0</v>
      </c>
      <c r="D315" s="19">
        <v>189.94005005474699</v>
      </c>
      <c r="E315" s="19">
        <v>189.94005005474699</v>
      </c>
      <c r="F315" s="5" t="s">
        <v>915</v>
      </c>
      <c r="G315" s="24">
        <v>53.25</v>
      </c>
      <c r="H315" s="24">
        <v>-2.15</v>
      </c>
      <c r="I315" s="5" t="s">
        <v>288</v>
      </c>
      <c r="J315" s="5" t="s">
        <v>303</v>
      </c>
      <c r="K315" s="25">
        <v>1</v>
      </c>
      <c r="L315" s="25">
        <v>0</v>
      </c>
      <c r="M315" s="19">
        <v>-32.515999999999998</v>
      </c>
      <c r="N315" s="19" t="s">
        <v>286</v>
      </c>
      <c r="O315" s="20">
        <f t="shared" si="75"/>
        <v>-29.015999999999998</v>
      </c>
      <c r="P315" s="20">
        <v>-0.36</v>
      </c>
      <c r="Q315" s="19" t="s">
        <v>286</v>
      </c>
      <c r="R315" s="20">
        <f t="shared" si="69"/>
        <v>-9.6503234639739865</v>
      </c>
      <c r="S315" s="19">
        <f t="shared" si="74"/>
        <v>-11.010323463973986</v>
      </c>
      <c r="T315" s="20">
        <v>19</v>
      </c>
      <c r="U315" s="20">
        <f t="shared" si="70"/>
        <v>292.14999999999998</v>
      </c>
      <c r="V315" s="19" t="s">
        <v>286</v>
      </c>
      <c r="W315" s="45">
        <v>18.8</v>
      </c>
      <c r="X315" s="21">
        <f t="shared" si="72"/>
        <v>635.25075339538068</v>
      </c>
      <c r="Y315" s="21">
        <f t="shared" si="73"/>
        <v>470.838131371261</v>
      </c>
    </row>
    <row r="316" spans="1:25" x14ac:dyDescent="0.2">
      <c r="A316" s="19">
        <v>189.98189582355701</v>
      </c>
      <c r="B316" s="19">
        <v>0</v>
      </c>
      <c r="C316" s="19">
        <v>0</v>
      </c>
      <c r="D316" s="19">
        <v>189.98189582355701</v>
      </c>
      <c r="E316" s="19">
        <v>189.98189582355701</v>
      </c>
      <c r="F316" s="5" t="s">
        <v>915</v>
      </c>
      <c r="G316" s="24">
        <v>53.25</v>
      </c>
      <c r="H316" s="24">
        <v>-2.15</v>
      </c>
      <c r="I316" s="5" t="s">
        <v>288</v>
      </c>
      <c r="J316" s="5" t="s">
        <v>304</v>
      </c>
      <c r="K316" s="25">
        <v>1</v>
      </c>
      <c r="L316" s="25">
        <v>0</v>
      </c>
      <c r="M316" s="19">
        <v>-33.3735</v>
      </c>
      <c r="N316" s="19" t="s">
        <v>286</v>
      </c>
      <c r="O316" s="20">
        <f t="shared" si="75"/>
        <v>-29.8735</v>
      </c>
      <c r="P316" s="20">
        <v>-0.34</v>
      </c>
      <c r="Q316" s="19" t="s">
        <v>286</v>
      </c>
      <c r="R316" s="20">
        <f t="shared" si="69"/>
        <v>-9.6503234639739865</v>
      </c>
      <c r="S316" s="19">
        <f t="shared" si="74"/>
        <v>-10.990323463973986</v>
      </c>
      <c r="T316" s="20">
        <v>19</v>
      </c>
      <c r="U316" s="20">
        <f t="shared" si="70"/>
        <v>292.14999999999998</v>
      </c>
      <c r="V316" s="19" t="s">
        <v>286</v>
      </c>
      <c r="W316" s="45">
        <v>19.7</v>
      </c>
      <c r="X316" s="21">
        <f t="shared" si="72"/>
        <v>719.3280589918279</v>
      </c>
      <c r="Y316" s="21">
        <f t="shared" si="73"/>
        <v>571.73201666510261</v>
      </c>
    </row>
    <row r="317" spans="1:25" x14ac:dyDescent="0.2">
      <c r="A317" s="19">
        <v>190.06806507117199</v>
      </c>
      <c r="B317" s="19">
        <v>0</v>
      </c>
      <c r="C317" s="19">
        <v>0</v>
      </c>
      <c r="D317" s="19">
        <v>190.06806507117199</v>
      </c>
      <c r="E317" s="19">
        <v>190.06806507117199</v>
      </c>
      <c r="F317" s="5" t="s">
        <v>915</v>
      </c>
      <c r="G317" s="24">
        <v>53.25</v>
      </c>
      <c r="H317" s="24">
        <v>-2.15</v>
      </c>
      <c r="I317" s="5" t="s">
        <v>288</v>
      </c>
      <c r="J317" s="5" t="s">
        <v>305</v>
      </c>
      <c r="K317" s="25">
        <v>1</v>
      </c>
      <c r="L317" s="25">
        <v>0</v>
      </c>
      <c r="M317" s="19">
        <v>-31.6785</v>
      </c>
      <c r="N317" s="19" t="s">
        <v>286</v>
      </c>
      <c r="O317" s="20">
        <f t="shared" si="75"/>
        <v>-28.1785</v>
      </c>
      <c r="P317" s="20">
        <v>-0.50711979042375899</v>
      </c>
      <c r="Q317" s="19" t="s">
        <v>286</v>
      </c>
      <c r="R317" s="20">
        <f t="shared" si="69"/>
        <v>-9.6503234639739865</v>
      </c>
      <c r="S317" s="19">
        <f t="shared" si="74"/>
        <v>-11.157443254397746</v>
      </c>
      <c r="T317" s="20">
        <v>19</v>
      </c>
      <c r="U317" s="20">
        <f t="shared" si="70"/>
        <v>292.14999999999998</v>
      </c>
      <c r="V317" s="19" t="s">
        <v>286</v>
      </c>
      <c r="W317" s="45">
        <v>17.7</v>
      </c>
      <c r="X317" s="21">
        <f t="shared" si="72"/>
        <v>555.84440922095803</v>
      </c>
      <c r="Y317" s="21">
        <f t="shared" si="73"/>
        <v>387.30233386990818</v>
      </c>
    </row>
    <row r="318" spans="1:25" x14ac:dyDescent="0.2">
      <c r="A318" s="19">
        <v>190.182035306334</v>
      </c>
      <c r="B318" s="19">
        <v>0</v>
      </c>
      <c r="C318" s="19">
        <v>0</v>
      </c>
      <c r="D318" s="19">
        <v>190.182035306334</v>
      </c>
      <c r="E318" s="19">
        <v>190.182035306334</v>
      </c>
      <c r="F318" s="5" t="s">
        <v>915</v>
      </c>
      <c r="G318" s="24">
        <v>53.25</v>
      </c>
      <c r="H318" s="24">
        <v>-2.15</v>
      </c>
      <c r="I318" s="5" t="s">
        <v>288</v>
      </c>
      <c r="J318" s="5" t="s">
        <v>306</v>
      </c>
      <c r="K318" s="25">
        <v>1</v>
      </c>
      <c r="L318" s="25">
        <v>0</v>
      </c>
      <c r="M318" s="19">
        <v>-32.319500000000005</v>
      </c>
      <c r="N318" s="19" t="s">
        <v>286</v>
      </c>
      <c r="O318" s="20">
        <f t="shared" si="75"/>
        <v>-28.819500000000005</v>
      </c>
      <c r="P318" s="20">
        <v>-0.11523500158659</v>
      </c>
      <c r="Q318" s="19" t="s">
        <v>286</v>
      </c>
      <c r="R318" s="20">
        <f t="shared" si="69"/>
        <v>-9.6503234639739865</v>
      </c>
      <c r="S318" s="19">
        <f t="shared" si="74"/>
        <v>-10.765558465560577</v>
      </c>
      <c r="T318" s="20">
        <v>19</v>
      </c>
      <c r="U318" s="20">
        <f t="shared" si="70"/>
        <v>292.14999999999998</v>
      </c>
      <c r="V318" s="19" t="s">
        <v>286</v>
      </c>
      <c r="W318" s="45">
        <v>18.8</v>
      </c>
      <c r="X318" s="21">
        <f t="shared" si="72"/>
        <v>635.25075339538068</v>
      </c>
      <c r="Y318" s="21">
        <f t="shared" si="73"/>
        <v>470.838131371261</v>
      </c>
    </row>
    <row r="319" spans="1:25" x14ac:dyDescent="0.2">
      <c r="A319" s="19">
        <v>190.218466597439</v>
      </c>
      <c r="B319" s="19">
        <v>0</v>
      </c>
      <c r="C319" s="19">
        <v>0</v>
      </c>
      <c r="D319" s="19">
        <v>190.218466597439</v>
      </c>
      <c r="E319" s="19">
        <v>190.218466597439</v>
      </c>
      <c r="F319" s="5" t="s">
        <v>915</v>
      </c>
      <c r="G319" s="24">
        <v>53.25</v>
      </c>
      <c r="H319" s="24">
        <v>-2.15</v>
      </c>
      <c r="I319" s="5" t="s">
        <v>288</v>
      </c>
      <c r="J319" s="5" t="s">
        <v>307</v>
      </c>
      <c r="K319" s="25">
        <v>1</v>
      </c>
      <c r="L319" s="25">
        <v>0</v>
      </c>
      <c r="M319" s="19">
        <v>-33.789500000000004</v>
      </c>
      <c r="N319" s="19" t="s">
        <v>286</v>
      </c>
      <c r="O319" s="20">
        <f t="shared" si="75"/>
        <v>-30.289500000000004</v>
      </c>
      <c r="P319" s="20">
        <v>-2.2722110206462701E-2</v>
      </c>
      <c r="Q319" s="19" t="s">
        <v>286</v>
      </c>
      <c r="R319" s="20">
        <f t="shared" si="69"/>
        <v>-9.6503234639739865</v>
      </c>
      <c r="S319" s="19">
        <f t="shared" si="74"/>
        <v>-10.673045574180449</v>
      </c>
      <c r="T319" s="20">
        <v>19</v>
      </c>
      <c r="U319" s="20">
        <f t="shared" si="70"/>
        <v>292.14999999999998</v>
      </c>
      <c r="V319" s="19" t="s">
        <v>286</v>
      </c>
      <c r="W319" s="45">
        <v>20.399999999999999</v>
      </c>
      <c r="X319" s="21">
        <f t="shared" si="72"/>
        <v>801.87390182695572</v>
      </c>
      <c r="Y319" s="21">
        <f t="shared" si="73"/>
        <v>686.07841999812297</v>
      </c>
    </row>
    <row r="320" spans="1:25" x14ac:dyDescent="0.2">
      <c r="A320" s="19">
        <v>190.26718587746601</v>
      </c>
      <c r="B320" s="19">
        <v>0</v>
      </c>
      <c r="C320" s="19">
        <v>0</v>
      </c>
      <c r="D320" s="19">
        <v>190.26718587746601</v>
      </c>
      <c r="E320" s="19">
        <v>190.26718587746601</v>
      </c>
      <c r="F320" s="5" t="s">
        <v>915</v>
      </c>
      <c r="G320" s="24">
        <v>53.25</v>
      </c>
      <c r="H320" s="24">
        <v>-2.15</v>
      </c>
      <c r="I320" s="5" t="s">
        <v>288</v>
      </c>
      <c r="J320" s="5" t="s">
        <v>308</v>
      </c>
      <c r="K320" s="25">
        <v>1</v>
      </c>
      <c r="L320" s="25">
        <v>0</v>
      </c>
      <c r="M320" s="19">
        <v>-33.902000000000001</v>
      </c>
      <c r="N320" s="19" t="s">
        <v>286</v>
      </c>
      <c r="O320" s="20">
        <f t="shared" si="75"/>
        <v>-30.402000000000001</v>
      </c>
      <c r="P320" s="20">
        <v>-0.54610126907346102</v>
      </c>
      <c r="Q320" s="19" t="s">
        <v>286</v>
      </c>
      <c r="R320" s="20">
        <f t="shared" si="69"/>
        <v>-9.6503234639739865</v>
      </c>
      <c r="S320" s="19">
        <f t="shared" si="74"/>
        <v>-11.196424733047447</v>
      </c>
      <c r="T320" s="20">
        <v>19</v>
      </c>
      <c r="U320" s="20">
        <f t="shared" si="70"/>
        <v>292.14999999999998</v>
      </c>
      <c r="V320" s="19" t="s">
        <v>286</v>
      </c>
      <c r="W320" s="45">
        <v>20</v>
      </c>
      <c r="X320" s="21">
        <f t="shared" si="72"/>
        <v>752.52781556068157</v>
      </c>
      <c r="Y320" s="21">
        <f t="shared" si="73"/>
        <v>615.71140256241824</v>
      </c>
    </row>
    <row r="321" spans="1:25" x14ac:dyDescent="0.2">
      <c r="A321" s="19">
        <v>190.30984769816499</v>
      </c>
      <c r="B321" s="19">
        <v>0</v>
      </c>
      <c r="C321" s="19">
        <v>0</v>
      </c>
      <c r="D321" s="19">
        <v>190.30984769816499</v>
      </c>
      <c r="E321" s="19">
        <v>190.30984769816499</v>
      </c>
      <c r="F321" s="5" t="s">
        <v>915</v>
      </c>
      <c r="G321" s="24">
        <v>53.25</v>
      </c>
      <c r="H321" s="24">
        <v>-2.15</v>
      </c>
      <c r="I321" s="5" t="s">
        <v>288</v>
      </c>
      <c r="J321" s="5" t="s">
        <v>309</v>
      </c>
      <c r="K321" s="25">
        <v>1</v>
      </c>
      <c r="L321" s="25">
        <v>0</v>
      </c>
      <c r="M321" s="19">
        <v>-32.584999999999994</v>
      </c>
      <c r="N321" s="19" t="s">
        <v>286</v>
      </c>
      <c r="O321" s="20">
        <f t="shared" si="75"/>
        <v>-29.084999999999994</v>
      </c>
      <c r="P321" s="20">
        <v>7.9950772388314204E-2</v>
      </c>
      <c r="Q321" s="19" t="s">
        <v>286</v>
      </c>
      <c r="R321" s="20">
        <f t="shared" si="69"/>
        <v>-9.6503234639739865</v>
      </c>
      <c r="S321" s="19">
        <f t="shared" si="74"/>
        <v>-10.570372691585673</v>
      </c>
      <c r="T321" s="20">
        <v>19</v>
      </c>
      <c r="U321" s="20">
        <f t="shared" si="70"/>
        <v>292.14999999999998</v>
      </c>
      <c r="V321" s="19" t="s">
        <v>286</v>
      </c>
      <c r="W321" s="45">
        <v>19.3</v>
      </c>
      <c r="X321" s="21">
        <f t="shared" si="72"/>
        <v>679.36538904783765</v>
      </c>
      <c r="Y321" s="21">
        <f t="shared" si="73"/>
        <v>522.01618912900676</v>
      </c>
    </row>
    <row r="322" spans="1:25" x14ac:dyDescent="0.2">
      <c r="A322" s="19">
        <v>190.349048113534</v>
      </c>
      <c r="B322" s="19">
        <v>0</v>
      </c>
      <c r="C322" s="19">
        <v>0</v>
      </c>
      <c r="D322" s="19">
        <v>190.349048113534</v>
      </c>
      <c r="E322" s="19">
        <v>190.349048113534</v>
      </c>
      <c r="F322" s="5" t="s">
        <v>915</v>
      </c>
      <c r="G322" s="24">
        <v>53.25</v>
      </c>
      <c r="H322" s="24">
        <v>-2.15</v>
      </c>
      <c r="I322" s="5" t="s">
        <v>288</v>
      </c>
      <c r="J322" s="5" t="s">
        <v>310</v>
      </c>
      <c r="K322" s="25">
        <v>1</v>
      </c>
      <c r="L322" s="25">
        <v>0</v>
      </c>
      <c r="M322" s="19">
        <v>-34.367000000000004</v>
      </c>
      <c r="N322" s="19" t="s">
        <v>286</v>
      </c>
      <c r="O322" s="20">
        <f t="shared" si="75"/>
        <v>-30.867000000000004</v>
      </c>
      <c r="P322" s="20">
        <v>-0.44</v>
      </c>
      <c r="Q322" s="19" t="s">
        <v>286</v>
      </c>
      <c r="R322" s="20">
        <f t="shared" si="69"/>
        <v>-9.6503234639739865</v>
      </c>
      <c r="S322" s="19">
        <f t="shared" si="74"/>
        <v>-11.090323463973986</v>
      </c>
      <c r="T322" s="20">
        <v>19</v>
      </c>
      <c r="U322" s="20">
        <f t="shared" si="70"/>
        <v>292.14999999999998</v>
      </c>
      <c r="V322" s="19" t="s">
        <v>286</v>
      </c>
      <c r="W322" s="45">
        <v>20.6</v>
      </c>
      <c r="X322" s="21">
        <f t="shared" si="72"/>
        <v>829.0560679905816</v>
      </c>
      <c r="Y322" s="21">
        <f t="shared" si="73"/>
        <v>727.65893030104019</v>
      </c>
    </row>
    <row r="323" spans="1:25" x14ac:dyDescent="0.2">
      <c r="A323" s="19">
        <v>190.43585365853701</v>
      </c>
      <c r="B323" s="19">
        <v>0</v>
      </c>
      <c r="C323" s="19">
        <v>0</v>
      </c>
      <c r="D323" s="19">
        <v>190.43585365853701</v>
      </c>
      <c r="E323" s="19">
        <v>190.43585365853701</v>
      </c>
      <c r="F323" s="5" t="s">
        <v>915</v>
      </c>
      <c r="G323" s="24">
        <v>53.25</v>
      </c>
      <c r="H323" s="24">
        <v>-2.15</v>
      </c>
      <c r="I323" s="5" t="s">
        <v>288</v>
      </c>
      <c r="J323" s="5" t="s">
        <v>311</v>
      </c>
      <c r="K323" s="25">
        <v>1</v>
      </c>
      <c r="L323" s="25">
        <v>0</v>
      </c>
      <c r="M323" s="19">
        <v>-34.630499999999998</v>
      </c>
      <c r="N323" s="19" t="s">
        <v>286</v>
      </c>
      <c r="O323" s="20">
        <f t="shared" si="75"/>
        <v>-31.130499999999998</v>
      </c>
      <c r="P323" s="20">
        <v>-0.51092660842479698</v>
      </c>
      <c r="Q323" s="19" t="s">
        <v>286</v>
      </c>
      <c r="R323" s="20">
        <f t="shared" si="69"/>
        <v>-9.6503234639739865</v>
      </c>
      <c r="S323" s="19">
        <f t="shared" si="74"/>
        <v>-11.161250072398783</v>
      </c>
      <c r="T323" s="20">
        <v>19</v>
      </c>
      <c r="U323" s="20">
        <f t="shared" si="70"/>
        <v>292.14999999999998</v>
      </c>
      <c r="V323" s="19" t="s">
        <v>286</v>
      </c>
      <c r="W323" s="45">
        <v>20.8</v>
      </c>
      <c r="X323" s="21">
        <f t="shared" si="72"/>
        <v>858.14575458674233</v>
      </c>
      <c r="Y323" s="21">
        <f t="shared" si="73"/>
        <v>774.6046677398167</v>
      </c>
    </row>
    <row r="324" spans="1:25" s="20" customFormat="1" x14ac:dyDescent="0.2">
      <c r="A324" s="19">
        <v>190.52040650406499</v>
      </c>
      <c r="B324" s="19">
        <v>0</v>
      </c>
      <c r="C324" s="19">
        <v>0</v>
      </c>
      <c r="D324" s="19">
        <v>190.52040650406499</v>
      </c>
      <c r="E324" s="19">
        <v>190.52040650406499</v>
      </c>
      <c r="F324" s="5" t="s">
        <v>915</v>
      </c>
      <c r="G324" s="24">
        <v>53.25</v>
      </c>
      <c r="H324" s="24">
        <v>-2.15</v>
      </c>
      <c r="I324" s="5" t="s">
        <v>288</v>
      </c>
      <c r="J324" s="5" t="s">
        <v>312</v>
      </c>
      <c r="K324" s="25">
        <v>1</v>
      </c>
      <c r="L324" s="25">
        <v>0</v>
      </c>
      <c r="M324" s="19">
        <v>-33.149500000000003</v>
      </c>
      <c r="N324" s="19" t="s">
        <v>286</v>
      </c>
      <c r="O324" s="20">
        <f t="shared" si="75"/>
        <v>-29.649500000000003</v>
      </c>
      <c r="P324" s="20">
        <v>-0.47085362451750401</v>
      </c>
      <c r="Q324" s="19" t="s">
        <v>286</v>
      </c>
      <c r="R324" s="20">
        <f t="shared" si="69"/>
        <v>-9.6503234639739865</v>
      </c>
      <c r="S324" s="19">
        <f t="shared" si="74"/>
        <v>-11.121177088491491</v>
      </c>
      <c r="T324" s="20">
        <v>19</v>
      </c>
      <c r="U324" s="20">
        <f t="shared" si="70"/>
        <v>292.14999999999998</v>
      </c>
      <c r="V324" s="19" t="s">
        <v>286</v>
      </c>
      <c r="W324" s="45">
        <v>19.3</v>
      </c>
      <c r="X324" s="21">
        <f t="shared" si="72"/>
        <v>679.36538904783765</v>
      </c>
      <c r="Y324" s="21">
        <f t="shared" si="73"/>
        <v>522.01618912900676</v>
      </c>
    </row>
    <row r="325" spans="1:25" s="20" customFormat="1" x14ac:dyDescent="0.2">
      <c r="A325" s="19">
        <v>190.59065040650401</v>
      </c>
      <c r="B325" s="19">
        <v>0</v>
      </c>
      <c r="C325" s="19">
        <v>0</v>
      </c>
      <c r="D325" s="19">
        <v>190.59065040650401</v>
      </c>
      <c r="E325" s="19">
        <v>190.59065040650401</v>
      </c>
      <c r="F325" s="5" t="s">
        <v>915</v>
      </c>
      <c r="G325" s="24">
        <v>53.25</v>
      </c>
      <c r="H325" s="24">
        <v>-2.15</v>
      </c>
      <c r="I325" s="5" t="s">
        <v>288</v>
      </c>
      <c r="J325" s="5" t="s">
        <v>313</v>
      </c>
      <c r="K325" s="25">
        <v>1</v>
      </c>
      <c r="L325" s="25">
        <v>0</v>
      </c>
      <c r="M325" s="19">
        <v>-32.097499999999997</v>
      </c>
      <c r="N325" s="19" t="s">
        <v>286</v>
      </c>
      <c r="O325" s="20">
        <f t="shared" si="75"/>
        <v>-28.597499999999997</v>
      </c>
      <c r="P325" s="20">
        <v>-0.111350193555527</v>
      </c>
      <c r="Q325" s="19" t="s">
        <v>286</v>
      </c>
      <c r="R325" s="20">
        <f t="shared" si="69"/>
        <v>-9.6503234639739865</v>
      </c>
      <c r="S325" s="19">
        <f t="shared" si="74"/>
        <v>-10.761673657529514</v>
      </c>
      <c r="T325" s="20">
        <v>19</v>
      </c>
      <c r="U325" s="20">
        <f t="shared" si="70"/>
        <v>292.14999999999998</v>
      </c>
      <c r="V325" s="19" t="s">
        <v>286</v>
      </c>
      <c r="W325" s="45">
        <v>18.600000000000001</v>
      </c>
      <c r="X325" s="21">
        <f t="shared" si="72"/>
        <v>619.16845584106727</v>
      </c>
      <c r="Y325" s="21">
        <f t="shared" si="73"/>
        <v>453.0706547157418</v>
      </c>
    </row>
    <row r="326" spans="1:25" s="20" customFormat="1" x14ac:dyDescent="0.2">
      <c r="A326" s="19">
        <v>190.89286727057899</v>
      </c>
      <c r="B326" s="19">
        <v>0</v>
      </c>
      <c r="C326" s="19">
        <v>0</v>
      </c>
      <c r="D326" s="19">
        <v>190.89286727057899</v>
      </c>
      <c r="E326" s="19">
        <v>190.89286727057899</v>
      </c>
      <c r="F326" s="5" t="s">
        <v>915</v>
      </c>
      <c r="G326" s="24">
        <v>53.25</v>
      </c>
      <c r="H326" s="24">
        <v>-2.15</v>
      </c>
      <c r="I326" s="5" t="s">
        <v>288</v>
      </c>
      <c r="J326" s="5" t="s">
        <v>314</v>
      </c>
      <c r="K326" s="25">
        <v>1</v>
      </c>
      <c r="L326" s="25">
        <v>0</v>
      </c>
      <c r="M326" s="19">
        <v>-32.4315</v>
      </c>
      <c r="N326" s="19" t="s">
        <v>286</v>
      </c>
      <c r="O326" s="20">
        <f t="shared" si="75"/>
        <v>-28.9315</v>
      </c>
      <c r="P326" s="20">
        <v>-0.48</v>
      </c>
      <c r="Q326" s="19" t="s">
        <v>286</v>
      </c>
      <c r="R326" s="20">
        <f t="shared" si="69"/>
        <v>-9.6503234639739865</v>
      </c>
      <c r="S326" s="19">
        <f t="shared" si="74"/>
        <v>-11.130323463973987</v>
      </c>
      <c r="T326" s="20">
        <v>19</v>
      </c>
      <c r="U326" s="20">
        <f t="shared" si="70"/>
        <v>292.14999999999998</v>
      </c>
      <c r="V326" s="19" t="s">
        <v>286</v>
      </c>
      <c r="W326" s="45">
        <v>18.600000000000001</v>
      </c>
      <c r="X326" s="21">
        <f t="shared" si="72"/>
        <v>619.16845584106727</v>
      </c>
      <c r="Y326" s="21">
        <f t="shared" si="73"/>
        <v>453.0706547157418</v>
      </c>
    </row>
    <row r="327" spans="1:25" s="20" customFormat="1" x14ac:dyDescent="0.2">
      <c r="A327" s="19">
        <v>191.22188656951599</v>
      </c>
      <c r="B327" s="19">
        <v>0</v>
      </c>
      <c r="C327" s="19">
        <v>0</v>
      </c>
      <c r="D327" s="19">
        <v>191.22188656951599</v>
      </c>
      <c r="E327" s="19">
        <v>191.22188656951599</v>
      </c>
      <c r="F327" s="5" t="s">
        <v>915</v>
      </c>
      <c r="G327" s="24">
        <v>53.25</v>
      </c>
      <c r="H327" s="24">
        <v>-2.15</v>
      </c>
      <c r="I327" s="5" t="s">
        <v>288</v>
      </c>
      <c r="J327" s="5" t="s">
        <v>315</v>
      </c>
      <c r="K327" s="25">
        <v>1</v>
      </c>
      <c r="L327" s="25">
        <v>0</v>
      </c>
      <c r="M327" s="19">
        <v>-33.302999999999997</v>
      </c>
      <c r="N327" s="19" t="s">
        <v>286</v>
      </c>
      <c r="O327" s="20">
        <f t="shared" si="75"/>
        <v>-29.802999999999997</v>
      </c>
      <c r="P327" s="20">
        <v>-0.50649708289865902</v>
      </c>
      <c r="Q327" s="19" t="s">
        <v>286</v>
      </c>
      <c r="R327" s="20">
        <f t="shared" si="69"/>
        <v>-9.6503234639739865</v>
      </c>
      <c r="S327" s="19">
        <f t="shared" si="74"/>
        <v>-11.156820546872645</v>
      </c>
      <c r="T327" s="20">
        <v>19</v>
      </c>
      <c r="U327" s="20">
        <f t="shared" si="70"/>
        <v>292.14999999999998</v>
      </c>
      <c r="V327" s="19" t="s">
        <v>286</v>
      </c>
      <c r="W327" s="45">
        <v>19.399999999999999</v>
      </c>
      <c r="X327" s="21">
        <f t="shared" si="72"/>
        <v>688.93391565414504</v>
      </c>
      <c r="Y327" s="21">
        <f t="shared" si="73"/>
        <v>533.61654888742896</v>
      </c>
    </row>
    <row r="328" spans="1:25" s="20" customFormat="1" x14ac:dyDescent="0.2">
      <c r="A328" s="19">
        <v>191.65660890114199</v>
      </c>
      <c r="B328" s="19">
        <v>0</v>
      </c>
      <c r="C328" s="19">
        <v>0</v>
      </c>
      <c r="D328" s="19">
        <v>191.65660890114199</v>
      </c>
      <c r="E328" s="19">
        <v>191.65660890114199</v>
      </c>
      <c r="F328" s="5" t="s">
        <v>915</v>
      </c>
      <c r="G328" s="24">
        <v>53.25</v>
      </c>
      <c r="H328" s="24">
        <v>-2.15</v>
      </c>
      <c r="I328" s="5" t="s">
        <v>288</v>
      </c>
      <c r="J328" s="5" t="s">
        <v>316</v>
      </c>
      <c r="K328" s="25">
        <v>1</v>
      </c>
      <c r="L328" s="25">
        <v>0</v>
      </c>
      <c r="M328" s="19">
        <v>-34.231000000000002</v>
      </c>
      <c r="N328" s="19" t="s">
        <v>286</v>
      </c>
      <c r="O328" s="20">
        <f t="shared" si="75"/>
        <v>-30.731000000000002</v>
      </c>
      <c r="P328" s="20">
        <v>-0.78236895055699596</v>
      </c>
      <c r="Q328" s="19" t="s">
        <v>286</v>
      </c>
      <c r="R328" s="20">
        <f t="shared" si="69"/>
        <v>-9.6503234639739865</v>
      </c>
      <c r="S328" s="19">
        <f t="shared" si="74"/>
        <v>-11.432692414530983</v>
      </c>
      <c r="T328" s="20">
        <v>19</v>
      </c>
      <c r="U328" s="20">
        <f t="shared" si="70"/>
        <v>292.14999999999998</v>
      </c>
      <c r="V328" s="19" t="s">
        <v>286</v>
      </c>
      <c r="W328" s="45">
        <v>20.100000000000001</v>
      </c>
      <c r="X328" s="21">
        <f t="shared" si="72"/>
        <v>764.28606267881742</v>
      </c>
      <c r="Y328" s="21">
        <f t="shared" si="73"/>
        <v>631.91433420879798</v>
      </c>
    </row>
    <row r="329" spans="1:25" s="20" customFormat="1" x14ac:dyDescent="0.2">
      <c r="A329" s="19">
        <v>191.85626853091799</v>
      </c>
      <c r="B329" s="19">
        <v>0</v>
      </c>
      <c r="C329" s="19">
        <v>0</v>
      </c>
      <c r="D329" s="19">
        <v>191.85626853091799</v>
      </c>
      <c r="E329" s="19">
        <v>191.85626853091799</v>
      </c>
      <c r="F329" s="5" t="s">
        <v>915</v>
      </c>
      <c r="G329" s="24">
        <v>53.25</v>
      </c>
      <c r="H329" s="24">
        <v>-2.15</v>
      </c>
      <c r="I329" s="5" t="s">
        <v>288</v>
      </c>
      <c r="J329" s="5" t="s">
        <v>317</v>
      </c>
      <c r="K329" s="25">
        <v>1</v>
      </c>
      <c r="L329" s="25">
        <v>0</v>
      </c>
      <c r="M329" s="19">
        <v>-33.480500000000006</v>
      </c>
      <c r="N329" s="19" t="s">
        <v>286</v>
      </c>
      <c r="O329" s="20">
        <f t="shared" si="75"/>
        <v>-29.980500000000006</v>
      </c>
      <c r="P329" s="20">
        <v>-0.85205346793275505</v>
      </c>
      <c r="Q329" s="19" t="s">
        <v>286</v>
      </c>
      <c r="R329" s="20">
        <f t="shared" si="69"/>
        <v>-9.6503234639739865</v>
      </c>
      <c r="S329" s="19">
        <f t="shared" si="74"/>
        <v>-11.502376931906742</v>
      </c>
      <c r="T329" s="20">
        <v>19</v>
      </c>
      <c r="U329" s="20">
        <f t="shared" si="70"/>
        <v>292.14999999999998</v>
      </c>
      <c r="V329" s="19" t="s">
        <v>286</v>
      </c>
      <c r="W329" s="45">
        <v>19.3</v>
      </c>
      <c r="X329" s="21">
        <f t="shared" si="72"/>
        <v>679.36538904783765</v>
      </c>
      <c r="Y329" s="21">
        <f t="shared" si="73"/>
        <v>522.01618912900676</v>
      </c>
    </row>
    <row r="330" spans="1:25" s="20" customFormat="1" x14ac:dyDescent="0.2">
      <c r="A330" s="19">
        <v>192.07569909413201</v>
      </c>
      <c r="B330" s="19">
        <v>0</v>
      </c>
      <c r="C330" s="19">
        <v>0</v>
      </c>
      <c r="D330" s="19">
        <v>192.07569909413201</v>
      </c>
      <c r="E330" s="19">
        <v>192.07569909413201</v>
      </c>
      <c r="F330" s="5" t="s">
        <v>915</v>
      </c>
      <c r="G330" s="24">
        <v>53.25</v>
      </c>
      <c r="H330" s="24">
        <v>-2.15</v>
      </c>
      <c r="I330" s="5" t="s">
        <v>288</v>
      </c>
      <c r="J330" s="5" t="s">
        <v>318</v>
      </c>
      <c r="K330" s="25">
        <v>1</v>
      </c>
      <c r="L330" s="25">
        <v>0</v>
      </c>
      <c r="M330" s="19">
        <v>-34.391500000000001</v>
      </c>
      <c r="N330" s="19" t="s">
        <v>286</v>
      </c>
      <c r="O330" s="20">
        <f t="shared" si="75"/>
        <v>-30.891500000000001</v>
      </c>
      <c r="P330" s="20">
        <v>-0.86259770654794199</v>
      </c>
      <c r="Q330" s="19" t="s">
        <v>286</v>
      </c>
      <c r="R330" s="20">
        <f t="shared" si="69"/>
        <v>-9.6503234639739865</v>
      </c>
      <c r="S330" s="19">
        <f t="shared" si="74"/>
        <v>-11.512921170521928</v>
      </c>
      <c r="T330" s="20">
        <v>19</v>
      </c>
      <c r="U330" s="20">
        <f t="shared" si="70"/>
        <v>292.14999999999998</v>
      </c>
      <c r="V330" s="19" t="s">
        <v>286</v>
      </c>
      <c r="W330" s="45">
        <v>20.2</v>
      </c>
      <c r="X330" s="21">
        <f t="shared" si="72"/>
        <v>776.41758748324287</v>
      </c>
      <c r="Y330" s="21">
        <f t="shared" si="73"/>
        <v>648.99309999822458</v>
      </c>
    </row>
    <row r="331" spans="1:25" s="20" customFormat="1" x14ac:dyDescent="0.2">
      <c r="A331" s="19">
        <v>192.16218948404901</v>
      </c>
      <c r="B331" s="19">
        <v>0</v>
      </c>
      <c r="C331" s="19">
        <v>0</v>
      </c>
      <c r="D331" s="19">
        <v>192.16218948404901</v>
      </c>
      <c r="E331" s="19">
        <v>192.16218948404901</v>
      </c>
      <c r="F331" s="5" t="s">
        <v>915</v>
      </c>
      <c r="G331" s="24">
        <v>53.25</v>
      </c>
      <c r="H331" s="24">
        <v>-2.15</v>
      </c>
      <c r="I331" s="5" t="s">
        <v>288</v>
      </c>
      <c r="J331" s="5" t="s">
        <v>319</v>
      </c>
      <c r="K331" s="25">
        <v>1</v>
      </c>
      <c r="L331" s="25">
        <v>0</v>
      </c>
      <c r="M331" s="19">
        <v>-33.415999999999997</v>
      </c>
      <c r="N331" s="19" t="s">
        <v>286</v>
      </c>
      <c r="O331" s="20">
        <f t="shared" si="75"/>
        <v>-29.915999999999997</v>
      </c>
      <c r="P331" s="20">
        <v>-0.83370830209491398</v>
      </c>
      <c r="Q331" s="19" t="s">
        <v>286</v>
      </c>
      <c r="R331" s="20">
        <f t="shared" si="69"/>
        <v>-9.6503234639739865</v>
      </c>
      <c r="S331" s="19">
        <f t="shared" si="74"/>
        <v>-11.484031766068901</v>
      </c>
      <c r="T331" s="20">
        <v>19</v>
      </c>
      <c r="U331" s="20">
        <f t="shared" si="70"/>
        <v>292.14999999999998</v>
      </c>
      <c r="V331" s="19" t="s">
        <v>286</v>
      </c>
      <c r="W331" s="45">
        <v>19.2</v>
      </c>
      <c r="X331" s="21">
        <f t="shared" si="72"/>
        <v>670.0590138554013</v>
      </c>
      <c r="Y331" s="21">
        <f t="shared" si="73"/>
        <v>510.90946170072993</v>
      </c>
    </row>
    <row r="332" spans="1:25" s="20" customFormat="1" x14ac:dyDescent="0.2">
      <c r="A332" s="19">
        <v>192.400252067743</v>
      </c>
      <c r="B332" s="19">
        <v>0</v>
      </c>
      <c r="C332" s="19">
        <v>0</v>
      </c>
      <c r="D332" s="19">
        <v>192.400252067743</v>
      </c>
      <c r="E332" s="19">
        <v>192.400252067743</v>
      </c>
      <c r="F332" s="5" t="s">
        <v>915</v>
      </c>
      <c r="G332" s="24">
        <v>53.25</v>
      </c>
      <c r="H332" s="24">
        <v>-2.15</v>
      </c>
      <c r="I332" s="5" t="s">
        <v>288</v>
      </c>
      <c r="J332" s="5" t="s">
        <v>320</v>
      </c>
      <c r="K332" s="25">
        <v>1</v>
      </c>
      <c r="L332" s="25">
        <v>0</v>
      </c>
      <c r="M332" s="19">
        <v>-34.340000000000003</v>
      </c>
      <c r="N332" s="19" t="s">
        <v>286</v>
      </c>
      <c r="O332" s="20">
        <f t="shared" si="75"/>
        <v>-30.840000000000003</v>
      </c>
      <c r="P332" s="20">
        <v>-0.42271147633635803</v>
      </c>
      <c r="Q332" s="19" t="s">
        <v>286</v>
      </c>
      <c r="R332" s="20">
        <f t="shared" si="69"/>
        <v>-9.6503234639739865</v>
      </c>
      <c r="S332" s="19">
        <f t="shared" si="74"/>
        <v>-11.073034940310345</v>
      </c>
      <c r="T332" s="20">
        <v>19</v>
      </c>
      <c r="U332" s="20">
        <f t="shared" si="70"/>
        <v>292.14999999999998</v>
      </c>
      <c r="V332" s="19" t="s">
        <v>286</v>
      </c>
      <c r="W332" s="45">
        <v>19.2</v>
      </c>
      <c r="X332" s="21">
        <f t="shared" si="72"/>
        <v>670.0590138554013</v>
      </c>
      <c r="Y332" s="21">
        <f t="shared" si="73"/>
        <v>510.90946170072993</v>
      </c>
    </row>
    <row r="333" spans="1:25" s="20" customFormat="1" x14ac:dyDescent="0.2">
      <c r="A333" s="19">
        <v>192.47911248522999</v>
      </c>
      <c r="B333" s="19">
        <v>0</v>
      </c>
      <c r="C333" s="19">
        <v>0</v>
      </c>
      <c r="D333" s="19">
        <v>192.47911248522999</v>
      </c>
      <c r="E333" s="19">
        <v>192.47911248522999</v>
      </c>
      <c r="F333" s="5" t="s">
        <v>915</v>
      </c>
      <c r="G333" s="24">
        <v>53.25</v>
      </c>
      <c r="H333" s="24">
        <v>-2.15</v>
      </c>
      <c r="I333" s="5" t="s">
        <v>288</v>
      </c>
      <c r="J333" s="5" t="s">
        <v>321</v>
      </c>
      <c r="K333" s="25">
        <v>1</v>
      </c>
      <c r="L333" s="25">
        <v>0</v>
      </c>
      <c r="M333" s="19">
        <v>-32.213999999999999</v>
      </c>
      <c r="N333" s="19" t="s">
        <v>286</v>
      </c>
      <c r="O333" s="20">
        <f t="shared" si="75"/>
        <v>-28.713999999999999</v>
      </c>
      <c r="P333" s="20">
        <v>0.18427509202980599</v>
      </c>
      <c r="Q333" s="19" t="s">
        <v>286</v>
      </c>
      <c r="R333" s="20">
        <f t="shared" si="69"/>
        <v>-9.6503234639739865</v>
      </c>
      <c r="S333" s="19">
        <f t="shared" si="74"/>
        <v>-10.466048371944181</v>
      </c>
      <c r="T333" s="20">
        <v>19</v>
      </c>
      <c r="U333" s="20">
        <f t="shared" si="70"/>
        <v>292.14999999999998</v>
      </c>
      <c r="V333" s="19" t="s">
        <v>286</v>
      </c>
      <c r="W333" s="45">
        <v>19.2</v>
      </c>
      <c r="X333" s="21">
        <f t="shared" si="72"/>
        <v>670.0590138554013</v>
      </c>
      <c r="Y333" s="21">
        <f t="shared" si="73"/>
        <v>510.90946170072993</v>
      </c>
    </row>
    <row r="334" spans="1:25" s="20" customFormat="1" x14ac:dyDescent="0.2">
      <c r="A334" s="19">
        <v>192.5</v>
      </c>
      <c r="B334" s="19">
        <f t="shared" ref="B334:B343" si="76">A334-D334</f>
        <v>4.5</v>
      </c>
      <c r="C334" s="19">
        <f t="shared" ref="C334:C343" si="77">E334-A334</f>
        <v>3.5</v>
      </c>
      <c r="D334" s="19">
        <v>188</v>
      </c>
      <c r="E334" s="19">
        <v>196</v>
      </c>
      <c r="F334" s="5" t="s">
        <v>915</v>
      </c>
      <c r="G334" s="24">
        <v>53.25</v>
      </c>
      <c r="H334" s="24">
        <v>-2.15</v>
      </c>
      <c r="I334" s="5" t="s">
        <v>288</v>
      </c>
      <c r="J334" s="5" t="s">
        <v>322</v>
      </c>
      <c r="K334" s="25">
        <v>1</v>
      </c>
      <c r="L334" s="25">
        <v>0</v>
      </c>
      <c r="M334" s="19">
        <v>-31.626000000000001</v>
      </c>
      <c r="N334" s="19" t="s">
        <v>286</v>
      </c>
      <c r="O334" s="20">
        <f t="shared" si="75"/>
        <v>-28.126000000000001</v>
      </c>
      <c r="P334" s="20">
        <v>1</v>
      </c>
      <c r="Q334" s="19" t="s">
        <v>286</v>
      </c>
      <c r="R334" s="20">
        <f t="shared" si="69"/>
        <v>-9.4207105218425973</v>
      </c>
      <c r="S334" s="19">
        <f t="shared" si="74"/>
        <v>-9.4207105218425973</v>
      </c>
      <c r="T334" s="20">
        <v>21</v>
      </c>
      <c r="U334" s="20">
        <f t="shared" si="70"/>
        <v>294.14999999999998</v>
      </c>
      <c r="V334" s="19" t="s">
        <v>286</v>
      </c>
      <c r="W334" s="45">
        <v>19.899999999999999</v>
      </c>
      <c r="X334" s="21">
        <f t="shared" si="72"/>
        <v>783.78926257311423</v>
      </c>
      <c r="Y334" s="21">
        <f t="shared" si="73"/>
        <v>634.88065852813145</v>
      </c>
    </row>
    <row r="335" spans="1:25" s="20" customFormat="1" x14ac:dyDescent="0.2">
      <c r="A335" s="19">
        <v>192.5</v>
      </c>
      <c r="B335" s="19">
        <f t="shared" si="76"/>
        <v>4.5</v>
      </c>
      <c r="C335" s="19">
        <f t="shared" si="77"/>
        <v>3.5</v>
      </c>
      <c r="D335" s="19">
        <v>188</v>
      </c>
      <c r="E335" s="19">
        <v>196</v>
      </c>
      <c r="F335" s="5" t="s">
        <v>915</v>
      </c>
      <c r="G335" s="24">
        <v>53.25</v>
      </c>
      <c r="H335" s="24">
        <v>-2.15</v>
      </c>
      <c r="I335" s="5" t="s">
        <v>288</v>
      </c>
      <c r="J335" s="5" t="s">
        <v>323</v>
      </c>
      <c r="K335" s="25">
        <v>1</v>
      </c>
      <c r="L335" s="25">
        <v>0</v>
      </c>
      <c r="M335" s="19">
        <v>-31.717500000000001</v>
      </c>
      <c r="N335" s="19" t="s">
        <v>286</v>
      </c>
      <c r="O335" s="20">
        <f t="shared" si="75"/>
        <v>-28.217500000000001</v>
      </c>
      <c r="P335" s="20">
        <v>0.9</v>
      </c>
      <c r="Q335" s="19" t="s">
        <v>286</v>
      </c>
      <c r="R335" s="20">
        <f t="shared" si="69"/>
        <v>-9.4207105218425973</v>
      </c>
      <c r="S335" s="19">
        <f t="shared" si="74"/>
        <v>-9.5207105218425969</v>
      </c>
      <c r="T335" s="20">
        <v>21</v>
      </c>
      <c r="U335" s="20">
        <f t="shared" si="70"/>
        <v>294.14999999999998</v>
      </c>
      <c r="V335" s="19" t="s">
        <v>286</v>
      </c>
      <c r="W335" s="45">
        <v>20.6</v>
      </c>
      <c r="X335" s="21">
        <f t="shared" si="72"/>
        <v>876.78120898009422</v>
      </c>
      <c r="Y335" s="21">
        <f t="shared" si="73"/>
        <v>769.5523133674327</v>
      </c>
    </row>
    <row r="336" spans="1:25" s="20" customFormat="1" x14ac:dyDescent="0.2">
      <c r="A336" s="19">
        <v>192.5</v>
      </c>
      <c r="B336" s="19">
        <f t="shared" si="76"/>
        <v>4.5</v>
      </c>
      <c r="C336" s="19">
        <f t="shared" si="77"/>
        <v>3.5</v>
      </c>
      <c r="D336" s="19">
        <v>188</v>
      </c>
      <c r="E336" s="19">
        <v>196</v>
      </c>
      <c r="F336" s="5" t="s">
        <v>915</v>
      </c>
      <c r="G336" s="24">
        <v>53.25</v>
      </c>
      <c r="H336" s="24">
        <v>-2.15</v>
      </c>
      <c r="I336" s="5" t="s">
        <v>288</v>
      </c>
      <c r="J336" s="5" t="s">
        <v>324</v>
      </c>
      <c r="K336" s="25">
        <v>1</v>
      </c>
      <c r="L336" s="25">
        <v>0</v>
      </c>
      <c r="M336" s="19">
        <v>-32.993499999999997</v>
      </c>
      <c r="N336" s="19" t="s">
        <v>286</v>
      </c>
      <c r="O336" s="20">
        <f t="shared" si="75"/>
        <v>-29.493499999999997</v>
      </c>
      <c r="P336" s="20">
        <v>0.3</v>
      </c>
      <c r="Q336" s="19" t="s">
        <v>286</v>
      </c>
      <c r="R336" s="20">
        <f t="shared" si="69"/>
        <v>-9.4207105218425973</v>
      </c>
      <c r="S336" s="19">
        <f t="shared" si="74"/>
        <v>-10.120710521842597</v>
      </c>
      <c r="T336" s="20">
        <v>21</v>
      </c>
      <c r="U336" s="20">
        <f t="shared" si="70"/>
        <v>294.14999999999998</v>
      </c>
      <c r="V336" s="19" t="s">
        <v>286</v>
      </c>
      <c r="W336" s="45">
        <v>21.3</v>
      </c>
      <c r="X336" s="21">
        <f t="shared" si="72"/>
        <v>994.8094486504915</v>
      </c>
      <c r="Y336" s="21">
        <f t="shared" si="73"/>
        <v>976.73947465866456</v>
      </c>
    </row>
    <row r="337" spans="1:25" s="20" customFormat="1" x14ac:dyDescent="0.2">
      <c r="A337" s="19">
        <v>192.5</v>
      </c>
      <c r="B337" s="19">
        <f t="shared" si="76"/>
        <v>4.5</v>
      </c>
      <c r="C337" s="19">
        <f t="shared" si="77"/>
        <v>3.5</v>
      </c>
      <c r="D337" s="19">
        <v>188</v>
      </c>
      <c r="E337" s="19">
        <v>196</v>
      </c>
      <c r="F337" s="5" t="s">
        <v>915</v>
      </c>
      <c r="G337" s="24">
        <v>53.25</v>
      </c>
      <c r="H337" s="24">
        <v>-2.15</v>
      </c>
      <c r="I337" s="5" t="s">
        <v>288</v>
      </c>
      <c r="J337" s="5" t="s">
        <v>325</v>
      </c>
      <c r="K337" s="25">
        <v>1</v>
      </c>
      <c r="L337" s="25">
        <v>0</v>
      </c>
      <c r="M337" s="19">
        <v>-33.849000000000004</v>
      </c>
      <c r="N337" s="19" t="s">
        <v>286</v>
      </c>
      <c r="O337" s="20">
        <f t="shared" si="75"/>
        <v>-30.349000000000004</v>
      </c>
      <c r="P337" s="20">
        <v>0.1</v>
      </c>
      <c r="Q337" s="19" t="s">
        <v>286</v>
      </c>
      <c r="R337" s="20">
        <f t="shared" si="69"/>
        <v>-9.4207105218425973</v>
      </c>
      <c r="S337" s="19">
        <f t="shared" si="74"/>
        <v>-10.320710521842598</v>
      </c>
      <c r="T337" s="20">
        <v>21</v>
      </c>
      <c r="U337" s="20">
        <f t="shared" si="70"/>
        <v>294.14999999999998</v>
      </c>
      <c r="V337" s="19" t="s">
        <v>286</v>
      </c>
      <c r="W337" s="45">
        <v>21.6</v>
      </c>
      <c r="X337" s="21">
        <f t="shared" si="72"/>
        <v>1055.7161495882769</v>
      </c>
      <c r="Y337" s="21">
        <f t="shared" si="73"/>
        <v>1104.1402757010994</v>
      </c>
    </row>
    <row r="338" spans="1:25" s="20" customFormat="1" x14ac:dyDescent="0.2">
      <c r="A338" s="19">
        <v>192.5</v>
      </c>
      <c r="B338" s="19">
        <f t="shared" si="76"/>
        <v>4.5</v>
      </c>
      <c r="C338" s="19">
        <f t="shared" si="77"/>
        <v>3.5</v>
      </c>
      <c r="D338" s="19">
        <v>188</v>
      </c>
      <c r="E338" s="19">
        <v>196</v>
      </c>
      <c r="F338" s="5" t="s">
        <v>915</v>
      </c>
      <c r="G338" s="24">
        <v>53.25</v>
      </c>
      <c r="H338" s="24">
        <v>-2.15</v>
      </c>
      <c r="I338" s="5" t="s">
        <v>288</v>
      </c>
      <c r="J338" s="5" t="s">
        <v>326</v>
      </c>
      <c r="K338" s="25">
        <v>1</v>
      </c>
      <c r="L338" s="25">
        <v>0</v>
      </c>
      <c r="M338" s="19">
        <v>-33.203000000000003</v>
      </c>
      <c r="N338" s="19" t="s">
        <v>286</v>
      </c>
      <c r="O338" s="20">
        <f t="shared" si="75"/>
        <v>-29.703000000000003</v>
      </c>
      <c r="P338" s="20">
        <v>1.4</v>
      </c>
      <c r="Q338" s="19" t="s">
        <v>286</v>
      </c>
      <c r="R338" s="20">
        <f t="shared" si="69"/>
        <v>-9.4207105218425973</v>
      </c>
      <c r="S338" s="19">
        <f t="shared" si="74"/>
        <v>-9.0207105218425969</v>
      </c>
      <c r="T338" s="20">
        <v>21</v>
      </c>
      <c r="U338" s="20">
        <f t="shared" si="70"/>
        <v>294.14999999999998</v>
      </c>
      <c r="V338" s="19" t="s">
        <v>286</v>
      </c>
      <c r="W338" s="45">
        <v>20.6</v>
      </c>
      <c r="X338" s="21">
        <f t="shared" si="72"/>
        <v>876.78120898009422</v>
      </c>
      <c r="Y338" s="21">
        <f t="shared" si="73"/>
        <v>769.5523133674327</v>
      </c>
    </row>
    <row r="339" spans="1:25" s="20" customFormat="1" x14ac:dyDescent="0.2">
      <c r="A339" s="19">
        <v>192.5</v>
      </c>
      <c r="B339" s="19">
        <f t="shared" si="76"/>
        <v>4.5</v>
      </c>
      <c r="C339" s="19">
        <f t="shared" si="77"/>
        <v>3.5</v>
      </c>
      <c r="D339" s="19">
        <v>188</v>
      </c>
      <c r="E339" s="19">
        <v>196</v>
      </c>
      <c r="F339" s="5" t="s">
        <v>915</v>
      </c>
      <c r="G339" s="24">
        <v>53.25</v>
      </c>
      <c r="H339" s="24">
        <v>-2.15</v>
      </c>
      <c r="I339" s="5" t="s">
        <v>288</v>
      </c>
      <c r="J339" s="5" t="s">
        <v>327</v>
      </c>
      <c r="K339" s="25">
        <v>1</v>
      </c>
      <c r="L339" s="25">
        <v>0</v>
      </c>
      <c r="M339" s="19">
        <v>-33.652500000000003</v>
      </c>
      <c r="N339" s="19" t="s">
        <v>286</v>
      </c>
      <c r="O339" s="20">
        <f t="shared" si="75"/>
        <v>-30.152500000000003</v>
      </c>
      <c r="P339" s="20">
        <v>1.2</v>
      </c>
      <c r="Q339" s="19" t="s">
        <v>286</v>
      </c>
      <c r="R339" s="20">
        <f t="shared" si="69"/>
        <v>-9.4207105218425973</v>
      </c>
      <c r="S339" s="19">
        <f t="shared" si="74"/>
        <v>-9.220710521842598</v>
      </c>
      <c r="T339" s="20">
        <v>21</v>
      </c>
      <c r="U339" s="20">
        <f t="shared" si="70"/>
        <v>294.14999999999998</v>
      </c>
      <c r="V339" s="19" t="s">
        <v>286</v>
      </c>
      <c r="W339" s="45">
        <v>19</v>
      </c>
      <c r="X339" s="21">
        <f t="shared" si="72"/>
        <v>689.73455106434062</v>
      </c>
      <c r="Y339" s="21">
        <f t="shared" si="73"/>
        <v>518.26992532908696</v>
      </c>
    </row>
    <row r="340" spans="1:25" s="20" customFormat="1" x14ac:dyDescent="0.2">
      <c r="A340" s="19">
        <v>192.5</v>
      </c>
      <c r="B340" s="19">
        <f t="shared" si="76"/>
        <v>4.5</v>
      </c>
      <c r="C340" s="19">
        <f t="shared" si="77"/>
        <v>3.5</v>
      </c>
      <c r="D340" s="19">
        <v>188</v>
      </c>
      <c r="E340" s="19">
        <v>196</v>
      </c>
      <c r="F340" s="5" t="s">
        <v>915</v>
      </c>
      <c r="G340" s="24">
        <v>53.25</v>
      </c>
      <c r="H340" s="24">
        <v>-2.15</v>
      </c>
      <c r="I340" s="5" t="s">
        <v>288</v>
      </c>
      <c r="J340" s="5" t="s">
        <v>328</v>
      </c>
      <c r="K340" s="25">
        <v>1</v>
      </c>
      <c r="L340" s="25">
        <v>0</v>
      </c>
      <c r="M340" s="19">
        <v>-28.252499999999998</v>
      </c>
      <c r="N340" s="19" t="s">
        <v>286</v>
      </c>
      <c r="O340" s="20">
        <f t="shared" si="75"/>
        <v>-24.752499999999998</v>
      </c>
      <c r="P340" s="20">
        <v>0.7</v>
      </c>
      <c r="Q340" s="19" t="s">
        <v>286</v>
      </c>
      <c r="R340" s="20">
        <f t="shared" si="69"/>
        <v>-9.6503234639739865</v>
      </c>
      <c r="S340" s="19">
        <f t="shared" si="74"/>
        <v>-9.9503234639739873</v>
      </c>
      <c r="T340" s="20">
        <v>19</v>
      </c>
      <c r="U340" s="20">
        <f t="shared" si="70"/>
        <v>292.14999999999998</v>
      </c>
      <c r="V340" s="19" t="s">
        <v>286</v>
      </c>
      <c r="W340" s="45">
        <v>18.600000000000001</v>
      </c>
      <c r="X340" s="21">
        <f t="shared" si="72"/>
        <v>619.16845584106727</v>
      </c>
      <c r="Y340" s="21">
        <f t="shared" si="73"/>
        <v>453.0706547157418</v>
      </c>
    </row>
    <row r="341" spans="1:25" s="20" customFormat="1" x14ac:dyDescent="0.2">
      <c r="A341" s="19">
        <v>192.5</v>
      </c>
      <c r="B341" s="19">
        <f t="shared" si="76"/>
        <v>4.5</v>
      </c>
      <c r="C341" s="19">
        <f t="shared" si="77"/>
        <v>3.5</v>
      </c>
      <c r="D341" s="19">
        <v>188</v>
      </c>
      <c r="E341" s="19">
        <v>196</v>
      </c>
      <c r="F341" s="5" t="s">
        <v>915</v>
      </c>
      <c r="G341" s="24">
        <v>53.25</v>
      </c>
      <c r="H341" s="24">
        <v>-2.15</v>
      </c>
      <c r="I341" s="5" t="s">
        <v>288</v>
      </c>
      <c r="J341" s="5" t="s">
        <v>329</v>
      </c>
      <c r="K341" s="25">
        <v>1</v>
      </c>
      <c r="L341" s="25">
        <v>0</v>
      </c>
      <c r="M341" s="19">
        <v>-30.105</v>
      </c>
      <c r="N341" s="19" t="s">
        <v>286</v>
      </c>
      <c r="O341" s="20">
        <f t="shared" si="75"/>
        <v>-26.605</v>
      </c>
      <c r="P341" s="20">
        <v>1.7</v>
      </c>
      <c r="Q341" s="19" t="s">
        <v>286</v>
      </c>
      <c r="R341" s="20">
        <f t="shared" si="69"/>
        <v>-9.6503234639739865</v>
      </c>
      <c r="S341" s="19">
        <f t="shared" si="74"/>
        <v>-8.9503234639739873</v>
      </c>
      <c r="T341" s="20">
        <v>19</v>
      </c>
      <c r="U341" s="20">
        <f t="shared" si="70"/>
        <v>292.14999999999998</v>
      </c>
      <c r="V341" s="19" t="s">
        <v>286</v>
      </c>
      <c r="W341" s="45">
        <v>15.2</v>
      </c>
      <c r="X341" s="21">
        <f t="shared" si="72"/>
        <v>432.86998240216195</v>
      </c>
      <c r="Y341" s="21">
        <f t="shared" si="73"/>
        <v>276.00855976935986</v>
      </c>
    </row>
    <row r="342" spans="1:25" s="20" customFormat="1" x14ac:dyDescent="0.2">
      <c r="A342" s="19">
        <v>192.5</v>
      </c>
      <c r="B342" s="19">
        <f t="shared" si="76"/>
        <v>4.5</v>
      </c>
      <c r="C342" s="19">
        <f t="shared" si="77"/>
        <v>3.5</v>
      </c>
      <c r="D342" s="19">
        <v>188</v>
      </c>
      <c r="E342" s="19">
        <v>196</v>
      </c>
      <c r="F342" s="5" t="s">
        <v>915</v>
      </c>
      <c r="G342" s="24">
        <v>53.25</v>
      </c>
      <c r="H342" s="24">
        <v>-2.15</v>
      </c>
      <c r="I342" s="5" t="s">
        <v>288</v>
      </c>
      <c r="J342" s="5" t="s">
        <v>330</v>
      </c>
      <c r="K342" s="25">
        <v>1</v>
      </c>
      <c r="L342" s="25">
        <v>0</v>
      </c>
      <c r="M342" s="19">
        <v>-29.21</v>
      </c>
      <c r="N342" s="19" t="s">
        <v>286</v>
      </c>
      <c r="O342" s="20">
        <f t="shared" si="75"/>
        <v>-25.71</v>
      </c>
      <c r="P342" s="20">
        <v>1.8</v>
      </c>
      <c r="Q342" s="19" t="s">
        <v>286</v>
      </c>
      <c r="R342" s="20">
        <f t="shared" si="69"/>
        <v>-9.6503234639739865</v>
      </c>
      <c r="S342" s="19">
        <f t="shared" si="74"/>
        <v>-8.8503234639739858</v>
      </c>
      <c r="T342" s="20">
        <v>19</v>
      </c>
      <c r="U342" s="20">
        <f t="shared" si="70"/>
        <v>292.14999999999998</v>
      </c>
      <c r="V342" s="19" t="s">
        <v>286</v>
      </c>
      <c r="W342" s="45">
        <v>17.5</v>
      </c>
      <c r="X342" s="21">
        <f t="shared" si="72"/>
        <v>543.49231123827008</v>
      </c>
      <c r="Y342" s="21">
        <f t="shared" si="73"/>
        <v>375.19913593647357</v>
      </c>
    </row>
    <row r="343" spans="1:25" s="20" customFormat="1" x14ac:dyDescent="0.2">
      <c r="A343" s="19">
        <v>192.5</v>
      </c>
      <c r="B343" s="19">
        <f t="shared" si="76"/>
        <v>4.5</v>
      </c>
      <c r="C343" s="19">
        <f t="shared" si="77"/>
        <v>3.5</v>
      </c>
      <c r="D343" s="19">
        <v>188</v>
      </c>
      <c r="E343" s="19">
        <v>196</v>
      </c>
      <c r="F343" s="5" t="s">
        <v>915</v>
      </c>
      <c r="G343" s="24">
        <v>53.25</v>
      </c>
      <c r="H343" s="24">
        <v>-2.15</v>
      </c>
      <c r="I343" s="5" t="s">
        <v>288</v>
      </c>
      <c r="J343" s="5" t="s">
        <v>331</v>
      </c>
      <c r="K343" s="25">
        <v>1</v>
      </c>
      <c r="L343" s="25">
        <v>0</v>
      </c>
      <c r="M343" s="19">
        <v>-30.138999999999999</v>
      </c>
      <c r="N343" s="19" t="s">
        <v>286</v>
      </c>
      <c r="O343" s="20">
        <f t="shared" si="75"/>
        <v>-26.638999999999999</v>
      </c>
      <c r="P343" s="20">
        <v>1.5</v>
      </c>
      <c r="Q343" s="19" t="s">
        <v>286</v>
      </c>
      <c r="R343" s="20">
        <f t="shared" si="69"/>
        <v>-9.6503234639739865</v>
      </c>
      <c r="S343" s="19">
        <f t="shared" si="74"/>
        <v>-9.1503234639739865</v>
      </c>
      <c r="T343" s="20">
        <v>19</v>
      </c>
      <c r="U343" s="20">
        <f t="shared" si="70"/>
        <v>292.14999999999998</v>
      </c>
      <c r="V343" s="19" t="s">
        <v>286</v>
      </c>
      <c r="W343" s="45">
        <v>18.100000000000001</v>
      </c>
      <c r="X343" s="21">
        <f t="shared" si="72"/>
        <v>582.31319061243232</v>
      </c>
      <c r="Y343" s="21">
        <f t="shared" si="73"/>
        <v>414.01283965403991</v>
      </c>
    </row>
    <row r="344" spans="1:25" s="20" customFormat="1" x14ac:dyDescent="0.2">
      <c r="A344" s="19">
        <v>192.55800609756099</v>
      </c>
      <c r="B344" s="19">
        <v>0</v>
      </c>
      <c r="C344" s="19">
        <v>0</v>
      </c>
      <c r="D344" s="19">
        <v>192.55800609756099</v>
      </c>
      <c r="E344" s="19">
        <v>192.55800609756099</v>
      </c>
      <c r="F344" s="5" t="s">
        <v>915</v>
      </c>
      <c r="G344" s="24">
        <v>53.25</v>
      </c>
      <c r="H344" s="24">
        <v>-2.15</v>
      </c>
      <c r="I344" s="5" t="s">
        <v>288</v>
      </c>
      <c r="J344" s="5" t="s">
        <v>332</v>
      </c>
      <c r="K344" s="25">
        <v>1</v>
      </c>
      <c r="L344" s="25">
        <v>0</v>
      </c>
      <c r="M344" s="19">
        <v>-31.387499999999999</v>
      </c>
      <c r="N344" s="19" t="s">
        <v>286</v>
      </c>
      <c r="O344" s="20">
        <f t="shared" si="75"/>
        <v>-27.887499999999999</v>
      </c>
      <c r="P344" s="20">
        <v>0.89558433642055002</v>
      </c>
      <c r="Q344" s="19" t="s">
        <v>286</v>
      </c>
      <c r="R344" s="20">
        <f t="shared" si="69"/>
        <v>-9.6503234639739865</v>
      </c>
      <c r="S344" s="19">
        <f t="shared" si="74"/>
        <v>-9.754739127553437</v>
      </c>
      <c r="T344" s="20">
        <v>19</v>
      </c>
      <c r="U344" s="20">
        <f t="shared" si="70"/>
        <v>292.14999999999998</v>
      </c>
      <c r="V344" s="19" t="s">
        <v>286</v>
      </c>
      <c r="W344" s="45">
        <v>18.5</v>
      </c>
      <c r="X344" s="21">
        <f t="shared" si="72"/>
        <v>611.42885014305386</v>
      </c>
      <c r="Y344" s="21">
        <f t="shared" si="73"/>
        <v>444.68045740619095</v>
      </c>
    </row>
    <row r="345" spans="1:25" s="20" customFormat="1" x14ac:dyDescent="0.2">
      <c r="A345" s="19">
        <v>192.65007926829301</v>
      </c>
      <c r="B345" s="19">
        <v>0</v>
      </c>
      <c r="C345" s="19">
        <v>0</v>
      </c>
      <c r="D345" s="19">
        <v>192.65007926829301</v>
      </c>
      <c r="E345" s="19">
        <v>192.65007926829301</v>
      </c>
      <c r="F345" s="5" t="s">
        <v>915</v>
      </c>
      <c r="G345" s="24">
        <v>53.25</v>
      </c>
      <c r="H345" s="24">
        <v>-2.15</v>
      </c>
      <c r="I345" s="5" t="s">
        <v>288</v>
      </c>
      <c r="J345" s="5" t="s">
        <v>333</v>
      </c>
      <c r="K345" s="25">
        <v>1</v>
      </c>
      <c r="L345" s="25">
        <v>0</v>
      </c>
      <c r="M345" s="19">
        <v>-30.927500000000002</v>
      </c>
      <c r="N345" s="19" t="s">
        <v>286</v>
      </c>
      <c r="O345" s="20">
        <f t="shared" si="75"/>
        <v>-27.427500000000002</v>
      </c>
      <c r="P345" s="20">
        <v>0.30357075413745599</v>
      </c>
      <c r="Q345" s="19" t="s">
        <v>286</v>
      </c>
      <c r="R345" s="20">
        <f t="shared" si="69"/>
        <v>-9.6503234639739865</v>
      </c>
      <c r="S345" s="19">
        <f t="shared" si="74"/>
        <v>-10.346752709836531</v>
      </c>
      <c r="T345" s="20">
        <v>19</v>
      </c>
      <c r="U345" s="20">
        <f t="shared" si="70"/>
        <v>292.14999999999998</v>
      </c>
      <c r="V345" s="19" t="s">
        <v>286</v>
      </c>
      <c r="W345" s="44">
        <v>17.3</v>
      </c>
      <c r="X345" s="21">
        <f t="shared" si="72"/>
        <v>531.67726099395998</v>
      </c>
      <c r="Y345" s="21">
        <f t="shared" si="73"/>
        <v>363.82946515051987</v>
      </c>
    </row>
    <row r="346" spans="1:25" s="20" customFormat="1" x14ac:dyDescent="0.2">
      <c r="A346" s="19">
        <v>192.74951829268301</v>
      </c>
      <c r="B346" s="19">
        <v>0</v>
      </c>
      <c r="C346" s="19">
        <v>0</v>
      </c>
      <c r="D346" s="19">
        <v>192.74951829268301</v>
      </c>
      <c r="E346" s="19">
        <v>192.74951829268301</v>
      </c>
      <c r="F346" s="5" t="s">
        <v>915</v>
      </c>
      <c r="G346" s="24">
        <v>53.25</v>
      </c>
      <c r="H346" s="24">
        <v>-2.15</v>
      </c>
      <c r="I346" s="5" t="s">
        <v>288</v>
      </c>
      <c r="J346" s="5" t="s">
        <v>334</v>
      </c>
      <c r="K346" s="25">
        <v>1</v>
      </c>
      <c r="L346" s="25">
        <v>0</v>
      </c>
      <c r="M346" s="19">
        <v>-31.8735</v>
      </c>
      <c r="N346" s="19" t="s">
        <v>286</v>
      </c>
      <c r="O346" s="20">
        <f t="shared" si="75"/>
        <v>-28.3735</v>
      </c>
      <c r="P346" s="20">
        <v>0.231231938290164</v>
      </c>
      <c r="Q346" s="19" t="s">
        <v>286</v>
      </c>
      <c r="R346" s="20">
        <f t="shared" si="69"/>
        <v>-9.6503234639739865</v>
      </c>
      <c r="S346" s="19">
        <f t="shared" si="74"/>
        <v>-10.419091525683822</v>
      </c>
      <c r="T346" s="20">
        <v>19</v>
      </c>
      <c r="U346" s="20">
        <f t="shared" si="70"/>
        <v>292.14999999999998</v>
      </c>
      <c r="V346" s="19" t="s">
        <v>286</v>
      </c>
      <c r="W346" s="44">
        <v>17.899999999999999</v>
      </c>
      <c r="X346" s="21">
        <f t="shared" si="72"/>
        <v>568.7710233888871</v>
      </c>
      <c r="Y346" s="21">
        <f t="shared" si="73"/>
        <v>400.21241166557172</v>
      </c>
    </row>
    <row r="347" spans="1:25" s="20" customFormat="1" x14ac:dyDescent="0.2">
      <c r="A347" s="19">
        <v>192.846696363636</v>
      </c>
      <c r="B347" s="19">
        <v>0</v>
      </c>
      <c r="C347" s="19">
        <v>0</v>
      </c>
      <c r="D347" s="19">
        <v>192.846696363636</v>
      </c>
      <c r="E347" s="19">
        <v>192.846696363636</v>
      </c>
      <c r="F347" s="5" t="s">
        <v>915</v>
      </c>
      <c r="G347" s="24">
        <v>53.25</v>
      </c>
      <c r="H347" s="24">
        <v>-2.15</v>
      </c>
      <c r="I347" s="5" t="s">
        <v>288</v>
      </c>
      <c r="J347" s="5" t="s">
        <v>335</v>
      </c>
      <c r="K347" s="25">
        <v>1</v>
      </c>
      <c r="L347" s="25">
        <v>0</v>
      </c>
      <c r="M347" s="19">
        <v>-30.802500000000002</v>
      </c>
      <c r="N347" s="19" t="s">
        <v>286</v>
      </c>
      <c r="O347" s="20">
        <f t="shared" si="75"/>
        <v>-27.302500000000002</v>
      </c>
      <c r="P347" s="20">
        <v>0.377965703465238</v>
      </c>
      <c r="Q347" s="19" t="s">
        <v>286</v>
      </c>
      <c r="R347" s="20">
        <f t="shared" si="69"/>
        <v>-9.6503234639739865</v>
      </c>
      <c r="S347" s="19">
        <f t="shared" si="74"/>
        <v>-10.272357760508749</v>
      </c>
      <c r="T347" s="20">
        <v>19</v>
      </c>
      <c r="U347" s="20">
        <f t="shared" si="70"/>
        <v>292.14999999999998</v>
      </c>
      <c r="V347" s="19" t="s">
        <v>286</v>
      </c>
      <c r="W347" s="44">
        <v>17.5</v>
      </c>
      <c r="X347" s="21">
        <f t="shared" si="72"/>
        <v>543.49231123827008</v>
      </c>
      <c r="Y347" s="21">
        <f t="shared" si="73"/>
        <v>375.19913593647357</v>
      </c>
    </row>
    <row r="348" spans="1:25" s="20" customFormat="1" x14ac:dyDescent="0.2">
      <c r="A348" s="19">
        <v>192.87560062272701</v>
      </c>
      <c r="B348" s="19">
        <v>0</v>
      </c>
      <c r="C348" s="19">
        <v>0</v>
      </c>
      <c r="D348" s="19">
        <v>192.87560062272701</v>
      </c>
      <c r="E348" s="19">
        <v>192.87560062272701</v>
      </c>
      <c r="F348" s="5" t="s">
        <v>915</v>
      </c>
      <c r="G348" s="24">
        <v>53.25</v>
      </c>
      <c r="H348" s="24">
        <v>-2.15</v>
      </c>
      <c r="I348" s="5" t="s">
        <v>288</v>
      </c>
      <c r="J348" s="5" t="s">
        <v>336</v>
      </c>
      <c r="K348" s="25">
        <v>1</v>
      </c>
      <c r="L348" s="25">
        <v>0</v>
      </c>
      <c r="M348" s="19">
        <v>-30.046500000000002</v>
      </c>
      <c r="N348" s="19" t="s">
        <v>286</v>
      </c>
      <c r="O348" s="20">
        <f t="shared" si="75"/>
        <v>-26.546500000000002</v>
      </c>
      <c r="P348" s="20">
        <v>0.33438848284397799</v>
      </c>
      <c r="Q348" s="19" t="s">
        <v>286</v>
      </c>
      <c r="R348" s="20">
        <f t="shared" si="69"/>
        <v>-9.6503234639739865</v>
      </c>
      <c r="S348" s="19">
        <f t="shared" si="74"/>
        <v>-10.315934981130008</v>
      </c>
      <c r="T348" s="20">
        <v>19</v>
      </c>
      <c r="U348" s="20">
        <f t="shared" si="70"/>
        <v>292.14999999999998</v>
      </c>
      <c r="V348" s="19" t="s">
        <v>286</v>
      </c>
      <c r="W348" s="44">
        <v>16.7</v>
      </c>
      <c r="X348" s="21">
        <f t="shared" si="72"/>
        <v>499.12559195351332</v>
      </c>
      <c r="Y348" s="21">
        <f t="shared" si="73"/>
        <v>333.51034305464316</v>
      </c>
    </row>
    <row r="349" spans="1:25" s="20" customFormat="1" x14ac:dyDescent="0.2">
      <c r="A349" s="19">
        <v>192.93462363636399</v>
      </c>
      <c r="B349" s="19">
        <v>0</v>
      </c>
      <c r="C349" s="19">
        <v>0</v>
      </c>
      <c r="D349" s="19">
        <v>192.93462363636399</v>
      </c>
      <c r="E349" s="19">
        <v>192.93462363636399</v>
      </c>
      <c r="F349" s="5" t="s">
        <v>915</v>
      </c>
      <c r="G349" s="24">
        <v>53.25</v>
      </c>
      <c r="H349" s="24">
        <v>-2.15</v>
      </c>
      <c r="I349" s="5" t="s">
        <v>288</v>
      </c>
      <c r="J349" s="5" t="s">
        <v>337</v>
      </c>
      <c r="K349" s="25">
        <v>1</v>
      </c>
      <c r="L349" s="25">
        <v>0</v>
      </c>
      <c r="M349" s="19">
        <v>-30.522500000000001</v>
      </c>
      <c r="N349" s="19" t="s">
        <v>286</v>
      </c>
      <c r="O349" s="20">
        <f t="shared" si="75"/>
        <v>-27.022500000000001</v>
      </c>
      <c r="P349" s="20">
        <v>1.0380921062231501</v>
      </c>
      <c r="Q349" s="19" t="s">
        <v>286</v>
      </c>
      <c r="R349" s="20">
        <f t="shared" si="69"/>
        <v>-9.6503234639739865</v>
      </c>
      <c r="S349" s="19">
        <f t="shared" si="74"/>
        <v>-9.6122313577508365</v>
      </c>
      <c r="T349" s="20">
        <v>19</v>
      </c>
      <c r="U349" s="20">
        <f t="shared" si="70"/>
        <v>292.14999999999998</v>
      </c>
      <c r="V349" s="19" t="s">
        <v>286</v>
      </c>
      <c r="W349" s="44">
        <v>17.899999999999999</v>
      </c>
      <c r="X349" s="21">
        <f t="shared" si="72"/>
        <v>568.7710233888871</v>
      </c>
      <c r="Y349" s="21">
        <f t="shared" si="73"/>
        <v>400.21241166557172</v>
      </c>
    </row>
    <row r="350" spans="1:25" s="20" customFormat="1" x14ac:dyDescent="0.2">
      <c r="A350" s="19">
        <v>193.04563181818199</v>
      </c>
      <c r="B350" s="19">
        <v>0</v>
      </c>
      <c r="C350" s="19">
        <v>0</v>
      </c>
      <c r="D350" s="19">
        <v>193.04563181818199</v>
      </c>
      <c r="E350" s="19">
        <v>193.04563181818199</v>
      </c>
      <c r="F350" s="5" t="s">
        <v>915</v>
      </c>
      <c r="G350" s="24">
        <v>53.25</v>
      </c>
      <c r="H350" s="24">
        <v>-2.15</v>
      </c>
      <c r="I350" s="5" t="s">
        <v>288</v>
      </c>
      <c r="J350" s="5" t="s">
        <v>338</v>
      </c>
      <c r="K350" s="25">
        <v>1</v>
      </c>
      <c r="L350" s="25">
        <v>0</v>
      </c>
      <c r="M350" s="19">
        <v>-29.547249999999998</v>
      </c>
      <c r="N350" s="19" t="s">
        <v>286</v>
      </c>
      <c r="O350" s="20">
        <f t="shared" si="75"/>
        <v>-26.047249999999998</v>
      </c>
      <c r="P350" s="20">
        <v>1.98158335</v>
      </c>
      <c r="Q350" s="19" t="s">
        <v>286</v>
      </c>
      <c r="R350" s="20">
        <f t="shared" si="69"/>
        <v>-9.6503234639739865</v>
      </c>
      <c r="S350" s="19">
        <f t="shared" si="74"/>
        <v>-8.6687401139739872</v>
      </c>
      <c r="T350" s="20">
        <v>19</v>
      </c>
      <c r="U350" s="20">
        <f t="shared" si="70"/>
        <v>292.14999999999998</v>
      </c>
      <c r="V350" s="19" t="s">
        <v>286</v>
      </c>
      <c r="W350" s="44">
        <v>17.8</v>
      </c>
      <c r="X350" s="21">
        <f t="shared" si="72"/>
        <v>562.2334254189002</v>
      </c>
      <c r="Y350" s="21">
        <f t="shared" si="73"/>
        <v>393.65155245793954</v>
      </c>
    </row>
    <row r="351" spans="1:25" s="20" customFormat="1" x14ac:dyDescent="0.2">
      <c r="A351" s="19">
        <v>193.93170227272699</v>
      </c>
      <c r="B351" s="19">
        <v>0</v>
      </c>
      <c r="C351" s="19">
        <v>0</v>
      </c>
      <c r="D351" s="19">
        <v>193.93170227272699</v>
      </c>
      <c r="E351" s="19">
        <v>193.93170227272699</v>
      </c>
      <c r="F351" s="5" t="s">
        <v>915</v>
      </c>
      <c r="G351" s="24">
        <v>53.25</v>
      </c>
      <c r="H351" s="24">
        <v>-2.15</v>
      </c>
      <c r="I351" s="5" t="s">
        <v>288</v>
      </c>
      <c r="J351" s="5" t="s">
        <v>339</v>
      </c>
      <c r="K351" s="25">
        <v>1</v>
      </c>
      <c r="L351" s="25">
        <v>0</v>
      </c>
      <c r="M351" s="19">
        <v>-29.547249999999998</v>
      </c>
      <c r="N351" s="19" t="s">
        <v>286</v>
      </c>
      <c r="O351" s="20">
        <f t="shared" si="75"/>
        <v>-26.047249999999998</v>
      </c>
      <c r="P351" s="20">
        <v>2.0705521440000001</v>
      </c>
      <c r="Q351" s="19" t="s">
        <v>286</v>
      </c>
      <c r="R351" s="20">
        <f t="shared" si="69"/>
        <v>-9.6503234639739865</v>
      </c>
      <c r="S351" s="19">
        <f t="shared" si="74"/>
        <v>-8.579771319973986</v>
      </c>
      <c r="T351" s="20">
        <v>19</v>
      </c>
      <c r="U351" s="20">
        <f t="shared" si="70"/>
        <v>292.14999999999998</v>
      </c>
      <c r="V351" s="19" t="s">
        <v>286</v>
      </c>
      <c r="W351" s="44">
        <v>17.899999999999999</v>
      </c>
      <c r="X351" s="21">
        <f t="shared" si="72"/>
        <v>568.7710233888871</v>
      </c>
      <c r="Y351" s="21">
        <f t="shared" si="73"/>
        <v>400.21241166557172</v>
      </c>
    </row>
    <row r="352" spans="1:25" s="20" customFormat="1" x14ac:dyDescent="0.2">
      <c r="A352" s="19">
        <v>195.60356656346701</v>
      </c>
      <c r="B352" s="19">
        <v>0</v>
      </c>
      <c r="C352" s="19">
        <v>0</v>
      </c>
      <c r="D352" s="19">
        <v>195.60356656346701</v>
      </c>
      <c r="E352" s="19">
        <v>195.60356656346701</v>
      </c>
      <c r="F352" s="5" t="s">
        <v>915</v>
      </c>
      <c r="G352" s="24">
        <v>53.25</v>
      </c>
      <c r="H352" s="24">
        <v>-2.15</v>
      </c>
      <c r="I352" s="5" t="s">
        <v>288</v>
      </c>
      <c r="J352" s="5" t="s">
        <v>340</v>
      </c>
      <c r="K352" s="25">
        <v>1</v>
      </c>
      <c r="L352" s="25">
        <v>0</v>
      </c>
      <c r="M352" s="19">
        <v>-29.944499999999998</v>
      </c>
      <c r="N352" s="19" t="s">
        <v>286</v>
      </c>
      <c r="O352" s="20">
        <f t="shared" si="75"/>
        <v>-26.444499999999998</v>
      </c>
      <c r="P352" s="20">
        <v>2</v>
      </c>
      <c r="Q352" s="19" t="s">
        <v>286</v>
      </c>
      <c r="R352" s="20">
        <f t="shared" ref="R352:R355" si="78">24.12-(9866/U352)</f>
        <v>-9.6503234639739865</v>
      </c>
      <c r="S352" s="19">
        <f t="shared" si="74"/>
        <v>-8.6503234639739865</v>
      </c>
      <c r="T352" s="20">
        <v>19</v>
      </c>
      <c r="U352" s="20">
        <f t="shared" ref="U352:U355" si="79">T352+273.15</f>
        <v>292.14999999999998</v>
      </c>
      <c r="V352" s="19" t="s">
        <v>286</v>
      </c>
      <c r="W352" s="44">
        <v>18.3</v>
      </c>
      <c r="X352" s="21">
        <f t="shared" ref="X352:X354" si="80">(168/(26.5-W352))/(EXP(-58.0931+90.5069*(100/U352)+22.294*LN(U352/100)+34*(0.02777+(-0.02589)*(U352/100)+0.00506*(U352/100)^2)))</f>
        <v>596.51595135907689</v>
      </c>
      <c r="Y352" s="21">
        <f t="shared" ref="Y352:Y354" si="81">(82.4/(23.9-W352))/(EXP(-58.093+90.5069*(100/U352)+22.294*LN(U352/100)+34*(0.02777+(-0.0259)*(U352/100)+0.00506*(U352/100)^2)))</f>
        <v>428.79901249882698</v>
      </c>
    </row>
    <row r="353" spans="1:25" s="20" customFormat="1" x14ac:dyDescent="0.2">
      <c r="A353" s="19">
        <v>195.72460681114501</v>
      </c>
      <c r="B353" s="19">
        <v>0</v>
      </c>
      <c r="C353" s="19">
        <v>0</v>
      </c>
      <c r="D353" s="19">
        <v>195.72460681114501</v>
      </c>
      <c r="E353" s="19">
        <v>195.72460681114501</v>
      </c>
      <c r="F353" s="5" t="s">
        <v>915</v>
      </c>
      <c r="G353" s="24">
        <v>53.25</v>
      </c>
      <c r="H353" s="24">
        <v>-2.15</v>
      </c>
      <c r="I353" s="5" t="s">
        <v>288</v>
      </c>
      <c r="J353" s="5" t="s">
        <v>341</v>
      </c>
      <c r="K353" s="25">
        <v>1</v>
      </c>
      <c r="L353" s="25">
        <v>0</v>
      </c>
      <c r="M353" s="19">
        <v>-30.515499999999999</v>
      </c>
      <c r="N353" s="19" t="s">
        <v>286</v>
      </c>
      <c r="O353" s="20">
        <f t="shared" si="75"/>
        <v>-27.015499999999999</v>
      </c>
      <c r="P353" s="20">
        <v>2.8</v>
      </c>
      <c r="Q353" s="19" t="s">
        <v>286</v>
      </c>
      <c r="R353" s="20">
        <f t="shared" si="78"/>
        <v>-9.6503234639739865</v>
      </c>
      <c r="S353" s="19">
        <f t="shared" ref="S353:S373" si="82">P353-1+R353</f>
        <v>-7.8503234639739867</v>
      </c>
      <c r="T353" s="20">
        <v>19</v>
      </c>
      <c r="U353" s="20">
        <f t="shared" si="79"/>
        <v>292.14999999999998</v>
      </c>
      <c r="V353" s="19" t="s">
        <v>286</v>
      </c>
      <c r="W353" s="44">
        <v>19.7</v>
      </c>
      <c r="X353" s="21">
        <f t="shared" si="80"/>
        <v>719.3280589918279</v>
      </c>
      <c r="Y353" s="21">
        <f t="shared" si="81"/>
        <v>571.73201666510261</v>
      </c>
    </row>
    <row r="354" spans="1:25" s="20" customFormat="1" x14ac:dyDescent="0.2">
      <c r="A354" s="19">
        <v>195.83271826625401</v>
      </c>
      <c r="B354" s="19">
        <v>0</v>
      </c>
      <c r="C354" s="19">
        <v>0</v>
      </c>
      <c r="D354" s="19">
        <v>195.83271826625401</v>
      </c>
      <c r="E354" s="19">
        <v>195.83271826625401</v>
      </c>
      <c r="F354" s="5" t="s">
        <v>915</v>
      </c>
      <c r="G354" s="24">
        <v>53.25</v>
      </c>
      <c r="H354" s="24">
        <v>-2.15</v>
      </c>
      <c r="I354" s="5" t="s">
        <v>288</v>
      </c>
      <c r="J354" s="5" t="s">
        <v>342</v>
      </c>
      <c r="K354" s="25">
        <v>1</v>
      </c>
      <c r="L354" s="25">
        <v>0</v>
      </c>
      <c r="M354" s="19">
        <v>-27.746499999999997</v>
      </c>
      <c r="N354" s="19" t="s">
        <v>286</v>
      </c>
      <c r="O354" s="20">
        <f t="shared" si="75"/>
        <v>-24.246499999999997</v>
      </c>
      <c r="P354" s="20">
        <v>2.9</v>
      </c>
      <c r="Q354" s="19" t="s">
        <v>286</v>
      </c>
      <c r="R354" s="20">
        <f t="shared" si="78"/>
        <v>-9.6503234639739865</v>
      </c>
      <c r="S354" s="19">
        <f t="shared" si="82"/>
        <v>-7.7503234639739862</v>
      </c>
      <c r="T354" s="20">
        <v>19</v>
      </c>
      <c r="U354" s="20">
        <f t="shared" si="79"/>
        <v>292.14999999999998</v>
      </c>
      <c r="V354" s="19" t="s">
        <v>286</v>
      </c>
      <c r="W354" s="44">
        <v>16.899999999999999</v>
      </c>
      <c r="X354" s="21">
        <f t="shared" si="80"/>
        <v>509.52404178587807</v>
      </c>
      <c r="Y354" s="21">
        <f t="shared" si="81"/>
        <v>343.03920999906148</v>
      </c>
    </row>
    <row r="355" spans="1:25" x14ac:dyDescent="0.2">
      <c r="A355" s="26">
        <v>200</v>
      </c>
      <c r="B355" s="19">
        <f>ABS(A355-D355)</f>
        <v>1</v>
      </c>
      <c r="C355" s="19">
        <f>ABS(E355-A355)</f>
        <v>1</v>
      </c>
      <c r="D355" s="26">
        <v>199</v>
      </c>
      <c r="E355" s="26">
        <v>201</v>
      </c>
      <c r="F355" s="27" t="s">
        <v>834</v>
      </c>
      <c r="G355" s="24">
        <v>48.496045000000002</v>
      </c>
      <c r="H355" s="24">
        <v>7.6508719999999997</v>
      </c>
      <c r="I355" s="27" t="s">
        <v>604</v>
      </c>
      <c r="J355" s="31">
        <v>317350</v>
      </c>
      <c r="K355" s="32">
        <v>0</v>
      </c>
      <c r="L355" s="32">
        <v>0</v>
      </c>
      <c r="M355" s="26">
        <v>-31.49625</v>
      </c>
      <c r="N355" s="26" t="s">
        <v>1099</v>
      </c>
      <c r="O355" s="20">
        <f t="shared" si="75"/>
        <v>-27.99625</v>
      </c>
      <c r="P355" s="20">
        <v>4</v>
      </c>
      <c r="Q355" s="20" t="s">
        <v>804</v>
      </c>
      <c r="R355" s="20">
        <f t="shared" si="78"/>
        <v>-8.984049927859612</v>
      </c>
      <c r="S355" s="19">
        <f t="shared" si="82"/>
        <v>-5.984049927859612</v>
      </c>
      <c r="T355" s="20">
        <v>24.88</v>
      </c>
      <c r="U355" s="20">
        <f t="shared" si="79"/>
        <v>298.02999999999997</v>
      </c>
      <c r="V355" s="23" t="s">
        <v>804</v>
      </c>
      <c r="W355" s="19">
        <f>1000*((S355+1000)/(O355+1000)-1)</f>
        <v>22.646209000881434</v>
      </c>
      <c r="X355" s="21">
        <f>(168/(26.5-W355))/(EXP(-58.0931+90.5069*(100/U355)+22.294*LN(U355/100)+34*(0.02777+(-0.02589)*(U355/100)+0.00506*(U355/100)^2)))</f>
        <v>1488.0262186725447</v>
      </c>
      <c r="Y355" s="21">
        <f>(82.4/(23.9-W355))/(EXP(-58.093+90.5069*(100/U355)+22.294*LN(U355/100)+34*(0.02777+(-0.0259)*(U355/100)+0.00506*(U355/100)^2)))</f>
        <v>2245.3712922308328</v>
      </c>
    </row>
    <row r="356" spans="1:25" x14ac:dyDescent="0.2">
      <c r="A356" s="19">
        <f t="shared" ref="A356:A376" si="83">(D356+E356)/2</f>
        <v>203.5</v>
      </c>
      <c r="B356" s="19">
        <f t="shared" ref="B356:B376" si="84">A356-D356</f>
        <v>1.5</v>
      </c>
      <c r="C356" s="19">
        <f t="shared" ref="C356:C376" si="85">E356-A356</f>
        <v>1.5</v>
      </c>
      <c r="D356" s="19">
        <v>202</v>
      </c>
      <c r="E356" s="19">
        <v>205</v>
      </c>
      <c r="F356" s="5" t="s">
        <v>914</v>
      </c>
      <c r="G356" s="24">
        <v>51.1</v>
      </c>
      <c r="H356" s="24">
        <v>-3.17</v>
      </c>
      <c r="I356" s="5" t="s">
        <v>367</v>
      </c>
      <c r="J356" s="5" t="s">
        <v>366</v>
      </c>
      <c r="K356" s="25">
        <v>1</v>
      </c>
      <c r="L356" s="25">
        <v>0</v>
      </c>
      <c r="M356" s="19">
        <v>-34.299999999999997</v>
      </c>
      <c r="N356" s="19" t="s">
        <v>365</v>
      </c>
      <c r="O356" s="20">
        <f t="shared" ref="O356:O379" si="86">M356+3.5</f>
        <v>-30.799999999999997</v>
      </c>
      <c r="P356" s="20">
        <v>-0.7</v>
      </c>
      <c r="Q356" s="20" t="s">
        <v>1133</v>
      </c>
      <c r="R356" s="20">
        <f t="shared" ref="R356:R364" si="87">24.12-(9866/U356)</f>
        <v>-8.5110567223416602</v>
      </c>
      <c r="S356" s="19">
        <f t="shared" si="82"/>
        <v>-10.21105672234166</v>
      </c>
      <c r="T356" s="20">
        <v>29.2</v>
      </c>
      <c r="U356" s="20">
        <f t="shared" ref="U356:U364" si="88">T356+273.15</f>
        <v>302.34999999999997</v>
      </c>
      <c r="V356" s="20" t="s">
        <v>1133</v>
      </c>
      <c r="W356" s="19">
        <f>1000*((S356+1000)/(O356+1000)-1)</f>
        <v>21.243234912977861</v>
      </c>
      <c r="X356" s="21">
        <f t="shared" ref="X356:X400" si="89">(168/(26.5-W356))/(EXP(-58.0931+90.5069*(100/U356)+22.294*LN(U356/100)+34*(0.02777+(-0.02589)*(U356/100)+0.00506*(U356/100)^2)))</f>
        <v>1213.4507534850165</v>
      </c>
      <c r="Y356" s="21">
        <f t="shared" ref="Y356:Y400" si="90">(82.4/(23.9-W356))/(EXP(-58.093+90.5069*(100/U356)+22.294*LN(U356/100)+34*(0.02777+(-0.0259)*(U356/100)+0.00506*(U356/100)^2)))</f>
        <v>1178.7142146127994</v>
      </c>
    </row>
    <row r="357" spans="1:25" x14ac:dyDescent="0.2">
      <c r="A357" s="19">
        <f t="shared" si="83"/>
        <v>203.5</v>
      </c>
      <c r="B357" s="19">
        <f t="shared" si="84"/>
        <v>1.5</v>
      </c>
      <c r="C357" s="19">
        <f t="shared" si="85"/>
        <v>1.5</v>
      </c>
      <c r="D357" s="19">
        <v>202</v>
      </c>
      <c r="E357" s="19">
        <v>205</v>
      </c>
      <c r="F357" s="5" t="s">
        <v>914</v>
      </c>
      <c r="G357" s="24">
        <v>51.1</v>
      </c>
      <c r="H357" s="24">
        <v>-3.17</v>
      </c>
      <c r="I357" s="5" t="s">
        <v>367</v>
      </c>
      <c r="J357" s="5" t="s">
        <v>368</v>
      </c>
      <c r="K357" s="25">
        <v>1</v>
      </c>
      <c r="L357" s="25">
        <v>0</v>
      </c>
      <c r="M357" s="19">
        <v>-34.9</v>
      </c>
      <c r="N357" s="19" t="s">
        <v>365</v>
      </c>
      <c r="O357" s="20">
        <f t="shared" si="86"/>
        <v>-31.4</v>
      </c>
      <c r="P357" s="20">
        <v>-0.7</v>
      </c>
      <c r="Q357" s="20" t="s">
        <v>1133</v>
      </c>
      <c r="R357" s="20">
        <f t="shared" si="87"/>
        <v>-8.5110567223416602</v>
      </c>
      <c r="S357" s="19">
        <f t="shared" si="82"/>
        <v>-10.21105672234166</v>
      </c>
      <c r="T357" s="20">
        <v>29.2</v>
      </c>
      <c r="U357" s="20">
        <f t="shared" si="88"/>
        <v>302.34999999999997</v>
      </c>
      <c r="V357" s="20" t="s">
        <v>1133</v>
      </c>
      <c r="W357" s="19">
        <f t="shared" ref="W357:W401" si="91">1000*((S357+1000)/(O357+1000)-1)</f>
        <v>21.875844804520206</v>
      </c>
      <c r="X357" s="21">
        <f t="shared" si="89"/>
        <v>1379.4574978746764</v>
      </c>
      <c r="Y357" s="21">
        <f t="shared" si="90"/>
        <v>1547.0981572723319</v>
      </c>
    </row>
    <row r="358" spans="1:25" x14ac:dyDescent="0.2">
      <c r="A358" s="19">
        <f t="shared" si="83"/>
        <v>203.5</v>
      </c>
      <c r="B358" s="19">
        <f t="shared" si="84"/>
        <v>1.5</v>
      </c>
      <c r="C358" s="19">
        <f t="shared" si="85"/>
        <v>1.5</v>
      </c>
      <c r="D358" s="19">
        <v>202</v>
      </c>
      <c r="E358" s="19">
        <v>205</v>
      </c>
      <c r="F358" s="5" t="s">
        <v>914</v>
      </c>
      <c r="G358" s="24">
        <v>51.1</v>
      </c>
      <c r="H358" s="24">
        <v>-3.17</v>
      </c>
      <c r="I358" s="5" t="s">
        <v>367</v>
      </c>
      <c r="J358" s="5" t="s">
        <v>369</v>
      </c>
      <c r="K358" s="25">
        <v>1</v>
      </c>
      <c r="L358" s="25">
        <v>0</v>
      </c>
      <c r="M358" s="19">
        <v>-33</v>
      </c>
      <c r="N358" s="19" t="s">
        <v>365</v>
      </c>
      <c r="O358" s="20">
        <f t="shared" si="86"/>
        <v>-29.5</v>
      </c>
      <c r="P358" s="20">
        <v>-0.7</v>
      </c>
      <c r="Q358" s="20" t="s">
        <v>1133</v>
      </c>
      <c r="R358" s="20">
        <f t="shared" si="87"/>
        <v>-8.5110567223416602</v>
      </c>
      <c r="S358" s="19">
        <f t="shared" si="82"/>
        <v>-10.21105672234166</v>
      </c>
      <c r="T358" s="20">
        <v>29.2</v>
      </c>
      <c r="U358" s="20">
        <f t="shared" si="88"/>
        <v>302.34999999999997</v>
      </c>
      <c r="V358" s="20" t="s">
        <v>1133</v>
      </c>
      <c r="W358" s="19">
        <f t="shared" si="91"/>
        <v>19.875263552455724</v>
      </c>
      <c r="X358" s="21">
        <f t="shared" si="89"/>
        <v>962.8798981286734</v>
      </c>
      <c r="Y358" s="21">
        <f t="shared" si="90"/>
        <v>778.07995971282912</v>
      </c>
    </row>
    <row r="359" spans="1:25" x14ac:dyDescent="0.2">
      <c r="A359" s="19">
        <f t="shared" si="83"/>
        <v>203.5</v>
      </c>
      <c r="B359" s="19">
        <f t="shared" si="84"/>
        <v>1.5</v>
      </c>
      <c r="C359" s="19">
        <f t="shared" si="85"/>
        <v>1.5</v>
      </c>
      <c r="D359" s="19">
        <v>202</v>
      </c>
      <c r="E359" s="19">
        <v>205</v>
      </c>
      <c r="F359" s="5" t="s">
        <v>914</v>
      </c>
      <c r="G359" s="24">
        <v>51.1</v>
      </c>
      <c r="H359" s="24">
        <v>-3.17</v>
      </c>
      <c r="I359" s="5" t="s">
        <v>367</v>
      </c>
      <c r="J359" s="5" t="s">
        <v>370</v>
      </c>
      <c r="K359" s="25">
        <v>1</v>
      </c>
      <c r="L359" s="25">
        <v>0</v>
      </c>
      <c r="M359" s="19">
        <v>-33</v>
      </c>
      <c r="N359" s="19" t="s">
        <v>365</v>
      </c>
      <c r="O359" s="20">
        <f t="shared" si="86"/>
        <v>-29.5</v>
      </c>
      <c r="P359" s="20">
        <v>-0.7</v>
      </c>
      <c r="Q359" s="20" t="s">
        <v>1133</v>
      </c>
      <c r="R359" s="20">
        <f t="shared" si="87"/>
        <v>-8.5110567223416602</v>
      </c>
      <c r="S359" s="19">
        <f t="shared" si="82"/>
        <v>-10.21105672234166</v>
      </c>
      <c r="T359" s="20">
        <v>29.2</v>
      </c>
      <c r="U359" s="20">
        <f t="shared" si="88"/>
        <v>302.34999999999997</v>
      </c>
      <c r="V359" s="20" t="s">
        <v>1133</v>
      </c>
      <c r="W359" s="19">
        <f t="shared" si="91"/>
        <v>19.875263552455724</v>
      </c>
      <c r="X359" s="21">
        <f t="shared" si="89"/>
        <v>962.8798981286734</v>
      </c>
      <c r="Y359" s="21">
        <f t="shared" si="90"/>
        <v>778.07995971282912</v>
      </c>
    </row>
    <row r="360" spans="1:25" x14ac:dyDescent="0.2">
      <c r="A360" s="19">
        <f t="shared" si="83"/>
        <v>203.5</v>
      </c>
      <c r="B360" s="19">
        <f t="shared" si="84"/>
        <v>1.5</v>
      </c>
      <c r="C360" s="19">
        <f t="shared" si="85"/>
        <v>1.5</v>
      </c>
      <c r="D360" s="19">
        <v>202</v>
      </c>
      <c r="E360" s="19">
        <v>205</v>
      </c>
      <c r="F360" s="5" t="s">
        <v>914</v>
      </c>
      <c r="G360" s="24">
        <v>51.1</v>
      </c>
      <c r="H360" s="24">
        <v>-3.17</v>
      </c>
      <c r="I360" s="5" t="s">
        <v>367</v>
      </c>
      <c r="J360" s="5" t="s">
        <v>371</v>
      </c>
      <c r="K360" s="25">
        <v>1</v>
      </c>
      <c r="L360" s="25">
        <v>0</v>
      </c>
      <c r="M360" s="19">
        <v>-31.5</v>
      </c>
      <c r="N360" s="19" t="s">
        <v>365</v>
      </c>
      <c r="O360" s="20">
        <f t="shared" si="86"/>
        <v>-28</v>
      </c>
      <c r="P360" s="20">
        <v>-0.7</v>
      </c>
      <c r="Q360" s="20" t="s">
        <v>1133</v>
      </c>
      <c r="R360" s="20">
        <f t="shared" si="87"/>
        <v>-8.5110567223416602</v>
      </c>
      <c r="S360" s="19">
        <f t="shared" si="82"/>
        <v>-10.21105672234166</v>
      </c>
      <c r="T360" s="20">
        <v>29.2</v>
      </c>
      <c r="U360" s="20">
        <f t="shared" si="88"/>
        <v>302.34999999999997</v>
      </c>
      <c r="V360" s="20" t="s">
        <v>1133</v>
      </c>
      <c r="W360" s="19">
        <f t="shared" si="91"/>
        <v>18.301381972899435</v>
      </c>
      <c r="X360" s="21">
        <f t="shared" si="89"/>
        <v>778.03668065221586</v>
      </c>
      <c r="Y360" s="21">
        <f t="shared" si="90"/>
        <v>559.34638830536426</v>
      </c>
    </row>
    <row r="361" spans="1:25" x14ac:dyDescent="0.2">
      <c r="A361" s="19">
        <f t="shared" si="83"/>
        <v>203.5</v>
      </c>
      <c r="B361" s="19">
        <f t="shared" si="84"/>
        <v>1.5</v>
      </c>
      <c r="C361" s="19">
        <f t="shared" si="85"/>
        <v>1.5</v>
      </c>
      <c r="D361" s="19">
        <v>202</v>
      </c>
      <c r="E361" s="19">
        <v>205</v>
      </c>
      <c r="F361" s="5" t="s">
        <v>914</v>
      </c>
      <c r="G361" s="24">
        <v>51.1</v>
      </c>
      <c r="H361" s="24">
        <v>-3.17</v>
      </c>
      <c r="I361" s="5" t="s">
        <v>367</v>
      </c>
      <c r="J361" s="5" t="s">
        <v>372</v>
      </c>
      <c r="K361" s="25">
        <v>1</v>
      </c>
      <c r="L361" s="25">
        <v>0</v>
      </c>
      <c r="M361" s="19">
        <v>-30.2</v>
      </c>
      <c r="N361" s="19" t="s">
        <v>365</v>
      </c>
      <c r="O361" s="20">
        <f t="shared" si="86"/>
        <v>-26.7</v>
      </c>
      <c r="P361" s="20">
        <v>-0.7</v>
      </c>
      <c r="Q361" s="20" t="s">
        <v>1133</v>
      </c>
      <c r="R361" s="20">
        <f t="shared" si="87"/>
        <v>-8.5110567223416602</v>
      </c>
      <c r="S361" s="19">
        <f t="shared" si="82"/>
        <v>-10.21105672234166</v>
      </c>
      <c r="T361" s="20">
        <v>29.2</v>
      </c>
      <c r="U361" s="20">
        <f t="shared" si="88"/>
        <v>302.34999999999997</v>
      </c>
      <c r="V361" s="20" t="s">
        <v>1133</v>
      </c>
      <c r="W361" s="19">
        <f t="shared" si="91"/>
        <v>16.941275328941074</v>
      </c>
      <c r="X361" s="21">
        <f t="shared" si="89"/>
        <v>667.33019050689836</v>
      </c>
      <c r="Y361" s="21">
        <f t="shared" si="90"/>
        <v>450.0202150523462</v>
      </c>
    </row>
    <row r="362" spans="1:25" x14ac:dyDescent="0.2">
      <c r="A362" s="19">
        <f t="shared" si="83"/>
        <v>203.5</v>
      </c>
      <c r="B362" s="19">
        <f t="shared" si="84"/>
        <v>1.5</v>
      </c>
      <c r="C362" s="19">
        <f t="shared" si="85"/>
        <v>1.5</v>
      </c>
      <c r="D362" s="19">
        <v>202</v>
      </c>
      <c r="E362" s="19">
        <v>205</v>
      </c>
      <c r="F362" s="5" t="s">
        <v>914</v>
      </c>
      <c r="G362" s="24">
        <v>51.1</v>
      </c>
      <c r="H362" s="24">
        <v>-3.17</v>
      </c>
      <c r="I362" s="5" t="s">
        <v>367</v>
      </c>
      <c r="J362" s="5" t="s">
        <v>373</v>
      </c>
      <c r="K362" s="25">
        <v>1</v>
      </c>
      <c r="L362" s="25">
        <v>0</v>
      </c>
      <c r="M362" s="19">
        <v>-33.9</v>
      </c>
      <c r="N362" s="19" t="s">
        <v>365</v>
      </c>
      <c r="O362" s="20">
        <f t="shared" si="86"/>
        <v>-30.4</v>
      </c>
      <c r="P362" s="20">
        <v>-0.7</v>
      </c>
      <c r="Q362" s="20" t="s">
        <v>1133</v>
      </c>
      <c r="R362" s="20">
        <f t="shared" si="87"/>
        <v>-8.5110567223416602</v>
      </c>
      <c r="S362" s="19">
        <f t="shared" si="82"/>
        <v>-10.21105672234166</v>
      </c>
      <c r="T362" s="20">
        <v>29.2</v>
      </c>
      <c r="U362" s="20">
        <f t="shared" si="88"/>
        <v>302.34999999999997</v>
      </c>
      <c r="V362" s="20" t="s">
        <v>1133</v>
      </c>
      <c r="W362" s="19">
        <f t="shared" si="91"/>
        <v>20.821929948079855</v>
      </c>
      <c r="X362" s="21">
        <f t="shared" si="89"/>
        <v>1123.4143815438881</v>
      </c>
      <c r="Y362" s="21">
        <f t="shared" si="90"/>
        <v>1017.3799556662102</v>
      </c>
    </row>
    <row r="363" spans="1:25" x14ac:dyDescent="0.2">
      <c r="A363" s="19">
        <f t="shared" si="83"/>
        <v>203.5</v>
      </c>
      <c r="B363" s="19">
        <f t="shared" si="84"/>
        <v>1.5</v>
      </c>
      <c r="C363" s="19">
        <f t="shared" si="85"/>
        <v>1.5</v>
      </c>
      <c r="D363" s="19">
        <v>202</v>
      </c>
      <c r="E363" s="19">
        <v>205</v>
      </c>
      <c r="F363" s="5" t="s">
        <v>914</v>
      </c>
      <c r="G363" s="24">
        <v>51.1</v>
      </c>
      <c r="H363" s="24">
        <v>-3.17</v>
      </c>
      <c r="I363" s="5" t="s">
        <v>367</v>
      </c>
      <c r="J363" s="5" t="s">
        <v>374</v>
      </c>
      <c r="K363" s="25">
        <v>1</v>
      </c>
      <c r="L363" s="25">
        <v>0</v>
      </c>
      <c r="M363" s="19">
        <v>-33.5</v>
      </c>
      <c r="N363" s="19" t="s">
        <v>365</v>
      </c>
      <c r="O363" s="20">
        <f t="shared" si="86"/>
        <v>-30</v>
      </c>
      <c r="P363" s="20">
        <v>-0.7</v>
      </c>
      <c r="Q363" s="20" t="s">
        <v>1133</v>
      </c>
      <c r="R363" s="20">
        <f t="shared" si="87"/>
        <v>-8.5110567223416602</v>
      </c>
      <c r="S363" s="19">
        <f t="shared" si="82"/>
        <v>-10.21105672234166</v>
      </c>
      <c r="T363" s="20">
        <v>29.2</v>
      </c>
      <c r="U363" s="20">
        <f t="shared" si="88"/>
        <v>302.34999999999997</v>
      </c>
      <c r="V363" s="20" t="s">
        <v>1133</v>
      </c>
      <c r="W363" s="19">
        <f t="shared" si="91"/>
        <v>20.40097245119421</v>
      </c>
      <c r="X363" s="21">
        <f t="shared" si="89"/>
        <v>1045.8758391720557</v>
      </c>
      <c r="Y363" s="21">
        <f t="shared" si="90"/>
        <v>894.98202837208362</v>
      </c>
    </row>
    <row r="364" spans="1:25" x14ac:dyDescent="0.2">
      <c r="A364" s="19">
        <f t="shared" si="83"/>
        <v>203.5</v>
      </c>
      <c r="B364" s="19">
        <f t="shared" si="84"/>
        <v>1.5</v>
      </c>
      <c r="C364" s="19">
        <f t="shared" si="85"/>
        <v>1.5</v>
      </c>
      <c r="D364" s="19">
        <v>202</v>
      </c>
      <c r="E364" s="19">
        <v>205</v>
      </c>
      <c r="F364" s="5" t="s">
        <v>914</v>
      </c>
      <c r="G364" s="24">
        <v>51.1</v>
      </c>
      <c r="H364" s="24">
        <v>-3.17</v>
      </c>
      <c r="I364" s="5" t="s">
        <v>367</v>
      </c>
      <c r="J364" s="5" t="s">
        <v>375</v>
      </c>
      <c r="K364" s="25">
        <v>1</v>
      </c>
      <c r="L364" s="25">
        <v>0</v>
      </c>
      <c r="M364" s="19">
        <v>-33.799999999999997</v>
      </c>
      <c r="N364" s="19" t="s">
        <v>365</v>
      </c>
      <c r="O364" s="20">
        <f t="shared" si="86"/>
        <v>-30.299999999999997</v>
      </c>
      <c r="P364" s="20">
        <v>-0.7</v>
      </c>
      <c r="Q364" s="20" t="s">
        <v>1133</v>
      </c>
      <c r="R364" s="20">
        <f t="shared" si="87"/>
        <v>-8.5110567223416602</v>
      </c>
      <c r="S364" s="19">
        <f t="shared" si="82"/>
        <v>-10.21105672234166</v>
      </c>
      <c r="T364" s="20">
        <v>29.2</v>
      </c>
      <c r="U364" s="20">
        <f t="shared" si="88"/>
        <v>302.34999999999997</v>
      </c>
      <c r="V364" s="20" t="s">
        <v>1133</v>
      </c>
      <c r="W364" s="19">
        <f t="shared" si="91"/>
        <v>20.716658015528687</v>
      </c>
      <c r="X364" s="21">
        <f t="shared" si="89"/>
        <v>1102.9653049860003</v>
      </c>
      <c r="Y364" s="21">
        <f t="shared" si="90"/>
        <v>983.73557985165496</v>
      </c>
    </row>
    <row r="365" spans="1:25" x14ac:dyDescent="0.2">
      <c r="A365" s="19">
        <f t="shared" si="83"/>
        <v>204.9</v>
      </c>
      <c r="B365" s="19">
        <f t="shared" si="84"/>
        <v>3.5999999999999943</v>
      </c>
      <c r="C365" s="19">
        <f t="shared" si="85"/>
        <v>3.5999999999999943</v>
      </c>
      <c r="D365" s="19">
        <v>201.3</v>
      </c>
      <c r="E365" s="19">
        <v>208.5</v>
      </c>
      <c r="F365" s="5" t="s">
        <v>887</v>
      </c>
      <c r="G365" s="24">
        <v>51.182833000000002</v>
      </c>
      <c r="H365" s="24">
        <v>-3.286</v>
      </c>
      <c r="I365" s="5" t="s">
        <v>397</v>
      </c>
      <c r="J365" s="19" t="s">
        <v>396</v>
      </c>
      <c r="K365" s="25">
        <v>1</v>
      </c>
      <c r="L365" s="25">
        <v>0</v>
      </c>
      <c r="M365" s="19">
        <v>-28.65733333</v>
      </c>
      <c r="N365" s="19" t="s">
        <v>395</v>
      </c>
      <c r="O365" s="20">
        <f t="shared" si="86"/>
        <v>-25.15733333</v>
      </c>
      <c r="P365" s="20">
        <v>-0.7</v>
      </c>
      <c r="Q365" s="20" t="s">
        <v>1133</v>
      </c>
      <c r="R365" s="20">
        <f t="shared" ref="R365:R415" si="92">24.12-(9866/U365)</f>
        <v>-8.5110567223416602</v>
      </c>
      <c r="S365" s="19">
        <f t="shared" si="82"/>
        <v>-10.21105672234166</v>
      </c>
      <c r="T365" s="20">
        <v>29.2</v>
      </c>
      <c r="U365" s="20">
        <f t="shared" ref="U365:U415" si="93">T365+273.15</f>
        <v>302.34999999999997</v>
      </c>
      <c r="V365" s="20" t="s">
        <v>1133</v>
      </c>
      <c r="W365" s="19">
        <f t="shared" si="91"/>
        <v>15.331988554331488</v>
      </c>
      <c r="X365" s="21">
        <f t="shared" si="89"/>
        <v>571.1693247068398</v>
      </c>
      <c r="Y365" s="21">
        <f t="shared" si="90"/>
        <v>365.49516685614873</v>
      </c>
    </row>
    <row r="366" spans="1:25" x14ac:dyDescent="0.2">
      <c r="A366" s="19">
        <f t="shared" si="83"/>
        <v>204.9</v>
      </c>
      <c r="B366" s="19">
        <f t="shared" si="84"/>
        <v>3.5999999999999943</v>
      </c>
      <c r="C366" s="19">
        <f t="shared" si="85"/>
        <v>3.5999999999999943</v>
      </c>
      <c r="D366" s="19">
        <v>201.3</v>
      </c>
      <c r="E366" s="19">
        <v>208.5</v>
      </c>
      <c r="F366" s="5" t="s">
        <v>887</v>
      </c>
      <c r="G366" s="24">
        <v>51.182833000000002</v>
      </c>
      <c r="H366" s="24">
        <v>-3.286</v>
      </c>
      <c r="I366" s="5" t="s">
        <v>397</v>
      </c>
      <c r="J366" s="19" t="s">
        <v>398</v>
      </c>
      <c r="K366" s="25">
        <v>1</v>
      </c>
      <c r="L366" s="25">
        <v>0</v>
      </c>
      <c r="M366" s="19">
        <v>-34.526000000000003</v>
      </c>
      <c r="N366" s="19" t="s">
        <v>395</v>
      </c>
      <c r="O366" s="20">
        <f t="shared" si="86"/>
        <v>-31.026000000000003</v>
      </c>
      <c r="P366" s="20">
        <v>-0.7</v>
      </c>
      <c r="Q366" s="20" t="s">
        <v>1133</v>
      </c>
      <c r="R366" s="20">
        <f t="shared" si="92"/>
        <v>-8.5110567223416602</v>
      </c>
      <c r="S366" s="19">
        <f t="shared" si="82"/>
        <v>-10.21105672234166</v>
      </c>
      <c r="T366" s="20">
        <v>29.2</v>
      </c>
      <c r="U366" s="20">
        <f t="shared" si="93"/>
        <v>302.34999999999997</v>
      </c>
      <c r="V366" s="20" t="s">
        <v>1133</v>
      </c>
      <c r="W366" s="19">
        <f t="shared" si="91"/>
        <v>21.481426000757864</v>
      </c>
      <c r="X366" s="21">
        <f t="shared" si="89"/>
        <v>1271.0434391729643</v>
      </c>
      <c r="Y366" s="21">
        <f t="shared" si="90"/>
        <v>1294.7988252339137</v>
      </c>
    </row>
    <row r="367" spans="1:25" x14ac:dyDescent="0.2">
      <c r="A367" s="19">
        <f t="shared" si="83"/>
        <v>204.9</v>
      </c>
      <c r="B367" s="19">
        <f t="shared" si="84"/>
        <v>3.5999999999999943</v>
      </c>
      <c r="C367" s="19">
        <f t="shared" si="85"/>
        <v>3.5999999999999943</v>
      </c>
      <c r="D367" s="19">
        <v>201.3</v>
      </c>
      <c r="E367" s="19">
        <v>208.5</v>
      </c>
      <c r="F367" s="5" t="s">
        <v>887</v>
      </c>
      <c r="G367" s="24">
        <v>51.182833000000002</v>
      </c>
      <c r="H367" s="24">
        <v>-3.286</v>
      </c>
      <c r="I367" s="5" t="s">
        <v>397</v>
      </c>
      <c r="J367" s="19" t="s">
        <v>399</v>
      </c>
      <c r="K367" s="25">
        <v>1</v>
      </c>
      <c r="L367" s="25">
        <v>0</v>
      </c>
      <c r="M367" s="19">
        <v>-30.344666669999999</v>
      </c>
      <c r="N367" s="19" t="s">
        <v>395</v>
      </c>
      <c r="O367" s="20">
        <f t="shared" si="86"/>
        <v>-26.844666669999999</v>
      </c>
      <c r="P367" s="20">
        <v>-0.7</v>
      </c>
      <c r="Q367" s="20" t="s">
        <v>1133</v>
      </c>
      <c r="R367" s="20">
        <f t="shared" si="92"/>
        <v>-8.5110567223416602</v>
      </c>
      <c r="S367" s="19">
        <f t="shared" si="82"/>
        <v>-10.21105672234166</v>
      </c>
      <c r="T367" s="20">
        <v>29.2</v>
      </c>
      <c r="U367" s="20">
        <f t="shared" si="93"/>
        <v>302.34999999999997</v>
      </c>
      <c r="V367" s="20" t="s">
        <v>1133</v>
      </c>
      <c r="W367" s="19">
        <f t="shared" si="91"/>
        <v>17.092451100011452</v>
      </c>
      <c r="X367" s="21">
        <f t="shared" si="89"/>
        <v>678.05393557385685</v>
      </c>
      <c r="Y367" s="21">
        <f t="shared" si="90"/>
        <v>460.01384917929465</v>
      </c>
    </row>
    <row r="368" spans="1:25" x14ac:dyDescent="0.2">
      <c r="A368" s="19">
        <f t="shared" si="83"/>
        <v>204.9</v>
      </c>
      <c r="B368" s="19">
        <f t="shared" si="84"/>
        <v>3.5999999999999943</v>
      </c>
      <c r="C368" s="19">
        <f t="shared" si="85"/>
        <v>3.5999999999999943</v>
      </c>
      <c r="D368" s="19">
        <v>201.3</v>
      </c>
      <c r="E368" s="19">
        <v>208.5</v>
      </c>
      <c r="F368" s="5" t="s">
        <v>887</v>
      </c>
      <c r="G368" s="24">
        <v>51.182833000000002</v>
      </c>
      <c r="H368" s="24">
        <v>-3.286</v>
      </c>
      <c r="I368" s="5" t="s">
        <v>397</v>
      </c>
      <c r="J368" s="19" t="s">
        <v>400</v>
      </c>
      <c r="K368" s="25">
        <v>1</v>
      </c>
      <c r="L368" s="25">
        <v>0</v>
      </c>
      <c r="M368" s="19">
        <v>-33.031999999999897</v>
      </c>
      <c r="N368" s="19" t="s">
        <v>395</v>
      </c>
      <c r="O368" s="20">
        <f t="shared" si="86"/>
        <v>-29.531999999999897</v>
      </c>
      <c r="P368" s="20">
        <v>-0.7</v>
      </c>
      <c r="Q368" s="20" t="s">
        <v>1133</v>
      </c>
      <c r="R368" s="20">
        <f t="shared" si="92"/>
        <v>-8.5110567223416602</v>
      </c>
      <c r="S368" s="19">
        <f t="shared" si="82"/>
        <v>-10.21105672234166</v>
      </c>
      <c r="T368" s="20">
        <v>29.2</v>
      </c>
      <c r="U368" s="20">
        <f t="shared" si="93"/>
        <v>302.34999999999997</v>
      </c>
      <c r="V368" s="20" t="s">
        <v>1133</v>
      </c>
      <c r="W368" s="19">
        <f t="shared" si="91"/>
        <v>19.908892696779425</v>
      </c>
      <c r="X368" s="21">
        <f t="shared" si="89"/>
        <v>967.79270345422742</v>
      </c>
      <c r="Y368" s="21">
        <f t="shared" si="90"/>
        <v>784.63607591633183</v>
      </c>
    </row>
    <row r="369" spans="1:25" x14ac:dyDescent="0.2">
      <c r="A369" s="19">
        <f t="shared" si="83"/>
        <v>204.9</v>
      </c>
      <c r="B369" s="19">
        <f t="shared" si="84"/>
        <v>3.5999999999999943</v>
      </c>
      <c r="C369" s="19">
        <f t="shared" si="85"/>
        <v>3.5999999999999943</v>
      </c>
      <c r="D369" s="19">
        <v>201.3</v>
      </c>
      <c r="E369" s="19">
        <v>208.5</v>
      </c>
      <c r="F369" s="5" t="s">
        <v>887</v>
      </c>
      <c r="G369" s="24">
        <v>51.182833000000002</v>
      </c>
      <c r="H369" s="24">
        <v>-3.286</v>
      </c>
      <c r="I369" s="5" t="s">
        <v>397</v>
      </c>
      <c r="J369" s="19" t="s">
        <v>401</v>
      </c>
      <c r="K369" s="25">
        <v>1</v>
      </c>
      <c r="L369" s="25">
        <v>0</v>
      </c>
      <c r="M369" s="19">
        <v>-31.515000000000001</v>
      </c>
      <c r="N369" s="19" t="s">
        <v>395</v>
      </c>
      <c r="O369" s="20">
        <f t="shared" si="86"/>
        <v>-28.015000000000001</v>
      </c>
      <c r="P369" s="20">
        <v>-0.7</v>
      </c>
      <c r="Q369" s="20" t="s">
        <v>1133</v>
      </c>
      <c r="R369" s="20">
        <f t="shared" si="92"/>
        <v>-8.5110567223416602</v>
      </c>
      <c r="S369" s="19">
        <f t="shared" si="82"/>
        <v>-10.21105672234166</v>
      </c>
      <c r="T369" s="20">
        <v>29.2</v>
      </c>
      <c r="U369" s="20">
        <f t="shared" si="93"/>
        <v>302.34999999999997</v>
      </c>
      <c r="V369" s="20" t="s">
        <v>1133</v>
      </c>
      <c r="W369" s="19">
        <f t="shared" si="91"/>
        <v>18.317096742910934</v>
      </c>
      <c r="X369" s="21">
        <f t="shared" si="89"/>
        <v>779.53085296646964</v>
      </c>
      <c r="Y369" s="21">
        <f t="shared" si="90"/>
        <v>560.9208379141445</v>
      </c>
    </row>
    <row r="370" spans="1:25" x14ac:dyDescent="0.2">
      <c r="A370" s="19">
        <f t="shared" si="83"/>
        <v>204.9</v>
      </c>
      <c r="B370" s="19">
        <f t="shared" si="84"/>
        <v>3.5999999999999943</v>
      </c>
      <c r="C370" s="19">
        <f t="shared" si="85"/>
        <v>3.5999999999999943</v>
      </c>
      <c r="D370" s="19">
        <v>201.3</v>
      </c>
      <c r="E370" s="19">
        <v>208.5</v>
      </c>
      <c r="F370" s="5" t="s">
        <v>887</v>
      </c>
      <c r="G370" s="24">
        <v>51.182833000000002</v>
      </c>
      <c r="H370" s="24">
        <v>-3.286</v>
      </c>
      <c r="I370" s="5" t="s">
        <v>397</v>
      </c>
      <c r="J370" s="19" t="s">
        <v>402</v>
      </c>
      <c r="K370" s="25">
        <v>1</v>
      </c>
      <c r="L370" s="25">
        <v>0</v>
      </c>
      <c r="M370" s="19">
        <v>-32.265999999999998</v>
      </c>
      <c r="N370" s="19" t="s">
        <v>395</v>
      </c>
      <c r="O370" s="20">
        <f t="shared" si="86"/>
        <v>-28.765999999999998</v>
      </c>
      <c r="P370" s="20">
        <v>-0.7</v>
      </c>
      <c r="Q370" s="20" t="s">
        <v>1133</v>
      </c>
      <c r="R370" s="20">
        <f t="shared" si="92"/>
        <v>-8.5110567223416602</v>
      </c>
      <c r="S370" s="19">
        <f t="shared" si="82"/>
        <v>-10.21105672234166</v>
      </c>
      <c r="T370" s="20">
        <v>29.2</v>
      </c>
      <c r="U370" s="20">
        <f t="shared" si="93"/>
        <v>302.34999999999997</v>
      </c>
      <c r="V370" s="20" t="s">
        <v>1133</v>
      </c>
      <c r="W370" s="19">
        <f t="shared" si="91"/>
        <v>19.104503423127859</v>
      </c>
      <c r="X370" s="21">
        <f t="shared" si="89"/>
        <v>862.52836296201883</v>
      </c>
      <c r="Y370" s="21">
        <f t="shared" si="90"/>
        <v>653.02241858810112</v>
      </c>
    </row>
    <row r="371" spans="1:25" x14ac:dyDescent="0.2">
      <c r="A371" s="19">
        <f t="shared" si="83"/>
        <v>204.9</v>
      </c>
      <c r="B371" s="19">
        <f t="shared" si="84"/>
        <v>3.5999999999999943</v>
      </c>
      <c r="C371" s="19">
        <f t="shared" si="85"/>
        <v>3.5999999999999943</v>
      </c>
      <c r="D371" s="19">
        <v>201.3</v>
      </c>
      <c r="E371" s="19">
        <v>208.5</v>
      </c>
      <c r="F371" s="5" t="s">
        <v>887</v>
      </c>
      <c r="G371" s="24">
        <v>51.182833000000002</v>
      </c>
      <c r="H371" s="24">
        <v>-3.286</v>
      </c>
      <c r="I371" s="5" t="s">
        <v>397</v>
      </c>
      <c r="J371" s="19" t="s">
        <v>403</v>
      </c>
      <c r="K371" s="25">
        <v>1</v>
      </c>
      <c r="L371" s="25">
        <v>0</v>
      </c>
      <c r="M371" s="19">
        <v>-32.466999999999999</v>
      </c>
      <c r="N371" s="19" t="s">
        <v>395</v>
      </c>
      <c r="O371" s="20">
        <f t="shared" si="86"/>
        <v>-28.966999999999999</v>
      </c>
      <c r="P371" s="20">
        <v>-0.7</v>
      </c>
      <c r="Q371" s="20" t="s">
        <v>1133</v>
      </c>
      <c r="R371" s="20">
        <f t="shared" si="92"/>
        <v>-8.5110567223416602</v>
      </c>
      <c r="S371" s="19">
        <f t="shared" si="82"/>
        <v>-10.21105672234166</v>
      </c>
      <c r="T371" s="20">
        <v>29.2</v>
      </c>
      <c r="U371" s="20">
        <f t="shared" si="93"/>
        <v>302.34999999999997</v>
      </c>
      <c r="V371" s="20" t="s">
        <v>1133</v>
      </c>
      <c r="W371" s="19">
        <f t="shared" si="91"/>
        <v>19.315454034680933</v>
      </c>
      <c r="X371" s="21">
        <f t="shared" si="89"/>
        <v>887.85367739761648</v>
      </c>
      <c r="Y371" s="21">
        <f t="shared" si="90"/>
        <v>683.07020949283037</v>
      </c>
    </row>
    <row r="372" spans="1:25" x14ac:dyDescent="0.2">
      <c r="A372" s="19">
        <f t="shared" si="83"/>
        <v>204.9</v>
      </c>
      <c r="B372" s="19">
        <f t="shared" si="84"/>
        <v>3.5999999999999943</v>
      </c>
      <c r="C372" s="19">
        <f t="shared" si="85"/>
        <v>3.5999999999999943</v>
      </c>
      <c r="D372" s="19">
        <v>201.3</v>
      </c>
      <c r="E372" s="19">
        <v>208.5</v>
      </c>
      <c r="F372" s="5" t="s">
        <v>887</v>
      </c>
      <c r="G372" s="24">
        <v>51.182833000000002</v>
      </c>
      <c r="H372" s="24">
        <v>-3.286</v>
      </c>
      <c r="I372" s="5" t="s">
        <v>397</v>
      </c>
      <c r="J372" s="19" t="s">
        <v>404</v>
      </c>
      <c r="K372" s="25">
        <v>1</v>
      </c>
      <c r="L372" s="25">
        <v>0</v>
      </c>
      <c r="M372" s="19">
        <v>-33.219000000000001</v>
      </c>
      <c r="N372" s="19" t="s">
        <v>395</v>
      </c>
      <c r="O372" s="20">
        <f t="shared" si="86"/>
        <v>-29.719000000000001</v>
      </c>
      <c r="P372" s="20">
        <v>-0.7</v>
      </c>
      <c r="Q372" s="20" t="s">
        <v>1133</v>
      </c>
      <c r="R372" s="20">
        <f t="shared" si="92"/>
        <v>-8.5110567223416602</v>
      </c>
      <c r="S372" s="19">
        <f t="shared" si="82"/>
        <v>-10.21105672234166</v>
      </c>
      <c r="T372" s="20">
        <v>29.2</v>
      </c>
      <c r="U372" s="20">
        <f t="shared" si="93"/>
        <v>302.34999999999997</v>
      </c>
      <c r="V372" s="20" t="s">
        <v>1133</v>
      </c>
      <c r="W372" s="19">
        <f t="shared" si="91"/>
        <v>20.105457365091397</v>
      </c>
      <c r="X372" s="21">
        <f t="shared" si="89"/>
        <v>997.54211050497031</v>
      </c>
      <c r="Y372" s="21">
        <f t="shared" si="90"/>
        <v>825.28174651421034</v>
      </c>
    </row>
    <row r="373" spans="1:25" x14ac:dyDescent="0.2">
      <c r="A373" s="19">
        <f t="shared" si="83"/>
        <v>204.9</v>
      </c>
      <c r="B373" s="19">
        <f t="shared" si="84"/>
        <v>3.5999999999999943</v>
      </c>
      <c r="C373" s="19">
        <f t="shared" si="85"/>
        <v>3.5999999999999943</v>
      </c>
      <c r="D373" s="19">
        <v>201.3</v>
      </c>
      <c r="E373" s="19">
        <v>208.5</v>
      </c>
      <c r="F373" s="5" t="s">
        <v>887</v>
      </c>
      <c r="G373" s="24">
        <v>51.182833000000002</v>
      </c>
      <c r="H373" s="24">
        <v>-3.286</v>
      </c>
      <c r="I373" s="5" t="s">
        <v>397</v>
      </c>
      <c r="J373" s="19" t="s">
        <v>405</v>
      </c>
      <c r="K373" s="25">
        <v>1</v>
      </c>
      <c r="L373" s="25">
        <v>0</v>
      </c>
      <c r="M373" s="19">
        <v>-32.059333330000001</v>
      </c>
      <c r="N373" s="19" t="s">
        <v>395</v>
      </c>
      <c r="O373" s="20">
        <f t="shared" si="86"/>
        <v>-28.559333330000001</v>
      </c>
      <c r="P373" s="20">
        <v>-0.7</v>
      </c>
      <c r="Q373" s="20" t="s">
        <v>1133</v>
      </c>
      <c r="R373" s="20">
        <f t="shared" si="92"/>
        <v>-8.5110567223416602</v>
      </c>
      <c r="S373" s="19">
        <f t="shared" si="82"/>
        <v>-10.21105672234166</v>
      </c>
      <c r="T373" s="20">
        <v>29.2</v>
      </c>
      <c r="U373" s="20">
        <f t="shared" si="93"/>
        <v>302.34999999999997</v>
      </c>
      <c r="V373" s="20" t="s">
        <v>1133</v>
      </c>
      <c r="W373" s="19">
        <f t="shared" si="91"/>
        <v>18.887696631595841</v>
      </c>
      <c r="X373" s="21">
        <f t="shared" si="89"/>
        <v>837.96260435663589</v>
      </c>
      <c r="Y373" s="21">
        <f t="shared" si="90"/>
        <v>624.77598476986202</v>
      </c>
    </row>
    <row r="374" spans="1:25" x14ac:dyDescent="0.2">
      <c r="A374" s="19">
        <f t="shared" si="83"/>
        <v>204.9</v>
      </c>
      <c r="B374" s="19">
        <f t="shared" si="84"/>
        <v>3.5999999999999943</v>
      </c>
      <c r="C374" s="19">
        <f t="shared" si="85"/>
        <v>3.5999999999999943</v>
      </c>
      <c r="D374" s="19">
        <v>201.3</v>
      </c>
      <c r="E374" s="19">
        <v>208.5</v>
      </c>
      <c r="F374" s="5" t="s">
        <v>887</v>
      </c>
      <c r="G374" s="24">
        <v>51.182833000000002</v>
      </c>
      <c r="H374" s="24">
        <v>-3.286</v>
      </c>
      <c r="I374" s="5" t="s">
        <v>397</v>
      </c>
      <c r="J374" s="19" t="s">
        <v>406</v>
      </c>
      <c r="K374" s="25">
        <v>1</v>
      </c>
      <c r="L374" s="25">
        <v>0</v>
      </c>
      <c r="M374" s="19">
        <v>-31.434000000000001</v>
      </c>
      <c r="N374" s="19" t="s">
        <v>395</v>
      </c>
      <c r="O374" s="20">
        <f t="shared" si="86"/>
        <v>-27.934000000000001</v>
      </c>
      <c r="P374" s="20">
        <v>-0.7</v>
      </c>
      <c r="Q374" s="20" t="s">
        <v>1133</v>
      </c>
      <c r="R374" s="20">
        <f t="shared" si="92"/>
        <v>-8.5110567223416602</v>
      </c>
      <c r="S374" s="19">
        <f t="shared" ref="S374:S432" si="94">P374-1+R374</f>
        <v>-10.21105672234166</v>
      </c>
      <c r="T374" s="20">
        <v>29.2</v>
      </c>
      <c r="U374" s="20">
        <f t="shared" si="93"/>
        <v>302.34999999999997</v>
      </c>
      <c r="V374" s="20" t="s">
        <v>1133</v>
      </c>
      <c r="W374" s="19">
        <f t="shared" si="91"/>
        <v>18.232242746540006</v>
      </c>
      <c r="X374" s="21">
        <f t="shared" si="89"/>
        <v>771.53033890433255</v>
      </c>
      <c r="Y374" s="21">
        <f t="shared" si="90"/>
        <v>552.52309386544005</v>
      </c>
    </row>
    <row r="375" spans="1:25" x14ac:dyDescent="0.2">
      <c r="A375" s="19">
        <f t="shared" si="83"/>
        <v>204.9</v>
      </c>
      <c r="B375" s="19">
        <f t="shared" si="84"/>
        <v>3.5999999999999943</v>
      </c>
      <c r="C375" s="19">
        <f t="shared" si="85"/>
        <v>3.5999999999999943</v>
      </c>
      <c r="D375" s="19">
        <v>201.3</v>
      </c>
      <c r="E375" s="19">
        <v>208.5</v>
      </c>
      <c r="F375" s="5" t="s">
        <v>887</v>
      </c>
      <c r="G375" s="24">
        <v>51.182833000000002</v>
      </c>
      <c r="H375" s="24">
        <v>-3.286</v>
      </c>
      <c r="I375" s="5" t="s">
        <v>397</v>
      </c>
      <c r="J375" s="19" t="s">
        <v>407</v>
      </c>
      <c r="K375" s="25">
        <v>1</v>
      </c>
      <c r="L375" s="25">
        <v>0</v>
      </c>
      <c r="M375" s="19">
        <v>-32.851999999999897</v>
      </c>
      <c r="N375" s="19" t="s">
        <v>395</v>
      </c>
      <c r="O375" s="20">
        <f t="shared" si="86"/>
        <v>-29.351999999999897</v>
      </c>
      <c r="P375" s="20">
        <v>-0.7</v>
      </c>
      <c r="Q375" s="20" t="s">
        <v>1133</v>
      </c>
      <c r="R375" s="20">
        <f t="shared" si="92"/>
        <v>-8.5110567223416602</v>
      </c>
      <c r="S375" s="19">
        <f t="shared" si="94"/>
        <v>-10.21105672234166</v>
      </c>
      <c r="T375" s="20">
        <v>29.2</v>
      </c>
      <c r="U375" s="20">
        <f t="shared" si="93"/>
        <v>302.34999999999997</v>
      </c>
      <c r="V375" s="20" t="s">
        <v>1133</v>
      </c>
      <c r="W375" s="19">
        <f t="shared" si="91"/>
        <v>19.719757602816081</v>
      </c>
      <c r="X375" s="21">
        <f t="shared" si="89"/>
        <v>940.79609283439481</v>
      </c>
      <c r="Y375" s="21">
        <f t="shared" si="90"/>
        <v>749.13521164936049</v>
      </c>
    </row>
    <row r="376" spans="1:25" x14ac:dyDescent="0.2">
      <c r="A376" s="19">
        <f t="shared" si="83"/>
        <v>204.9</v>
      </c>
      <c r="B376" s="19">
        <f t="shared" si="84"/>
        <v>3.5999999999999943</v>
      </c>
      <c r="C376" s="19">
        <f t="shared" si="85"/>
        <v>3.5999999999999943</v>
      </c>
      <c r="D376" s="19">
        <v>201.3</v>
      </c>
      <c r="E376" s="19">
        <v>208.5</v>
      </c>
      <c r="F376" s="5" t="s">
        <v>887</v>
      </c>
      <c r="G376" s="24">
        <v>51.182833000000002</v>
      </c>
      <c r="H376" s="24">
        <v>-3.286</v>
      </c>
      <c r="I376" s="5" t="s">
        <v>397</v>
      </c>
      <c r="J376" s="19" t="s">
        <v>408</v>
      </c>
      <c r="K376" s="25">
        <v>1</v>
      </c>
      <c r="L376" s="25">
        <v>0</v>
      </c>
      <c r="M376" s="19">
        <v>-33.491999999999898</v>
      </c>
      <c r="N376" s="19" t="s">
        <v>395</v>
      </c>
      <c r="O376" s="20">
        <f t="shared" si="86"/>
        <v>-29.991999999999898</v>
      </c>
      <c r="P376" s="20">
        <v>-0.7</v>
      </c>
      <c r="Q376" s="20" t="s">
        <v>1133</v>
      </c>
      <c r="R376" s="20">
        <f t="shared" si="92"/>
        <v>-8.5110567223416602</v>
      </c>
      <c r="S376" s="19">
        <f t="shared" si="94"/>
        <v>-10.21105672234166</v>
      </c>
      <c r="T376" s="20">
        <v>29.2</v>
      </c>
      <c r="U376" s="20">
        <f t="shared" si="93"/>
        <v>302.34999999999997</v>
      </c>
      <c r="V376" s="20" t="s">
        <v>1133</v>
      </c>
      <c r="W376" s="19">
        <f t="shared" si="91"/>
        <v>20.392556842477649</v>
      </c>
      <c r="X376" s="21">
        <f t="shared" si="89"/>
        <v>1044.43469897614</v>
      </c>
      <c r="Y376" s="21">
        <f t="shared" si="90"/>
        <v>892.83464686912748</v>
      </c>
    </row>
    <row r="377" spans="1:25" x14ac:dyDescent="0.2">
      <c r="A377" s="19">
        <f t="shared" ref="A377:A414" si="95">(D377+E377)/2</f>
        <v>204.9</v>
      </c>
      <c r="B377" s="19">
        <f t="shared" ref="B377:B414" si="96">A377-D377</f>
        <v>3.5999999999999943</v>
      </c>
      <c r="C377" s="19">
        <f t="shared" ref="C377:C414" si="97">E377-A377</f>
        <v>3.5999999999999943</v>
      </c>
      <c r="D377" s="19">
        <v>201.3</v>
      </c>
      <c r="E377" s="19">
        <v>208.5</v>
      </c>
      <c r="F377" s="5" t="s">
        <v>887</v>
      </c>
      <c r="G377" s="24">
        <v>51.182833000000002</v>
      </c>
      <c r="H377" s="24">
        <v>-3.286</v>
      </c>
      <c r="I377" s="5" t="s">
        <v>397</v>
      </c>
      <c r="J377" s="19" t="s">
        <v>409</v>
      </c>
      <c r="K377" s="25">
        <v>1</v>
      </c>
      <c r="L377" s="25">
        <v>0</v>
      </c>
      <c r="M377" s="19">
        <v>-34.763333330000002</v>
      </c>
      <c r="N377" s="19" t="s">
        <v>395</v>
      </c>
      <c r="O377" s="20">
        <f t="shared" si="86"/>
        <v>-31.263333330000002</v>
      </c>
      <c r="P377" s="20">
        <v>-0.7</v>
      </c>
      <c r="Q377" s="20" t="s">
        <v>1133</v>
      </c>
      <c r="R377" s="20">
        <f t="shared" si="92"/>
        <v>-8.5110567223416602</v>
      </c>
      <c r="S377" s="19">
        <f t="shared" si="94"/>
        <v>-10.21105672234166</v>
      </c>
      <c r="T377" s="20">
        <v>29.2</v>
      </c>
      <c r="U377" s="20">
        <f t="shared" si="93"/>
        <v>302.34999999999997</v>
      </c>
      <c r="V377" s="20" t="s">
        <v>1133</v>
      </c>
      <c r="W377" s="19">
        <f t="shared" si="91"/>
        <v>21.731681407316515</v>
      </c>
      <c r="X377" s="21">
        <f t="shared" si="89"/>
        <v>1337.7515431809488</v>
      </c>
      <c r="Y377" s="21">
        <f t="shared" si="90"/>
        <v>1444.2373844539222</v>
      </c>
    </row>
    <row r="378" spans="1:25" x14ac:dyDescent="0.2">
      <c r="A378" s="19">
        <f t="shared" si="95"/>
        <v>204.9</v>
      </c>
      <c r="B378" s="19">
        <f t="shared" si="96"/>
        <v>3.5999999999999943</v>
      </c>
      <c r="C378" s="19">
        <f t="shared" si="97"/>
        <v>3.5999999999999943</v>
      </c>
      <c r="D378" s="19">
        <v>201.3</v>
      </c>
      <c r="E378" s="19">
        <v>208.5</v>
      </c>
      <c r="F378" s="5" t="s">
        <v>887</v>
      </c>
      <c r="G378" s="24">
        <v>51.182833000000002</v>
      </c>
      <c r="H378" s="24">
        <v>-3.286</v>
      </c>
      <c r="I378" s="5" t="s">
        <v>397</v>
      </c>
      <c r="J378" s="19" t="s">
        <v>410</v>
      </c>
      <c r="K378" s="25">
        <v>1</v>
      </c>
      <c r="L378" s="25">
        <v>0</v>
      </c>
      <c r="M378" s="19">
        <v>-34.42166667</v>
      </c>
      <c r="N378" s="19" t="s">
        <v>395</v>
      </c>
      <c r="O378" s="20">
        <f t="shared" si="86"/>
        <v>-30.92166667</v>
      </c>
      <c r="P378" s="20">
        <v>-0.7</v>
      </c>
      <c r="Q378" s="20" t="s">
        <v>1133</v>
      </c>
      <c r="R378" s="20">
        <f t="shared" si="92"/>
        <v>-8.5110567223416602</v>
      </c>
      <c r="S378" s="19">
        <f t="shared" si="94"/>
        <v>-10.21105672234166</v>
      </c>
      <c r="T378" s="20">
        <v>29.2</v>
      </c>
      <c r="U378" s="20">
        <f t="shared" si="93"/>
        <v>302.34999999999997</v>
      </c>
      <c r="V378" s="20" t="s">
        <v>1133</v>
      </c>
      <c r="W378" s="19">
        <f t="shared" si="91"/>
        <v>21.371450826365603</v>
      </c>
      <c r="X378" s="21">
        <f t="shared" si="89"/>
        <v>1243.7875390829731</v>
      </c>
      <c r="Y378" s="21">
        <f t="shared" si="90"/>
        <v>1238.4836354433498</v>
      </c>
    </row>
    <row r="379" spans="1:25" x14ac:dyDescent="0.2">
      <c r="A379" s="19">
        <f t="shared" si="95"/>
        <v>204.9</v>
      </c>
      <c r="B379" s="19">
        <f t="shared" si="96"/>
        <v>3.5999999999999943</v>
      </c>
      <c r="C379" s="19">
        <f t="shared" si="97"/>
        <v>3.5999999999999943</v>
      </c>
      <c r="D379" s="19">
        <v>201.3</v>
      </c>
      <c r="E379" s="19">
        <v>208.5</v>
      </c>
      <c r="F379" s="5" t="s">
        <v>887</v>
      </c>
      <c r="G379" s="24">
        <v>51.182833000000002</v>
      </c>
      <c r="H379" s="24">
        <v>-3.286</v>
      </c>
      <c r="I379" s="5" t="s">
        <v>397</v>
      </c>
      <c r="J379" s="19" t="s">
        <v>888</v>
      </c>
      <c r="K379" s="25">
        <v>1</v>
      </c>
      <c r="L379" s="25">
        <v>0</v>
      </c>
      <c r="M379" s="19">
        <v>-33.303333330000001</v>
      </c>
      <c r="N379" s="19" t="s">
        <v>395</v>
      </c>
      <c r="O379" s="20">
        <f t="shared" si="86"/>
        <v>-29.803333330000001</v>
      </c>
      <c r="P379" s="20">
        <v>-0.7</v>
      </c>
      <c r="Q379" s="20" t="s">
        <v>1133</v>
      </c>
      <c r="R379" s="20">
        <f t="shared" si="92"/>
        <v>-8.5110567223416602</v>
      </c>
      <c r="S379" s="19">
        <f t="shared" si="94"/>
        <v>-10.21105672234166</v>
      </c>
      <c r="T379" s="20">
        <v>29.2</v>
      </c>
      <c r="U379" s="20">
        <f t="shared" si="93"/>
        <v>302.34999999999997</v>
      </c>
      <c r="V379" s="20" t="s">
        <v>1133</v>
      </c>
      <c r="W379" s="19">
        <f t="shared" si="91"/>
        <v>20.194128964496237</v>
      </c>
      <c r="X379" s="21">
        <f t="shared" si="89"/>
        <v>1011.5693010253817</v>
      </c>
      <c r="Y379" s="21">
        <f t="shared" si="90"/>
        <v>845.02853525077171</v>
      </c>
    </row>
    <row r="380" spans="1:25" x14ac:dyDescent="0.2">
      <c r="A380" s="19">
        <f t="shared" si="95"/>
        <v>204.9</v>
      </c>
      <c r="B380" s="19">
        <f t="shared" si="96"/>
        <v>3.5999999999999943</v>
      </c>
      <c r="C380" s="19">
        <f t="shared" si="97"/>
        <v>3.5999999999999943</v>
      </c>
      <c r="D380" s="19">
        <v>201.3</v>
      </c>
      <c r="E380" s="19">
        <v>208.5</v>
      </c>
      <c r="F380" s="5" t="s">
        <v>887</v>
      </c>
      <c r="G380" s="24">
        <v>51.182833000000002</v>
      </c>
      <c r="H380" s="24">
        <v>-3.286</v>
      </c>
      <c r="I380" s="5" t="s">
        <v>397</v>
      </c>
      <c r="J380" s="19" t="s">
        <v>411</v>
      </c>
      <c r="K380" s="25">
        <v>1</v>
      </c>
      <c r="L380" s="25">
        <v>0</v>
      </c>
      <c r="M380" s="19">
        <v>-31.2285</v>
      </c>
      <c r="N380" s="19" t="s">
        <v>395</v>
      </c>
      <c r="O380" s="20">
        <f t="shared" ref="O380:O438" si="98">M380+3.5</f>
        <v>-27.7285</v>
      </c>
      <c r="P380" s="20">
        <v>-0.7</v>
      </c>
      <c r="Q380" s="20" t="s">
        <v>1133</v>
      </c>
      <c r="R380" s="20">
        <f t="shared" si="92"/>
        <v>-8.5110567223416602</v>
      </c>
      <c r="S380" s="19">
        <f t="shared" si="94"/>
        <v>-10.21105672234166</v>
      </c>
      <c r="T380" s="20">
        <v>29.2</v>
      </c>
      <c r="U380" s="20">
        <f t="shared" si="93"/>
        <v>302.34999999999997</v>
      </c>
      <c r="V380" s="20" t="s">
        <v>1133</v>
      </c>
      <c r="W380" s="19">
        <f t="shared" si="91"/>
        <v>18.017028451063677</v>
      </c>
      <c r="X380" s="21">
        <f t="shared" si="89"/>
        <v>751.95649530860226</v>
      </c>
      <c r="Y380" s="21">
        <f t="shared" si="90"/>
        <v>532.31037187766299</v>
      </c>
    </row>
    <row r="381" spans="1:25" x14ac:dyDescent="0.2">
      <c r="A381" s="19">
        <f t="shared" si="95"/>
        <v>204.9</v>
      </c>
      <c r="B381" s="19">
        <f t="shared" si="96"/>
        <v>3.5999999999999943</v>
      </c>
      <c r="C381" s="19">
        <f t="shared" si="97"/>
        <v>3.5999999999999943</v>
      </c>
      <c r="D381" s="19">
        <v>201.3</v>
      </c>
      <c r="E381" s="19">
        <v>208.5</v>
      </c>
      <c r="F381" s="5" t="s">
        <v>887</v>
      </c>
      <c r="G381" s="24">
        <v>51.200757000000003</v>
      </c>
      <c r="H381" s="24">
        <v>-3.1763889999999999</v>
      </c>
      <c r="I381" s="5" t="s">
        <v>397</v>
      </c>
      <c r="J381" s="19" t="s">
        <v>412</v>
      </c>
      <c r="K381" s="25">
        <v>1</v>
      </c>
      <c r="L381" s="25">
        <v>0</v>
      </c>
      <c r="M381" s="19">
        <v>-29.64575</v>
      </c>
      <c r="N381" s="19" t="s">
        <v>395</v>
      </c>
      <c r="O381" s="20">
        <f t="shared" si="98"/>
        <v>-26.14575</v>
      </c>
      <c r="P381" s="20">
        <v>-0.7</v>
      </c>
      <c r="Q381" s="20" t="s">
        <v>1133</v>
      </c>
      <c r="R381" s="20">
        <f t="shared" si="92"/>
        <v>-8.5110567223416602</v>
      </c>
      <c r="S381" s="19">
        <f t="shared" si="94"/>
        <v>-10.21105672234166</v>
      </c>
      <c r="T381" s="20">
        <v>29.2</v>
      </c>
      <c r="U381" s="20">
        <f t="shared" si="93"/>
        <v>302.34999999999997</v>
      </c>
      <c r="V381" s="20" t="s">
        <v>1133</v>
      </c>
      <c r="W381" s="19">
        <f t="shared" si="91"/>
        <v>16.362503195584299</v>
      </c>
      <c r="X381" s="21">
        <f t="shared" si="89"/>
        <v>629.23083270045993</v>
      </c>
      <c r="Y381" s="21">
        <f t="shared" si="90"/>
        <v>415.46508797528583</v>
      </c>
    </row>
    <row r="382" spans="1:25" x14ac:dyDescent="0.2">
      <c r="A382" s="19">
        <f t="shared" si="95"/>
        <v>204.9</v>
      </c>
      <c r="B382" s="19">
        <f t="shared" si="96"/>
        <v>3.5999999999999943</v>
      </c>
      <c r="C382" s="19">
        <f t="shared" si="97"/>
        <v>3.5999999999999943</v>
      </c>
      <c r="D382" s="19">
        <v>201.3</v>
      </c>
      <c r="E382" s="19">
        <v>208.5</v>
      </c>
      <c r="F382" s="5" t="s">
        <v>887</v>
      </c>
      <c r="G382" s="24">
        <v>51.200757000000003</v>
      </c>
      <c r="H382" s="24">
        <v>-3.1763889999999999</v>
      </c>
      <c r="I382" s="5" t="s">
        <v>414</v>
      </c>
      <c r="J382" s="19" t="s">
        <v>413</v>
      </c>
      <c r="K382" s="25">
        <v>1</v>
      </c>
      <c r="L382" s="25">
        <v>0</v>
      </c>
      <c r="M382" s="19">
        <v>-28.696666669999999</v>
      </c>
      <c r="N382" s="19" t="s">
        <v>395</v>
      </c>
      <c r="O382" s="20">
        <f t="shared" si="98"/>
        <v>-25.196666669999999</v>
      </c>
      <c r="P382" s="20">
        <v>-0.7</v>
      </c>
      <c r="Q382" s="20" t="s">
        <v>1133</v>
      </c>
      <c r="R382" s="20">
        <f t="shared" si="92"/>
        <v>-8.5110567223416602</v>
      </c>
      <c r="S382" s="19">
        <f t="shared" si="94"/>
        <v>-10.21105672234166</v>
      </c>
      <c r="T382" s="20">
        <v>29.2</v>
      </c>
      <c r="U382" s="20">
        <f t="shared" si="93"/>
        <v>302.34999999999997</v>
      </c>
      <c r="V382" s="20" t="s">
        <v>1133</v>
      </c>
      <c r="W382" s="19">
        <f t="shared" si="91"/>
        <v>15.372957226629902</v>
      </c>
      <c r="X382" s="21">
        <f t="shared" si="89"/>
        <v>573.27231373702705</v>
      </c>
      <c r="Y382" s="21">
        <f t="shared" si="90"/>
        <v>367.25120961511635</v>
      </c>
    </row>
    <row r="383" spans="1:25" x14ac:dyDescent="0.2">
      <c r="A383" s="19">
        <f t="shared" si="95"/>
        <v>204.9</v>
      </c>
      <c r="B383" s="19">
        <f t="shared" si="96"/>
        <v>3.5999999999999943</v>
      </c>
      <c r="C383" s="19">
        <f t="shared" si="97"/>
        <v>3.5999999999999943</v>
      </c>
      <c r="D383" s="19">
        <v>201.3</v>
      </c>
      <c r="E383" s="19">
        <v>208.5</v>
      </c>
      <c r="F383" s="5" t="s">
        <v>887</v>
      </c>
      <c r="G383" s="24">
        <v>51.200757000000003</v>
      </c>
      <c r="H383" s="24">
        <v>-3.1763889999999999</v>
      </c>
      <c r="I383" s="5" t="s">
        <v>414</v>
      </c>
      <c r="J383" s="19" t="s">
        <v>415</v>
      </c>
      <c r="K383" s="25">
        <v>1</v>
      </c>
      <c r="L383" s="25">
        <v>0</v>
      </c>
      <c r="M383" s="19">
        <v>-29.228333330000002</v>
      </c>
      <c r="N383" s="19" t="s">
        <v>395</v>
      </c>
      <c r="O383" s="20">
        <f t="shared" si="98"/>
        <v>-25.728333330000002</v>
      </c>
      <c r="P383" s="20">
        <v>-0.7</v>
      </c>
      <c r="Q383" s="20" t="s">
        <v>1133</v>
      </c>
      <c r="R383" s="20">
        <f t="shared" si="92"/>
        <v>-8.5110567223416602</v>
      </c>
      <c r="S383" s="19">
        <f t="shared" si="94"/>
        <v>-10.21105672234166</v>
      </c>
      <c r="T383" s="20">
        <v>29.2</v>
      </c>
      <c r="U383" s="20">
        <f t="shared" si="93"/>
        <v>302.34999999999997</v>
      </c>
      <c r="V383" s="20" t="s">
        <v>1133</v>
      </c>
      <c r="W383" s="19">
        <f t="shared" si="91"/>
        <v>15.927053139803915</v>
      </c>
      <c r="X383" s="21">
        <f t="shared" si="89"/>
        <v>603.31576807172576</v>
      </c>
      <c r="Y383" s="21">
        <f t="shared" si="90"/>
        <v>392.77406809193104</v>
      </c>
    </row>
    <row r="384" spans="1:25" x14ac:dyDescent="0.2">
      <c r="A384" s="19">
        <f t="shared" si="95"/>
        <v>204.9</v>
      </c>
      <c r="B384" s="19">
        <f t="shared" si="96"/>
        <v>3.5999999999999943</v>
      </c>
      <c r="C384" s="19">
        <f t="shared" si="97"/>
        <v>3.5999999999999943</v>
      </c>
      <c r="D384" s="19">
        <v>201.3</v>
      </c>
      <c r="E384" s="19">
        <v>208.5</v>
      </c>
      <c r="F384" s="5" t="s">
        <v>887</v>
      </c>
      <c r="G384" s="24">
        <v>51.200757000000003</v>
      </c>
      <c r="H384" s="24">
        <v>-3.1763889999999999</v>
      </c>
      <c r="I384" s="5" t="s">
        <v>414</v>
      </c>
      <c r="J384" s="19" t="s">
        <v>416</v>
      </c>
      <c r="K384" s="25">
        <v>1</v>
      </c>
      <c r="L384" s="25">
        <v>0</v>
      </c>
      <c r="M384" s="19">
        <v>-27.018000000000001</v>
      </c>
      <c r="N384" s="19" t="s">
        <v>395</v>
      </c>
      <c r="O384" s="20">
        <f t="shared" si="98"/>
        <v>-23.518000000000001</v>
      </c>
      <c r="P384" s="20">
        <v>-0.7</v>
      </c>
      <c r="Q384" s="20" t="s">
        <v>1133</v>
      </c>
      <c r="R384" s="20">
        <f t="shared" si="92"/>
        <v>-8.5110567223416602</v>
      </c>
      <c r="S384" s="19">
        <f t="shared" si="94"/>
        <v>-10.21105672234166</v>
      </c>
      <c r="T384" s="20">
        <v>29.2</v>
      </c>
      <c r="U384" s="20">
        <f t="shared" si="93"/>
        <v>302.34999999999997</v>
      </c>
      <c r="V384" s="20" t="s">
        <v>1133</v>
      </c>
      <c r="W384" s="19">
        <f t="shared" si="91"/>
        <v>13.627433252900056</v>
      </c>
      <c r="X384" s="21">
        <f t="shared" si="89"/>
        <v>495.53641329362893</v>
      </c>
      <c r="Y384" s="21">
        <f t="shared" si="90"/>
        <v>304.84754687469712</v>
      </c>
    </row>
    <row r="385" spans="1:25" s="20" customFormat="1" x14ac:dyDescent="0.2">
      <c r="A385" s="19">
        <f t="shared" si="95"/>
        <v>204.9</v>
      </c>
      <c r="B385" s="19">
        <f t="shared" si="96"/>
        <v>3.5999999999999943</v>
      </c>
      <c r="C385" s="19">
        <f t="shared" si="97"/>
        <v>3.5999999999999943</v>
      </c>
      <c r="D385" s="19">
        <v>201.3</v>
      </c>
      <c r="E385" s="19">
        <v>208.5</v>
      </c>
      <c r="F385" s="5" t="s">
        <v>887</v>
      </c>
      <c r="G385" s="24">
        <v>51.200757000000003</v>
      </c>
      <c r="H385" s="24">
        <v>-3.1763889999999999</v>
      </c>
      <c r="I385" s="5" t="s">
        <v>414</v>
      </c>
      <c r="J385" s="19" t="s">
        <v>417</v>
      </c>
      <c r="K385" s="25">
        <v>1</v>
      </c>
      <c r="L385" s="25">
        <v>0</v>
      </c>
      <c r="M385" s="19">
        <v>-26.83925</v>
      </c>
      <c r="N385" s="19" t="s">
        <v>395</v>
      </c>
      <c r="O385" s="20">
        <f t="shared" si="98"/>
        <v>-23.33925</v>
      </c>
      <c r="P385" s="20">
        <v>-0.7</v>
      </c>
      <c r="Q385" s="20" t="s">
        <v>1133</v>
      </c>
      <c r="R385" s="20">
        <f t="shared" si="92"/>
        <v>-8.5110567223416602</v>
      </c>
      <c r="S385" s="19">
        <f t="shared" si="94"/>
        <v>-10.21105672234166</v>
      </c>
      <c r="T385" s="20">
        <v>29.2</v>
      </c>
      <c r="U385" s="20">
        <f t="shared" si="93"/>
        <v>302.34999999999997</v>
      </c>
      <c r="V385" s="20" t="s">
        <v>1133</v>
      </c>
      <c r="W385" s="19">
        <f t="shared" si="91"/>
        <v>13.441917551880955</v>
      </c>
      <c r="X385" s="21">
        <f t="shared" si="89"/>
        <v>488.49634554571082</v>
      </c>
      <c r="Y385" s="21">
        <f t="shared" si="90"/>
        <v>299.43986275641169</v>
      </c>
    </row>
    <row r="386" spans="1:25" s="20" customFormat="1" x14ac:dyDescent="0.2">
      <c r="A386" s="19">
        <f t="shared" si="95"/>
        <v>204.9</v>
      </c>
      <c r="B386" s="19">
        <f t="shared" si="96"/>
        <v>3.5999999999999943</v>
      </c>
      <c r="C386" s="19">
        <f t="shared" si="97"/>
        <v>3.5999999999999943</v>
      </c>
      <c r="D386" s="19">
        <v>201.3</v>
      </c>
      <c r="E386" s="19">
        <v>208.5</v>
      </c>
      <c r="F386" s="5" t="s">
        <v>887</v>
      </c>
      <c r="G386" s="24">
        <v>51.200757000000003</v>
      </c>
      <c r="H386" s="24">
        <v>-3.1763889999999999</v>
      </c>
      <c r="I386" s="5" t="s">
        <v>414</v>
      </c>
      <c r="J386" s="19" t="s">
        <v>418</v>
      </c>
      <c r="K386" s="25">
        <v>1</v>
      </c>
      <c r="L386" s="25">
        <v>0</v>
      </c>
      <c r="M386" s="19">
        <v>-26.103999999999999</v>
      </c>
      <c r="N386" s="19" t="s">
        <v>395</v>
      </c>
      <c r="O386" s="20">
        <f t="shared" si="98"/>
        <v>-22.603999999999999</v>
      </c>
      <c r="P386" s="20">
        <v>-0.7</v>
      </c>
      <c r="Q386" s="20" t="s">
        <v>1133</v>
      </c>
      <c r="R386" s="20">
        <f t="shared" si="92"/>
        <v>-8.5110567223416602</v>
      </c>
      <c r="S386" s="19">
        <f t="shared" si="94"/>
        <v>-10.21105672234166</v>
      </c>
      <c r="T386" s="20">
        <v>29.2</v>
      </c>
      <c r="U386" s="20">
        <f t="shared" si="93"/>
        <v>302.34999999999997</v>
      </c>
      <c r="V386" s="20" t="s">
        <v>1133</v>
      </c>
      <c r="W386" s="19">
        <f t="shared" si="91"/>
        <v>12.679551868084449</v>
      </c>
      <c r="X386" s="21">
        <f t="shared" si="89"/>
        <v>461.54983505998803</v>
      </c>
      <c r="Y386" s="21">
        <f t="shared" si="90"/>
        <v>279.0946258244843</v>
      </c>
    </row>
    <row r="387" spans="1:25" s="20" customFormat="1" x14ac:dyDescent="0.2">
      <c r="A387" s="19">
        <f t="shared" si="95"/>
        <v>204.9</v>
      </c>
      <c r="B387" s="19">
        <f t="shared" si="96"/>
        <v>3.5999999999999943</v>
      </c>
      <c r="C387" s="19">
        <f t="shared" si="97"/>
        <v>3.5999999999999943</v>
      </c>
      <c r="D387" s="19">
        <v>201.3</v>
      </c>
      <c r="E387" s="19">
        <v>208.5</v>
      </c>
      <c r="F387" s="5" t="s">
        <v>887</v>
      </c>
      <c r="G387" s="24">
        <v>51.200757000000003</v>
      </c>
      <c r="H387" s="24">
        <v>-3.1763889999999999</v>
      </c>
      <c r="I387" s="5" t="s">
        <v>414</v>
      </c>
      <c r="J387" s="19" t="s">
        <v>419</v>
      </c>
      <c r="K387" s="25">
        <v>1</v>
      </c>
      <c r="L387" s="25">
        <v>0</v>
      </c>
      <c r="M387" s="19">
        <v>-26.812999999999999</v>
      </c>
      <c r="N387" s="19" t="s">
        <v>395</v>
      </c>
      <c r="O387" s="20">
        <f t="shared" si="98"/>
        <v>-23.312999999999999</v>
      </c>
      <c r="P387" s="20">
        <v>-0.7</v>
      </c>
      <c r="Q387" s="20" t="s">
        <v>1133</v>
      </c>
      <c r="R387" s="20">
        <f t="shared" si="92"/>
        <v>-8.5110567223416602</v>
      </c>
      <c r="S387" s="19">
        <f t="shared" si="94"/>
        <v>-10.21105672234166</v>
      </c>
      <c r="T387" s="20">
        <v>29.2</v>
      </c>
      <c r="U387" s="20">
        <f t="shared" si="93"/>
        <v>302.34999999999997</v>
      </c>
      <c r="V387" s="20" t="s">
        <v>1133</v>
      </c>
      <c r="W387" s="19">
        <f t="shared" si="91"/>
        <v>13.414679705635812</v>
      </c>
      <c r="X387" s="21">
        <f t="shared" si="89"/>
        <v>487.47951232711404</v>
      </c>
      <c r="Y387" s="21">
        <f t="shared" si="90"/>
        <v>298.66200412048528</v>
      </c>
    </row>
    <row r="388" spans="1:25" s="20" customFormat="1" x14ac:dyDescent="0.2">
      <c r="A388" s="19">
        <f t="shared" si="95"/>
        <v>204.9</v>
      </c>
      <c r="B388" s="19">
        <f t="shared" si="96"/>
        <v>3.5999999999999943</v>
      </c>
      <c r="C388" s="19">
        <f t="shared" si="97"/>
        <v>3.5999999999999943</v>
      </c>
      <c r="D388" s="19">
        <v>201.3</v>
      </c>
      <c r="E388" s="19">
        <v>208.5</v>
      </c>
      <c r="F388" s="5" t="s">
        <v>887</v>
      </c>
      <c r="G388" s="24">
        <v>51.200757000000003</v>
      </c>
      <c r="H388" s="24">
        <v>-3.1763889999999999</v>
      </c>
      <c r="I388" s="5" t="s">
        <v>414</v>
      </c>
      <c r="J388" s="19" t="s">
        <v>420</v>
      </c>
      <c r="K388" s="25">
        <v>1</v>
      </c>
      <c r="L388" s="25">
        <v>0</v>
      </c>
      <c r="M388" s="19">
        <v>-27.057400000000001</v>
      </c>
      <c r="N388" s="19" t="s">
        <v>395</v>
      </c>
      <c r="O388" s="20">
        <f t="shared" si="98"/>
        <v>-23.557400000000001</v>
      </c>
      <c r="P388" s="20">
        <v>-0.7</v>
      </c>
      <c r="Q388" s="20" t="s">
        <v>1133</v>
      </c>
      <c r="R388" s="20">
        <f t="shared" si="92"/>
        <v>-8.5110567223416602</v>
      </c>
      <c r="S388" s="19">
        <f t="shared" si="94"/>
        <v>-10.21105672234166</v>
      </c>
      <c r="T388" s="20">
        <v>29.2</v>
      </c>
      <c r="U388" s="20">
        <f t="shared" si="93"/>
        <v>302.34999999999997</v>
      </c>
      <c r="V388" s="20" t="s">
        <v>1133</v>
      </c>
      <c r="W388" s="19">
        <f t="shared" si="91"/>
        <v>13.668333681527534</v>
      </c>
      <c r="X388" s="21">
        <f t="shared" si="89"/>
        <v>497.11591600210062</v>
      </c>
      <c r="Y388" s="21">
        <f t="shared" si="90"/>
        <v>306.06615535401187</v>
      </c>
    </row>
    <row r="389" spans="1:25" s="20" customFormat="1" x14ac:dyDescent="0.2">
      <c r="A389" s="19">
        <f t="shared" si="95"/>
        <v>204.9</v>
      </c>
      <c r="B389" s="19">
        <f t="shared" si="96"/>
        <v>3.5999999999999943</v>
      </c>
      <c r="C389" s="19">
        <f t="shared" si="97"/>
        <v>3.5999999999999943</v>
      </c>
      <c r="D389" s="19">
        <v>201.3</v>
      </c>
      <c r="E389" s="19">
        <v>208.5</v>
      </c>
      <c r="F389" s="5" t="s">
        <v>887</v>
      </c>
      <c r="G389" s="24">
        <v>51.200757000000003</v>
      </c>
      <c r="H389" s="24">
        <v>-3.1763889999999999</v>
      </c>
      <c r="I389" s="5" t="s">
        <v>414</v>
      </c>
      <c r="J389" s="19" t="s">
        <v>421</v>
      </c>
      <c r="K389" s="25">
        <v>1</v>
      </c>
      <c r="L389" s="25">
        <v>0</v>
      </c>
      <c r="M389" s="19">
        <v>-27.906333329999999</v>
      </c>
      <c r="N389" s="19" t="s">
        <v>395</v>
      </c>
      <c r="O389" s="20">
        <f t="shared" si="98"/>
        <v>-24.406333329999999</v>
      </c>
      <c r="P389" s="20">
        <v>-0.7</v>
      </c>
      <c r="Q389" s="20" t="s">
        <v>1133</v>
      </c>
      <c r="R389" s="20">
        <f t="shared" si="92"/>
        <v>-8.5110567223416602</v>
      </c>
      <c r="S389" s="19">
        <f t="shared" si="94"/>
        <v>-10.21105672234166</v>
      </c>
      <c r="T389" s="20">
        <v>29.2</v>
      </c>
      <c r="U389" s="20">
        <f t="shared" si="93"/>
        <v>302.34999999999997</v>
      </c>
      <c r="V389" s="20" t="s">
        <v>1133</v>
      </c>
      <c r="W389" s="19">
        <f t="shared" si="91"/>
        <v>14.550398483121674</v>
      </c>
      <c r="X389" s="21">
        <f t="shared" si="89"/>
        <v>533.81073391701898</v>
      </c>
      <c r="Y389" s="21">
        <f t="shared" si="90"/>
        <v>334.94120228618925</v>
      </c>
    </row>
    <row r="390" spans="1:25" s="20" customFormat="1" x14ac:dyDescent="0.2">
      <c r="A390" s="19">
        <f t="shared" si="95"/>
        <v>204.9</v>
      </c>
      <c r="B390" s="19">
        <f t="shared" si="96"/>
        <v>3.5999999999999943</v>
      </c>
      <c r="C390" s="19">
        <f t="shared" si="97"/>
        <v>3.5999999999999943</v>
      </c>
      <c r="D390" s="19">
        <v>201.3</v>
      </c>
      <c r="E390" s="19">
        <v>208.5</v>
      </c>
      <c r="F390" s="5" t="s">
        <v>887</v>
      </c>
      <c r="G390" s="24">
        <v>51.200757000000003</v>
      </c>
      <c r="H390" s="24">
        <v>-3.1763889999999999</v>
      </c>
      <c r="I390" s="5" t="s">
        <v>414</v>
      </c>
      <c r="J390" s="19" t="s">
        <v>422</v>
      </c>
      <c r="K390" s="25">
        <v>1</v>
      </c>
      <c r="L390" s="25">
        <v>0</v>
      </c>
      <c r="M390" s="19">
        <v>-27.001666669999999</v>
      </c>
      <c r="N390" s="19" t="s">
        <v>395</v>
      </c>
      <c r="O390" s="20">
        <f t="shared" si="98"/>
        <v>-23.501666669999999</v>
      </c>
      <c r="P390" s="20">
        <v>-0.7</v>
      </c>
      <c r="Q390" s="20" t="s">
        <v>1133</v>
      </c>
      <c r="R390" s="20">
        <f t="shared" si="92"/>
        <v>-8.5110567223416602</v>
      </c>
      <c r="S390" s="19">
        <f t="shared" si="94"/>
        <v>-10.21105672234166</v>
      </c>
      <c r="T390" s="20">
        <v>29.2</v>
      </c>
      <c r="U390" s="20">
        <f t="shared" si="93"/>
        <v>302.34999999999997</v>
      </c>
      <c r="V390" s="20" t="s">
        <v>1133</v>
      </c>
      <c r="W390" s="19">
        <f t="shared" si="91"/>
        <v>13.610478885647925</v>
      </c>
      <c r="X390" s="21">
        <f t="shared" si="89"/>
        <v>494.88460425718387</v>
      </c>
      <c r="Y390" s="21">
        <f t="shared" si="90"/>
        <v>304.34523999294964</v>
      </c>
    </row>
    <row r="391" spans="1:25" s="20" customFormat="1" x14ac:dyDescent="0.2">
      <c r="A391" s="19">
        <f t="shared" si="95"/>
        <v>204.9</v>
      </c>
      <c r="B391" s="19">
        <f t="shared" si="96"/>
        <v>3.5999999999999943</v>
      </c>
      <c r="C391" s="19">
        <f t="shared" si="97"/>
        <v>3.5999999999999943</v>
      </c>
      <c r="D391" s="19">
        <v>201.3</v>
      </c>
      <c r="E391" s="19">
        <v>208.5</v>
      </c>
      <c r="F391" s="5" t="s">
        <v>887</v>
      </c>
      <c r="G391" s="24">
        <v>51.200757000000003</v>
      </c>
      <c r="H391" s="24">
        <v>-3.1763889999999999</v>
      </c>
      <c r="I391" s="5" t="s">
        <v>414</v>
      </c>
      <c r="J391" s="19" t="s">
        <v>423</v>
      </c>
      <c r="K391" s="25">
        <v>1</v>
      </c>
      <c r="L391" s="25">
        <v>0</v>
      </c>
      <c r="M391" s="19">
        <v>-27.202400000000001</v>
      </c>
      <c r="N391" s="19" t="s">
        <v>395</v>
      </c>
      <c r="O391" s="20">
        <f t="shared" si="98"/>
        <v>-23.702400000000001</v>
      </c>
      <c r="P391" s="20">
        <v>-0.7</v>
      </c>
      <c r="Q391" s="20" t="s">
        <v>1133</v>
      </c>
      <c r="R391" s="20">
        <f t="shared" si="92"/>
        <v>-8.5110567223416602</v>
      </c>
      <c r="S391" s="19">
        <f t="shared" si="94"/>
        <v>-10.21105672234166</v>
      </c>
      <c r="T391" s="20">
        <v>29.2</v>
      </c>
      <c r="U391" s="20">
        <f t="shared" si="93"/>
        <v>302.34999999999997</v>
      </c>
      <c r="V391" s="20" t="s">
        <v>1133</v>
      </c>
      <c r="W391" s="19">
        <f t="shared" si="91"/>
        <v>13.81888399362885</v>
      </c>
      <c r="X391" s="21">
        <f t="shared" si="89"/>
        <v>503.01768018965691</v>
      </c>
      <c r="Y391" s="21">
        <f t="shared" si="90"/>
        <v>310.63691470080198</v>
      </c>
    </row>
    <row r="392" spans="1:25" s="20" customFormat="1" x14ac:dyDescent="0.2">
      <c r="A392" s="19">
        <f t="shared" si="95"/>
        <v>204.9</v>
      </c>
      <c r="B392" s="19">
        <f t="shared" si="96"/>
        <v>3.5999999999999943</v>
      </c>
      <c r="C392" s="19">
        <f t="shared" si="97"/>
        <v>3.5999999999999943</v>
      </c>
      <c r="D392" s="19">
        <v>201.3</v>
      </c>
      <c r="E392" s="19">
        <v>208.5</v>
      </c>
      <c r="F392" s="5" t="s">
        <v>887</v>
      </c>
      <c r="G392" s="24">
        <v>51.200757000000003</v>
      </c>
      <c r="H392" s="24">
        <v>-3.1763889999999999</v>
      </c>
      <c r="I392" s="5" t="s">
        <v>414</v>
      </c>
      <c r="J392" s="19" t="s">
        <v>424</v>
      </c>
      <c r="K392" s="25">
        <v>1</v>
      </c>
      <c r="L392" s="25">
        <v>0</v>
      </c>
      <c r="M392" s="19">
        <v>-27.1935</v>
      </c>
      <c r="N392" s="19" t="s">
        <v>395</v>
      </c>
      <c r="O392" s="20">
        <f t="shared" si="98"/>
        <v>-23.6935</v>
      </c>
      <c r="P392" s="20">
        <v>-0.7</v>
      </c>
      <c r="Q392" s="20" t="s">
        <v>1133</v>
      </c>
      <c r="R392" s="20">
        <f t="shared" si="92"/>
        <v>-8.5110567223416602</v>
      </c>
      <c r="S392" s="19">
        <f t="shared" si="94"/>
        <v>-10.21105672234166</v>
      </c>
      <c r="T392" s="20">
        <v>29.2</v>
      </c>
      <c r="U392" s="20">
        <f t="shared" si="93"/>
        <v>302.34999999999997</v>
      </c>
      <c r="V392" s="20" t="s">
        <v>1133</v>
      </c>
      <c r="W392" s="19">
        <f t="shared" si="91"/>
        <v>13.809642031122671</v>
      </c>
      <c r="X392" s="21">
        <f t="shared" si="89"/>
        <v>502.65134926726216</v>
      </c>
      <c r="Y392" s="21">
        <f t="shared" si="90"/>
        <v>310.35239608138778</v>
      </c>
    </row>
    <row r="393" spans="1:25" s="20" customFormat="1" x14ac:dyDescent="0.2">
      <c r="A393" s="19">
        <f t="shared" si="95"/>
        <v>204.9</v>
      </c>
      <c r="B393" s="19">
        <f t="shared" si="96"/>
        <v>3.5999999999999943</v>
      </c>
      <c r="C393" s="19">
        <f t="shared" si="97"/>
        <v>3.5999999999999943</v>
      </c>
      <c r="D393" s="19">
        <v>201.3</v>
      </c>
      <c r="E393" s="19">
        <v>208.5</v>
      </c>
      <c r="F393" s="5" t="s">
        <v>887</v>
      </c>
      <c r="G393" s="24">
        <v>51.200757000000003</v>
      </c>
      <c r="H393" s="24">
        <v>-3.1763889999999999</v>
      </c>
      <c r="I393" s="5" t="s">
        <v>414</v>
      </c>
      <c r="J393" s="19" t="s">
        <v>425</v>
      </c>
      <c r="K393" s="25">
        <v>1</v>
      </c>
      <c r="L393" s="25">
        <v>0</v>
      </c>
      <c r="M393" s="19">
        <v>-31.254999999999999</v>
      </c>
      <c r="N393" s="19" t="s">
        <v>395</v>
      </c>
      <c r="O393" s="20">
        <f t="shared" si="98"/>
        <v>-27.754999999999999</v>
      </c>
      <c r="P393" s="20">
        <v>-0.7</v>
      </c>
      <c r="Q393" s="20" t="s">
        <v>1133</v>
      </c>
      <c r="R393" s="20">
        <f t="shared" si="92"/>
        <v>-8.5110567223416602</v>
      </c>
      <c r="S393" s="19">
        <f t="shared" si="94"/>
        <v>-10.21105672234166</v>
      </c>
      <c r="T393" s="20">
        <v>29.2</v>
      </c>
      <c r="U393" s="20">
        <f t="shared" si="93"/>
        <v>302.34999999999997</v>
      </c>
      <c r="V393" s="20" t="s">
        <v>1133</v>
      </c>
      <c r="W393" s="19">
        <f t="shared" si="91"/>
        <v>18.044776036552747</v>
      </c>
      <c r="X393" s="21">
        <f t="shared" si="89"/>
        <v>754.42419778790247</v>
      </c>
      <c r="Y393" s="21">
        <f t="shared" si="90"/>
        <v>534.8329615587071</v>
      </c>
    </row>
    <row r="394" spans="1:25" s="20" customFormat="1" x14ac:dyDescent="0.2">
      <c r="A394" s="19">
        <f t="shared" si="95"/>
        <v>204.9</v>
      </c>
      <c r="B394" s="19">
        <f t="shared" si="96"/>
        <v>3.5999999999999943</v>
      </c>
      <c r="C394" s="19">
        <f t="shared" si="97"/>
        <v>3.5999999999999943</v>
      </c>
      <c r="D394" s="19">
        <v>201.3</v>
      </c>
      <c r="E394" s="19">
        <v>208.5</v>
      </c>
      <c r="F394" s="5" t="s">
        <v>887</v>
      </c>
      <c r="G394" s="24">
        <v>51.200757000000003</v>
      </c>
      <c r="H394" s="24">
        <v>-3.1763889999999999</v>
      </c>
      <c r="I394" s="5" t="s">
        <v>414</v>
      </c>
      <c r="J394" s="19" t="s">
        <v>426</v>
      </c>
      <c r="K394" s="25">
        <v>1</v>
      </c>
      <c r="L394" s="25">
        <v>0</v>
      </c>
      <c r="M394" s="19">
        <v>-31.67733333</v>
      </c>
      <c r="N394" s="19" t="s">
        <v>395</v>
      </c>
      <c r="O394" s="20">
        <f t="shared" si="98"/>
        <v>-28.17733333</v>
      </c>
      <c r="P394" s="20">
        <v>-0.7</v>
      </c>
      <c r="Q394" s="20" t="s">
        <v>1133</v>
      </c>
      <c r="R394" s="20">
        <f t="shared" si="92"/>
        <v>-8.5110567223416602</v>
      </c>
      <c r="S394" s="19">
        <f t="shared" si="94"/>
        <v>-10.21105672234166</v>
      </c>
      <c r="T394" s="20">
        <v>29.2</v>
      </c>
      <c r="U394" s="20">
        <f t="shared" si="93"/>
        <v>302.34999999999997</v>
      </c>
      <c r="V394" s="20" t="s">
        <v>1133</v>
      </c>
      <c r="W394" s="19">
        <f t="shared" si="91"/>
        <v>18.487196505943437</v>
      </c>
      <c r="X394" s="21">
        <f t="shared" si="89"/>
        <v>796.07912018211709</v>
      </c>
      <c r="Y394" s="21">
        <f t="shared" si="90"/>
        <v>578.548025325244</v>
      </c>
    </row>
    <row r="395" spans="1:25" s="20" customFormat="1" x14ac:dyDescent="0.2">
      <c r="A395" s="19">
        <f t="shared" si="95"/>
        <v>204.9</v>
      </c>
      <c r="B395" s="19">
        <f t="shared" si="96"/>
        <v>3.5999999999999943</v>
      </c>
      <c r="C395" s="19">
        <f t="shared" si="97"/>
        <v>3.5999999999999943</v>
      </c>
      <c r="D395" s="19">
        <v>201.3</v>
      </c>
      <c r="E395" s="19">
        <v>208.5</v>
      </c>
      <c r="F395" s="5" t="s">
        <v>887</v>
      </c>
      <c r="G395" s="24">
        <v>51.200757000000003</v>
      </c>
      <c r="H395" s="24">
        <v>-3.1763889999999999</v>
      </c>
      <c r="I395" s="5" t="s">
        <v>414</v>
      </c>
      <c r="J395" s="19" t="s">
        <v>427</v>
      </c>
      <c r="K395" s="25">
        <v>1</v>
      </c>
      <c r="L395" s="25">
        <v>0</v>
      </c>
      <c r="M395" s="19">
        <v>-29.9998</v>
      </c>
      <c r="N395" s="19" t="s">
        <v>395</v>
      </c>
      <c r="O395" s="20">
        <f t="shared" si="98"/>
        <v>-26.4998</v>
      </c>
      <c r="P395" s="20">
        <v>-0.7</v>
      </c>
      <c r="Q395" s="20" t="s">
        <v>1133</v>
      </c>
      <c r="R395" s="20">
        <f t="shared" si="92"/>
        <v>-8.5110567223416602</v>
      </c>
      <c r="S395" s="19">
        <f t="shared" si="94"/>
        <v>-10.21105672234166</v>
      </c>
      <c r="T395" s="20">
        <v>29.2</v>
      </c>
      <c r="U395" s="20">
        <f t="shared" si="93"/>
        <v>302.34999999999997</v>
      </c>
      <c r="V395" s="20" t="s">
        <v>1133</v>
      </c>
      <c r="W395" s="19">
        <f t="shared" si="91"/>
        <v>16.732141685906534</v>
      </c>
      <c r="X395" s="21">
        <f t="shared" si="89"/>
        <v>653.0423917530735</v>
      </c>
      <c r="Y395" s="21">
        <f t="shared" si="90"/>
        <v>436.89016101262888</v>
      </c>
    </row>
    <row r="396" spans="1:25" s="20" customFormat="1" x14ac:dyDescent="0.2">
      <c r="A396" s="19">
        <f t="shared" si="95"/>
        <v>204.9</v>
      </c>
      <c r="B396" s="19">
        <f t="shared" si="96"/>
        <v>3.5999999999999943</v>
      </c>
      <c r="C396" s="19">
        <f t="shared" si="97"/>
        <v>3.5999999999999943</v>
      </c>
      <c r="D396" s="19">
        <v>201.3</v>
      </c>
      <c r="E396" s="19">
        <v>208.5</v>
      </c>
      <c r="F396" s="5" t="s">
        <v>887</v>
      </c>
      <c r="G396" s="24">
        <v>51.200757000000003</v>
      </c>
      <c r="H396" s="24">
        <v>-3.1763889999999999</v>
      </c>
      <c r="I396" s="5" t="s">
        <v>414</v>
      </c>
      <c r="J396" s="19" t="s">
        <v>428</v>
      </c>
      <c r="K396" s="25">
        <v>1</v>
      </c>
      <c r="L396" s="25">
        <v>0</v>
      </c>
      <c r="M396" s="19">
        <v>-31.835999999999999</v>
      </c>
      <c r="N396" s="19" t="s">
        <v>395</v>
      </c>
      <c r="O396" s="20">
        <f t="shared" si="98"/>
        <v>-28.335999999999999</v>
      </c>
      <c r="P396" s="20">
        <v>-0.7</v>
      </c>
      <c r="Q396" s="20" t="s">
        <v>1133</v>
      </c>
      <c r="R396" s="20">
        <f t="shared" si="92"/>
        <v>-8.5110567223416602</v>
      </c>
      <c r="S396" s="19">
        <f t="shared" si="94"/>
        <v>-10.21105672234166</v>
      </c>
      <c r="T396" s="20">
        <v>29.2</v>
      </c>
      <c r="U396" s="20">
        <f t="shared" si="93"/>
        <v>302.34999999999997</v>
      </c>
      <c r="V396" s="20" t="s">
        <v>1133</v>
      </c>
      <c r="W396" s="19">
        <f t="shared" si="91"/>
        <v>18.653509111851818</v>
      </c>
      <c r="X396" s="21">
        <f t="shared" si="89"/>
        <v>812.95264936529895</v>
      </c>
      <c r="Y396" s="21">
        <f t="shared" si="90"/>
        <v>596.88787033523909</v>
      </c>
    </row>
    <row r="397" spans="1:25" s="20" customFormat="1" x14ac:dyDescent="0.2">
      <c r="A397" s="19">
        <f t="shared" si="95"/>
        <v>204.9</v>
      </c>
      <c r="B397" s="19">
        <f t="shared" si="96"/>
        <v>3.5999999999999943</v>
      </c>
      <c r="C397" s="19">
        <f t="shared" si="97"/>
        <v>3.5999999999999943</v>
      </c>
      <c r="D397" s="19">
        <v>201.3</v>
      </c>
      <c r="E397" s="19">
        <v>208.5</v>
      </c>
      <c r="F397" s="5" t="s">
        <v>887</v>
      </c>
      <c r="G397" s="24">
        <v>51.200757000000003</v>
      </c>
      <c r="H397" s="24">
        <v>-3.1763889999999999</v>
      </c>
      <c r="I397" s="5" t="s">
        <v>414</v>
      </c>
      <c r="J397" s="19" t="s">
        <v>429</v>
      </c>
      <c r="K397" s="25">
        <v>1</v>
      </c>
      <c r="L397" s="25">
        <v>0</v>
      </c>
      <c r="M397" s="19">
        <v>-31.213000000000001</v>
      </c>
      <c r="N397" s="19" t="s">
        <v>395</v>
      </c>
      <c r="O397" s="20">
        <f t="shared" si="98"/>
        <v>-27.713000000000001</v>
      </c>
      <c r="P397" s="20">
        <v>-0.7</v>
      </c>
      <c r="Q397" s="20" t="s">
        <v>1133</v>
      </c>
      <c r="R397" s="20">
        <f t="shared" si="92"/>
        <v>-8.5110567223416602</v>
      </c>
      <c r="S397" s="19">
        <f t="shared" si="94"/>
        <v>-10.21105672234166</v>
      </c>
      <c r="T397" s="20">
        <v>29.2</v>
      </c>
      <c r="U397" s="20">
        <f t="shared" si="93"/>
        <v>302.34999999999997</v>
      </c>
      <c r="V397" s="20" t="s">
        <v>1133</v>
      </c>
      <c r="W397" s="19">
        <f t="shared" si="91"/>
        <v>18.000799432326353</v>
      </c>
      <c r="X397" s="21">
        <f t="shared" si="89"/>
        <v>750.52065249552265</v>
      </c>
      <c r="Y397" s="21">
        <f t="shared" si="90"/>
        <v>530.8459573523096</v>
      </c>
    </row>
    <row r="398" spans="1:25" s="20" customFormat="1" x14ac:dyDescent="0.2">
      <c r="A398" s="19">
        <f t="shared" si="95"/>
        <v>204.9</v>
      </c>
      <c r="B398" s="19">
        <f t="shared" si="96"/>
        <v>3.5999999999999943</v>
      </c>
      <c r="C398" s="19">
        <f t="shared" si="97"/>
        <v>3.5999999999999943</v>
      </c>
      <c r="D398" s="19">
        <v>201.3</v>
      </c>
      <c r="E398" s="19">
        <v>208.5</v>
      </c>
      <c r="F398" s="5" t="s">
        <v>887</v>
      </c>
      <c r="G398" s="24">
        <v>51.200757000000003</v>
      </c>
      <c r="H398" s="24">
        <v>-3.1763889999999999</v>
      </c>
      <c r="I398" s="5" t="s">
        <v>414</v>
      </c>
      <c r="J398" s="19" t="s">
        <v>430</v>
      </c>
      <c r="K398" s="25">
        <v>1</v>
      </c>
      <c r="L398" s="25">
        <v>0</v>
      </c>
      <c r="M398" s="19">
        <v>-30.716333330000001</v>
      </c>
      <c r="N398" s="19" t="s">
        <v>395</v>
      </c>
      <c r="O398" s="20">
        <f t="shared" si="98"/>
        <v>-27.216333330000001</v>
      </c>
      <c r="P398" s="20">
        <v>-0.7</v>
      </c>
      <c r="Q398" s="20" t="s">
        <v>1133</v>
      </c>
      <c r="R398" s="20">
        <f t="shared" si="92"/>
        <v>-8.5110567223416602</v>
      </c>
      <c r="S398" s="19">
        <f t="shared" si="94"/>
        <v>-10.21105672234166</v>
      </c>
      <c r="T398" s="20">
        <v>29.2</v>
      </c>
      <c r="U398" s="20">
        <f t="shared" si="93"/>
        <v>302.34999999999997</v>
      </c>
      <c r="V398" s="20" t="s">
        <v>1133</v>
      </c>
      <c r="W398" s="19">
        <f t="shared" si="91"/>
        <v>17.481046598849748</v>
      </c>
      <c r="X398" s="21">
        <f t="shared" si="89"/>
        <v>707.26893376865712</v>
      </c>
      <c r="Y398" s="21">
        <f t="shared" si="90"/>
        <v>487.86251858423526</v>
      </c>
    </row>
    <row r="399" spans="1:25" s="20" customFormat="1" x14ac:dyDescent="0.2">
      <c r="A399" s="19">
        <f t="shared" si="95"/>
        <v>204.9</v>
      </c>
      <c r="B399" s="19">
        <f t="shared" si="96"/>
        <v>3.5999999999999943</v>
      </c>
      <c r="C399" s="19">
        <f t="shared" si="97"/>
        <v>3.5999999999999943</v>
      </c>
      <c r="D399" s="19">
        <v>201.3</v>
      </c>
      <c r="E399" s="19">
        <v>208.5</v>
      </c>
      <c r="F399" s="5" t="s">
        <v>887</v>
      </c>
      <c r="G399" s="24">
        <v>51.200757000000003</v>
      </c>
      <c r="H399" s="24">
        <v>-3.1763889999999999</v>
      </c>
      <c r="I399" s="5" t="s">
        <v>414</v>
      </c>
      <c r="J399" s="19" t="s">
        <v>431</v>
      </c>
      <c r="K399" s="25">
        <v>1</v>
      </c>
      <c r="L399" s="25">
        <v>0</v>
      </c>
      <c r="M399" s="19">
        <v>-30.84</v>
      </c>
      <c r="N399" s="19" t="s">
        <v>395</v>
      </c>
      <c r="O399" s="20">
        <f t="shared" si="98"/>
        <v>-27.34</v>
      </c>
      <c r="P399" s="20">
        <v>-0.7</v>
      </c>
      <c r="Q399" s="20" t="s">
        <v>1133</v>
      </c>
      <c r="R399" s="20">
        <f t="shared" si="92"/>
        <v>-8.5110567223416602</v>
      </c>
      <c r="S399" s="19">
        <f t="shared" si="94"/>
        <v>-10.21105672234166</v>
      </c>
      <c r="T399" s="20">
        <v>29.2</v>
      </c>
      <c r="U399" s="20">
        <f t="shared" si="93"/>
        <v>302.34999999999997</v>
      </c>
      <c r="V399" s="20" t="s">
        <v>1133</v>
      </c>
      <c r="W399" s="19">
        <f t="shared" si="91"/>
        <v>17.610411940100601</v>
      </c>
      <c r="X399" s="21">
        <f t="shared" si="89"/>
        <v>717.56143397863252</v>
      </c>
      <c r="Y399" s="21">
        <f t="shared" si="90"/>
        <v>497.89695972713577</v>
      </c>
    </row>
    <row r="400" spans="1:25" s="20" customFormat="1" x14ac:dyDescent="0.2">
      <c r="A400" s="19">
        <f t="shared" si="95"/>
        <v>204.9</v>
      </c>
      <c r="B400" s="19">
        <f t="shared" si="96"/>
        <v>3.5999999999999943</v>
      </c>
      <c r="C400" s="19">
        <f t="shared" si="97"/>
        <v>3.5999999999999943</v>
      </c>
      <c r="D400" s="19">
        <v>201.3</v>
      </c>
      <c r="E400" s="19">
        <v>208.5</v>
      </c>
      <c r="F400" s="5" t="s">
        <v>887</v>
      </c>
      <c r="G400" s="24">
        <v>51.200757000000003</v>
      </c>
      <c r="H400" s="24">
        <v>-3.1763889999999999</v>
      </c>
      <c r="I400" s="5" t="s">
        <v>414</v>
      </c>
      <c r="J400" s="19" t="s">
        <v>432</v>
      </c>
      <c r="K400" s="25">
        <v>1</v>
      </c>
      <c r="L400" s="25">
        <v>0</v>
      </c>
      <c r="M400" s="19">
        <v>-33.509</v>
      </c>
      <c r="N400" s="19" t="s">
        <v>395</v>
      </c>
      <c r="O400" s="20">
        <f t="shared" si="98"/>
        <v>-30.009</v>
      </c>
      <c r="P400" s="20">
        <v>-0.7</v>
      </c>
      <c r="Q400" s="20" t="s">
        <v>1133</v>
      </c>
      <c r="R400" s="20">
        <f t="shared" si="92"/>
        <v>-8.5110567223416602</v>
      </c>
      <c r="S400" s="19">
        <f t="shared" si="94"/>
        <v>-10.21105672234166</v>
      </c>
      <c r="T400" s="20">
        <v>29.2</v>
      </c>
      <c r="U400" s="20">
        <f t="shared" si="93"/>
        <v>302.34999999999997</v>
      </c>
      <c r="V400" s="20" t="s">
        <v>1133</v>
      </c>
      <c r="W400" s="19">
        <f t="shared" si="91"/>
        <v>20.410440176927835</v>
      </c>
      <c r="X400" s="21">
        <f t="shared" si="89"/>
        <v>1047.5019116443534</v>
      </c>
      <c r="Y400" s="21">
        <f t="shared" si="90"/>
        <v>897.41025565883945</v>
      </c>
    </row>
    <row r="401" spans="1:26" s="20" customFormat="1" x14ac:dyDescent="0.2">
      <c r="A401" s="19">
        <f t="shared" si="95"/>
        <v>204.9</v>
      </c>
      <c r="B401" s="19">
        <f t="shared" si="96"/>
        <v>3.5999999999999943</v>
      </c>
      <c r="C401" s="19">
        <f t="shared" si="97"/>
        <v>3.5999999999999943</v>
      </c>
      <c r="D401" s="19">
        <v>201.3</v>
      </c>
      <c r="E401" s="19">
        <v>208.5</v>
      </c>
      <c r="F401" s="5" t="s">
        <v>887</v>
      </c>
      <c r="G401" s="24">
        <v>51.200757000000003</v>
      </c>
      <c r="H401" s="24">
        <v>-3.1763889999999999</v>
      </c>
      <c r="I401" s="5" t="s">
        <v>414</v>
      </c>
      <c r="J401" s="19" t="s">
        <v>433</v>
      </c>
      <c r="K401" s="25">
        <v>1</v>
      </c>
      <c r="L401" s="25">
        <v>0</v>
      </c>
      <c r="M401" s="19">
        <v>-31.26733333</v>
      </c>
      <c r="N401" s="19" t="s">
        <v>395</v>
      </c>
      <c r="O401" s="20">
        <f t="shared" si="98"/>
        <v>-27.76733333</v>
      </c>
      <c r="P401" s="20">
        <v>-0.7</v>
      </c>
      <c r="Q401" s="20" t="s">
        <v>1133</v>
      </c>
      <c r="R401" s="20">
        <f t="shared" si="92"/>
        <v>-8.5110567223416602</v>
      </c>
      <c r="S401" s="19">
        <f t="shared" si="94"/>
        <v>-10.21105672234166</v>
      </c>
      <c r="T401" s="20">
        <v>29.2</v>
      </c>
      <c r="U401" s="20">
        <f t="shared" si="93"/>
        <v>302.34999999999997</v>
      </c>
      <c r="V401" s="20" t="s">
        <v>1133</v>
      </c>
      <c r="W401" s="19">
        <f t="shared" si="91"/>
        <v>18.057690519482694</v>
      </c>
      <c r="X401" s="21">
        <f t="shared" ref="X401:X415" si="99">(168/(26.5-W401))/(EXP(-58.0931+90.5069*(100/U401)+22.294*LN(U401/100)+34*(0.02777+(-0.02589)*(U401/100)+0.00506*(U401/100)^2)))</f>
        <v>755.57826569393626</v>
      </c>
      <c r="Y401" s="21">
        <f t="shared" ref="Y401:Y415" si="100">(82.4/(23.9-W401))/(EXP(-58.093+90.5069*(100/U401)+22.294*LN(U401/100)+34*(0.02777+(-0.0259)*(U401/100)+0.00506*(U401/100)^2)))</f>
        <v>536.01521511365081</v>
      </c>
    </row>
    <row r="402" spans="1:26" s="20" customFormat="1" x14ac:dyDescent="0.2">
      <c r="A402" s="19">
        <f t="shared" si="95"/>
        <v>204.9</v>
      </c>
      <c r="B402" s="19">
        <f t="shared" si="96"/>
        <v>3.5999999999999943</v>
      </c>
      <c r="C402" s="19">
        <f t="shared" si="97"/>
        <v>3.5999999999999943</v>
      </c>
      <c r="D402" s="19">
        <v>201.3</v>
      </c>
      <c r="E402" s="19">
        <v>208.5</v>
      </c>
      <c r="F402" s="5" t="s">
        <v>887</v>
      </c>
      <c r="G402" s="24">
        <v>51.200757000000003</v>
      </c>
      <c r="H402" s="24">
        <v>-3.1763889999999999</v>
      </c>
      <c r="I402" s="5" t="s">
        <v>414</v>
      </c>
      <c r="J402" s="19" t="s">
        <v>434</v>
      </c>
      <c r="K402" s="25">
        <v>1</v>
      </c>
      <c r="L402" s="25">
        <v>0</v>
      </c>
      <c r="M402" s="19">
        <v>-31.307333329999999</v>
      </c>
      <c r="N402" s="19" t="s">
        <v>395</v>
      </c>
      <c r="O402" s="20">
        <f t="shared" si="98"/>
        <v>-27.807333329999999</v>
      </c>
      <c r="P402" s="20">
        <v>-0.7</v>
      </c>
      <c r="Q402" s="20" t="s">
        <v>1133</v>
      </c>
      <c r="R402" s="20">
        <f t="shared" si="92"/>
        <v>-8.5110567223416602</v>
      </c>
      <c r="S402" s="19">
        <f t="shared" si="94"/>
        <v>-10.21105672234166</v>
      </c>
      <c r="T402" s="20">
        <v>29.2</v>
      </c>
      <c r="U402" s="20">
        <f t="shared" si="93"/>
        <v>302.34999999999997</v>
      </c>
      <c r="V402" s="20" t="s">
        <v>1133</v>
      </c>
      <c r="W402" s="19">
        <f t="shared" ref="W402:W414" si="101">1000*((S402+1000)/(O402+1000)-1)</f>
        <v>18.099577594973937</v>
      </c>
      <c r="X402" s="21">
        <f t="shared" si="99"/>
        <v>759.34581003024596</v>
      </c>
      <c r="Y402" s="21">
        <f t="shared" si="100"/>
        <v>539.88598662168192</v>
      </c>
    </row>
    <row r="403" spans="1:26" s="20" customFormat="1" x14ac:dyDescent="0.2">
      <c r="A403" s="19">
        <f t="shared" si="95"/>
        <v>204.9</v>
      </c>
      <c r="B403" s="19">
        <f t="shared" si="96"/>
        <v>3.5999999999999943</v>
      </c>
      <c r="C403" s="19">
        <f t="shared" si="97"/>
        <v>3.5999999999999943</v>
      </c>
      <c r="D403" s="19">
        <v>201.3</v>
      </c>
      <c r="E403" s="19">
        <v>208.5</v>
      </c>
      <c r="F403" s="5" t="s">
        <v>887</v>
      </c>
      <c r="G403" s="24">
        <v>51.200757000000003</v>
      </c>
      <c r="H403" s="24">
        <v>-3.1763889999999999</v>
      </c>
      <c r="I403" s="5" t="s">
        <v>414</v>
      </c>
      <c r="J403" s="19" t="s">
        <v>435</v>
      </c>
      <c r="K403" s="25">
        <v>1</v>
      </c>
      <c r="L403" s="25">
        <v>0</v>
      </c>
      <c r="M403" s="19">
        <v>-31.911999999999999</v>
      </c>
      <c r="N403" s="19" t="s">
        <v>395</v>
      </c>
      <c r="O403" s="20">
        <f t="shared" si="98"/>
        <v>-28.411999999999999</v>
      </c>
      <c r="P403" s="20">
        <v>-0.7</v>
      </c>
      <c r="Q403" s="20" t="s">
        <v>1133</v>
      </c>
      <c r="R403" s="20">
        <f t="shared" si="92"/>
        <v>-8.5110567223416602</v>
      </c>
      <c r="S403" s="19">
        <f t="shared" si="94"/>
        <v>-10.21105672234166</v>
      </c>
      <c r="T403" s="20">
        <v>29.2</v>
      </c>
      <c r="U403" s="20">
        <f t="shared" si="93"/>
        <v>302.34999999999997</v>
      </c>
      <c r="V403" s="20" t="s">
        <v>1133</v>
      </c>
      <c r="W403" s="19">
        <f t="shared" si="101"/>
        <v>18.733190691587744</v>
      </c>
      <c r="X403" s="21">
        <f t="shared" si="99"/>
        <v>821.29292769320546</v>
      </c>
      <c r="Y403" s="21">
        <f t="shared" si="100"/>
        <v>606.09296492932219</v>
      </c>
    </row>
    <row r="404" spans="1:26" s="20" customFormat="1" x14ac:dyDescent="0.2">
      <c r="A404" s="19">
        <f t="shared" si="95"/>
        <v>204.9</v>
      </c>
      <c r="B404" s="19">
        <f t="shared" si="96"/>
        <v>3.5999999999999943</v>
      </c>
      <c r="C404" s="19">
        <f t="shared" si="97"/>
        <v>3.5999999999999943</v>
      </c>
      <c r="D404" s="19">
        <v>201.3</v>
      </c>
      <c r="E404" s="19">
        <v>208.5</v>
      </c>
      <c r="F404" s="5" t="s">
        <v>887</v>
      </c>
      <c r="G404" s="24">
        <v>51.200757000000003</v>
      </c>
      <c r="H404" s="24">
        <v>-3.1763889999999999</v>
      </c>
      <c r="I404" s="5" t="s">
        <v>414</v>
      </c>
      <c r="J404" s="19" t="s">
        <v>436</v>
      </c>
      <c r="K404" s="25">
        <v>1</v>
      </c>
      <c r="L404" s="25">
        <v>0</v>
      </c>
      <c r="M404" s="19">
        <v>-32.664000000000001</v>
      </c>
      <c r="N404" s="19" t="s">
        <v>395</v>
      </c>
      <c r="O404" s="20">
        <f t="shared" si="98"/>
        <v>-29.164000000000001</v>
      </c>
      <c r="P404" s="20">
        <v>-0.7</v>
      </c>
      <c r="Q404" s="20" t="s">
        <v>1133</v>
      </c>
      <c r="R404" s="20">
        <f t="shared" si="92"/>
        <v>-8.5110567223416602</v>
      </c>
      <c r="S404" s="19">
        <f t="shared" si="94"/>
        <v>-10.21105672234166</v>
      </c>
      <c r="T404" s="20">
        <v>29.2</v>
      </c>
      <c r="U404" s="20">
        <f t="shared" si="93"/>
        <v>302.34999999999997</v>
      </c>
      <c r="V404" s="20" t="s">
        <v>1133</v>
      </c>
      <c r="W404" s="19">
        <f t="shared" si="101"/>
        <v>19.522291383568646</v>
      </c>
      <c r="X404" s="21">
        <f t="shared" si="99"/>
        <v>914.17195907545636</v>
      </c>
      <c r="Y404" s="21">
        <f t="shared" si="100"/>
        <v>715.34381278962644</v>
      </c>
    </row>
    <row r="405" spans="1:26" s="20" customFormat="1" x14ac:dyDescent="0.2">
      <c r="A405" s="19">
        <f t="shared" si="95"/>
        <v>204.9</v>
      </c>
      <c r="B405" s="19">
        <f t="shared" si="96"/>
        <v>3.5999999999999943</v>
      </c>
      <c r="C405" s="19">
        <f t="shared" si="97"/>
        <v>3.5999999999999943</v>
      </c>
      <c r="D405" s="19">
        <v>201.3</v>
      </c>
      <c r="E405" s="19">
        <v>208.5</v>
      </c>
      <c r="F405" s="5" t="s">
        <v>887</v>
      </c>
      <c r="G405" s="24">
        <v>51.200757000000003</v>
      </c>
      <c r="H405" s="24">
        <v>-3.1763889999999999</v>
      </c>
      <c r="I405" s="5" t="s">
        <v>414</v>
      </c>
      <c r="J405" s="19" t="s">
        <v>437</v>
      </c>
      <c r="K405" s="25">
        <v>1</v>
      </c>
      <c r="L405" s="25">
        <v>0</v>
      </c>
      <c r="M405" s="19">
        <v>-32.423000000000002</v>
      </c>
      <c r="N405" s="19" t="s">
        <v>395</v>
      </c>
      <c r="O405" s="20">
        <f t="shared" si="98"/>
        <v>-28.923000000000002</v>
      </c>
      <c r="P405" s="20">
        <v>-0.7</v>
      </c>
      <c r="Q405" s="20" t="s">
        <v>1133</v>
      </c>
      <c r="R405" s="20">
        <f t="shared" si="92"/>
        <v>-8.5110567223416602</v>
      </c>
      <c r="S405" s="19">
        <f t="shared" si="94"/>
        <v>-10.21105672234166</v>
      </c>
      <c r="T405" s="20">
        <v>29.2</v>
      </c>
      <c r="U405" s="20">
        <f t="shared" si="93"/>
        <v>302.34999999999997</v>
      </c>
      <c r="V405" s="20" t="s">
        <v>1133</v>
      </c>
      <c r="W405" s="19">
        <f t="shared" si="101"/>
        <v>19.269268325434741</v>
      </c>
      <c r="X405" s="21">
        <f t="shared" si="99"/>
        <v>882.18258439582644</v>
      </c>
      <c r="Y405" s="21">
        <f t="shared" si="100"/>
        <v>676.25744548327816</v>
      </c>
    </row>
    <row r="406" spans="1:26" s="20" customFormat="1" x14ac:dyDescent="0.2">
      <c r="A406" s="19">
        <f t="shared" si="95"/>
        <v>204.9</v>
      </c>
      <c r="B406" s="19">
        <f t="shared" si="96"/>
        <v>3.5999999999999943</v>
      </c>
      <c r="C406" s="19">
        <f t="shared" si="97"/>
        <v>3.5999999999999943</v>
      </c>
      <c r="D406" s="19">
        <v>201.3</v>
      </c>
      <c r="E406" s="19">
        <v>208.5</v>
      </c>
      <c r="F406" s="5" t="s">
        <v>887</v>
      </c>
      <c r="G406" s="24">
        <v>51.200757000000003</v>
      </c>
      <c r="H406" s="24">
        <v>-3.1763889999999999</v>
      </c>
      <c r="I406" s="5" t="s">
        <v>414</v>
      </c>
      <c r="J406" s="19" t="s">
        <v>438</v>
      </c>
      <c r="K406" s="25">
        <v>1</v>
      </c>
      <c r="L406" s="25">
        <v>0</v>
      </c>
      <c r="M406" s="19">
        <v>-32.963250000000002</v>
      </c>
      <c r="N406" s="19" t="s">
        <v>395</v>
      </c>
      <c r="O406" s="20">
        <f t="shared" si="98"/>
        <v>-29.463250000000002</v>
      </c>
      <c r="P406" s="20">
        <v>-0.7</v>
      </c>
      <c r="Q406" s="20" t="s">
        <v>1133</v>
      </c>
      <c r="R406" s="20">
        <f t="shared" si="92"/>
        <v>-8.5110567223416602</v>
      </c>
      <c r="S406" s="19">
        <f t="shared" si="94"/>
        <v>-10.21105672234166</v>
      </c>
      <c r="T406" s="20">
        <v>29.2</v>
      </c>
      <c r="U406" s="20">
        <f t="shared" si="93"/>
        <v>302.34999999999997</v>
      </c>
      <c r="V406" s="20" t="s">
        <v>1133</v>
      </c>
      <c r="W406" s="19">
        <f t="shared" si="101"/>
        <v>19.83664531781848</v>
      </c>
      <c r="X406" s="21">
        <f t="shared" si="99"/>
        <v>957.29941748386329</v>
      </c>
      <c r="Y406" s="21">
        <f t="shared" si="100"/>
        <v>770.68506637937423</v>
      </c>
    </row>
    <row r="407" spans="1:26" s="20" customFormat="1" x14ac:dyDescent="0.2">
      <c r="A407" s="19">
        <f t="shared" si="95"/>
        <v>204.9</v>
      </c>
      <c r="B407" s="19">
        <f t="shared" si="96"/>
        <v>3.5999999999999943</v>
      </c>
      <c r="C407" s="19">
        <f t="shared" si="97"/>
        <v>3.5999999999999943</v>
      </c>
      <c r="D407" s="19">
        <v>201.3</v>
      </c>
      <c r="E407" s="19">
        <v>208.5</v>
      </c>
      <c r="F407" s="5" t="s">
        <v>887</v>
      </c>
      <c r="G407" s="24">
        <v>51.200757000000003</v>
      </c>
      <c r="H407" s="24">
        <v>-3.1763889999999999</v>
      </c>
      <c r="I407" s="5" t="s">
        <v>414</v>
      </c>
      <c r="J407" s="19" t="s">
        <v>439</v>
      </c>
      <c r="K407" s="25">
        <v>1</v>
      </c>
      <c r="L407" s="25">
        <v>0</v>
      </c>
      <c r="M407" s="19">
        <v>-31.684666669999999</v>
      </c>
      <c r="N407" s="19" t="s">
        <v>395</v>
      </c>
      <c r="O407" s="20">
        <f t="shared" si="98"/>
        <v>-28.184666669999999</v>
      </c>
      <c r="P407" s="20">
        <v>-0.7</v>
      </c>
      <c r="Q407" s="20" t="s">
        <v>1133</v>
      </c>
      <c r="R407" s="20">
        <f t="shared" si="92"/>
        <v>-8.5110567223416602</v>
      </c>
      <c r="S407" s="19">
        <f t="shared" si="94"/>
        <v>-10.21105672234166</v>
      </c>
      <c r="T407" s="20">
        <v>29.2</v>
      </c>
      <c r="U407" s="20">
        <f t="shared" si="93"/>
        <v>302.34999999999997</v>
      </c>
      <c r="V407" s="20" t="s">
        <v>1133</v>
      </c>
      <c r="W407" s="19">
        <f t="shared" si="101"/>
        <v>18.494882032855209</v>
      </c>
      <c r="X407" s="21">
        <f t="shared" si="99"/>
        <v>796.84341716401923</v>
      </c>
      <c r="Y407" s="21">
        <f t="shared" si="100"/>
        <v>579.3706616572199</v>
      </c>
    </row>
    <row r="408" spans="1:26" s="20" customFormat="1" x14ac:dyDescent="0.2">
      <c r="A408" s="19">
        <f t="shared" si="95"/>
        <v>204.9</v>
      </c>
      <c r="B408" s="19">
        <f t="shared" si="96"/>
        <v>3.5999999999999943</v>
      </c>
      <c r="C408" s="19">
        <f t="shared" si="97"/>
        <v>3.5999999999999943</v>
      </c>
      <c r="D408" s="19">
        <v>201.3</v>
      </c>
      <c r="E408" s="19">
        <v>208.5</v>
      </c>
      <c r="F408" s="5" t="s">
        <v>887</v>
      </c>
      <c r="G408" s="24">
        <v>51.200757000000003</v>
      </c>
      <c r="H408" s="24">
        <v>-3.1763889999999999</v>
      </c>
      <c r="I408" s="5" t="s">
        <v>414</v>
      </c>
      <c r="J408" s="19" t="s">
        <v>440</v>
      </c>
      <c r="K408" s="25">
        <v>1</v>
      </c>
      <c r="L408" s="25">
        <v>0</v>
      </c>
      <c r="M408" s="19">
        <v>-31.283333330000001</v>
      </c>
      <c r="N408" s="19" t="s">
        <v>395</v>
      </c>
      <c r="O408" s="20">
        <f t="shared" si="98"/>
        <v>-27.783333330000001</v>
      </c>
      <c r="P408" s="20">
        <v>-0.7</v>
      </c>
      <c r="Q408" s="20" t="s">
        <v>1133</v>
      </c>
      <c r="R408" s="20">
        <f t="shared" si="92"/>
        <v>-8.5110567223416602</v>
      </c>
      <c r="S408" s="19">
        <f t="shared" si="94"/>
        <v>-10.21105672234166</v>
      </c>
      <c r="T408" s="20">
        <v>29.2</v>
      </c>
      <c r="U408" s="20">
        <f t="shared" si="93"/>
        <v>302.34999999999997</v>
      </c>
      <c r="V408" s="20" t="s">
        <v>1133</v>
      </c>
      <c r="W408" s="19">
        <f t="shared" si="101"/>
        <v>18.074444936071909</v>
      </c>
      <c r="X408" s="21">
        <f t="shared" si="99"/>
        <v>757.08075104156524</v>
      </c>
      <c r="Y408" s="21">
        <f t="shared" si="100"/>
        <v>537.55680593437455</v>
      </c>
    </row>
    <row r="409" spans="1:26" s="20" customFormat="1" x14ac:dyDescent="0.2">
      <c r="A409" s="19">
        <f t="shared" si="95"/>
        <v>204.9</v>
      </c>
      <c r="B409" s="19">
        <f t="shared" si="96"/>
        <v>3.5999999999999943</v>
      </c>
      <c r="C409" s="19">
        <f t="shared" si="97"/>
        <v>3.5999999999999943</v>
      </c>
      <c r="D409" s="19">
        <v>201.3</v>
      </c>
      <c r="E409" s="19">
        <v>208.5</v>
      </c>
      <c r="F409" s="5" t="s">
        <v>887</v>
      </c>
      <c r="G409" s="24">
        <v>51.200757000000003</v>
      </c>
      <c r="H409" s="24">
        <v>-3.1763889999999999</v>
      </c>
      <c r="I409" s="5" t="s">
        <v>414</v>
      </c>
      <c r="J409" s="19" t="s">
        <v>441</v>
      </c>
      <c r="K409" s="25">
        <v>1</v>
      </c>
      <c r="L409" s="25">
        <v>0</v>
      </c>
      <c r="M409" s="19">
        <v>-31.962</v>
      </c>
      <c r="N409" s="19" t="s">
        <v>395</v>
      </c>
      <c r="O409" s="20">
        <f t="shared" si="98"/>
        <v>-28.462</v>
      </c>
      <c r="P409" s="20">
        <v>-0.7</v>
      </c>
      <c r="Q409" s="20" t="s">
        <v>1133</v>
      </c>
      <c r="R409" s="20">
        <f t="shared" si="92"/>
        <v>-8.5110567223416602</v>
      </c>
      <c r="S409" s="19">
        <f t="shared" si="94"/>
        <v>-10.21105672234166</v>
      </c>
      <c r="T409" s="20">
        <v>29.2</v>
      </c>
      <c r="U409" s="20">
        <f t="shared" si="93"/>
        <v>302.34999999999997</v>
      </c>
      <c r="V409" s="20" t="s">
        <v>1133</v>
      </c>
      <c r="W409" s="19">
        <f t="shared" si="101"/>
        <v>18.785619582207147</v>
      </c>
      <c r="X409" s="21">
        <f t="shared" si="99"/>
        <v>826.87464323489712</v>
      </c>
      <c r="Y409" s="21">
        <f t="shared" si="100"/>
        <v>612.30618709264002</v>
      </c>
    </row>
    <row r="410" spans="1:26" s="20" customFormat="1" x14ac:dyDescent="0.2">
      <c r="A410" s="19">
        <f t="shared" si="95"/>
        <v>204.9</v>
      </c>
      <c r="B410" s="19">
        <f t="shared" si="96"/>
        <v>3.5999999999999943</v>
      </c>
      <c r="C410" s="19">
        <f t="shared" si="97"/>
        <v>3.5999999999999943</v>
      </c>
      <c r="D410" s="19">
        <v>201.3</v>
      </c>
      <c r="E410" s="19">
        <v>208.5</v>
      </c>
      <c r="F410" s="5" t="s">
        <v>887</v>
      </c>
      <c r="G410" s="24">
        <v>51.200757000000003</v>
      </c>
      <c r="H410" s="24">
        <v>-3.1763889999999999</v>
      </c>
      <c r="I410" s="5" t="s">
        <v>414</v>
      </c>
      <c r="J410" s="19" t="s">
        <v>442</v>
      </c>
      <c r="K410" s="25">
        <v>1</v>
      </c>
      <c r="L410" s="25">
        <v>0</v>
      </c>
      <c r="M410" s="19">
        <v>-32.960333329999898</v>
      </c>
      <c r="N410" s="19" t="s">
        <v>395</v>
      </c>
      <c r="O410" s="20">
        <f t="shared" si="98"/>
        <v>-29.460333329999898</v>
      </c>
      <c r="P410" s="20">
        <v>-0.7</v>
      </c>
      <c r="Q410" s="20" t="s">
        <v>1133</v>
      </c>
      <c r="R410" s="20">
        <f t="shared" si="92"/>
        <v>-8.5110567223416602</v>
      </c>
      <c r="S410" s="19">
        <f t="shared" si="94"/>
        <v>-10.21105672234166</v>
      </c>
      <c r="T410" s="20">
        <v>29.2</v>
      </c>
      <c r="U410" s="20">
        <f t="shared" si="93"/>
        <v>302.34999999999997</v>
      </c>
      <c r="V410" s="20" t="s">
        <v>1133</v>
      </c>
      <c r="W410" s="19">
        <f t="shared" si="101"/>
        <v>19.833580500325134</v>
      </c>
      <c r="X410" s="21">
        <f t="shared" si="99"/>
        <v>956.85930896665741</v>
      </c>
      <c r="Y410" s="21">
        <f t="shared" si="100"/>
        <v>770.10420917231784</v>
      </c>
    </row>
    <row r="411" spans="1:26" s="20" customFormat="1" x14ac:dyDescent="0.2">
      <c r="A411" s="19">
        <f t="shared" si="95"/>
        <v>204.9</v>
      </c>
      <c r="B411" s="19">
        <f t="shared" si="96"/>
        <v>3.5999999999999943</v>
      </c>
      <c r="C411" s="19">
        <f t="shared" si="97"/>
        <v>3.5999999999999943</v>
      </c>
      <c r="D411" s="19">
        <v>201.3</v>
      </c>
      <c r="E411" s="19">
        <v>208.5</v>
      </c>
      <c r="F411" s="5" t="s">
        <v>887</v>
      </c>
      <c r="G411" s="24">
        <v>51.200757000000003</v>
      </c>
      <c r="H411" s="24">
        <v>-3.1763889999999999</v>
      </c>
      <c r="I411" s="5" t="s">
        <v>414</v>
      </c>
      <c r="J411" s="19" t="s">
        <v>443</v>
      </c>
      <c r="K411" s="25">
        <v>1</v>
      </c>
      <c r="L411" s="25">
        <v>0</v>
      </c>
      <c r="M411" s="19">
        <v>-34.182499999999997</v>
      </c>
      <c r="N411" s="19" t="s">
        <v>395</v>
      </c>
      <c r="O411" s="20">
        <f t="shared" si="98"/>
        <v>-30.682499999999997</v>
      </c>
      <c r="P411" s="20">
        <v>-0.7</v>
      </c>
      <c r="Q411" s="20" t="s">
        <v>1133</v>
      </c>
      <c r="R411" s="20">
        <f t="shared" si="92"/>
        <v>-8.5110567223416602</v>
      </c>
      <c r="S411" s="19">
        <f t="shared" si="94"/>
        <v>-10.21105672234166</v>
      </c>
      <c r="T411" s="20">
        <v>29.2</v>
      </c>
      <c r="U411" s="20">
        <f t="shared" si="93"/>
        <v>302.34999999999997</v>
      </c>
      <c r="V411" s="20" t="s">
        <v>1133</v>
      </c>
      <c r="W411" s="19">
        <f t="shared" si="101"/>
        <v>21.119440511141452</v>
      </c>
      <c r="X411" s="21">
        <f t="shared" si="99"/>
        <v>1185.5320192907986</v>
      </c>
      <c r="Y411" s="21">
        <f t="shared" si="100"/>
        <v>1126.2362073201141</v>
      </c>
    </row>
    <row r="412" spans="1:26" s="20" customFormat="1" x14ac:dyDescent="0.2">
      <c r="A412" s="19">
        <f t="shared" si="95"/>
        <v>204.9</v>
      </c>
      <c r="B412" s="19">
        <f t="shared" si="96"/>
        <v>3.5999999999999943</v>
      </c>
      <c r="C412" s="19">
        <f t="shared" si="97"/>
        <v>3.5999999999999943</v>
      </c>
      <c r="D412" s="19">
        <v>201.3</v>
      </c>
      <c r="E412" s="19">
        <v>208.5</v>
      </c>
      <c r="F412" s="5" t="s">
        <v>887</v>
      </c>
      <c r="G412" s="24">
        <v>51.200757000000003</v>
      </c>
      <c r="H412" s="24">
        <v>-3.1763889999999999</v>
      </c>
      <c r="I412" s="5" t="s">
        <v>414</v>
      </c>
      <c r="J412" s="19" t="s">
        <v>444</v>
      </c>
      <c r="K412" s="25">
        <v>1</v>
      </c>
      <c r="L412" s="25">
        <v>0</v>
      </c>
      <c r="M412" s="19">
        <v>-32.431333330000001</v>
      </c>
      <c r="N412" s="19" t="s">
        <v>395</v>
      </c>
      <c r="O412" s="20">
        <f t="shared" si="98"/>
        <v>-28.931333330000001</v>
      </c>
      <c r="P412" s="20">
        <v>-0.7</v>
      </c>
      <c r="Q412" s="20" t="s">
        <v>1133</v>
      </c>
      <c r="R412" s="20">
        <f t="shared" si="92"/>
        <v>-8.5110567223416602</v>
      </c>
      <c r="S412" s="19">
        <f t="shared" si="94"/>
        <v>-10.21105672234166</v>
      </c>
      <c r="T412" s="20">
        <v>29.2</v>
      </c>
      <c r="U412" s="20">
        <f t="shared" si="93"/>
        <v>302.34999999999997</v>
      </c>
      <c r="V412" s="20" t="s">
        <v>1133</v>
      </c>
      <c r="W412" s="19">
        <f t="shared" si="101"/>
        <v>19.278015294071913</v>
      </c>
      <c r="X412" s="21">
        <f t="shared" si="99"/>
        <v>883.25104738933521</v>
      </c>
      <c r="Y412" s="21">
        <f t="shared" si="100"/>
        <v>677.53724259266926</v>
      </c>
    </row>
    <row r="413" spans="1:26" s="20" customFormat="1" x14ac:dyDescent="0.2">
      <c r="A413" s="19">
        <f t="shared" si="95"/>
        <v>204.9</v>
      </c>
      <c r="B413" s="19">
        <f t="shared" si="96"/>
        <v>3.5999999999999943</v>
      </c>
      <c r="C413" s="19">
        <f t="shared" si="97"/>
        <v>3.5999999999999943</v>
      </c>
      <c r="D413" s="19">
        <v>201.3</v>
      </c>
      <c r="E413" s="19">
        <v>208.5</v>
      </c>
      <c r="F413" s="5" t="s">
        <v>887</v>
      </c>
      <c r="G413" s="24">
        <v>51.200757000000003</v>
      </c>
      <c r="H413" s="24">
        <v>-3.1763889999999999</v>
      </c>
      <c r="I413" s="5" t="s">
        <v>414</v>
      </c>
      <c r="J413" s="19" t="s">
        <v>445</v>
      </c>
      <c r="K413" s="25">
        <v>1</v>
      </c>
      <c r="L413" s="25">
        <v>0</v>
      </c>
      <c r="M413" s="19">
        <v>-33.902500000000003</v>
      </c>
      <c r="N413" s="19" t="s">
        <v>395</v>
      </c>
      <c r="O413" s="20">
        <f t="shared" si="98"/>
        <v>-30.402500000000003</v>
      </c>
      <c r="P413" s="20">
        <v>-0.7</v>
      </c>
      <c r="Q413" s="20" t="s">
        <v>1133</v>
      </c>
      <c r="R413" s="20">
        <f t="shared" si="92"/>
        <v>-8.5110567223416602</v>
      </c>
      <c r="S413" s="19">
        <f t="shared" si="94"/>
        <v>-10.21105672234166</v>
      </c>
      <c r="T413" s="20">
        <v>29.2</v>
      </c>
      <c r="U413" s="20">
        <f t="shared" si="93"/>
        <v>302.34999999999997</v>
      </c>
      <c r="V413" s="20" t="s">
        <v>1133</v>
      </c>
      <c r="W413" s="19">
        <f t="shared" si="101"/>
        <v>20.82456202461147</v>
      </c>
      <c r="X413" s="21">
        <f t="shared" si="99"/>
        <v>1123.9353832078589</v>
      </c>
      <c r="Y413" s="21">
        <f t="shared" si="100"/>
        <v>1018.2506680416423</v>
      </c>
    </row>
    <row r="414" spans="1:26" s="20" customFormat="1" x14ac:dyDescent="0.2">
      <c r="A414" s="19">
        <f t="shared" si="95"/>
        <v>204.9</v>
      </c>
      <c r="B414" s="19">
        <f t="shared" si="96"/>
        <v>3.5999999999999943</v>
      </c>
      <c r="C414" s="19">
        <f t="shared" si="97"/>
        <v>3.5999999999999943</v>
      </c>
      <c r="D414" s="19">
        <v>201.3</v>
      </c>
      <c r="E414" s="19">
        <v>208.5</v>
      </c>
      <c r="F414" s="5" t="s">
        <v>887</v>
      </c>
      <c r="G414" s="24">
        <v>51.200757000000003</v>
      </c>
      <c r="H414" s="24">
        <v>-3.1763889999999999</v>
      </c>
      <c r="I414" s="5" t="s">
        <v>414</v>
      </c>
      <c r="J414" s="19" t="s">
        <v>446</v>
      </c>
      <c r="K414" s="25">
        <v>1</v>
      </c>
      <c r="L414" s="25">
        <v>0</v>
      </c>
      <c r="M414" s="19">
        <v>-31.41566667</v>
      </c>
      <c r="N414" s="19" t="s">
        <v>395</v>
      </c>
      <c r="O414" s="20">
        <f t="shared" si="98"/>
        <v>-27.91566667</v>
      </c>
      <c r="P414" s="20">
        <v>-0.7</v>
      </c>
      <c r="Q414" s="20" t="s">
        <v>1133</v>
      </c>
      <c r="R414" s="20">
        <f t="shared" si="92"/>
        <v>-8.5110567223416602</v>
      </c>
      <c r="S414" s="19">
        <f t="shared" si="94"/>
        <v>-10.21105672234166</v>
      </c>
      <c r="T414" s="20">
        <v>29.2</v>
      </c>
      <c r="U414" s="20">
        <f t="shared" si="93"/>
        <v>302.34999999999997</v>
      </c>
      <c r="V414" s="20" t="s">
        <v>1133</v>
      </c>
      <c r="W414" s="19">
        <f t="shared" si="101"/>
        <v>18.213039075538617</v>
      </c>
      <c r="X414" s="21">
        <f t="shared" si="99"/>
        <v>769.74244404987815</v>
      </c>
      <c r="Y414" s="21">
        <f t="shared" si="100"/>
        <v>550.65733958012004</v>
      </c>
    </row>
    <row r="415" spans="1:26" s="20" customFormat="1" x14ac:dyDescent="0.2">
      <c r="A415" s="26">
        <v>205</v>
      </c>
      <c r="B415" s="19">
        <f t="shared" ref="B415" si="102">ABS(A415-D415)</f>
        <v>3.6999999999999886</v>
      </c>
      <c r="C415" s="19">
        <f t="shared" ref="C415" si="103">ABS(E415-A415)</f>
        <v>4</v>
      </c>
      <c r="D415" s="26">
        <v>201.3</v>
      </c>
      <c r="E415" s="26">
        <v>209</v>
      </c>
      <c r="F415" s="27" t="s">
        <v>835</v>
      </c>
      <c r="G415" s="24">
        <v>48.496045000000002</v>
      </c>
      <c r="H415" s="24">
        <v>7.6508719999999997</v>
      </c>
      <c r="I415" s="27" t="s">
        <v>604</v>
      </c>
      <c r="J415" s="31" t="s">
        <v>836</v>
      </c>
      <c r="K415" s="32">
        <v>0</v>
      </c>
      <c r="L415" s="32">
        <v>0</v>
      </c>
      <c r="M415" s="26">
        <f>AVERAGE(-30.632,-30.722)</f>
        <v>-30.677</v>
      </c>
      <c r="N415" s="26" t="s">
        <v>1099</v>
      </c>
      <c r="O415" s="20">
        <f t="shared" si="98"/>
        <v>-27.177</v>
      </c>
      <c r="P415" s="20">
        <v>3.02</v>
      </c>
      <c r="Q415" s="20" t="s">
        <v>837</v>
      </c>
      <c r="R415" s="20">
        <f t="shared" si="92"/>
        <v>-8.5110567223416602</v>
      </c>
      <c r="S415" s="19">
        <f t="shared" si="94"/>
        <v>-6.4910567223416606</v>
      </c>
      <c r="T415" s="20">
        <v>29.2</v>
      </c>
      <c r="U415" s="20">
        <f t="shared" si="93"/>
        <v>302.34999999999997</v>
      </c>
      <c r="V415" s="20" t="s">
        <v>1099</v>
      </c>
      <c r="W415" s="19">
        <f>1000*((S415+1000)/(O415+1000)-1)</f>
        <v>21.263830396339721</v>
      </c>
      <c r="X415" s="21">
        <f t="shared" si="99"/>
        <v>1218.2236326496575</v>
      </c>
      <c r="Y415" s="21">
        <f t="shared" si="100"/>
        <v>1187.9231019930871</v>
      </c>
    </row>
    <row r="416" spans="1:26" s="20" customFormat="1" x14ac:dyDescent="0.2">
      <c r="A416" s="19">
        <v>248</v>
      </c>
      <c r="B416" s="19">
        <f>ABS(A416-D416)</f>
        <v>3.1999999999999886</v>
      </c>
      <c r="C416" s="19">
        <f>ABS(E416-A416)</f>
        <v>4.1699999999999875</v>
      </c>
      <c r="D416" s="19">
        <v>251.2</v>
      </c>
      <c r="E416" s="19">
        <v>252.17</v>
      </c>
      <c r="F416" s="5" t="s">
        <v>840</v>
      </c>
      <c r="G416" s="24">
        <v>77.875</v>
      </c>
      <c r="H416" s="24">
        <v>20.975200000000001</v>
      </c>
      <c r="I416" s="5" t="s">
        <v>842</v>
      </c>
      <c r="J416" s="5" t="s">
        <v>843</v>
      </c>
      <c r="K416" s="25">
        <v>0</v>
      </c>
      <c r="L416" s="25">
        <v>0</v>
      </c>
      <c r="M416" s="19">
        <v>-30</v>
      </c>
      <c r="N416" s="19" t="s">
        <v>844</v>
      </c>
      <c r="O416" s="20">
        <f>M416+3.5</f>
        <v>-26.5</v>
      </c>
      <c r="P416" s="20">
        <v>3.89</v>
      </c>
      <c r="Q416" s="20" t="s">
        <v>582</v>
      </c>
      <c r="R416" s="20">
        <f>24.12-(9866/U416)</f>
        <v>-8.5110567223416602</v>
      </c>
      <c r="S416" s="19">
        <f>P416-1+R416</f>
        <v>-5.6210567223416597</v>
      </c>
      <c r="T416" s="20">
        <v>29.2</v>
      </c>
      <c r="U416" s="20">
        <f>T416+273.15</f>
        <v>302.34999999999997</v>
      </c>
      <c r="V416" s="20" t="s">
        <v>1099</v>
      </c>
      <c r="W416" s="19">
        <f>1000*((S416+1000)/(O416+1000)-1)</f>
        <v>21.447296638580802</v>
      </c>
      <c r="X416" s="21">
        <f>(168/(26.5-W416))/(EXP(-58.0931+90.5069*(100/U416)+22.294*LN(U416/100)+34*(0.02777+(-0.02589)*(U416/100)+0.00506*(U416/100)^2)))</f>
        <v>1262.4579555663968</v>
      </c>
      <c r="Y416" s="21">
        <f>(82.4/(23.9-W416))/(EXP(-58.093+90.5069*(100/U416)+22.294*LN(U416/100)+34*(0.02777+(-0.0259)*(U416/100)+0.00506*(U416/100)^2)))</f>
        <v>1276.7817022715706</v>
      </c>
      <c r="Z416" s="23"/>
    </row>
    <row r="417" spans="1:26" ht="12.75" customHeight="1" x14ac:dyDescent="0.2">
      <c r="A417" s="19">
        <v>246</v>
      </c>
      <c r="B417" s="19">
        <v>5</v>
      </c>
      <c r="C417" s="19">
        <v>6</v>
      </c>
      <c r="D417" s="19">
        <v>251</v>
      </c>
      <c r="E417" s="19">
        <v>252</v>
      </c>
      <c r="F417" s="5" t="s">
        <v>1039</v>
      </c>
      <c r="G417" s="24">
        <v>77.875</v>
      </c>
      <c r="H417" s="24">
        <v>20.975200000000001</v>
      </c>
      <c r="I417" s="5" t="s">
        <v>460</v>
      </c>
      <c r="J417" s="5" t="s">
        <v>1173</v>
      </c>
      <c r="K417" s="5">
        <v>1</v>
      </c>
      <c r="L417" s="5">
        <v>0</v>
      </c>
      <c r="M417" s="19">
        <v>-33.1</v>
      </c>
      <c r="N417" s="19" t="s">
        <v>459</v>
      </c>
      <c r="O417" s="19">
        <f t="shared" ref="O417:O420" si="104">M417+3.5</f>
        <v>-29.6</v>
      </c>
      <c r="P417" s="20">
        <v>-2.4</v>
      </c>
      <c r="Q417" s="19" t="s">
        <v>459</v>
      </c>
      <c r="R417" s="20">
        <f t="shared" ref="R417:R420" si="105">24.12-(9866/U417)</f>
        <v>-8.5434663135242523</v>
      </c>
      <c r="S417" s="19">
        <f t="shared" ref="S417:S420" si="106">P417-1+R417</f>
        <v>-11.943466313524253</v>
      </c>
      <c r="T417" s="20">
        <v>28.9</v>
      </c>
      <c r="U417" s="20">
        <f t="shared" ref="U417:U420" si="107">T417+273.15</f>
        <v>302.04999999999995</v>
      </c>
      <c r="V417" s="20" t="s">
        <v>841</v>
      </c>
      <c r="W417" s="19">
        <f t="shared" ref="W417:W420" si="108">1000*((S417+1000)/(O417+1000)-1)</f>
        <v>18.195108910218138</v>
      </c>
      <c r="X417" s="21">
        <f t="shared" ref="X417:X420" si="109">(168/(26.5-W417))/(EXP(-58.0931+90.5069*(100/U417)+22.294*LN(U417/100)+34*(0.02777+(-0.02589)*(U417/100)+0.00506*(U417/100)^2)))</f>
        <v>762.6305325790662</v>
      </c>
      <c r="Y417" s="21">
        <f t="shared" ref="Y417:Y420" si="110">(82.4/(23.9-W417))/(EXP(-58.093+90.5069*(100/U417)+22.294*LN(U417/100)+34*(0.02777+(-0.0259)*(U417/100)+0.00506*(U417/100)^2)))</f>
        <v>545.03109493061049</v>
      </c>
    </row>
    <row r="418" spans="1:26" ht="12.75" customHeight="1" x14ac:dyDescent="0.2">
      <c r="A418" s="19">
        <v>246</v>
      </c>
      <c r="B418" s="19">
        <v>5</v>
      </c>
      <c r="C418" s="19">
        <v>6</v>
      </c>
      <c r="D418" s="19">
        <v>251</v>
      </c>
      <c r="E418" s="19">
        <v>252</v>
      </c>
      <c r="F418" s="5" t="s">
        <v>1039</v>
      </c>
      <c r="G418" s="24">
        <v>77.875</v>
      </c>
      <c r="H418" s="24">
        <v>20.975200000000001</v>
      </c>
      <c r="I418" s="5" t="s">
        <v>460</v>
      </c>
      <c r="J418" s="5" t="s">
        <v>1040</v>
      </c>
      <c r="K418" s="5">
        <v>1</v>
      </c>
      <c r="L418" s="5">
        <v>0</v>
      </c>
      <c r="M418" s="19">
        <v>-33.9</v>
      </c>
      <c r="N418" s="19" t="s">
        <v>459</v>
      </c>
      <c r="O418" s="19">
        <f t="shared" si="104"/>
        <v>-30.4</v>
      </c>
      <c r="P418" s="20">
        <v>-1.5</v>
      </c>
      <c r="Q418" s="19" t="s">
        <v>459</v>
      </c>
      <c r="R418" s="20">
        <f t="shared" si="105"/>
        <v>-8.5434663135242523</v>
      </c>
      <c r="S418" s="19">
        <f t="shared" si="106"/>
        <v>-11.043466313524252</v>
      </c>
      <c r="T418" s="20">
        <v>28.9</v>
      </c>
      <c r="U418" s="20">
        <f t="shared" si="107"/>
        <v>302.04999999999995</v>
      </c>
      <c r="V418" s="20" t="s">
        <v>841</v>
      </c>
      <c r="W418" s="19">
        <f t="shared" si="108"/>
        <v>19.963421706348683</v>
      </c>
      <c r="X418" s="21">
        <f t="shared" si="109"/>
        <v>968.94173530560897</v>
      </c>
      <c r="Y418" s="21">
        <f t="shared" si="110"/>
        <v>789.8593156747977</v>
      </c>
    </row>
    <row r="419" spans="1:26" ht="12.75" customHeight="1" x14ac:dyDescent="0.2">
      <c r="A419" s="19">
        <v>247</v>
      </c>
      <c r="B419" s="19">
        <v>4</v>
      </c>
      <c r="C419" s="19">
        <v>5</v>
      </c>
      <c r="D419" s="19">
        <v>251</v>
      </c>
      <c r="E419" s="19">
        <v>252</v>
      </c>
      <c r="F419" s="5" t="s">
        <v>1039</v>
      </c>
      <c r="G419" s="24">
        <v>77.875</v>
      </c>
      <c r="H419" s="24">
        <v>20.975200000000001</v>
      </c>
      <c r="I419" s="5" t="s">
        <v>460</v>
      </c>
      <c r="J419" s="5" t="s">
        <v>1041</v>
      </c>
      <c r="K419" s="5">
        <v>1</v>
      </c>
      <c r="L419" s="5">
        <v>0</v>
      </c>
      <c r="M419" s="19">
        <v>-35.5</v>
      </c>
      <c r="N419" s="19" t="s">
        <v>459</v>
      </c>
      <c r="O419" s="19">
        <f t="shared" si="104"/>
        <v>-32</v>
      </c>
      <c r="P419" s="20">
        <v>-4.3</v>
      </c>
      <c r="Q419" s="19" t="s">
        <v>459</v>
      </c>
      <c r="R419" s="20">
        <f t="shared" si="105"/>
        <v>-8.5542838218248072</v>
      </c>
      <c r="S419" s="19">
        <f t="shared" si="106"/>
        <v>-13.854283821824808</v>
      </c>
      <c r="T419" s="20">
        <v>28.8</v>
      </c>
      <c r="U419" s="20">
        <f t="shared" si="107"/>
        <v>301.95</v>
      </c>
      <c r="V419" s="20" t="s">
        <v>841</v>
      </c>
      <c r="W419" s="19">
        <f>1000*((S419+1000)/(O419+1000)-1)</f>
        <v>18.745574564230651</v>
      </c>
      <c r="X419" s="21">
        <f>(168/(26.5-W419))/(EXP(-58.0931+90.5069*(100/U419)+22.294*LN(U419/100)+34*(0.02777+(-0.02589)*(U419/100)+0.00506*(U419/100)^2)))</f>
        <v>814.8239051159178</v>
      </c>
      <c r="Y419" s="21">
        <f t="shared" si="110"/>
        <v>601.8018033768891</v>
      </c>
    </row>
    <row r="420" spans="1:26" ht="12.75" customHeight="1" x14ac:dyDescent="0.2">
      <c r="A420" s="19">
        <v>247</v>
      </c>
      <c r="B420" s="19">
        <f t="shared" ref="B420" si="111">ABS(A420-D420)</f>
        <v>4.1999999999999886</v>
      </c>
      <c r="C420" s="19">
        <f t="shared" ref="C420" si="112">ABS(E420-A420)</f>
        <v>5.1699999999999875</v>
      </c>
      <c r="D420" s="19">
        <v>251.2</v>
      </c>
      <c r="E420" s="19">
        <v>252.17</v>
      </c>
      <c r="F420" s="5" t="s">
        <v>1039</v>
      </c>
      <c r="G420" s="24">
        <v>77.875</v>
      </c>
      <c r="H420" s="24">
        <v>20.975200000000001</v>
      </c>
      <c r="I420" s="5" t="s">
        <v>460</v>
      </c>
      <c r="J420" s="5" t="s">
        <v>1042</v>
      </c>
      <c r="K420" s="5">
        <v>1</v>
      </c>
      <c r="L420" s="5">
        <v>0</v>
      </c>
      <c r="M420" s="19">
        <v>-31.8</v>
      </c>
      <c r="N420" s="19" t="s">
        <v>459</v>
      </c>
      <c r="O420" s="19">
        <f t="shared" si="104"/>
        <v>-28.3</v>
      </c>
      <c r="P420" s="20">
        <v>-4.3</v>
      </c>
      <c r="Q420" s="19" t="s">
        <v>459</v>
      </c>
      <c r="R420" s="20">
        <f t="shared" si="105"/>
        <v>-8.5542838218248072</v>
      </c>
      <c r="S420" s="19">
        <f t="shared" si="106"/>
        <v>-13.854283821824808</v>
      </c>
      <c r="T420" s="20">
        <v>28.8</v>
      </c>
      <c r="U420" s="20">
        <f t="shared" si="107"/>
        <v>301.95</v>
      </c>
      <c r="V420" s="20" t="s">
        <v>841</v>
      </c>
      <c r="W420" s="19">
        <f t="shared" si="108"/>
        <v>14.866436326206767</v>
      </c>
      <c r="X420" s="21">
        <f t="shared" si="109"/>
        <v>543.12602678552923</v>
      </c>
      <c r="Y420" s="21">
        <f t="shared" si="110"/>
        <v>343.37971531839349</v>
      </c>
    </row>
    <row r="421" spans="1:26" s="20" customFormat="1" x14ac:dyDescent="0.2">
      <c r="A421" s="26">
        <v>242</v>
      </c>
      <c r="B421" s="19">
        <f>ABS(A421-D421)</f>
        <v>5</v>
      </c>
      <c r="C421" s="19">
        <f>ABS(E421-A421)</f>
        <v>5.1999999999999886</v>
      </c>
      <c r="D421" s="26">
        <v>237</v>
      </c>
      <c r="E421" s="26">
        <v>247.2</v>
      </c>
      <c r="F421" s="5" t="s">
        <v>838</v>
      </c>
      <c r="G421" s="24">
        <v>34.377943000000002</v>
      </c>
      <c r="H421" s="24">
        <v>-100.376198</v>
      </c>
      <c r="I421" s="27" t="s">
        <v>588</v>
      </c>
      <c r="J421" s="31">
        <v>272030</v>
      </c>
      <c r="K421" s="32">
        <v>0</v>
      </c>
      <c r="L421" s="32">
        <v>0</v>
      </c>
      <c r="M421" s="26">
        <v>-33.192999999999998</v>
      </c>
      <c r="N421" s="19" t="s">
        <v>1099</v>
      </c>
      <c r="O421" s="20">
        <f>M421+3.5</f>
        <v>-29.692999999999998</v>
      </c>
      <c r="P421" s="20">
        <v>2.6</v>
      </c>
      <c r="Q421" s="20" t="s">
        <v>839</v>
      </c>
      <c r="R421" s="20">
        <f>24.12-(9866/U421)</f>
        <v>-8.5110567223416602</v>
      </c>
      <c r="S421" s="19">
        <f>P421-1+R421</f>
        <v>-6.9110567223416606</v>
      </c>
      <c r="T421" s="20">
        <v>29.2</v>
      </c>
      <c r="U421" s="20">
        <f>T421+273.15</f>
        <v>302.34999999999997</v>
      </c>
      <c r="V421" s="23" t="s">
        <v>839</v>
      </c>
      <c r="W421" s="19">
        <f>1000*((S421+1000)/(O421+1000)-1)</f>
        <v>23.47910844470702</v>
      </c>
      <c r="X421" s="21">
        <f>(168/(26.5-W421))/(EXP(-58.0931+90.5069*(100/U421)+22.294*LN(U421/100)+34*(0.02777+(-0.02589)*(U421/100)+0.00506*(U421/100)^2)))</f>
        <v>2111.5705211477189</v>
      </c>
      <c r="Y421" s="21">
        <f>(82.4/(23.9-W421))/(EXP(-58.093+90.5069*(100/U421)+22.294*LN(U421/100)+34*(0.02777+(-0.0259)*(U421/100)+0.00506*(U421/100)^2)))</f>
        <v>7440.317425186041</v>
      </c>
      <c r="Z421" s="23"/>
    </row>
    <row r="422" spans="1:26" s="20" customFormat="1" x14ac:dyDescent="0.2">
      <c r="A422" s="19">
        <v>256</v>
      </c>
      <c r="B422" s="19">
        <f>ABS(A422-D422)</f>
        <v>3.8300000000000125</v>
      </c>
      <c r="C422" s="19">
        <f>ABS(E422-A422)</f>
        <v>3.8000000000000114</v>
      </c>
      <c r="D422" s="19">
        <v>252.17</v>
      </c>
      <c r="E422" s="19">
        <v>259.8</v>
      </c>
      <c r="F422" s="5" t="s">
        <v>845</v>
      </c>
      <c r="G422" s="24">
        <v>51.227699999999999</v>
      </c>
      <c r="H422" s="24">
        <v>6.7735000000000003</v>
      </c>
      <c r="I422" s="5" t="s">
        <v>846</v>
      </c>
      <c r="J422" s="5" t="s">
        <v>847</v>
      </c>
      <c r="K422" s="25">
        <v>1</v>
      </c>
      <c r="L422" s="25">
        <v>0</v>
      </c>
      <c r="M422" s="19">
        <v>-31.3</v>
      </c>
      <c r="N422" s="19" t="s">
        <v>848</v>
      </c>
      <c r="O422" s="20">
        <f t="shared" si="98"/>
        <v>-27.8</v>
      </c>
      <c r="P422" s="20">
        <v>3.2</v>
      </c>
      <c r="Q422" s="20" t="s">
        <v>849</v>
      </c>
      <c r="R422" s="20">
        <f t="shared" ref="R422:R478" si="113">24.12-(9866/U422)</f>
        <v>-8.5110567223416602</v>
      </c>
      <c r="S422" s="19">
        <f t="shared" si="94"/>
        <v>-6.31105672234166</v>
      </c>
      <c r="T422" s="20">
        <v>29.2</v>
      </c>
      <c r="U422" s="20">
        <f t="shared" ref="U422:U479" si="114">T422+273.15</f>
        <v>302.34999999999997</v>
      </c>
      <c r="V422" s="20" t="s">
        <v>1099</v>
      </c>
      <c r="W422" s="19">
        <f t="shared" ref="W422:W474" si="115">1000*((S422+1000)/(O422+1000)-1)</f>
        <v>22.103418306581357</v>
      </c>
      <c r="X422" s="21">
        <f t="shared" ref="X422:X474" si="116">(168/(26.5-W422))/(EXP(-58.0931+90.5069*(100/U422)+22.294*LN(U422/100)+34*(0.02777+(-0.02589)*(U422/100)+0.00506*(U422/100)^2)))</f>
        <v>1450.8602365536326</v>
      </c>
      <c r="Y422" s="21">
        <f t="shared" ref="Y422:Y474" si="117">(82.4/(23.9-W422))/(EXP(-58.093+90.5069*(100/U422)+22.294*LN(U422/100)+34*(0.02777+(-0.0259)*(U422/100)+0.00506*(U422/100)^2)))</f>
        <v>1743.0695105219929</v>
      </c>
    </row>
    <row r="423" spans="1:26" x14ac:dyDescent="0.2">
      <c r="A423" s="19">
        <v>251.56345999999999</v>
      </c>
      <c r="B423" s="19">
        <v>0</v>
      </c>
      <c r="C423" s="19">
        <v>0</v>
      </c>
      <c r="D423" s="19">
        <v>253.04</v>
      </c>
      <c r="E423" s="19">
        <v>251.56345999999999</v>
      </c>
      <c r="F423" s="5" t="s">
        <v>874</v>
      </c>
      <c r="G423" s="24">
        <v>32.200000000000003</v>
      </c>
      <c r="H423" s="24">
        <v>105.28</v>
      </c>
      <c r="I423" s="5" t="s">
        <v>875</v>
      </c>
      <c r="J423" s="23" t="s">
        <v>1134</v>
      </c>
      <c r="K423" s="25">
        <v>1</v>
      </c>
      <c r="L423" s="25">
        <v>0</v>
      </c>
      <c r="M423" s="46">
        <v>-33.36665536195882</v>
      </c>
      <c r="N423" s="19" t="s">
        <v>876</v>
      </c>
      <c r="O423" s="20">
        <f t="shared" si="98"/>
        <v>-29.86665536195882</v>
      </c>
      <c r="P423" s="46">
        <v>0.16017619002003158</v>
      </c>
      <c r="Q423" s="20" t="s">
        <v>876</v>
      </c>
      <c r="R423" s="20">
        <f t="shared" si="113"/>
        <v>-8.0841623304491783</v>
      </c>
      <c r="S423" s="19">
        <f t="shared" si="94"/>
        <v>-8.9239861404291467</v>
      </c>
      <c r="T423" s="20">
        <v>33.207914196440832</v>
      </c>
      <c r="U423" s="20">
        <f t="shared" si="114"/>
        <v>306.35791419644079</v>
      </c>
      <c r="V423" s="20" t="s">
        <v>1174</v>
      </c>
      <c r="W423" s="19">
        <f t="shared" si="115"/>
        <v>21.587413047165604</v>
      </c>
      <c r="X423" s="21">
        <f t="shared" si="116"/>
        <v>1422.652790841752</v>
      </c>
      <c r="Y423" s="21">
        <f t="shared" si="117"/>
        <v>1483.6722316514845</v>
      </c>
      <c r="Z423" s="47">
        <v>736.30016994131392</v>
      </c>
    </row>
    <row r="424" spans="1:26" x14ac:dyDescent="0.2">
      <c r="A424" s="19">
        <v>251.61756</v>
      </c>
      <c r="B424" s="19">
        <v>0</v>
      </c>
      <c r="C424" s="19">
        <v>0</v>
      </c>
      <c r="D424" s="19">
        <v>253.04</v>
      </c>
      <c r="E424" s="19">
        <v>251.56345999999999</v>
      </c>
      <c r="F424" s="5" t="s">
        <v>874</v>
      </c>
      <c r="G424" s="24">
        <v>32.200000000000003</v>
      </c>
      <c r="H424" s="24">
        <v>105.28</v>
      </c>
      <c r="I424" s="5" t="s">
        <v>875</v>
      </c>
      <c r="J424" s="23" t="s">
        <v>1135</v>
      </c>
      <c r="K424" s="25">
        <v>1</v>
      </c>
      <c r="L424" s="25">
        <v>0</v>
      </c>
      <c r="M424" s="46">
        <v>-32.798721875520769</v>
      </c>
      <c r="N424" s="19" t="s">
        <v>876</v>
      </c>
      <c r="O424" s="20">
        <f t="shared" si="98"/>
        <v>-29.298721875520769</v>
      </c>
      <c r="P424" s="46">
        <v>-0.19189686722202617</v>
      </c>
      <c r="Q424" s="20" t="s">
        <v>876</v>
      </c>
      <c r="R424" s="20">
        <f t="shared" si="113"/>
        <v>-8.0841623304491783</v>
      </c>
      <c r="S424" s="19">
        <f t="shared" si="94"/>
        <v>-9.2760591976712039</v>
      </c>
      <c r="T424" s="20">
        <v>33.207914196440832</v>
      </c>
      <c r="U424" s="20">
        <f t="shared" si="114"/>
        <v>306.35791419644079</v>
      </c>
      <c r="V424" s="20" t="s">
        <v>1174</v>
      </c>
      <c r="W424" s="19">
        <f t="shared" si="115"/>
        <v>20.627007637752381</v>
      </c>
      <c r="X424" s="21">
        <f t="shared" si="116"/>
        <v>1190.0075987886944</v>
      </c>
      <c r="Y424" s="21">
        <f t="shared" si="117"/>
        <v>1048.3131842213361</v>
      </c>
      <c r="Z424" s="47">
        <v>634.03519147640964</v>
      </c>
    </row>
    <row r="425" spans="1:26" x14ac:dyDescent="0.2">
      <c r="A425" s="19">
        <v>251.65252000000001</v>
      </c>
      <c r="B425" s="19">
        <v>0</v>
      </c>
      <c r="C425" s="19">
        <v>0</v>
      </c>
      <c r="D425" s="19">
        <v>253.04</v>
      </c>
      <c r="E425" s="19">
        <v>251.56345999999999</v>
      </c>
      <c r="F425" s="5" t="s">
        <v>874</v>
      </c>
      <c r="G425" s="24">
        <v>32.200000000000003</v>
      </c>
      <c r="H425" s="24">
        <v>105.28</v>
      </c>
      <c r="I425" s="5" t="s">
        <v>875</v>
      </c>
      <c r="J425" s="23" t="s">
        <v>1136</v>
      </c>
      <c r="K425" s="25">
        <v>1</v>
      </c>
      <c r="L425" s="25">
        <v>0</v>
      </c>
      <c r="M425" s="46">
        <v>-36.116252647083911</v>
      </c>
      <c r="N425" s="19" t="s">
        <v>876</v>
      </c>
      <c r="O425" s="20">
        <f t="shared" si="98"/>
        <v>-32.616252647083911</v>
      </c>
      <c r="P425" s="46">
        <v>-0.53326646886582674</v>
      </c>
      <c r="Q425" s="20" t="s">
        <v>876</v>
      </c>
      <c r="R425" s="20">
        <f t="shared" si="113"/>
        <v>-8.0841623304491783</v>
      </c>
      <c r="S425" s="19">
        <f t="shared" si="94"/>
        <v>-9.6174287993150056</v>
      </c>
      <c r="T425" s="20">
        <v>33.207914196440832</v>
      </c>
      <c r="U425" s="20">
        <f t="shared" si="114"/>
        <v>306.35791419644079</v>
      </c>
      <c r="V425" s="20" t="s">
        <v>1174</v>
      </c>
      <c r="W425" s="19">
        <f t="shared" si="115"/>
        <v>23.774250818975773</v>
      </c>
      <c r="X425" s="21">
        <f t="shared" si="116"/>
        <v>2564.0310514837906</v>
      </c>
      <c r="Y425" s="48"/>
      <c r="Z425" s="47">
        <v>1169.7727161878095</v>
      </c>
    </row>
    <row r="426" spans="1:26" x14ac:dyDescent="0.2">
      <c r="A426" s="19">
        <v>251.68844000000001</v>
      </c>
      <c r="B426" s="19">
        <v>0</v>
      </c>
      <c r="C426" s="19">
        <v>0</v>
      </c>
      <c r="D426" s="19">
        <v>253.04</v>
      </c>
      <c r="E426" s="19">
        <v>251.56345999999999</v>
      </c>
      <c r="F426" s="5" t="s">
        <v>874</v>
      </c>
      <c r="G426" s="24">
        <v>32.200000000000003</v>
      </c>
      <c r="H426" s="24">
        <v>105.28</v>
      </c>
      <c r="I426" s="5" t="s">
        <v>875</v>
      </c>
      <c r="J426" s="23" t="s">
        <v>1137</v>
      </c>
      <c r="K426" s="25">
        <v>1</v>
      </c>
      <c r="L426" s="25">
        <v>0</v>
      </c>
      <c r="M426" s="46">
        <v>-30.81034128451001</v>
      </c>
      <c r="N426" s="19" t="s">
        <v>876</v>
      </c>
      <c r="O426" s="20">
        <f t="shared" si="98"/>
        <v>-27.31034128451001</v>
      </c>
      <c r="P426" s="46">
        <v>-0.493332256354576</v>
      </c>
      <c r="Q426" s="20" t="s">
        <v>876</v>
      </c>
      <c r="R426" s="20">
        <f>24.12-(9866/U426)</f>
        <v>-8.0841623304491783</v>
      </c>
      <c r="S426" s="19">
        <f t="shared" si="94"/>
        <v>-9.5774945868037538</v>
      </c>
      <c r="T426" s="20">
        <v>33.207914196440832</v>
      </c>
      <c r="U426" s="20">
        <f t="shared" si="114"/>
        <v>306.35791419644079</v>
      </c>
      <c r="V426" s="20" t="s">
        <v>1174</v>
      </c>
      <c r="W426" s="19">
        <f t="shared" si="115"/>
        <v>18.230734272557171</v>
      </c>
      <c r="X426" s="21">
        <f t="shared" si="116"/>
        <v>845.16639917724171</v>
      </c>
      <c r="Y426" s="21">
        <f t="shared" si="117"/>
        <v>605.21436287438758</v>
      </c>
      <c r="Z426" s="47">
        <v>470.48074738613309</v>
      </c>
    </row>
    <row r="427" spans="1:26" x14ac:dyDescent="0.2">
      <c r="A427" s="19">
        <v>251.70625000000001</v>
      </c>
      <c r="B427" s="19">
        <v>0</v>
      </c>
      <c r="C427" s="19">
        <v>0</v>
      </c>
      <c r="D427" s="19">
        <v>253.04</v>
      </c>
      <c r="E427" s="19">
        <v>251.56345999999999</v>
      </c>
      <c r="F427" s="5" t="s">
        <v>874</v>
      </c>
      <c r="G427" s="24">
        <v>32.200000000000003</v>
      </c>
      <c r="H427" s="24">
        <v>105.28</v>
      </c>
      <c r="I427" s="5" t="s">
        <v>875</v>
      </c>
      <c r="J427" s="23" t="s">
        <v>1138</v>
      </c>
      <c r="K427" s="25">
        <v>1</v>
      </c>
      <c r="L427" s="25">
        <v>0</v>
      </c>
      <c r="M427" s="46">
        <v>-33.308093146438864</v>
      </c>
      <c r="N427" s="19" t="s">
        <v>876</v>
      </c>
      <c r="O427" s="20">
        <f t="shared" si="98"/>
        <v>-29.808093146438864</v>
      </c>
      <c r="P427" s="46">
        <v>-0.50217754859516539</v>
      </c>
      <c r="Q427" s="20" t="s">
        <v>876</v>
      </c>
      <c r="R427" s="20">
        <f t="shared" si="113"/>
        <v>-8.0841623304491783</v>
      </c>
      <c r="S427" s="19">
        <f t="shared" si="94"/>
        <v>-9.5863398790443437</v>
      </c>
      <c r="T427" s="20">
        <v>33.207914196440832</v>
      </c>
      <c r="U427" s="20">
        <f t="shared" si="114"/>
        <v>306.35791419644079</v>
      </c>
      <c r="V427" s="20" t="s">
        <v>1174</v>
      </c>
      <c r="W427" s="19">
        <f t="shared" si="115"/>
        <v>20.843044684814906</v>
      </c>
      <c r="X427" s="21">
        <f t="shared" si="116"/>
        <v>1235.4535521859527</v>
      </c>
      <c r="Y427" s="21">
        <f t="shared" si="117"/>
        <v>1122.3981679274773</v>
      </c>
      <c r="Z427" s="47">
        <v>654.98213307298761</v>
      </c>
    </row>
    <row r="428" spans="1:26" x14ac:dyDescent="0.2">
      <c r="A428" s="19">
        <v>251.72517999999999</v>
      </c>
      <c r="B428" s="19">
        <v>0</v>
      </c>
      <c r="C428" s="19">
        <v>0</v>
      </c>
      <c r="D428" s="19">
        <v>253.04</v>
      </c>
      <c r="E428" s="19">
        <v>251.56345999999999</v>
      </c>
      <c r="F428" s="5" t="s">
        <v>874</v>
      </c>
      <c r="G428" s="24">
        <v>32.200000000000003</v>
      </c>
      <c r="H428" s="24">
        <v>105.28</v>
      </c>
      <c r="I428" s="5" t="s">
        <v>875</v>
      </c>
      <c r="J428" s="23" t="s">
        <v>1139</v>
      </c>
      <c r="K428" s="25">
        <v>1</v>
      </c>
      <c r="L428" s="25">
        <v>0</v>
      </c>
      <c r="M428" s="46">
        <v>-35.577397918661141</v>
      </c>
      <c r="N428" s="19" t="s">
        <v>876</v>
      </c>
      <c r="O428" s="20">
        <f t="shared" si="98"/>
        <v>-32.077397918661141</v>
      </c>
      <c r="P428" s="46">
        <v>-0.56825644554235433</v>
      </c>
      <c r="Q428" s="20" t="s">
        <v>876</v>
      </c>
      <c r="R428" s="20">
        <f t="shared" si="113"/>
        <v>-8.0841623304491783</v>
      </c>
      <c r="S428" s="19">
        <f t="shared" si="94"/>
        <v>-9.6524187759915332</v>
      </c>
      <c r="T428" s="20">
        <v>33.207914196440832</v>
      </c>
      <c r="U428" s="20">
        <f t="shared" si="114"/>
        <v>306.35791419644079</v>
      </c>
      <c r="V428" s="20" t="s">
        <v>1174</v>
      </c>
      <c r="W428" s="19">
        <f t="shared" si="115"/>
        <v>23.168153212301146</v>
      </c>
      <c r="X428" s="21">
        <f t="shared" si="116"/>
        <v>2097.6071182221226</v>
      </c>
      <c r="Y428" s="21">
        <f t="shared" si="117"/>
        <v>4688.3051246127516</v>
      </c>
      <c r="Z428" s="47">
        <v>1006.3664851132278</v>
      </c>
    </row>
    <row r="429" spans="1:26" x14ac:dyDescent="0.2">
      <c r="A429" s="19">
        <v>251.74315000000001</v>
      </c>
      <c r="B429" s="19">
        <v>0</v>
      </c>
      <c r="C429" s="19">
        <v>0</v>
      </c>
      <c r="D429" s="19">
        <v>253.04</v>
      </c>
      <c r="E429" s="19">
        <v>251.56345999999999</v>
      </c>
      <c r="F429" s="5" t="s">
        <v>874</v>
      </c>
      <c r="G429" s="24">
        <v>32.200000000000003</v>
      </c>
      <c r="H429" s="24">
        <v>105.28</v>
      </c>
      <c r="I429" s="5" t="s">
        <v>875</v>
      </c>
      <c r="J429" s="23" t="s">
        <v>1140</v>
      </c>
      <c r="K429" s="25">
        <v>1</v>
      </c>
      <c r="L429" s="25">
        <v>0</v>
      </c>
      <c r="M429" s="46">
        <v>-34.629483763733155</v>
      </c>
      <c r="N429" s="19" t="s">
        <v>876</v>
      </c>
      <c r="O429" s="20">
        <f t="shared" si="98"/>
        <v>-31.129483763733155</v>
      </c>
      <c r="P429" s="46">
        <v>-0.52278034231525561</v>
      </c>
      <c r="Q429" s="20" t="s">
        <v>876</v>
      </c>
      <c r="R429" s="20">
        <f t="shared" si="113"/>
        <v>-8.0841623304491783</v>
      </c>
      <c r="S429" s="19">
        <f t="shared" si="94"/>
        <v>-9.6069426727644345</v>
      </c>
      <c r="T429" s="20">
        <v>33.207914196440832</v>
      </c>
      <c r="U429" s="20">
        <f t="shared" si="114"/>
        <v>306.35791419644079</v>
      </c>
      <c r="V429" s="20" t="s">
        <v>1174</v>
      </c>
      <c r="W429" s="19">
        <f t="shared" si="115"/>
        <v>22.214053096151876</v>
      </c>
      <c r="X429" s="21">
        <f t="shared" si="116"/>
        <v>1630.6561176545752</v>
      </c>
      <c r="Y429" s="21">
        <f t="shared" si="117"/>
        <v>2035.1299541927931</v>
      </c>
      <c r="Z429" s="47">
        <v>824.75604328235113</v>
      </c>
    </row>
    <row r="430" spans="1:26" s="20" customFormat="1" x14ac:dyDescent="0.2">
      <c r="A430" s="19">
        <v>251.76105000000001</v>
      </c>
      <c r="B430" s="19">
        <v>0</v>
      </c>
      <c r="C430" s="19">
        <v>0</v>
      </c>
      <c r="D430" s="19">
        <v>253.04</v>
      </c>
      <c r="E430" s="19">
        <v>251.56345999999999</v>
      </c>
      <c r="F430" s="5" t="s">
        <v>874</v>
      </c>
      <c r="G430" s="24">
        <v>32.200000000000003</v>
      </c>
      <c r="H430" s="24">
        <v>105.28</v>
      </c>
      <c r="I430" s="5" t="s">
        <v>875</v>
      </c>
      <c r="J430" s="23" t="s">
        <v>1141</v>
      </c>
      <c r="K430" s="25">
        <v>1</v>
      </c>
      <c r="L430" s="25">
        <v>0</v>
      </c>
      <c r="M430" s="46">
        <v>-37.994357769519581</v>
      </c>
      <c r="N430" s="19" t="s">
        <v>876</v>
      </c>
      <c r="O430" s="20">
        <f t="shared" si="98"/>
        <v>-34.494357769519581</v>
      </c>
      <c r="P430" s="46">
        <v>-0.46480781884654121</v>
      </c>
      <c r="Q430" s="20" t="s">
        <v>876</v>
      </c>
      <c r="R430" s="20">
        <f t="shared" si="113"/>
        <v>-8.0841623304491783</v>
      </c>
      <c r="S430" s="19">
        <f t="shared" si="94"/>
        <v>-9.5489701492957195</v>
      </c>
      <c r="T430" s="20">
        <v>33.207914196440832</v>
      </c>
      <c r="U430" s="20">
        <f t="shared" si="114"/>
        <v>306.35791419644079</v>
      </c>
      <c r="V430" s="20" t="s">
        <v>1174</v>
      </c>
      <c r="W430" s="19">
        <f>1000*((S430+1000)/(O430+1000)-1)</f>
        <v>25.836604706520163</v>
      </c>
      <c r="X430" s="48"/>
      <c r="Y430" s="48"/>
      <c r="Z430" s="47">
        <v>2615.0869862242289</v>
      </c>
    </row>
    <row r="431" spans="1:26" s="20" customFormat="1" x14ac:dyDescent="0.2">
      <c r="A431" s="19">
        <v>251.77459999999999</v>
      </c>
      <c r="B431" s="19">
        <v>0</v>
      </c>
      <c r="C431" s="19">
        <v>0</v>
      </c>
      <c r="D431" s="19">
        <v>253.04</v>
      </c>
      <c r="E431" s="19">
        <v>251.56345999999999</v>
      </c>
      <c r="F431" s="5" t="s">
        <v>874</v>
      </c>
      <c r="G431" s="24">
        <v>32.200000000000003</v>
      </c>
      <c r="H431" s="24">
        <v>105.28</v>
      </c>
      <c r="I431" s="5" t="s">
        <v>875</v>
      </c>
      <c r="J431" s="23" t="s">
        <v>1142</v>
      </c>
      <c r="K431" s="25">
        <v>1</v>
      </c>
      <c r="L431" s="25">
        <v>0</v>
      </c>
      <c r="M431" s="46">
        <v>-33.36439031022654</v>
      </c>
      <c r="N431" s="19" t="s">
        <v>876</v>
      </c>
      <c r="O431" s="20">
        <f t="shared" si="98"/>
        <v>-29.86439031022654</v>
      </c>
      <c r="P431" s="46">
        <v>-0.77140477286149667</v>
      </c>
      <c r="Q431" s="20" t="s">
        <v>876</v>
      </c>
      <c r="R431" s="20">
        <f t="shared" si="113"/>
        <v>-8.0841623304491783</v>
      </c>
      <c r="S431" s="19">
        <f t="shared" si="94"/>
        <v>-9.8555671033106744</v>
      </c>
      <c r="T431" s="20">
        <v>33.207914196440832</v>
      </c>
      <c r="U431" s="20">
        <f t="shared" si="114"/>
        <v>306.35791419644079</v>
      </c>
      <c r="V431" s="20" t="s">
        <v>1174</v>
      </c>
      <c r="W431" s="19">
        <f t="shared" si="115"/>
        <v>20.624769369422591</v>
      </c>
      <c r="X431" s="21">
        <f t="shared" si="116"/>
        <v>1189.5542452970515</v>
      </c>
      <c r="Y431" s="21">
        <f t="shared" si="117"/>
        <v>1047.5967747636207</v>
      </c>
      <c r="Z431" s="47">
        <v>634.52603186999806</v>
      </c>
    </row>
    <row r="432" spans="1:26" s="20" customFormat="1" x14ac:dyDescent="0.2">
      <c r="A432" s="19">
        <v>251.78815</v>
      </c>
      <c r="B432" s="19">
        <v>0</v>
      </c>
      <c r="C432" s="19">
        <v>0</v>
      </c>
      <c r="D432" s="19">
        <v>253.04</v>
      </c>
      <c r="E432" s="19">
        <v>251.56345999999999</v>
      </c>
      <c r="F432" s="5" t="s">
        <v>874</v>
      </c>
      <c r="G432" s="24">
        <v>32.200000000000003</v>
      </c>
      <c r="H432" s="24">
        <v>105.28</v>
      </c>
      <c r="I432" s="5" t="s">
        <v>875</v>
      </c>
      <c r="J432" s="23" t="s">
        <v>1143</v>
      </c>
      <c r="K432" s="25">
        <v>1</v>
      </c>
      <c r="L432" s="25">
        <v>0</v>
      </c>
      <c r="M432" s="46">
        <v>-36.252215519411365</v>
      </c>
      <c r="N432" s="19" t="s">
        <v>876</v>
      </c>
      <c r="O432" s="20">
        <f t="shared" si="98"/>
        <v>-32.752215519411365</v>
      </c>
      <c r="P432" s="46">
        <v>-0.48679838026297184</v>
      </c>
      <c r="Q432" s="20" t="s">
        <v>876</v>
      </c>
      <c r="R432" s="20">
        <f t="shared" si="113"/>
        <v>-8.0841623304491783</v>
      </c>
      <c r="S432" s="19">
        <f t="shared" si="94"/>
        <v>-9.5709607107121499</v>
      </c>
      <c r="T432" s="20">
        <v>33.207914196440832</v>
      </c>
      <c r="U432" s="20">
        <f t="shared" si="114"/>
        <v>306.35791419644079</v>
      </c>
      <c r="V432" s="20" t="s">
        <v>1174</v>
      </c>
      <c r="W432" s="19">
        <f t="shared" si="115"/>
        <v>23.966200988661424</v>
      </c>
      <c r="X432" s="21">
        <f t="shared" si="116"/>
        <v>2758.2714759251853</v>
      </c>
      <c r="Y432" s="48"/>
      <c r="Z432" s="47">
        <v>1233.0255762504489</v>
      </c>
    </row>
    <row r="433" spans="1:26" s="20" customFormat="1" x14ac:dyDescent="0.2">
      <c r="A433" s="19">
        <v>251.80178000000001</v>
      </c>
      <c r="B433" s="19">
        <v>0</v>
      </c>
      <c r="C433" s="19">
        <v>0</v>
      </c>
      <c r="D433" s="19">
        <v>253.04</v>
      </c>
      <c r="E433" s="19">
        <v>251.56345999999999</v>
      </c>
      <c r="F433" s="5" t="s">
        <v>874</v>
      </c>
      <c r="G433" s="24">
        <v>32.200000000000003</v>
      </c>
      <c r="H433" s="24">
        <v>105.28</v>
      </c>
      <c r="I433" s="5" t="s">
        <v>875</v>
      </c>
      <c r="J433" s="23" t="s">
        <v>1144</v>
      </c>
      <c r="K433" s="25">
        <v>1</v>
      </c>
      <c r="L433" s="25">
        <v>0</v>
      </c>
      <c r="M433" s="46">
        <v>-36.45232866617539</v>
      </c>
      <c r="N433" s="19" t="s">
        <v>876</v>
      </c>
      <c r="O433" s="20">
        <f t="shared" si="98"/>
        <v>-32.95232866617539</v>
      </c>
      <c r="P433" s="46">
        <v>-0.44028200379685245</v>
      </c>
      <c r="Q433" s="20" t="s">
        <v>876</v>
      </c>
      <c r="R433" s="20">
        <f t="shared" si="113"/>
        <v>-8.0841623304491783</v>
      </c>
      <c r="S433" s="19">
        <f t="shared" ref="S433:S484" si="118">P433-1+R433</f>
        <v>-9.5244443342460308</v>
      </c>
      <c r="T433" s="20">
        <v>33.207914196440832</v>
      </c>
      <c r="U433" s="20">
        <f t="shared" si="114"/>
        <v>306.35791419644079</v>
      </c>
      <c r="V433" s="20" t="s">
        <v>1174</v>
      </c>
      <c r="W433" s="19">
        <f t="shared" si="115"/>
        <v>24.22619383346003</v>
      </c>
      <c r="X433" s="21">
        <f t="shared" si="116"/>
        <v>3073.6593301343642</v>
      </c>
      <c r="Y433" s="48"/>
      <c r="Z433" s="47">
        <v>1330.5572704373985</v>
      </c>
    </row>
    <row r="434" spans="1:26" s="20" customFormat="1" x14ac:dyDescent="0.2">
      <c r="A434" s="19">
        <v>251.80689000000001</v>
      </c>
      <c r="B434" s="19">
        <v>0</v>
      </c>
      <c r="C434" s="19">
        <v>0</v>
      </c>
      <c r="D434" s="19">
        <v>253.04</v>
      </c>
      <c r="E434" s="19">
        <v>251.56345999999999</v>
      </c>
      <c r="F434" s="5" t="s">
        <v>874</v>
      </c>
      <c r="G434" s="24">
        <v>32.200000000000003</v>
      </c>
      <c r="H434" s="24">
        <v>105.28</v>
      </c>
      <c r="I434" s="5" t="s">
        <v>875</v>
      </c>
      <c r="J434" s="23" t="s">
        <v>1145</v>
      </c>
      <c r="K434" s="25">
        <v>1</v>
      </c>
      <c r="L434" s="25">
        <v>0</v>
      </c>
      <c r="M434" s="46">
        <v>-35.888068536489556</v>
      </c>
      <c r="N434" s="19" t="s">
        <v>876</v>
      </c>
      <c r="O434" s="20">
        <f t="shared" si="98"/>
        <v>-32.388068536489556</v>
      </c>
      <c r="P434" s="46">
        <v>-0.79240375473909574</v>
      </c>
      <c r="Q434" s="20" t="s">
        <v>876</v>
      </c>
      <c r="R434" s="20">
        <f t="shared" si="113"/>
        <v>-8.0841623304491783</v>
      </c>
      <c r="S434" s="19">
        <f t="shared" si="118"/>
        <v>-9.8765660851882746</v>
      </c>
      <c r="T434" s="20">
        <v>33.207914196440832</v>
      </c>
      <c r="U434" s="20">
        <f t="shared" si="114"/>
        <v>306.35791419644079</v>
      </c>
      <c r="V434" s="20" t="s">
        <v>1174</v>
      </c>
      <c r="W434" s="19">
        <f t="shared" si="115"/>
        <v>23.26501122950453</v>
      </c>
      <c r="X434" s="21">
        <f t="shared" si="116"/>
        <v>2160.4110661664558</v>
      </c>
      <c r="Y434" s="21">
        <f t="shared" si="117"/>
        <v>5403.4357844197484</v>
      </c>
      <c r="Z434" s="47">
        <v>1030.0761113359463</v>
      </c>
    </row>
    <row r="435" spans="1:26" s="20" customFormat="1" x14ac:dyDescent="0.2">
      <c r="A435" s="19">
        <v>251.81741</v>
      </c>
      <c r="B435" s="19">
        <v>0</v>
      </c>
      <c r="C435" s="19">
        <v>0</v>
      </c>
      <c r="D435" s="19">
        <v>253.04</v>
      </c>
      <c r="E435" s="19">
        <v>251.56345999999999</v>
      </c>
      <c r="F435" s="5" t="s">
        <v>874</v>
      </c>
      <c r="G435" s="24">
        <v>32.200000000000003</v>
      </c>
      <c r="H435" s="24">
        <v>105.28</v>
      </c>
      <c r="I435" s="5" t="s">
        <v>875</v>
      </c>
      <c r="J435" s="23" t="s">
        <v>1146</v>
      </c>
      <c r="K435" s="25">
        <v>1</v>
      </c>
      <c r="L435" s="25">
        <v>0</v>
      </c>
      <c r="M435" s="46">
        <v>-32.947536504789682</v>
      </c>
      <c r="N435" s="19" t="s">
        <v>876</v>
      </c>
      <c r="O435" s="20">
        <f t="shared" si="98"/>
        <v>-29.447536504789682</v>
      </c>
      <c r="P435" s="46">
        <v>-0.85328207936967537</v>
      </c>
      <c r="Q435" s="20" t="s">
        <v>876</v>
      </c>
      <c r="R435" s="20">
        <f t="shared" si="113"/>
        <v>-8.0841623304491783</v>
      </c>
      <c r="S435" s="19">
        <f t="shared" si="118"/>
        <v>-9.9374444098188537</v>
      </c>
      <c r="T435" s="20">
        <v>33.207914196440832</v>
      </c>
      <c r="U435" s="20">
        <f t="shared" si="114"/>
        <v>306.35791419644079</v>
      </c>
      <c r="V435" s="20" t="s">
        <v>1174</v>
      </c>
      <c r="W435" s="19">
        <f t="shared" si="115"/>
        <v>20.102047883851615</v>
      </c>
      <c r="X435" s="21">
        <f t="shared" si="116"/>
        <v>1092.3660277266974</v>
      </c>
      <c r="Y435" s="21">
        <f t="shared" si="117"/>
        <v>903.4134555333768</v>
      </c>
      <c r="Z435" s="47">
        <v>589.78424779634076</v>
      </c>
    </row>
    <row r="436" spans="1:26" s="20" customFormat="1" x14ac:dyDescent="0.2">
      <c r="A436" s="19">
        <v>251.82756000000001</v>
      </c>
      <c r="B436" s="19">
        <v>0</v>
      </c>
      <c r="C436" s="19">
        <v>0</v>
      </c>
      <c r="D436" s="19">
        <v>253.04</v>
      </c>
      <c r="E436" s="19">
        <v>251.56345999999999</v>
      </c>
      <c r="F436" s="5" t="s">
        <v>874</v>
      </c>
      <c r="G436" s="24">
        <v>32.200000000000003</v>
      </c>
      <c r="H436" s="24">
        <v>105.28</v>
      </c>
      <c r="I436" s="5" t="s">
        <v>875</v>
      </c>
      <c r="J436" s="23" t="s">
        <v>1147</v>
      </c>
      <c r="K436" s="25">
        <v>1</v>
      </c>
      <c r="L436" s="25">
        <v>0</v>
      </c>
      <c r="M436" s="46">
        <v>-34.126989098035708</v>
      </c>
      <c r="N436" s="19" t="s">
        <v>876</v>
      </c>
      <c r="O436" s="20">
        <f t="shared" si="98"/>
        <v>-30.626989098035708</v>
      </c>
      <c r="P436" s="46">
        <v>-0.99573898894698765</v>
      </c>
      <c r="Q436" s="20" t="s">
        <v>876</v>
      </c>
      <c r="R436" s="20">
        <f t="shared" si="113"/>
        <v>-8.0841623304491783</v>
      </c>
      <c r="S436" s="19">
        <f t="shared" si="118"/>
        <v>-10.079901319396166</v>
      </c>
      <c r="T436" s="20">
        <v>33.207914196440832</v>
      </c>
      <c r="U436" s="20">
        <f t="shared" si="114"/>
        <v>306.35791419644079</v>
      </c>
      <c r="V436" s="20" t="s">
        <v>1174</v>
      </c>
      <c r="W436" s="19">
        <f t="shared" si="115"/>
        <v>21.196265573271145</v>
      </c>
      <c r="X436" s="21">
        <f t="shared" si="116"/>
        <v>1317.7329361517682</v>
      </c>
      <c r="Y436" s="21">
        <f t="shared" si="117"/>
        <v>1269.0303497563168</v>
      </c>
      <c r="Z436" s="47">
        <v>692.36356208556276</v>
      </c>
    </row>
    <row r="437" spans="1:26" s="20" customFormat="1" x14ac:dyDescent="0.2">
      <c r="A437" s="19">
        <v>251.83777000000001</v>
      </c>
      <c r="B437" s="19">
        <v>0</v>
      </c>
      <c r="C437" s="19">
        <v>0</v>
      </c>
      <c r="D437" s="19">
        <v>253.04</v>
      </c>
      <c r="E437" s="19">
        <v>251.56345999999999</v>
      </c>
      <c r="F437" s="5" t="s">
        <v>874</v>
      </c>
      <c r="G437" s="24">
        <v>32.200000000000003</v>
      </c>
      <c r="H437" s="24">
        <v>105.28</v>
      </c>
      <c r="I437" s="5" t="s">
        <v>875</v>
      </c>
      <c r="J437" s="23" t="s">
        <v>1148</v>
      </c>
      <c r="K437" s="25">
        <v>1</v>
      </c>
      <c r="L437" s="25">
        <v>0</v>
      </c>
      <c r="M437" s="46">
        <v>-34.764402163042014</v>
      </c>
      <c r="N437" s="19" t="s">
        <v>876</v>
      </c>
      <c r="O437" s="20">
        <f t="shared" si="98"/>
        <v>-31.264402163042014</v>
      </c>
      <c r="P437" s="46">
        <v>-0.88090959215383435</v>
      </c>
      <c r="Q437" s="20" t="s">
        <v>876</v>
      </c>
      <c r="R437" s="20">
        <f t="shared" si="113"/>
        <v>-8.0841623304491783</v>
      </c>
      <c r="S437" s="19">
        <f t="shared" si="118"/>
        <v>-9.9650719226030127</v>
      </c>
      <c r="T437" s="20">
        <v>33.207914196440832</v>
      </c>
      <c r="U437" s="20">
        <f t="shared" si="114"/>
        <v>306.35791419644079</v>
      </c>
      <c r="V437" s="20" t="s">
        <v>1174</v>
      </c>
      <c r="W437" s="19">
        <f t="shared" si="115"/>
        <v>21.98673228071457</v>
      </c>
      <c r="X437" s="21">
        <f t="shared" si="116"/>
        <v>1548.5244779162267</v>
      </c>
      <c r="Y437" s="21">
        <f t="shared" si="117"/>
        <v>1793.3303377330665</v>
      </c>
      <c r="Z437" s="47">
        <v>791.44873919672523</v>
      </c>
    </row>
    <row r="438" spans="1:26" s="20" customFormat="1" x14ac:dyDescent="0.2">
      <c r="A438" s="19">
        <v>251.84603000000001</v>
      </c>
      <c r="B438" s="19">
        <v>0</v>
      </c>
      <c r="C438" s="19">
        <v>0</v>
      </c>
      <c r="D438" s="19">
        <v>253.04</v>
      </c>
      <c r="E438" s="19">
        <v>251.56345999999999</v>
      </c>
      <c r="F438" s="5" t="s">
        <v>874</v>
      </c>
      <c r="G438" s="24">
        <v>32.200000000000003</v>
      </c>
      <c r="H438" s="24">
        <v>105.28</v>
      </c>
      <c r="I438" s="5" t="s">
        <v>875</v>
      </c>
      <c r="J438" s="23" t="s">
        <v>1149</v>
      </c>
      <c r="K438" s="25">
        <v>1</v>
      </c>
      <c r="L438" s="25">
        <v>0</v>
      </c>
      <c r="M438" s="46">
        <v>-35.47576285604007</v>
      </c>
      <c r="N438" s="19" t="s">
        <v>876</v>
      </c>
      <c r="O438" s="20">
        <f t="shared" si="98"/>
        <v>-31.97576285604007</v>
      </c>
      <c r="P438" s="46">
        <v>-1.8323912567673137</v>
      </c>
      <c r="Q438" s="20" t="s">
        <v>876</v>
      </c>
      <c r="R438" s="20">
        <f t="shared" si="113"/>
        <v>-8.1072737321522972</v>
      </c>
      <c r="S438" s="19">
        <f t="shared" si="118"/>
        <v>-10.93966498891961</v>
      </c>
      <c r="T438" s="20">
        <v>32.988213303378288</v>
      </c>
      <c r="U438" s="20">
        <f t="shared" si="114"/>
        <v>306.13821330337828</v>
      </c>
      <c r="V438" s="20" t="s">
        <v>1174</v>
      </c>
      <c r="W438" s="19">
        <f t="shared" si="115"/>
        <v>21.730961953168702</v>
      </c>
      <c r="X438" s="21">
        <f t="shared" si="116"/>
        <v>1458.4184291251222</v>
      </c>
      <c r="Y438" s="21">
        <f t="shared" si="117"/>
        <v>1574.2449376061286</v>
      </c>
      <c r="Z438" s="47">
        <v>753.9345482824159</v>
      </c>
    </row>
    <row r="439" spans="1:26" s="20" customFormat="1" x14ac:dyDescent="0.2">
      <c r="A439" s="19">
        <v>251.85387</v>
      </c>
      <c r="B439" s="19">
        <v>0</v>
      </c>
      <c r="C439" s="19">
        <v>0</v>
      </c>
      <c r="D439" s="19">
        <v>253.04</v>
      </c>
      <c r="E439" s="19">
        <v>251.56345999999999</v>
      </c>
      <c r="F439" s="5" t="s">
        <v>874</v>
      </c>
      <c r="G439" s="24">
        <v>32.200000000000003</v>
      </c>
      <c r="H439" s="24">
        <v>105.28</v>
      </c>
      <c r="I439" s="5" t="s">
        <v>875</v>
      </c>
      <c r="J439" s="23" t="s">
        <v>1150</v>
      </c>
      <c r="K439" s="25">
        <v>1</v>
      </c>
      <c r="L439" s="25">
        <v>0</v>
      </c>
      <c r="M439" s="46">
        <v>-34.84950935068332</v>
      </c>
      <c r="N439" s="19" t="s">
        <v>876</v>
      </c>
      <c r="O439" s="20">
        <f t="shared" ref="O439:O486" si="119">M439+3.5</f>
        <v>-31.34950935068332</v>
      </c>
      <c r="P439" s="46">
        <v>-1.7270666896965743</v>
      </c>
      <c r="Q439" s="20" t="s">
        <v>876</v>
      </c>
      <c r="R439" s="20">
        <f t="shared" si="113"/>
        <v>-8.1246290642229972</v>
      </c>
      <c r="S439" s="19">
        <f t="shared" si="118"/>
        <v>-10.851695753919572</v>
      </c>
      <c r="T439" s="20">
        <v>32.823437633581378</v>
      </c>
      <c r="U439" s="20">
        <f t="shared" si="114"/>
        <v>305.97343763358134</v>
      </c>
      <c r="V439" s="20" t="s">
        <v>1174</v>
      </c>
      <c r="W439" s="19">
        <f t="shared" si="115"/>
        <v>21.161207055212962</v>
      </c>
      <c r="X439" s="21">
        <f t="shared" si="116"/>
        <v>1298.0511137407682</v>
      </c>
      <c r="Y439" s="21">
        <f t="shared" si="117"/>
        <v>1242.229884324689</v>
      </c>
      <c r="Z439" s="47">
        <v>683.18505414859578</v>
      </c>
    </row>
    <row r="440" spans="1:26" s="20" customFormat="1" x14ac:dyDescent="0.2">
      <c r="A440" s="19">
        <v>251.85905</v>
      </c>
      <c r="B440" s="19">
        <v>0</v>
      </c>
      <c r="C440" s="19">
        <v>0</v>
      </c>
      <c r="D440" s="19">
        <v>253.04</v>
      </c>
      <c r="E440" s="19">
        <v>251.56345999999999</v>
      </c>
      <c r="F440" s="5" t="s">
        <v>874</v>
      </c>
      <c r="G440" s="24">
        <v>32.200000000000003</v>
      </c>
      <c r="H440" s="24">
        <v>105.28</v>
      </c>
      <c r="I440" s="5" t="s">
        <v>875</v>
      </c>
      <c r="J440" s="23" t="s">
        <v>1151</v>
      </c>
      <c r="K440" s="25">
        <v>1</v>
      </c>
      <c r="L440" s="25">
        <v>0</v>
      </c>
      <c r="M440" s="46">
        <v>-35.09374880328123</v>
      </c>
      <c r="N440" s="19" t="s">
        <v>876</v>
      </c>
      <c r="O440" s="20">
        <f t="shared" si="119"/>
        <v>-31.59374880328123</v>
      </c>
      <c r="P440" s="46">
        <v>-1.4045088550314944</v>
      </c>
      <c r="Q440" s="20" t="s">
        <v>876</v>
      </c>
      <c r="R440" s="20">
        <f t="shared" si="113"/>
        <v>-8.2284412306799517</v>
      </c>
      <c r="S440" s="19">
        <f t="shared" si="118"/>
        <v>-10.632950085711446</v>
      </c>
      <c r="T440" s="20">
        <v>31.841511944720096</v>
      </c>
      <c r="U440" s="20">
        <f t="shared" si="114"/>
        <v>304.99151194472006</v>
      </c>
      <c r="V440" s="20" t="s">
        <v>1174</v>
      </c>
      <c r="W440" s="19">
        <f t="shared" si="115"/>
        <v>21.644633842116569</v>
      </c>
      <c r="X440" s="21">
        <f t="shared" si="116"/>
        <v>1396.3811116505242</v>
      </c>
      <c r="Y440" s="21">
        <f t="shared" si="117"/>
        <v>1475.8211993577715</v>
      </c>
      <c r="Z440" s="47">
        <v>721.43434062834172</v>
      </c>
    </row>
    <row r="441" spans="1:26" s="20" customFormat="1" x14ac:dyDescent="0.2">
      <c r="A441" s="19">
        <v>251.87414999999999</v>
      </c>
      <c r="B441" s="19">
        <v>0</v>
      </c>
      <c r="C441" s="19">
        <v>0</v>
      </c>
      <c r="D441" s="19">
        <v>253.04</v>
      </c>
      <c r="E441" s="19">
        <v>251.56345999999999</v>
      </c>
      <c r="F441" s="5" t="s">
        <v>874</v>
      </c>
      <c r="G441" s="24">
        <v>32.200000000000003</v>
      </c>
      <c r="H441" s="24">
        <v>105.28</v>
      </c>
      <c r="I441" s="5" t="s">
        <v>875</v>
      </c>
      <c r="J441" s="23" t="s">
        <v>1152</v>
      </c>
      <c r="K441" s="25">
        <v>1</v>
      </c>
      <c r="L441" s="25">
        <v>0</v>
      </c>
      <c r="M441" s="46">
        <v>-33.157600378112058</v>
      </c>
      <c r="N441" s="19" t="s">
        <v>876</v>
      </c>
      <c r="O441" s="20">
        <f t="shared" si="119"/>
        <v>-29.657600378112058</v>
      </c>
      <c r="P441" s="46">
        <v>-1.5720863942849483</v>
      </c>
      <c r="Q441" s="20" t="s">
        <v>876</v>
      </c>
      <c r="R441" s="20">
        <f t="shared" si="113"/>
        <v>-8.295339802967046</v>
      </c>
      <c r="S441" s="19">
        <f t="shared" si="118"/>
        <v>-10.867426197251994</v>
      </c>
      <c r="T441" s="20">
        <v>31.212072400578251</v>
      </c>
      <c r="U441" s="20">
        <f t="shared" si="114"/>
        <v>304.3620724005782</v>
      </c>
      <c r="V441" s="20" t="s">
        <v>1174</v>
      </c>
      <c r="W441" s="19">
        <f t="shared" si="115"/>
        <v>19.364478134916041</v>
      </c>
      <c r="X441" s="21">
        <f t="shared" si="116"/>
        <v>936.7194851110869</v>
      </c>
      <c r="Y441" s="21">
        <f t="shared" si="117"/>
        <v>723.48903344308746</v>
      </c>
      <c r="Z441" s="47">
        <v>511.91213892018146</v>
      </c>
    </row>
    <row r="442" spans="1:26" s="20" customFormat="1" x14ac:dyDescent="0.2">
      <c r="A442" s="19">
        <v>251.87872999999999</v>
      </c>
      <c r="B442" s="19">
        <v>0</v>
      </c>
      <c r="C442" s="19">
        <v>0</v>
      </c>
      <c r="D442" s="19">
        <v>253.04</v>
      </c>
      <c r="E442" s="19">
        <v>251.56345999999999</v>
      </c>
      <c r="F442" s="5" t="s">
        <v>874</v>
      </c>
      <c r="G442" s="24">
        <v>32.200000000000003</v>
      </c>
      <c r="H442" s="24">
        <v>105.28</v>
      </c>
      <c r="I442" s="5" t="s">
        <v>875</v>
      </c>
      <c r="J442" s="23" t="s">
        <v>1153</v>
      </c>
      <c r="K442" s="25">
        <v>1</v>
      </c>
      <c r="L442" s="25">
        <v>0</v>
      </c>
      <c r="M442" s="46">
        <v>-34.90359679234232</v>
      </c>
      <c r="N442" s="19" t="s">
        <v>876</v>
      </c>
      <c r="O442" s="20">
        <f t="shared" si="119"/>
        <v>-31.40359679234232</v>
      </c>
      <c r="P442" s="46">
        <v>-1.6580658219760593</v>
      </c>
      <c r="Q442" s="20" t="s">
        <v>876</v>
      </c>
      <c r="R442" s="20">
        <f t="shared" si="113"/>
        <v>-8.2522864231045538</v>
      </c>
      <c r="S442" s="19">
        <f t="shared" si="118"/>
        <v>-10.910352245080613</v>
      </c>
      <c r="T442" s="20">
        <v>31.616857399312316</v>
      </c>
      <c r="U442" s="20">
        <f t="shared" si="114"/>
        <v>304.7668573993123</v>
      </c>
      <c r="V442" s="20" t="s">
        <v>1174</v>
      </c>
      <c r="W442" s="19">
        <f t="shared" si="115"/>
        <v>21.157671533153621</v>
      </c>
      <c r="X442" s="21">
        <f t="shared" si="116"/>
        <v>1262.6832472724334</v>
      </c>
      <c r="Y442" s="21">
        <f t="shared" si="117"/>
        <v>1207.6193210800873</v>
      </c>
      <c r="Z442" s="47">
        <v>662.84950337606756</v>
      </c>
    </row>
    <row r="443" spans="1:26" s="20" customFormat="1" x14ac:dyDescent="0.2">
      <c r="A443" s="19">
        <v>251.88468</v>
      </c>
      <c r="B443" s="19">
        <v>0</v>
      </c>
      <c r="C443" s="19">
        <v>0</v>
      </c>
      <c r="D443" s="19">
        <v>253.04</v>
      </c>
      <c r="E443" s="19">
        <v>251.56345999999999</v>
      </c>
      <c r="F443" s="5" t="s">
        <v>874</v>
      </c>
      <c r="G443" s="24">
        <v>32.200000000000003</v>
      </c>
      <c r="H443" s="24">
        <v>105.28</v>
      </c>
      <c r="I443" s="5" t="s">
        <v>875</v>
      </c>
      <c r="J443" s="23" t="s">
        <v>1154</v>
      </c>
      <c r="K443" s="25">
        <v>1</v>
      </c>
      <c r="L443" s="25">
        <v>0</v>
      </c>
      <c r="M443" s="46">
        <v>-35.341127675714446</v>
      </c>
      <c r="N443" s="19" t="s">
        <v>876</v>
      </c>
      <c r="O443" s="20">
        <f t="shared" si="119"/>
        <v>-31.841127675714446</v>
      </c>
      <c r="P443" s="46">
        <v>-1.8916750980749317</v>
      </c>
      <c r="Q443" s="20" t="s">
        <v>876</v>
      </c>
      <c r="R443" s="20">
        <f t="shared" si="113"/>
        <v>-8.2299336179547673</v>
      </c>
      <c r="S443" s="19">
        <f t="shared" si="118"/>
        <v>-11.121608716029698</v>
      </c>
      <c r="T443" s="20">
        <v>31.827441886440262</v>
      </c>
      <c r="U443" s="20">
        <f t="shared" si="114"/>
        <v>304.97744188644026</v>
      </c>
      <c r="V443" s="20" t="s">
        <v>1174</v>
      </c>
      <c r="W443" s="19">
        <f t="shared" si="115"/>
        <v>21.400949319343443</v>
      </c>
      <c r="X443" s="21">
        <f t="shared" si="116"/>
        <v>1329.2267049545044</v>
      </c>
      <c r="Y443" s="21">
        <f t="shared" si="117"/>
        <v>1331.4907489983495</v>
      </c>
      <c r="Z443" s="47">
        <v>693.17172028066784</v>
      </c>
    </row>
    <row r="444" spans="1:26" s="20" customFormat="1" x14ac:dyDescent="0.2">
      <c r="A444" s="19">
        <v>251.88468</v>
      </c>
      <c r="B444" s="19">
        <v>0</v>
      </c>
      <c r="C444" s="19">
        <v>0</v>
      </c>
      <c r="D444" s="19">
        <v>253.04</v>
      </c>
      <c r="E444" s="19">
        <v>251.56345999999999</v>
      </c>
      <c r="F444" s="5" t="s">
        <v>874</v>
      </c>
      <c r="G444" s="24">
        <v>32.200000000000003</v>
      </c>
      <c r="H444" s="24">
        <v>105.28</v>
      </c>
      <c r="I444" s="5" t="s">
        <v>875</v>
      </c>
      <c r="J444" s="23" t="s">
        <v>1155</v>
      </c>
      <c r="K444" s="25">
        <v>1</v>
      </c>
      <c r="L444" s="25">
        <v>0</v>
      </c>
      <c r="M444" s="46">
        <v>-33.950020988857943</v>
      </c>
      <c r="N444" s="19" t="s">
        <v>876</v>
      </c>
      <c r="O444" s="20">
        <f t="shared" si="119"/>
        <v>-30.450020988857943</v>
      </c>
      <c r="P444" s="46">
        <v>-1.3583211726149547</v>
      </c>
      <c r="Q444" s="20" t="s">
        <v>876</v>
      </c>
      <c r="R444" s="20">
        <f t="shared" si="113"/>
        <v>-8.207611660371736</v>
      </c>
      <c r="S444" s="19">
        <f t="shared" si="118"/>
        <v>-10.56593283298669</v>
      </c>
      <c r="T444" s="20">
        <v>32.038026373568208</v>
      </c>
      <c r="U444" s="20">
        <f t="shared" si="114"/>
        <v>305.18802637356816</v>
      </c>
      <c r="V444" s="20" t="s">
        <v>1174</v>
      </c>
      <c r="W444" s="19">
        <f t="shared" si="115"/>
        <v>20.50857468549605</v>
      </c>
      <c r="X444" s="21">
        <f t="shared" si="116"/>
        <v>1136.6147341698661</v>
      </c>
      <c r="Y444" s="21">
        <f t="shared" si="117"/>
        <v>985.79432941663583</v>
      </c>
      <c r="Z444" s="47">
        <v>607.30190368812202</v>
      </c>
    </row>
    <row r="445" spans="1:26" s="20" customFormat="1" x14ac:dyDescent="0.2">
      <c r="A445" s="19">
        <v>251.88893999999999</v>
      </c>
      <c r="B445" s="19">
        <v>0</v>
      </c>
      <c r="C445" s="19">
        <v>0</v>
      </c>
      <c r="D445" s="19">
        <v>253.04</v>
      </c>
      <c r="E445" s="19">
        <v>251.56345999999999</v>
      </c>
      <c r="F445" s="5" t="s">
        <v>874</v>
      </c>
      <c r="G445" s="24">
        <v>32.200000000000003</v>
      </c>
      <c r="H445" s="24">
        <v>105.28</v>
      </c>
      <c r="I445" s="5" t="s">
        <v>875</v>
      </c>
      <c r="J445" s="23" t="s">
        <v>1156</v>
      </c>
      <c r="K445" s="25">
        <v>1</v>
      </c>
      <c r="L445" s="25">
        <v>0</v>
      </c>
      <c r="M445" s="46">
        <v>-33.982242817808419</v>
      </c>
      <c r="N445" s="19" t="s">
        <v>876</v>
      </c>
      <c r="O445" s="20">
        <f t="shared" si="119"/>
        <v>-30.482242817808419</v>
      </c>
      <c r="P445" s="46">
        <v>-1.7649707921792743</v>
      </c>
      <c r="Q445" s="20" t="s">
        <v>876</v>
      </c>
      <c r="R445" s="20">
        <f t="shared" si="113"/>
        <v>-8.2040430055465201</v>
      </c>
      <c r="S445" s="19">
        <f t="shared" si="118"/>
        <v>-10.969013797725793</v>
      </c>
      <c r="T445" s="20">
        <v>32.071719891508678</v>
      </c>
      <c r="U445" s="20">
        <f t="shared" si="114"/>
        <v>305.22171989150866</v>
      </c>
      <c r="V445" s="20" t="s">
        <v>1174</v>
      </c>
      <c r="W445" s="19">
        <f t="shared" si="115"/>
        <v>20.126737107730719</v>
      </c>
      <c r="X445" s="21">
        <f t="shared" si="116"/>
        <v>1069.3247856401044</v>
      </c>
      <c r="Y445" s="21">
        <f t="shared" si="117"/>
        <v>886.70588983668836</v>
      </c>
      <c r="Z445" s="47">
        <v>576.79359593718266</v>
      </c>
    </row>
    <row r="446" spans="1:26" s="20" customFormat="1" x14ac:dyDescent="0.2">
      <c r="A446" s="19">
        <v>251.89381</v>
      </c>
      <c r="B446" s="19">
        <v>0</v>
      </c>
      <c r="C446" s="19">
        <v>0</v>
      </c>
      <c r="D446" s="19">
        <v>253.04</v>
      </c>
      <c r="E446" s="19">
        <v>251.56345999999999</v>
      </c>
      <c r="F446" s="5" t="s">
        <v>874</v>
      </c>
      <c r="G446" s="24">
        <v>32.200000000000003</v>
      </c>
      <c r="H446" s="24">
        <v>105.28</v>
      </c>
      <c r="I446" s="5" t="s">
        <v>875</v>
      </c>
      <c r="J446" s="23" t="s">
        <v>1157</v>
      </c>
      <c r="K446" s="25">
        <v>1</v>
      </c>
      <c r="L446" s="25">
        <v>0</v>
      </c>
      <c r="M446" s="46">
        <v>-33.233154555698803</v>
      </c>
      <c r="N446" s="19" t="s">
        <v>876</v>
      </c>
      <c r="O446" s="20">
        <f t="shared" si="119"/>
        <v>-29.733154555698803</v>
      </c>
      <c r="P446" s="46">
        <v>-0.96996682685761593</v>
      </c>
      <c r="Q446" s="20" t="s">
        <v>876</v>
      </c>
      <c r="R446" s="20">
        <f t="shared" si="113"/>
        <v>-8.1862115432474418</v>
      </c>
      <c r="S446" s="19">
        <f t="shared" si="118"/>
        <v>-10.156178370105058</v>
      </c>
      <c r="T446" s="20">
        <v>32.240187481211031</v>
      </c>
      <c r="U446" s="20">
        <f t="shared" si="114"/>
        <v>305.390187481211</v>
      </c>
      <c r="V446" s="20" t="s">
        <v>1174</v>
      </c>
      <c r="W446" s="19">
        <f t="shared" si="115"/>
        <v>20.176899043302889</v>
      </c>
      <c r="X446" s="21">
        <f t="shared" si="116"/>
        <v>1081.8781107822454</v>
      </c>
      <c r="Y446" s="21">
        <f t="shared" si="117"/>
        <v>902.04681443280083</v>
      </c>
      <c r="Z446" s="47">
        <v>582.2758519187222</v>
      </c>
    </row>
    <row r="447" spans="1:26" s="20" customFormat="1" x14ac:dyDescent="0.2">
      <c r="A447" s="19">
        <v>251.89734999999999</v>
      </c>
      <c r="B447" s="19">
        <v>0</v>
      </c>
      <c r="C447" s="19">
        <v>0</v>
      </c>
      <c r="D447" s="19">
        <v>253.04</v>
      </c>
      <c r="E447" s="19">
        <v>251.56345999999999</v>
      </c>
      <c r="F447" s="5" t="s">
        <v>874</v>
      </c>
      <c r="G447" s="24">
        <v>32.200000000000003</v>
      </c>
      <c r="H447" s="24">
        <v>105.28</v>
      </c>
      <c r="I447" s="5" t="s">
        <v>875</v>
      </c>
      <c r="J447" s="23" t="s">
        <v>1158</v>
      </c>
      <c r="K447" s="25">
        <v>1</v>
      </c>
      <c r="L447" s="25">
        <v>0</v>
      </c>
      <c r="M447" s="46">
        <v>-29.401178582839435</v>
      </c>
      <c r="N447" s="19" t="s">
        <v>876</v>
      </c>
      <c r="O447" s="20">
        <f t="shared" si="119"/>
        <v>-25.901178582839435</v>
      </c>
      <c r="P447" s="46">
        <v>-0.62777915010683216</v>
      </c>
      <c r="Q447" s="20" t="s">
        <v>876</v>
      </c>
      <c r="R447" s="20">
        <f t="shared" si="113"/>
        <v>-8.1825477581234374</v>
      </c>
      <c r="S447" s="19">
        <f t="shared" si="118"/>
        <v>-9.8103269082302695</v>
      </c>
      <c r="T447" s="20">
        <v>32.274825121383842</v>
      </c>
      <c r="U447" s="20">
        <f t="shared" si="114"/>
        <v>305.42482512138383</v>
      </c>
      <c r="V447" s="20" t="s">
        <v>1174</v>
      </c>
      <c r="W447" s="19">
        <f t="shared" si="115"/>
        <v>16.518705618798979</v>
      </c>
      <c r="X447" s="21">
        <f t="shared" si="116"/>
        <v>685.89477957716724</v>
      </c>
      <c r="Y447" s="21">
        <f t="shared" si="117"/>
        <v>455.34159755558858</v>
      </c>
      <c r="Z447" s="47">
        <v>388.71722747383677</v>
      </c>
    </row>
    <row r="448" spans="1:26" s="20" customFormat="1" ht="12" customHeight="1" x14ac:dyDescent="0.2">
      <c r="A448" s="19">
        <v>252.00761</v>
      </c>
      <c r="B448" s="19">
        <v>0</v>
      </c>
      <c r="C448" s="19">
        <v>0</v>
      </c>
      <c r="D448" s="19">
        <v>253.04</v>
      </c>
      <c r="E448" s="19">
        <v>251.56345999999999</v>
      </c>
      <c r="F448" s="5" t="s">
        <v>874</v>
      </c>
      <c r="G448" s="24">
        <v>32.200000000000003</v>
      </c>
      <c r="H448" s="24">
        <v>105.28</v>
      </c>
      <c r="I448" s="5" t="s">
        <v>875</v>
      </c>
      <c r="J448" s="23" t="s">
        <v>1159</v>
      </c>
      <c r="K448" s="25">
        <v>1</v>
      </c>
      <c r="L448" s="25">
        <v>0</v>
      </c>
      <c r="M448" s="46">
        <v>-29.187470459725059</v>
      </c>
      <c r="N448" s="19" t="s">
        <v>876</v>
      </c>
      <c r="O448" s="20">
        <f t="shared" si="119"/>
        <v>-25.687470459725059</v>
      </c>
      <c r="P448" s="46">
        <v>-0.11407334057444747</v>
      </c>
      <c r="Q448" s="20" t="s">
        <v>876</v>
      </c>
      <c r="R448" s="20">
        <f t="shared" si="113"/>
        <v>-8.5250929786248442</v>
      </c>
      <c r="S448" s="19">
        <f t="shared" si="118"/>
        <v>-9.6391663191992922</v>
      </c>
      <c r="T448" s="20">
        <v>29.07</v>
      </c>
      <c r="U448" s="20">
        <f t="shared" si="114"/>
        <v>302.21999999999997</v>
      </c>
      <c r="V448" s="20" t="s">
        <v>1174</v>
      </c>
      <c r="W448" s="19">
        <f t="shared" si="115"/>
        <v>16.471413077381094</v>
      </c>
      <c r="X448" s="21">
        <f t="shared" si="116"/>
        <v>634.10765895375255</v>
      </c>
      <c r="Y448" s="21">
        <f t="shared" si="117"/>
        <v>420.25925990090076</v>
      </c>
      <c r="Z448" s="47">
        <v>358.14683985152499</v>
      </c>
    </row>
    <row r="449" spans="1:27" s="20" customFormat="1" x14ac:dyDescent="0.2">
      <c r="A449" s="19">
        <v>253.04</v>
      </c>
      <c r="B449" s="19">
        <v>0</v>
      </c>
      <c r="C449" s="19">
        <v>0</v>
      </c>
      <c r="D449" s="19">
        <v>253.04</v>
      </c>
      <c r="E449" s="19">
        <v>251.56345999999999</v>
      </c>
      <c r="F449" s="5" t="s">
        <v>874</v>
      </c>
      <c r="G449" s="24">
        <v>32.200000000000003</v>
      </c>
      <c r="H449" s="24">
        <v>105.28</v>
      </c>
      <c r="I449" s="5" t="s">
        <v>875</v>
      </c>
      <c r="J449" s="23" t="s">
        <v>1160</v>
      </c>
      <c r="K449" s="25">
        <v>1</v>
      </c>
      <c r="L449" s="25">
        <v>0</v>
      </c>
      <c r="M449" s="46">
        <v>-28.359741267513851</v>
      </c>
      <c r="N449" s="19" t="s">
        <v>876</v>
      </c>
      <c r="O449" s="20">
        <f t="shared" si="119"/>
        <v>-24.859741267513851</v>
      </c>
      <c r="P449" s="46">
        <v>8.6899218895168204E-2</v>
      </c>
      <c r="Q449" s="20" t="s">
        <v>876</v>
      </c>
      <c r="R449" s="20">
        <f t="shared" si="113"/>
        <v>-9.228373840086828</v>
      </c>
      <c r="S449" s="19">
        <f t="shared" si="118"/>
        <v>-10.14147462119166</v>
      </c>
      <c r="T449" s="20">
        <v>22.696509557250202</v>
      </c>
      <c r="U449" s="20">
        <f t="shared" si="114"/>
        <v>295.84650955725016</v>
      </c>
      <c r="V449" s="20" t="s">
        <v>1174</v>
      </c>
      <c r="W449" s="19">
        <f t="shared" si="115"/>
        <v>15.093486823581026</v>
      </c>
      <c r="X449" s="21">
        <f t="shared" si="116"/>
        <v>474.83624336004368</v>
      </c>
      <c r="Y449" s="21">
        <f t="shared" si="117"/>
        <v>301.92851121798731</v>
      </c>
      <c r="Z449" s="47">
        <v>270.36492381262894</v>
      </c>
    </row>
    <row r="450" spans="1:27" s="20" customFormat="1" x14ac:dyDescent="0.2">
      <c r="A450" s="19">
        <v>253.04</v>
      </c>
      <c r="B450" s="19">
        <v>0</v>
      </c>
      <c r="C450" s="19">
        <v>0</v>
      </c>
      <c r="D450" s="19">
        <v>253.04</v>
      </c>
      <c r="E450" s="19">
        <v>251.56345999999999</v>
      </c>
      <c r="F450" s="5" t="s">
        <v>874</v>
      </c>
      <c r="G450" s="24">
        <v>32.200000000000003</v>
      </c>
      <c r="H450" s="24">
        <v>105.28</v>
      </c>
      <c r="I450" s="5" t="s">
        <v>875</v>
      </c>
      <c r="J450" s="23" t="s">
        <v>1161</v>
      </c>
      <c r="K450" s="25">
        <v>1</v>
      </c>
      <c r="L450" s="25">
        <v>0</v>
      </c>
      <c r="M450" s="46">
        <v>-31.638305977485338</v>
      </c>
      <c r="N450" s="19" t="s">
        <v>876</v>
      </c>
      <c r="O450" s="20">
        <f t="shared" si="119"/>
        <v>-28.138305977485338</v>
      </c>
      <c r="P450" s="46">
        <v>1.2732790352070129</v>
      </c>
      <c r="Q450" s="20" t="s">
        <v>876</v>
      </c>
      <c r="R450" s="20">
        <f t="shared" si="113"/>
        <v>-9.506056580418079</v>
      </c>
      <c r="S450" s="19">
        <f t="shared" si="118"/>
        <v>-9.2327775452110661</v>
      </c>
      <c r="T450" s="20">
        <v>20.253419946227183</v>
      </c>
      <c r="U450" s="20">
        <f t="shared" si="114"/>
        <v>293.40341994622713</v>
      </c>
      <c r="V450" s="20" t="s">
        <v>1174</v>
      </c>
      <c r="W450" s="19">
        <f t="shared" si="115"/>
        <v>19.452900087073786</v>
      </c>
      <c r="X450" s="21">
        <f t="shared" si="116"/>
        <v>719.05037928922059</v>
      </c>
      <c r="Y450" s="21">
        <f t="shared" si="117"/>
        <v>559.37184372864567</v>
      </c>
      <c r="Z450" s="47">
        <v>386.01533666119337</v>
      </c>
    </row>
    <row r="451" spans="1:27" s="20" customFormat="1" x14ac:dyDescent="0.2">
      <c r="A451" s="19">
        <v>253.04</v>
      </c>
      <c r="B451" s="19">
        <v>0</v>
      </c>
      <c r="C451" s="19">
        <v>0</v>
      </c>
      <c r="D451" s="19">
        <v>253.04</v>
      </c>
      <c r="E451" s="19">
        <v>251.56345999999999</v>
      </c>
      <c r="F451" s="5" t="s">
        <v>874</v>
      </c>
      <c r="G451" s="24">
        <v>32.200000000000003</v>
      </c>
      <c r="H451" s="24">
        <v>105.28</v>
      </c>
      <c r="I451" s="5" t="s">
        <v>875</v>
      </c>
      <c r="J451" s="23" t="s">
        <v>1162</v>
      </c>
      <c r="K451" s="25">
        <v>1</v>
      </c>
      <c r="L451" s="25">
        <v>0</v>
      </c>
      <c r="M451" s="46">
        <v>-31.838172004495014</v>
      </c>
      <c r="N451" s="19" t="s">
        <v>876</v>
      </c>
      <c r="O451" s="20">
        <f t="shared" si="119"/>
        <v>-28.338172004495014</v>
      </c>
      <c r="P451" s="46">
        <v>2.7468087107753951</v>
      </c>
      <c r="Q451" s="20" t="s">
        <v>876</v>
      </c>
      <c r="R451" s="20">
        <f t="shared" si="113"/>
        <v>-9.4892658831544914</v>
      </c>
      <c r="S451" s="19">
        <f t="shared" si="118"/>
        <v>-7.7424571723790958</v>
      </c>
      <c r="T451" s="20">
        <v>20.399999999999999</v>
      </c>
      <c r="U451" s="20">
        <f t="shared" si="114"/>
        <v>293.54999999999995</v>
      </c>
      <c r="V451" s="20" t="s">
        <v>1174</v>
      </c>
      <c r="W451" s="19">
        <f t="shared" si="115"/>
        <v>21.196381538013178</v>
      </c>
      <c r="X451" s="21">
        <f t="shared" si="116"/>
        <v>959.33139157277014</v>
      </c>
      <c r="Y451" s="21">
        <f t="shared" si="117"/>
        <v>923.854296659135</v>
      </c>
      <c r="Z451" s="47">
        <v>490.07793451281526</v>
      </c>
    </row>
    <row r="452" spans="1:27" s="20" customFormat="1" x14ac:dyDescent="0.2">
      <c r="A452" s="19">
        <v>253.04</v>
      </c>
      <c r="B452" s="19">
        <v>0</v>
      </c>
      <c r="C452" s="19">
        <v>0</v>
      </c>
      <c r="D452" s="19">
        <v>253.04</v>
      </c>
      <c r="E452" s="19">
        <v>251.56345999999999</v>
      </c>
      <c r="F452" s="5" t="s">
        <v>874</v>
      </c>
      <c r="G452" s="24">
        <v>32.200000000000003</v>
      </c>
      <c r="H452" s="24">
        <v>105.28</v>
      </c>
      <c r="I452" s="5" t="s">
        <v>875</v>
      </c>
      <c r="J452" s="23" t="s">
        <v>1163</v>
      </c>
      <c r="K452" s="25">
        <v>1</v>
      </c>
      <c r="L452" s="25">
        <v>0</v>
      </c>
      <c r="M452" s="46">
        <v>-32.92503548409303</v>
      </c>
      <c r="N452" s="19" t="s">
        <v>876</v>
      </c>
      <c r="O452" s="20">
        <f t="shared" si="119"/>
        <v>-29.42503548409303</v>
      </c>
      <c r="P452" s="46">
        <v>3.2379141068345683</v>
      </c>
      <c r="Q452" s="20" t="s">
        <v>876</v>
      </c>
      <c r="R452" s="20">
        <f t="shared" si="113"/>
        <v>-9.7198216429428932</v>
      </c>
      <c r="S452" s="19">
        <f t="shared" si="118"/>
        <v>-7.4819075361083254</v>
      </c>
      <c r="T452" s="20">
        <v>18.399999999999999</v>
      </c>
      <c r="U452" s="20">
        <f t="shared" si="114"/>
        <v>291.54999999999995</v>
      </c>
      <c r="V452" s="20" t="s">
        <v>1174</v>
      </c>
      <c r="W452" s="19">
        <f t="shared" si="115"/>
        <v>22.608380341779586</v>
      </c>
      <c r="X452" s="21">
        <f t="shared" si="116"/>
        <v>1235.5067788145359</v>
      </c>
      <c r="Y452" s="21">
        <f t="shared" si="117"/>
        <v>1827.4515786821203</v>
      </c>
      <c r="Z452" s="47">
        <v>589.35900699621925</v>
      </c>
    </row>
    <row r="453" spans="1:27" s="20" customFormat="1" x14ac:dyDescent="0.2">
      <c r="A453" s="19">
        <v>253.04</v>
      </c>
      <c r="B453" s="19">
        <v>0</v>
      </c>
      <c r="C453" s="19">
        <v>0</v>
      </c>
      <c r="D453" s="19">
        <v>253.04</v>
      </c>
      <c r="E453" s="19">
        <v>251.56345999999999</v>
      </c>
      <c r="F453" s="5" t="s">
        <v>874</v>
      </c>
      <c r="G453" s="24">
        <v>32.200000000000003</v>
      </c>
      <c r="H453" s="24">
        <v>105.28</v>
      </c>
      <c r="I453" s="5" t="s">
        <v>875</v>
      </c>
      <c r="J453" s="23" t="s">
        <v>1164</v>
      </c>
      <c r="K453" s="25">
        <v>1</v>
      </c>
      <c r="L453" s="25">
        <v>0</v>
      </c>
      <c r="M453" s="46">
        <v>-33.241110229818048</v>
      </c>
      <c r="N453" s="19" t="s">
        <v>876</v>
      </c>
      <c r="O453" s="20">
        <f t="shared" si="119"/>
        <v>-29.741110229818048</v>
      </c>
      <c r="P453" s="46">
        <v>2.2648077372894782</v>
      </c>
      <c r="Q453" s="20" t="s">
        <v>876</v>
      </c>
      <c r="R453" s="20">
        <f t="shared" si="113"/>
        <v>-9.8117650295776606</v>
      </c>
      <c r="S453" s="19">
        <f t="shared" si="118"/>
        <v>-8.546957292288182</v>
      </c>
      <c r="T453" s="20">
        <v>17.61</v>
      </c>
      <c r="U453" s="20">
        <f t="shared" si="114"/>
        <v>290.76</v>
      </c>
      <c r="V453" s="20" t="s">
        <v>1174</v>
      </c>
      <c r="W453" s="19">
        <f t="shared" si="115"/>
        <v>21.843812162906318</v>
      </c>
      <c r="X453" s="21">
        <f t="shared" si="116"/>
        <v>1009.2581348172848</v>
      </c>
      <c r="Y453" s="21">
        <f t="shared" si="117"/>
        <v>1121.9507723760651</v>
      </c>
      <c r="Z453" s="47">
        <v>513.38138405057441</v>
      </c>
    </row>
    <row r="454" spans="1:27" s="20" customFormat="1" x14ac:dyDescent="0.2">
      <c r="A454" s="19">
        <v>256.04658000000001</v>
      </c>
      <c r="B454" s="19">
        <v>0</v>
      </c>
      <c r="C454" s="19">
        <v>0</v>
      </c>
      <c r="D454" s="19">
        <v>256.04658000000001</v>
      </c>
      <c r="E454" s="19">
        <v>256.04658000000001</v>
      </c>
      <c r="F454" s="5" t="s">
        <v>916</v>
      </c>
      <c r="G454" s="24">
        <v>32.200000000000003</v>
      </c>
      <c r="H454" s="24">
        <v>105.28</v>
      </c>
      <c r="I454" s="5" t="s">
        <v>917</v>
      </c>
      <c r="J454" s="5" t="s">
        <v>918</v>
      </c>
      <c r="K454" s="25">
        <v>1</v>
      </c>
      <c r="L454" s="25">
        <v>0</v>
      </c>
      <c r="M454" s="19">
        <v>-29.7</v>
      </c>
      <c r="N454" s="19" t="s">
        <v>919</v>
      </c>
      <c r="O454" s="20">
        <f t="shared" si="119"/>
        <v>-26.2</v>
      </c>
      <c r="P454" s="20">
        <v>3.6</v>
      </c>
      <c r="Q454" s="19" t="s">
        <v>919</v>
      </c>
      <c r="R454" s="20">
        <f t="shared" si="113"/>
        <v>-8.6032660422501444</v>
      </c>
      <c r="S454" s="19">
        <f t="shared" si="118"/>
        <v>-6.0032660422501447</v>
      </c>
      <c r="T454" s="49">
        <v>28.348022454777801</v>
      </c>
      <c r="U454" s="20">
        <f t="shared" si="114"/>
        <v>301.49802245477775</v>
      </c>
      <c r="V454" s="23" t="s">
        <v>1175</v>
      </c>
      <c r="W454" s="19">
        <f t="shared" si="115"/>
        <v>20.740125239012031</v>
      </c>
      <c r="X454" s="21">
        <f t="shared" si="116"/>
        <v>1085.1737145232378</v>
      </c>
      <c r="Y454" s="21">
        <f t="shared" si="117"/>
        <v>971.09591873875149</v>
      </c>
      <c r="Z454" s="21">
        <v>570</v>
      </c>
      <c r="AA454" s="23"/>
    </row>
    <row r="455" spans="1:27" x14ac:dyDescent="0.2">
      <c r="A455" s="19">
        <v>256.26161999999999</v>
      </c>
      <c r="B455" s="19">
        <v>0</v>
      </c>
      <c r="C455" s="19">
        <v>0</v>
      </c>
      <c r="D455" s="19">
        <v>256.26161999999999</v>
      </c>
      <c r="E455" s="19">
        <v>256.26161999999999</v>
      </c>
      <c r="F455" s="5" t="s">
        <v>916</v>
      </c>
      <c r="G455" s="24">
        <v>32.200000000000003</v>
      </c>
      <c r="H455" s="24">
        <v>105.28</v>
      </c>
      <c r="I455" s="5" t="s">
        <v>917</v>
      </c>
      <c r="J455" s="5" t="s">
        <v>920</v>
      </c>
      <c r="K455" s="25">
        <v>1</v>
      </c>
      <c r="L455" s="25">
        <v>0</v>
      </c>
      <c r="M455" s="19">
        <v>-30.5</v>
      </c>
      <c r="N455" s="19" t="s">
        <v>919</v>
      </c>
      <c r="O455" s="20">
        <f t="shared" si="119"/>
        <v>-27</v>
      </c>
      <c r="P455" s="20">
        <v>3.3</v>
      </c>
      <c r="Q455" s="19" t="s">
        <v>919</v>
      </c>
      <c r="R455" s="20">
        <f t="shared" si="113"/>
        <v>-8.5854199208641298</v>
      </c>
      <c r="S455" s="19">
        <f t="shared" si="118"/>
        <v>-6.2854199208641299</v>
      </c>
      <c r="T455" s="49">
        <v>28.5125386211927</v>
      </c>
      <c r="U455" s="20">
        <f t="shared" si="114"/>
        <v>301.66253862119265</v>
      </c>
      <c r="V455" s="23" t="s">
        <v>1175</v>
      </c>
      <c r="W455" s="19">
        <f t="shared" si="115"/>
        <v>21.289393709286621</v>
      </c>
      <c r="X455" s="21">
        <f t="shared" si="116"/>
        <v>1204.3142042128425</v>
      </c>
      <c r="Y455" s="21">
        <f t="shared" si="117"/>
        <v>1180.0668859277441</v>
      </c>
      <c r="Z455" s="23">
        <v>601</v>
      </c>
    </row>
    <row r="456" spans="1:27" x14ac:dyDescent="0.2">
      <c r="A456" s="19">
        <v>256.44305000000003</v>
      </c>
      <c r="B456" s="19">
        <v>0</v>
      </c>
      <c r="C456" s="19">
        <v>0</v>
      </c>
      <c r="D456" s="19">
        <v>256.44305000000003</v>
      </c>
      <c r="E456" s="19">
        <v>256.44305000000003</v>
      </c>
      <c r="F456" s="5" t="s">
        <v>916</v>
      </c>
      <c r="G456" s="24">
        <v>32.200000000000003</v>
      </c>
      <c r="H456" s="24">
        <v>105.28</v>
      </c>
      <c r="I456" s="5" t="s">
        <v>917</v>
      </c>
      <c r="J456" s="5" t="s">
        <v>921</v>
      </c>
      <c r="K456" s="25">
        <v>1</v>
      </c>
      <c r="L456" s="25">
        <v>0</v>
      </c>
      <c r="M456" s="19">
        <v>-31.5</v>
      </c>
      <c r="N456" s="19" t="s">
        <v>919</v>
      </c>
      <c r="O456" s="20">
        <f t="shared" si="119"/>
        <v>-28</v>
      </c>
      <c r="P456" s="20">
        <v>3.4</v>
      </c>
      <c r="Q456" s="19" t="s">
        <v>919</v>
      </c>
      <c r="R456" s="20">
        <f t="shared" si="113"/>
        <v>-8.5318876226288971</v>
      </c>
      <c r="S456" s="19">
        <f t="shared" si="118"/>
        <v>-6.1318876226288968</v>
      </c>
      <c r="T456" s="49">
        <v>29.007109996988898</v>
      </c>
      <c r="U456" s="20">
        <f t="shared" si="114"/>
        <v>302.15710999698888</v>
      </c>
      <c r="V456" s="23" t="s">
        <v>1175</v>
      </c>
      <c r="W456" s="19">
        <f t="shared" si="115"/>
        <v>22.49805800141047</v>
      </c>
      <c r="X456" s="21">
        <f t="shared" si="116"/>
        <v>1586.6586429274134</v>
      </c>
      <c r="Y456" s="21">
        <f t="shared" si="117"/>
        <v>2223.5398209591926</v>
      </c>
      <c r="Z456" s="23">
        <v>758</v>
      </c>
    </row>
    <row r="457" spans="1:27" x14ac:dyDescent="0.2">
      <c r="A457" s="19">
        <v>256.66480999999999</v>
      </c>
      <c r="B457" s="19">
        <v>0</v>
      </c>
      <c r="C457" s="19">
        <v>0</v>
      </c>
      <c r="D457" s="19">
        <v>256.66480999999999</v>
      </c>
      <c r="E457" s="19">
        <v>256.66480999999999</v>
      </c>
      <c r="F457" s="5" t="s">
        <v>916</v>
      </c>
      <c r="G457" s="24">
        <v>32.200000000000003</v>
      </c>
      <c r="H457" s="24">
        <v>105.28</v>
      </c>
      <c r="I457" s="5" t="s">
        <v>917</v>
      </c>
      <c r="J457" s="5" t="s">
        <v>922</v>
      </c>
      <c r="K457" s="25">
        <v>1</v>
      </c>
      <c r="L457" s="25">
        <v>0</v>
      </c>
      <c r="M457" s="19">
        <v>-30.5</v>
      </c>
      <c r="N457" s="19" t="s">
        <v>919</v>
      </c>
      <c r="O457" s="20">
        <f t="shared" si="119"/>
        <v>-27</v>
      </c>
      <c r="P457" s="20">
        <v>3.5</v>
      </c>
      <c r="Q457" s="19" t="s">
        <v>919</v>
      </c>
      <c r="R457" s="20">
        <f t="shared" si="113"/>
        <v>-8.4716786964937789</v>
      </c>
      <c r="S457" s="19">
        <f t="shared" si="118"/>
        <v>-5.9716786964937789</v>
      </c>
      <c r="T457" s="49">
        <v>29.5653063171731</v>
      </c>
      <c r="U457" s="20">
        <f t="shared" si="114"/>
        <v>302.71530631717309</v>
      </c>
      <c r="V457" s="23" t="s">
        <v>1175</v>
      </c>
      <c r="W457" s="19">
        <f t="shared" si="115"/>
        <v>21.611841010797718</v>
      </c>
      <c r="X457" s="21">
        <f t="shared" si="116"/>
        <v>1316.2479715211718</v>
      </c>
      <c r="Y457" s="21">
        <f t="shared" si="117"/>
        <v>1380.4425294733951</v>
      </c>
      <c r="Z457" s="23">
        <v>653</v>
      </c>
    </row>
    <row r="458" spans="1:27" x14ac:dyDescent="0.2">
      <c r="A458" s="19">
        <v>256.85968000000003</v>
      </c>
      <c r="B458" s="19">
        <v>0</v>
      </c>
      <c r="C458" s="19">
        <v>0</v>
      </c>
      <c r="D458" s="19">
        <v>256.85968000000003</v>
      </c>
      <c r="E458" s="19">
        <v>256.85968000000003</v>
      </c>
      <c r="F458" s="5" t="s">
        <v>916</v>
      </c>
      <c r="G458" s="24">
        <v>32.200000000000003</v>
      </c>
      <c r="H458" s="24">
        <v>105.28</v>
      </c>
      <c r="I458" s="5" t="s">
        <v>917</v>
      </c>
      <c r="J458" s="5" t="s">
        <v>923</v>
      </c>
      <c r="K458" s="25">
        <v>1</v>
      </c>
      <c r="L458" s="25">
        <v>0</v>
      </c>
      <c r="M458" s="19">
        <v>-29.7</v>
      </c>
      <c r="N458" s="19" t="s">
        <v>919</v>
      </c>
      <c r="O458" s="20">
        <f t="shared" si="119"/>
        <v>-26.2</v>
      </c>
      <c r="P458" s="20">
        <v>4.9000000000000004</v>
      </c>
      <c r="Q458" s="19" t="s">
        <v>919</v>
      </c>
      <c r="R458" s="20">
        <f t="shared" si="113"/>
        <v>-8.4604729837955865</v>
      </c>
      <c r="S458" s="19">
        <f t="shared" si="118"/>
        <v>-4.5604729837955862</v>
      </c>
      <c r="T458" s="49">
        <v>29.6694220785871</v>
      </c>
      <c r="U458" s="20">
        <f t="shared" si="114"/>
        <v>302.81942207858708</v>
      </c>
      <c r="V458" s="23" t="s">
        <v>1175</v>
      </c>
      <c r="W458" s="19">
        <f t="shared" si="115"/>
        <v>22.221736512840984</v>
      </c>
      <c r="X458" s="21">
        <f t="shared" si="116"/>
        <v>1507.5696691640721</v>
      </c>
      <c r="Y458" s="21">
        <f t="shared" si="117"/>
        <v>1886.7155004656101</v>
      </c>
      <c r="Z458" s="23">
        <v>727</v>
      </c>
    </row>
    <row r="459" spans="1:27" x14ac:dyDescent="0.2">
      <c r="A459" s="19">
        <v>257.16207000000003</v>
      </c>
      <c r="B459" s="19">
        <v>0</v>
      </c>
      <c r="C459" s="19">
        <v>0</v>
      </c>
      <c r="D459" s="19">
        <v>257.16207000000003</v>
      </c>
      <c r="E459" s="19">
        <v>257.16207000000003</v>
      </c>
      <c r="F459" s="5" t="s">
        <v>916</v>
      </c>
      <c r="G459" s="24">
        <v>32.200000000000003</v>
      </c>
      <c r="H459" s="24">
        <v>105.28</v>
      </c>
      <c r="I459" s="5" t="s">
        <v>917</v>
      </c>
      <c r="J459" s="5" t="s">
        <v>924</v>
      </c>
      <c r="K459" s="25">
        <v>1</v>
      </c>
      <c r="L459" s="25">
        <v>0</v>
      </c>
      <c r="M459" s="19">
        <v>-30.4</v>
      </c>
      <c r="N459" s="19" t="s">
        <v>919</v>
      </c>
      <c r="O459" s="20">
        <f t="shared" si="119"/>
        <v>-26.9</v>
      </c>
      <c r="P459" s="20">
        <v>5.3</v>
      </c>
      <c r="Q459" s="19" t="s">
        <v>919</v>
      </c>
      <c r="R459" s="20">
        <f t="shared" si="113"/>
        <v>-8.4777490463927414</v>
      </c>
      <c r="S459" s="19">
        <f t="shared" si="118"/>
        <v>-4.1777490463927416</v>
      </c>
      <c r="T459" s="49">
        <v>29.508934700025499</v>
      </c>
      <c r="U459" s="20">
        <f t="shared" si="114"/>
        <v>302.6589347000255</v>
      </c>
      <c r="V459" s="23" t="s">
        <v>1175</v>
      </c>
      <c r="W459" s="19">
        <f t="shared" si="115"/>
        <v>23.350376069887211</v>
      </c>
      <c r="X459" s="21">
        <f t="shared" si="116"/>
        <v>2040.0862480292101</v>
      </c>
      <c r="Y459" s="21">
        <f t="shared" si="117"/>
        <v>5739.353881531536</v>
      </c>
      <c r="Z459" s="23">
        <v>912</v>
      </c>
    </row>
    <row r="460" spans="1:27" x14ac:dyDescent="0.2">
      <c r="A460" s="19">
        <v>257.36367000000001</v>
      </c>
      <c r="B460" s="19">
        <v>0</v>
      </c>
      <c r="C460" s="19">
        <v>0</v>
      </c>
      <c r="D460" s="19">
        <v>257.36367000000001</v>
      </c>
      <c r="E460" s="19">
        <v>257.36367000000001</v>
      </c>
      <c r="F460" s="5" t="s">
        <v>916</v>
      </c>
      <c r="G460" s="24">
        <v>32.200000000000003</v>
      </c>
      <c r="H460" s="24">
        <v>105.28</v>
      </c>
      <c r="I460" s="5" t="s">
        <v>917</v>
      </c>
      <c r="J460" s="5" t="s">
        <v>925</v>
      </c>
      <c r="K460" s="25">
        <v>1</v>
      </c>
      <c r="L460" s="25">
        <v>0</v>
      </c>
      <c r="M460" s="19">
        <v>-29.5</v>
      </c>
      <c r="N460" s="19" t="s">
        <v>919</v>
      </c>
      <c r="O460" s="20">
        <f t="shared" si="119"/>
        <v>-26</v>
      </c>
      <c r="P460" s="20">
        <v>4.8</v>
      </c>
      <c r="Q460" s="19" t="s">
        <v>919</v>
      </c>
      <c r="R460" s="20">
        <f t="shared" si="113"/>
        <v>-8.4480067291337555</v>
      </c>
      <c r="S460" s="19">
        <f t="shared" si="118"/>
        <v>-4.6480067291337557</v>
      </c>
      <c r="T460" s="49">
        <v>29.785334116544401</v>
      </c>
      <c r="U460" s="20">
        <f t="shared" si="114"/>
        <v>302.93533411654437</v>
      </c>
      <c r="V460" s="23" t="s">
        <v>1175</v>
      </c>
      <c r="W460" s="19">
        <f t="shared" si="115"/>
        <v>21.921964343805111</v>
      </c>
      <c r="X460" s="21">
        <f t="shared" si="116"/>
        <v>1412.68549708112</v>
      </c>
      <c r="Y460" s="21">
        <f t="shared" si="117"/>
        <v>1605.1379276210751</v>
      </c>
      <c r="Z460" s="23">
        <v>693</v>
      </c>
    </row>
    <row r="461" spans="1:27" x14ac:dyDescent="0.2">
      <c r="A461" s="19">
        <v>257.55182000000002</v>
      </c>
      <c r="B461" s="19">
        <v>0</v>
      </c>
      <c r="C461" s="19">
        <v>0</v>
      </c>
      <c r="D461" s="19">
        <v>257.55182000000002</v>
      </c>
      <c r="E461" s="19">
        <v>257.55182000000002</v>
      </c>
      <c r="F461" s="5" t="s">
        <v>916</v>
      </c>
      <c r="G461" s="24">
        <v>32.200000000000003</v>
      </c>
      <c r="H461" s="24">
        <v>105.28</v>
      </c>
      <c r="I461" s="5" t="s">
        <v>917</v>
      </c>
      <c r="J461" s="5" t="s">
        <v>926</v>
      </c>
      <c r="K461" s="25">
        <v>1</v>
      </c>
      <c r="L461" s="25">
        <v>0</v>
      </c>
      <c r="M461" s="19">
        <v>-30.9</v>
      </c>
      <c r="N461" s="19" t="s">
        <v>919</v>
      </c>
      <c r="O461" s="20">
        <f t="shared" si="119"/>
        <v>-27.4</v>
      </c>
      <c r="P461" s="20">
        <v>4.5999999999999996</v>
      </c>
      <c r="Q461" s="19" t="s">
        <v>919</v>
      </c>
      <c r="R461" s="20">
        <f t="shared" si="113"/>
        <v>-8.4070910746770302</v>
      </c>
      <c r="S461" s="19">
        <f t="shared" si="118"/>
        <v>-4.8070910746770306</v>
      </c>
      <c r="T461" s="49">
        <v>30.166394858342301</v>
      </c>
      <c r="U461" s="20">
        <f t="shared" si="114"/>
        <v>303.31639485834228</v>
      </c>
      <c r="V461" s="23" t="s">
        <v>1175</v>
      </c>
      <c r="W461" s="19">
        <f t="shared" si="115"/>
        <v>23.229394329963959</v>
      </c>
      <c r="X461" s="21">
        <f t="shared" si="116"/>
        <v>1995.0632885143866</v>
      </c>
      <c r="Y461" s="21">
        <f t="shared" si="117"/>
        <v>4776.8325691861583</v>
      </c>
      <c r="Z461" s="23">
        <v>907</v>
      </c>
    </row>
    <row r="462" spans="1:27" x14ac:dyDescent="0.2">
      <c r="A462" s="19">
        <v>257.75342000000001</v>
      </c>
      <c r="B462" s="19">
        <v>0</v>
      </c>
      <c r="C462" s="19">
        <v>0</v>
      </c>
      <c r="D462" s="19">
        <v>257.75342000000001</v>
      </c>
      <c r="E462" s="19">
        <v>257.75342000000001</v>
      </c>
      <c r="F462" s="5" t="s">
        <v>916</v>
      </c>
      <c r="G462" s="24">
        <v>32.200000000000003</v>
      </c>
      <c r="H462" s="24">
        <v>105.28</v>
      </c>
      <c r="I462" s="5" t="s">
        <v>917</v>
      </c>
      <c r="J462" s="5" t="s">
        <v>927</v>
      </c>
      <c r="K462" s="25">
        <v>1</v>
      </c>
      <c r="L462" s="25">
        <v>0</v>
      </c>
      <c r="M462" s="19">
        <v>-31.1</v>
      </c>
      <c r="N462" s="19" t="s">
        <v>919</v>
      </c>
      <c r="O462" s="20">
        <f t="shared" si="119"/>
        <v>-27.6</v>
      </c>
      <c r="P462" s="20">
        <v>4</v>
      </c>
      <c r="Q462" s="19" t="s">
        <v>919</v>
      </c>
      <c r="R462" s="20">
        <f t="shared" si="113"/>
        <v>-8.2985998514066246</v>
      </c>
      <c r="S462" s="19">
        <f t="shared" si="118"/>
        <v>-5.2985998514066246</v>
      </c>
      <c r="T462" s="49">
        <v>31.181465431006899</v>
      </c>
      <c r="U462" s="20">
        <f t="shared" si="114"/>
        <v>304.3314654310069</v>
      </c>
      <c r="V462" s="23" t="s">
        <v>1175</v>
      </c>
      <c r="W462" s="19">
        <f t="shared" si="115"/>
        <v>22.934389293082447</v>
      </c>
      <c r="X462" s="21">
        <f t="shared" si="116"/>
        <v>1873.2616301103048</v>
      </c>
      <c r="Y462" s="21">
        <f t="shared" si="117"/>
        <v>3395.8943221830677</v>
      </c>
      <c r="Z462" s="23">
        <v>879</v>
      </c>
    </row>
    <row r="463" spans="1:27" x14ac:dyDescent="0.2">
      <c r="A463" s="19">
        <v>257.90140000000002</v>
      </c>
      <c r="B463" s="19">
        <v>0</v>
      </c>
      <c r="C463" s="19">
        <v>0</v>
      </c>
      <c r="D463" s="19">
        <v>257.90140000000002</v>
      </c>
      <c r="E463" s="19">
        <v>257.90140000000002</v>
      </c>
      <c r="F463" s="5" t="s">
        <v>916</v>
      </c>
      <c r="G463" s="24">
        <v>32.200000000000003</v>
      </c>
      <c r="H463" s="24">
        <v>105.28</v>
      </c>
      <c r="I463" s="5" t="s">
        <v>917</v>
      </c>
      <c r="J463" s="5" t="s">
        <v>928</v>
      </c>
      <c r="K463" s="25">
        <v>1</v>
      </c>
      <c r="L463" s="25">
        <v>0</v>
      </c>
      <c r="M463" s="19">
        <v>-30.7</v>
      </c>
      <c r="N463" s="19" t="s">
        <v>919</v>
      </c>
      <c r="O463" s="20">
        <f t="shared" si="119"/>
        <v>-27.2</v>
      </c>
      <c r="P463" s="20">
        <v>4.7</v>
      </c>
      <c r="Q463" s="19" t="s">
        <v>919</v>
      </c>
      <c r="R463" s="20">
        <f t="shared" si="113"/>
        <v>-8.2354658889621</v>
      </c>
      <c r="S463" s="19">
        <f t="shared" si="118"/>
        <v>-4.5354658889620998</v>
      </c>
      <c r="T463" s="49">
        <v>31.7752955855516</v>
      </c>
      <c r="U463" s="20">
        <f t="shared" si="114"/>
        <v>304.92529558555157</v>
      </c>
      <c r="V463" s="23" t="s">
        <v>1175</v>
      </c>
      <c r="W463" s="19">
        <f t="shared" si="115"/>
        <v>23.298246413484769</v>
      </c>
      <c r="X463" s="21">
        <f t="shared" si="116"/>
        <v>2114.4153898147274</v>
      </c>
      <c r="Y463" s="21">
        <f t="shared" si="117"/>
        <v>5523.1174928266037</v>
      </c>
      <c r="Z463" s="23">
        <v>956</v>
      </c>
    </row>
    <row r="464" spans="1:27" s="22" customFormat="1" x14ac:dyDescent="0.2">
      <c r="A464" s="19">
        <v>258.08118999999999</v>
      </c>
      <c r="B464" s="19">
        <v>0</v>
      </c>
      <c r="C464" s="19">
        <v>0</v>
      </c>
      <c r="D464" s="19">
        <v>258.08118999999999</v>
      </c>
      <c r="E464" s="19">
        <v>258.08118999999999</v>
      </c>
      <c r="F464" s="5" t="s">
        <v>916</v>
      </c>
      <c r="G464" s="24">
        <v>32.200000000000003</v>
      </c>
      <c r="H464" s="24">
        <v>105.28</v>
      </c>
      <c r="I464" s="5" t="s">
        <v>917</v>
      </c>
      <c r="J464" s="5" t="s">
        <v>929</v>
      </c>
      <c r="K464" s="25">
        <v>1</v>
      </c>
      <c r="L464" s="25">
        <v>0</v>
      </c>
      <c r="M464" s="19">
        <v>-30.9</v>
      </c>
      <c r="N464" s="19" t="s">
        <v>919</v>
      </c>
      <c r="O464" s="20">
        <f t="shared" si="119"/>
        <v>-27.4</v>
      </c>
      <c r="P464" s="20">
        <v>4.5</v>
      </c>
      <c r="Q464" s="19" t="s">
        <v>919</v>
      </c>
      <c r="R464" s="20">
        <f t="shared" si="113"/>
        <v>-8.1885599115803167</v>
      </c>
      <c r="S464" s="19">
        <f t="shared" si="118"/>
        <v>-4.6885599115803167</v>
      </c>
      <c r="T464" s="49">
        <v>32.217990000190099</v>
      </c>
      <c r="U464" s="20">
        <f t="shared" si="114"/>
        <v>305.36799000019005</v>
      </c>
      <c r="V464" s="23" t="s">
        <v>1175</v>
      </c>
      <c r="W464" s="19">
        <f t="shared" si="115"/>
        <v>23.351264742360378</v>
      </c>
      <c r="X464" s="21">
        <f t="shared" si="116"/>
        <v>2171.4854114008954</v>
      </c>
      <c r="Y464" s="21">
        <f t="shared" si="117"/>
        <v>6117.2411991623121</v>
      </c>
      <c r="Z464" s="23">
        <v>974</v>
      </c>
    </row>
    <row r="465" spans="1:26" s="22" customFormat="1" x14ac:dyDescent="0.2">
      <c r="A465" s="19">
        <v>258.42363999999998</v>
      </c>
      <c r="B465" s="19">
        <v>0</v>
      </c>
      <c r="C465" s="19">
        <v>0</v>
      </c>
      <c r="D465" s="19">
        <v>258.42363999999998</v>
      </c>
      <c r="E465" s="19">
        <v>258.42363999999998</v>
      </c>
      <c r="F465" s="5" t="s">
        <v>916</v>
      </c>
      <c r="G465" s="24">
        <v>32.200000000000003</v>
      </c>
      <c r="H465" s="24">
        <v>105.28</v>
      </c>
      <c r="I465" s="5" t="s">
        <v>917</v>
      </c>
      <c r="J465" s="5" t="s">
        <v>931</v>
      </c>
      <c r="K465" s="25">
        <v>1</v>
      </c>
      <c r="L465" s="25">
        <v>0</v>
      </c>
      <c r="M465" s="19">
        <v>-29.7</v>
      </c>
      <c r="N465" s="19" t="s">
        <v>919</v>
      </c>
      <c r="O465" s="20">
        <f t="shared" si="119"/>
        <v>-26.2</v>
      </c>
      <c r="P465" s="20">
        <v>4.9000000000000004</v>
      </c>
      <c r="Q465" s="19" t="s">
        <v>919</v>
      </c>
      <c r="R465" s="20">
        <f t="shared" si="113"/>
        <v>-8.3031202002169842</v>
      </c>
      <c r="S465" s="19">
        <f t="shared" si="118"/>
        <v>-4.4031202002169838</v>
      </c>
      <c r="T465" s="49">
        <v>31.139036313475302</v>
      </c>
      <c r="U465" s="20">
        <f t="shared" si="114"/>
        <v>304.28903631347526</v>
      </c>
      <c r="V465" s="23" t="s">
        <v>1175</v>
      </c>
      <c r="W465" s="19">
        <f t="shared" si="115"/>
        <v>22.383322858680501</v>
      </c>
      <c r="X465" s="21">
        <f t="shared" si="116"/>
        <v>1620.9339515826498</v>
      </c>
      <c r="Y465" s="21">
        <f t="shared" si="117"/>
        <v>2159.9455324070309</v>
      </c>
      <c r="Z465" s="23">
        <v>785</v>
      </c>
    </row>
    <row r="466" spans="1:26" s="22" customFormat="1" x14ac:dyDescent="0.2">
      <c r="A466" s="19">
        <v>258.49212999999997</v>
      </c>
      <c r="B466" s="19">
        <v>0</v>
      </c>
      <c r="C466" s="19">
        <v>0</v>
      </c>
      <c r="D466" s="19">
        <v>258.49212999999997</v>
      </c>
      <c r="E466" s="19">
        <v>258.49212999999997</v>
      </c>
      <c r="F466" s="5" t="s">
        <v>916</v>
      </c>
      <c r="G466" s="24">
        <v>32.200000000000003</v>
      </c>
      <c r="H466" s="24">
        <v>105.28</v>
      </c>
      <c r="I466" s="5" t="s">
        <v>917</v>
      </c>
      <c r="J466" s="5" t="s">
        <v>932</v>
      </c>
      <c r="K466" s="25">
        <v>1</v>
      </c>
      <c r="L466" s="25">
        <v>0</v>
      </c>
      <c r="M466" s="19">
        <v>-30.3</v>
      </c>
      <c r="N466" s="19" t="s">
        <v>919</v>
      </c>
      <c r="O466" s="20">
        <f t="shared" si="119"/>
        <v>-26.8</v>
      </c>
      <c r="P466" s="20">
        <v>4.8</v>
      </c>
      <c r="Q466" s="19" t="s">
        <v>919</v>
      </c>
      <c r="R466" s="20">
        <f t="shared" si="113"/>
        <v>-8.338644754138695</v>
      </c>
      <c r="S466" s="19">
        <f t="shared" si="118"/>
        <v>-4.5386447541386952</v>
      </c>
      <c r="T466" s="49">
        <v>30.8060053948962</v>
      </c>
      <c r="U466" s="20">
        <f t="shared" si="114"/>
        <v>303.95600539489618</v>
      </c>
      <c r="V466" s="23" t="s">
        <v>1175</v>
      </c>
      <c r="W466" s="19">
        <f t="shared" si="115"/>
        <v>22.874388867510476</v>
      </c>
      <c r="X466" s="21">
        <f t="shared" si="116"/>
        <v>1826.5037687918598</v>
      </c>
      <c r="Y466" s="21">
        <f t="shared" si="117"/>
        <v>3169.8768520804833</v>
      </c>
      <c r="Z466" s="23">
        <v>848</v>
      </c>
    </row>
    <row r="467" spans="1:26" s="22" customFormat="1" x14ac:dyDescent="0.2">
      <c r="A467" s="19">
        <v>258.64623</v>
      </c>
      <c r="B467" s="19">
        <v>0</v>
      </c>
      <c r="C467" s="19">
        <v>0</v>
      </c>
      <c r="D467" s="19">
        <v>258.64623</v>
      </c>
      <c r="E467" s="19">
        <v>258.64623</v>
      </c>
      <c r="F467" s="5" t="s">
        <v>916</v>
      </c>
      <c r="G467" s="24">
        <v>32.200000000000003</v>
      </c>
      <c r="H467" s="24">
        <v>105.28</v>
      </c>
      <c r="I467" s="5" t="s">
        <v>917</v>
      </c>
      <c r="J467" s="5" t="s">
        <v>933</v>
      </c>
      <c r="K467" s="25">
        <v>1</v>
      </c>
      <c r="L467" s="25">
        <v>0</v>
      </c>
      <c r="M467" s="19">
        <v>-31.1</v>
      </c>
      <c r="N467" s="19" t="s">
        <v>919</v>
      </c>
      <c r="O467" s="20">
        <f t="shared" si="119"/>
        <v>-27.6</v>
      </c>
      <c r="P467" s="20">
        <v>4.3</v>
      </c>
      <c r="Q467" s="19" t="s">
        <v>919</v>
      </c>
      <c r="R467" s="20">
        <f t="shared" si="113"/>
        <v>-8.4842976961539982</v>
      </c>
      <c r="S467" s="19">
        <f t="shared" si="118"/>
        <v>-5.1842976961539984</v>
      </c>
      <c r="T467" s="49">
        <v>29.448144942216999</v>
      </c>
      <c r="U467" s="20">
        <f t="shared" si="114"/>
        <v>302.598144942217</v>
      </c>
      <c r="V467" s="23" t="s">
        <v>1175</v>
      </c>
      <c r="W467" s="19">
        <f t="shared" si="115"/>
        <v>23.051935729993865</v>
      </c>
      <c r="X467" s="21">
        <f t="shared" si="116"/>
        <v>1860.845230642567</v>
      </c>
      <c r="Y467" s="21">
        <f t="shared" si="117"/>
        <v>3714.3100808303384</v>
      </c>
      <c r="Z467" s="23">
        <v>862</v>
      </c>
    </row>
    <row r="468" spans="1:26" s="22" customFormat="1" x14ac:dyDescent="0.2">
      <c r="A468" s="19">
        <v>258.84314000000001</v>
      </c>
      <c r="B468" s="19">
        <v>0</v>
      </c>
      <c r="C468" s="19">
        <v>0</v>
      </c>
      <c r="D468" s="19">
        <v>258.84314000000001</v>
      </c>
      <c r="E468" s="19">
        <v>258.84314000000001</v>
      </c>
      <c r="F468" s="5" t="s">
        <v>916</v>
      </c>
      <c r="G468" s="24">
        <v>32.200000000000003</v>
      </c>
      <c r="H468" s="24">
        <v>105.28</v>
      </c>
      <c r="I468" s="5" t="s">
        <v>917</v>
      </c>
      <c r="J468" s="5" t="s">
        <v>934</v>
      </c>
      <c r="K468" s="25">
        <v>1</v>
      </c>
      <c r="L468" s="25">
        <v>0</v>
      </c>
      <c r="M468" s="19">
        <v>-29.8</v>
      </c>
      <c r="N468" s="19" t="s">
        <v>919</v>
      </c>
      <c r="O468" s="20">
        <f t="shared" si="119"/>
        <v>-26.3</v>
      </c>
      <c r="P468" s="20">
        <v>3.6</v>
      </c>
      <c r="Q468" s="19" t="s">
        <v>919</v>
      </c>
      <c r="R468" s="20">
        <f t="shared" si="113"/>
        <v>-8.6392587936949674</v>
      </c>
      <c r="S468" s="19">
        <f t="shared" si="118"/>
        <v>-6.0392587936949678</v>
      </c>
      <c r="T468" s="49">
        <v>28.0167651619415</v>
      </c>
      <c r="U468" s="20">
        <f t="shared" si="114"/>
        <v>301.1667651619415</v>
      </c>
      <c r="V468" s="23" t="s">
        <v>1175</v>
      </c>
      <c r="W468" s="19">
        <f t="shared" si="115"/>
        <v>20.807991379587996</v>
      </c>
      <c r="X468" s="21">
        <f t="shared" si="116"/>
        <v>1089.3714370890448</v>
      </c>
      <c r="Y468" s="21">
        <f t="shared" si="117"/>
        <v>984.50979396634807</v>
      </c>
      <c r="Z468" s="23">
        <v>558</v>
      </c>
    </row>
    <row r="469" spans="1:26" s="22" customFormat="1" x14ac:dyDescent="0.2">
      <c r="A469" s="19">
        <v>258.94587000000001</v>
      </c>
      <c r="B469" s="19">
        <v>0</v>
      </c>
      <c r="C469" s="19">
        <v>0</v>
      </c>
      <c r="D469" s="19">
        <v>258.94587000000001</v>
      </c>
      <c r="E469" s="19">
        <v>258.94587000000001</v>
      </c>
      <c r="F469" s="5" t="s">
        <v>916</v>
      </c>
      <c r="G469" s="24">
        <v>32.200000000000003</v>
      </c>
      <c r="H469" s="24">
        <v>105.28</v>
      </c>
      <c r="I469" s="5" t="s">
        <v>917</v>
      </c>
      <c r="J469" s="5" t="s">
        <v>935</v>
      </c>
      <c r="K469" s="25">
        <v>1</v>
      </c>
      <c r="L469" s="25">
        <v>0</v>
      </c>
      <c r="M469" s="19">
        <v>-29.3</v>
      </c>
      <c r="N469" s="19" t="s">
        <v>919</v>
      </c>
      <c r="O469" s="20">
        <f t="shared" si="119"/>
        <v>-25.8</v>
      </c>
      <c r="P469" s="20">
        <v>4.5</v>
      </c>
      <c r="Q469" s="19" t="s">
        <v>919</v>
      </c>
      <c r="R469" s="20">
        <f t="shared" si="113"/>
        <v>-8.6821540423173396</v>
      </c>
      <c r="S469" s="19">
        <f t="shared" si="118"/>
        <v>-5.1821540423173396</v>
      </c>
      <c r="T469" s="49">
        <v>27.622930560355599</v>
      </c>
      <c r="U469" s="20">
        <f t="shared" si="114"/>
        <v>300.77293056035558</v>
      </c>
      <c r="V469" s="23" t="s">
        <v>1175</v>
      </c>
      <c r="W469" s="19">
        <f t="shared" si="115"/>
        <v>21.16387390441643</v>
      </c>
      <c r="X469" s="21">
        <f t="shared" si="116"/>
        <v>1150.962114367305</v>
      </c>
      <c r="Y469" s="21">
        <f t="shared" si="117"/>
        <v>1101.9696311852108</v>
      </c>
      <c r="Z469" s="23">
        <v>574</v>
      </c>
    </row>
    <row r="470" spans="1:26" s="22" customFormat="1" x14ac:dyDescent="0.2">
      <c r="A470" s="19">
        <v>259.03147999999999</v>
      </c>
      <c r="B470" s="19">
        <v>0</v>
      </c>
      <c r="C470" s="19">
        <v>0</v>
      </c>
      <c r="D470" s="19">
        <v>259.03147999999999</v>
      </c>
      <c r="E470" s="19">
        <v>259.03147999999999</v>
      </c>
      <c r="F470" s="5" t="s">
        <v>916</v>
      </c>
      <c r="G470" s="24">
        <v>32.200000000000003</v>
      </c>
      <c r="H470" s="24">
        <v>105.28</v>
      </c>
      <c r="I470" s="5" t="s">
        <v>917</v>
      </c>
      <c r="J470" s="5" t="s">
        <v>936</v>
      </c>
      <c r="K470" s="25">
        <v>1</v>
      </c>
      <c r="L470" s="25">
        <v>0</v>
      </c>
      <c r="M470" s="19">
        <v>-28.8</v>
      </c>
      <c r="N470" s="19" t="s">
        <v>919</v>
      </c>
      <c r="O470" s="20">
        <f t="shared" si="119"/>
        <v>-25.3</v>
      </c>
      <c r="P470" s="20">
        <v>1.3</v>
      </c>
      <c r="Q470" s="19" t="s">
        <v>919</v>
      </c>
      <c r="R470" s="20">
        <f t="shared" si="113"/>
        <v>-8.7264272297156502</v>
      </c>
      <c r="S470" s="19">
        <f t="shared" si="118"/>
        <v>-8.4264272297156495</v>
      </c>
      <c r="T470" s="49">
        <v>27.217523414369499</v>
      </c>
      <c r="U470" s="20">
        <f t="shared" si="114"/>
        <v>300.36752341436949</v>
      </c>
      <c r="V470" s="23" t="s">
        <v>1175</v>
      </c>
      <c r="W470" s="19">
        <f t="shared" si="115"/>
        <v>17.311555114685852</v>
      </c>
      <c r="X470" s="21">
        <f t="shared" si="116"/>
        <v>661.81515932999355</v>
      </c>
      <c r="Y470" s="21">
        <f t="shared" si="117"/>
        <v>453.12062607203029</v>
      </c>
      <c r="Z470" s="23">
        <v>360</v>
      </c>
    </row>
    <row r="471" spans="1:26" s="22" customFormat="1" x14ac:dyDescent="0.2">
      <c r="A471" s="19">
        <v>259.10852999999997</v>
      </c>
      <c r="B471" s="19">
        <v>0</v>
      </c>
      <c r="C471" s="19">
        <v>0</v>
      </c>
      <c r="D471" s="19">
        <v>259.10852999999997</v>
      </c>
      <c r="E471" s="19">
        <v>259.10852999999997</v>
      </c>
      <c r="F471" s="5" t="s">
        <v>916</v>
      </c>
      <c r="G471" s="24">
        <v>32.200000000000003</v>
      </c>
      <c r="H471" s="24">
        <v>105.28</v>
      </c>
      <c r="I471" s="5" t="s">
        <v>917</v>
      </c>
      <c r="J471" s="5" t="s">
        <v>937</v>
      </c>
      <c r="K471" s="25">
        <v>1</v>
      </c>
      <c r="L471" s="25">
        <v>0</v>
      </c>
      <c r="M471" s="19">
        <v>-29.9</v>
      </c>
      <c r="N471" s="19" t="s">
        <v>919</v>
      </c>
      <c r="O471" s="20">
        <f t="shared" si="119"/>
        <v>-26.4</v>
      </c>
      <c r="P471" s="20">
        <v>1.7</v>
      </c>
      <c r="Q471" s="19" t="s">
        <v>919</v>
      </c>
      <c r="R471" s="20">
        <f t="shared" si="113"/>
        <v>-8.7381886074011028</v>
      </c>
      <c r="S471" s="19">
        <f t="shared" si="118"/>
        <v>-8.0381886074011035</v>
      </c>
      <c r="T471" s="49">
        <v>27.110008787512601</v>
      </c>
      <c r="U471" s="20">
        <f t="shared" si="114"/>
        <v>300.26000878751256</v>
      </c>
      <c r="V471" s="23" t="s">
        <v>1175</v>
      </c>
      <c r="W471" s="19">
        <f t="shared" si="115"/>
        <v>18.859707675224826</v>
      </c>
      <c r="X471" s="21">
        <f t="shared" si="116"/>
        <v>793.81758091189795</v>
      </c>
      <c r="Y471" s="21">
        <f t="shared" si="117"/>
        <v>590.7351705101803</v>
      </c>
      <c r="Z471" s="23">
        <v>423</v>
      </c>
    </row>
    <row r="472" spans="1:26" s="22" customFormat="1" x14ac:dyDescent="0.2">
      <c r="A472" s="19">
        <v>259.21127000000001</v>
      </c>
      <c r="B472" s="19">
        <v>0</v>
      </c>
      <c r="C472" s="19">
        <v>0</v>
      </c>
      <c r="D472" s="19">
        <v>259.21127000000001</v>
      </c>
      <c r="E472" s="19">
        <v>259.21127000000001</v>
      </c>
      <c r="F472" s="5" t="s">
        <v>916</v>
      </c>
      <c r="G472" s="24">
        <v>32.200000000000003</v>
      </c>
      <c r="H472" s="24">
        <v>105.28</v>
      </c>
      <c r="I472" s="5" t="s">
        <v>917</v>
      </c>
      <c r="J472" s="5" t="s">
        <v>938</v>
      </c>
      <c r="K472" s="25">
        <v>1</v>
      </c>
      <c r="L472" s="25">
        <v>0</v>
      </c>
      <c r="M472" s="19">
        <v>-30.2</v>
      </c>
      <c r="N472" s="19" t="s">
        <v>919</v>
      </c>
      <c r="O472" s="20">
        <f t="shared" si="119"/>
        <v>-26.7</v>
      </c>
      <c r="P472" s="20">
        <v>5</v>
      </c>
      <c r="Q472" s="19" t="s">
        <v>919</v>
      </c>
      <c r="R472" s="20">
        <f t="shared" si="113"/>
        <v>-8.7625455395733205</v>
      </c>
      <c r="S472" s="19">
        <f t="shared" si="118"/>
        <v>-4.7625455395733205</v>
      </c>
      <c r="T472" s="49">
        <v>26.887598613723998</v>
      </c>
      <c r="U472" s="20">
        <f t="shared" si="114"/>
        <v>300.03759861372396</v>
      </c>
      <c r="V472" s="23" t="s">
        <v>1175</v>
      </c>
      <c r="W472" s="19">
        <f t="shared" si="115"/>
        <v>22.539252502236316</v>
      </c>
      <c r="X472" s="21">
        <f t="shared" si="116"/>
        <v>1522.899973802675</v>
      </c>
      <c r="Y472" s="21">
        <f t="shared" si="117"/>
        <v>2176.1484976496599</v>
      </c>
      <c r="Z472" s="23">
        <v>714</v>
      </c>
    </row>
    <row r="473" spans="1:26" s="22" customFormat="1" x14ac:dyDescent="0.2">
      <c r="A473" s="19">
        <v>259.30543999999998</v>
      </c>
      <c r="B473" s="19">
        <v>0</v>
      </c>
      <c r="C473" s="19">
        <v>0</v>
      </c>
      <c r="D473" s="19">
        <v>259.30543999999998</v>
      </c>
      <c r="E473" s="19">
        <v>259.30543999999998</v>
      </c>
      <c r="F473" s="5" t="s">
        <v>916</v>
      </c>
      <c r="G473" s="24">
        <v>32.200000000000003</v>
      </c>
      <c r="H473" s="24">
        <v>105.28</v>
      </c>
      <c r="I473" s="5" t="s">
        <v>917</v>
      </c>
      <c r="J473" s="5" t="s">
        <v>939</v>
      </c>
      <c r="K473" s="25">
        <v>1</v>
      </c>
      <c r="L473" s="25">
        <v>0</v>
      </c>
      <c r="M473" s="19">
        <v>-27.2</v>
      </c>
      <c r="N473" s="19" t="s">
        <v>919</v>
      </c>
      <c r="O473" s="20">
        <f t="shared" si="119"/>
        <v>-23.7</v>
      </c>
      <c r="P473" s="20">
        <v>3.1</v>
      </c>
      <c r="Q473" s="19" t="s">
        <v>919</v>
      </c>
      <c r="R473" s="20">
        <f t="shared" si="113"/>
        <v>-8.7015972782195341</v>
      </c>
      <c r="S473" s="19">
        <f t="shared" si="118"/>
        <v>-6.6015972782195345</v>
      </c>
      <c r="T473" s="49">
        <v>27.444755226830299</v>
      </c>
      <c r="U473" s="20">
        <f t="shared" si="114"/>
        <v>300.59475522683027</v>
      </c>
      <c r="V473" s="23" t="s">
        <v>1175</v>
      </c>
      <c r="W473" s="19">
        <f t="shared" si="115"/>
        <v>17.513472008379161</v>
      </c>
      <c r="X473" s="21">
        <f t="shared" si="116"/>
        <v>680.46477709942042</v>
      </c>
      <c r="Y473" s="21">
        <f t="shared" si="117"/>
        <v>470.05764482070646</v>
      </c>
      <c r="Z473" s="23">
        <v>368</v>
      </c>
    </row>
    <row r="474" spans="1:26" s="22" customFormat="1" x14ac:dyDescent="0.2">
      <c r="A474" s="19">
        <v>259.33112999999997</v>
      </c>
      <c r="B474" s="19">
        <v>0</v>
      </c>
      <c r="C474" s="19">
        <v>0</v>
      </c>
      <c r="D474" s="19">
        <v>259.33112999999997</v>
      </c>
      <c r="E474" s="19">
        <v>259.33112999999997</v>
      </c>
      <c r="F474" s="5" t="s">
        <v>916</v>
      </c>
      <c r="G474" s="24">
        <v>32.200000000000003</v>
      </c>
      <c r="H474" s="24">
        <v>105.28</v>
      </c>
      <c r="I474" s="5" t="s">
        <v>917</v>
      </c>
      <c r="J474" s="5" t="s">
        <v>940</v>
      </c>
      <c r="K474" s="25">
        <v>1</v>
      </c>
      <c r="L474" s="25">
        <v>0</v>
      </c>
      <c r="M474" s="19">
        <v>-30.5</v>
      </c>
      <c r="N474" s="19" t="s">
        <v>919</v>
      </c>
      <c r="O474" s="20">
        <f t="shared" si="119"/>
        <v>-27</v>
      </c>
      <c r="P474" s="20">
        <v>2.8</v>
      </c>
      <c r="Q474" s="19" t="s">
        <v>919</v>
      </c>
      <c r="R474" s="20">
        <f t="shared" si="113"/>
        <v>-8.6773056358052649</v>
      </c>
      <c r="S474" s="19">
        <f t="shared" si="118"/>
        <v>-6.8773056358052651</v>
      </c>
      <c r="T474" s="49">
        <v>27.6673936467865</v>
      </c>
      <c r="U474" s="20">
        <f t="shared" si="114"/>
        <v>300.81739364678646</v>
      </c>
      <c r="V474" s="23" t="s">
        <v>1175</v>
      </c>
      <c r="W474" s="19">
        <f t="shared" si="115"/>
        <v>20.681083621988392</v>
      </c>
      <c r="X474" s="21">
        <f t="shared" si="116"/>
        <v>1056.6120217344612</v>
      </c>
      <c r="Y474" s="21">
        <f t="shared" si="117"/>
        <v>937.70591817805428</v>
      </c>
      <c r="Z474" s="23">
        <v>542</v>
      </c>
    </row>
    <row r="475" spans="1:26" s="22" customFormat="1" x14ac:dyDescent="0.2">
      <c r="A475" s="19">
        <v>259.58796000000001</v>
      </c>
      <c r="B475" s="19">
        <v>0</v>
      </c>
      <c r="C475" s="19">
        <v>0</v>
      </c>
      <c r="D475" s="19">
        <v>259.58796000000001</v>
      </c>
      <c r="E475" s="19">
        <v>259.58796000000001</v>
      </c>
      <c r="F475" s="5" t="s">
        <v>916</v>
      </c>
      <c r="G475" s="24">
        <v>32.200000000000003</v>
      </c>
      <c r="H475" s="24">
        <v>105.28</v>
      </c>
      <c r="I475" s="5" t="s">
        <v>917</v>
      </c>
      <c r="J475" s="5" t="s">
        <v>943</v>
      </c>
      <c r="K475" s="25">
        <v>1</v>
      </c>
      <c r="L475" s="25">
        <v>0</v>
      </c>
      <c r="M475" s="19">
        <v>-31.3</v>
      </c>
      <c r="N475" s="19" t="s">
        <v>919</v>
      </c>
      <c r="O475" s="20">
        <f t="shared" si="119"/>
        <v>-27.8</v>
      </c>
      <c r="P475" s="20">
        <v>3.6</v>
      </c>
      <c r="Q475" s="19" t="s">
        <v>919</v>
      </c>
      <c r="R475" s="20">
        <f t="shared" si="113"/>
        <v>-8.3862939325627259</v>
      </c>
      <c r="S475" s="19">
        <f t="shared" si="118"/>
        <v>-5.7862939325627263</v>
      </c>
      <c r="T475" s="49">
        <v>30.360453097726801</v>
      </c>
      <c r="U475" s="20">
        <f t="shared" si="114"/>
        <v>303.51045309772678</v>
      </c>
      <c r="V475" s="23" t="s">
        <v>1175</v>
      </c>
      <c r="W475" s="19">
        <f t="shared" ref="W475:W478" si="120">1000*((S475+1000)/(O475+1000)-1)</f>
        <v>22.643186656487568</v>
      </c>
      <c r="X475" s="21">
        <f t="shared" ref="X475:X478" si="121">(168/(26.5-W475))/(EXP(-58.0931+90.5069*(100/U475)+22.294*LN(U475/100)+34*(0.02777+(-0.02589)*(U475/100)+0.00506*(U475/100)^2)))</f>
        <v>1699.4617442190859</v>
      </c>
      <c r="Y475" s="21">
        <f t="shared" ref="Y475:Y478" si="122">(82.4/(23.9-W475))/(EXP(-58.093+90.5069*(100/U475)+22.294*LN(U475/100)+34*(0.02777+(-0.0259)*(U475/100)+0.00506*(U475/100)^2)))</f>
        <v>2560.306126013023</v>
      </c>
      <c r="Z475" s="23">
        <v>803</v>
      </c>
    </row>
    <row r="476" spans="1:26" s="22" customFormat="1" x14ac:dyDescent="0.2">
      <c r="A476" s="19">
        <v>260.02802000000003</v>
      </c>
      <c r="B476" s="19">
        <v>0</v>
      </c>
      <c r="C476" s="19">
        <v>0</v>
      </c>
      <c r="D476" s="19">
        <v>260.02802000000003</v>
      </c>
      <c r="E476" s="19">
        <v>260.02802000000003</v>
      </c>
      <c r="F476" s="5" t="s">
        <v>916</v>
      </c>
      <c r="G476" s="24">
        <v>32.200000000000003</v>
      </c>
      <c r="H476" s="24">
        <v>105.28</v>
      </c>
      <c r="I476" s="5" t="s">
        <v>917</v>
      </c>
      <c r="J476" s="5" t="s">
        <v>944</v>
      </c>
      <c r="K476" s="25">
        <v>1</v>
      </c>
      <c r="L476" s="25">
        <v>0</v>
      </c>
      <c r="M476" s="19">
        <v>-29</v>
      </c>
      <c r="N476" s="19" t="s">
        <v>919</v>
      </c>
      <c r="O476" s="20">
        <f t="shared" si="119"/>
        <v>-25.5</v>
      </c>
      <c r="P476" s="20">
        <v>3.4</v>
      </c>
      <c r="Q476" s="19" t="s">
        <v>919</v>
      </c>
      <c r="R476" s="20">
        <f t="shared" si="113"/>
        <v>-8.5226004359952334</v>
      </c>
      <c r="S476" s="19">
        <f t="shared" si="118"/>
        <v>-6.1226004359952331</v>
      </c>
      <c r="T476" s="49">
        <v>29.093077090166201</v>
      </c>
      <c r="U476" s="20">
        <f t="shared" si="114"/>
        <v>302.2430770901662</v>
      </c>
      <c r="V476" s="23" t="s">
        <v>1175</v>
      </c>
      <c r="W476" s="19">
        <f t="shared" si="120"/>
        <v>19.884453118527155</v>
      </c>
      <c r="X476" s="21">
        <f t="shared" si="121"/>
        <v>961.77778792526942</v>
      </c>
      <c r="Y476" s="21">
        <f t="shared" si="122"/>
        <v>777.88713087339852</v>
      </c>
      <c r="Z476" s="23">
        <v>501</v>
      </c>
    </row>
    <row r="477" spans="1:26" s="22" customFormat="1" x14ac:dyDescent="0.2">
      <c r="A477" s="19">
        <v>260.56202000000002</v>
      </c>
      <c r="B477" s="19">
        <v>0</v>
      </c>
      <c r="C477" s="19">
        <v>0</v>
      </c>
      <c r="D477" s="19">
        <v>260.56202000000002</v>
      </c>
      <c r="E477" s="19">
        <v>260.56202000000002</v>
      </c>
      <c r="F477" s="5" t="s">
        <v>916</v>
      </c>
      <c r="G477" s="24">
        <v>32.200000000000003</v>
      </c>
      <c r="H477" s="24">
        <v>105.28</v>
      </c>
      <c r="I477" s="5" t="s">
        <v>917</v>
      </c>
      <c r="J477" s="5" t="s">
        <v>945</v>
      </c>
      <c r="K477" s="25">
        <v>1</v>
      </c>
      <c r="L477" s="25">
        <v>0</v>
      </c>
      <c r="M477" s="19">
        <v>-29.6</v>
      </c>
      <c r="N477" s="19" t="s">
        <v>919</v>
      </c>
      <c r="O477" s="20">
        <f t="shared" si="119"/>
        <v>-26.1</v>
      </c>
      <c r="P477" s="20">
        <v>3.1</v>
      </c>
      <c r="Q477" s="19" t="s">
        <v>919</v>
      </c>
      <c r="R477" s="20">
        <f t="shared" si="113"/>
        <v>-8.5716158749944391</v>
      </c>
      <c r="S477" s="19">
        <f t="shared" si="118"/>
        <v>-6.4716158749944395</v>
      </c>
      <c r="T477" s="49">
        <v>28.639915730241601</v>
      </c>
      <c r="U477" s="20">
        <f t="shared" si="114"/>
        <v>301.7899157302416</v>
      </c>
      <c r="V477" s="23" t="s">
        <v>1175</v>
      </c>
      <c r="W477" s="19">
        <f t="shared" si="120"/>
        <v>20.154414339260242</v>
      </c>
      <c r="X477" s="21">
        <f t="shared" si="121"/>
        <v>991.93032249297505</v>
      </c>
      <c r="Y477" s="21">
        <f t="shared" si="122"/>
        <v>824.99870677864328</v>
      </c>
      <c r="Z477" s="23">
        <v>516</v>
      </c>
    </row>
    <row r="478" spans="1:26" s="22" customFormat="1" x14ac:dyDescent="0.2">
      <c r="A478" s="19">
        <v>261.26643999999999</v>
      </c>
      <c r="B478" s="19">
        <v>0</v>
      </c>
      <c r="C478" s="19">
        <v>0</v>
      </c>
      <c r="D478" s="19">
        <v>261.26643999999999</v>
      </c>
      <c r="E478" s="19">
        <v>261.26643999999999</v>
      </c>
      <c r="F478" s="5" t="s">
        <v>916</v>
      </c>
      <c r="G478" s="24">
        <v>32.200000000000003</v>
      </c>
      <c r="H478" s="24">
        <v>105.28</v>
      </c>
      <c r="I478" s="5" t="s">
        <v>917</v>
      </c>
      <c r="J478" s="5" t="s">
        <v>946</v>
      </c>
      <c r="K478" s="25">
        <v>1</v>
      </c>
      <c r="L478" s="25">
        <v>0</v>
      </c>
      <c r="M478" s="19">
        <v>-30.1</v>
      </c>
      <c r="N478" s="19" t="s">
        <v>919</v>
      </c>
      <c r="O478" s="20">
        <f t="shared" si="119"/>
        <v>-26.6</v>
      </c>
      <c r="P478" s="20">
        <v>4.0999999999999996</v>
      </c>
      <c r="Q478" s="19" t="s">
        <v>919</v>
      </c>
      <c r="R478" s="20">
        <f t="shared" si="113"/>
        <v>-8.6048017107827626</v>
      </c>
      <c r="S478" s="19">
        <f t="shared" si="118"/>
        <v>-5.5048017107827629</v>
      </c>
      <c r="T478" s="49">
        <v>28.3338741329691</v>
      </c>
      <c r="U478" s="20">
        <f t="shared" si="114"/>
        <v>301.48387413296905</v>
      </c>
      <c r="V478" s="23" t="s">
        <v>1175</v>
      </c>
      <c r="W478" s="19">
        <f t="shared" si="120"/>
        <v>21.671664566691227</v>
      </c>
      <c r="X478" s="21">
        <f t="shared" si="121"/>
        <v>1294.0977165455354</v>
      </c>
      <c r="Y478" s="21">
        <f t="shared" si="122"/>
        <v>1376.5868304507567</v>
      </c>
      <c r="Z478" s="23">
        <v>640</v>
      </c>
    </row>
    <row r="479" spans="1:26" s="22" customFormat="1" x14ac:dyDescent="0.2">
      <c r="A479" s="19">
        <v>263.27744000000001</v>
      </c>
      <c r="B479" s="19">
        <v>0</v>
      </c>
      <c r="C479" s="19">
        <v>0</v>
      </c>
      <c r="D479" s="19">
        <v>263.27744000000001</v>
      </c>
      <c r="E479" s="19">
        <v>263.27744000000001</v>
      </c>
      <c r="F479" s="5" t="s">
        <v>916</v>
      </c>
      <c r="G479" s="24">
        <v>32.200000000000003</v>
      </c>
      <c r="H479" s="24">
        <v>105.28</v>
      </c>
      <c r="I479" s="5" t="s">
        <v>917</v>
      </c>
      <c r="J479" s="5" t="s">
        <v>948</v>
      </c>
      <c r="K479" s="25">
        <v>1</v>
      </c>
      <c r="L479" s="25">
        <v>0</v>
      </c>
      <c r="M479" s="19">
        <v>-31.3</v>
      </c>
      <c r="N479" s="19" t="s">
        <v>919</v>
      </c>
      <c r="O479" s="20">
        <f t="shared" si="119"/>
        <v>-27.8</v>
      </c>
      <c r="P479" s="20">
        <v>3.9</v>
      </c>
      <c r="Q479" s="19" t="s">
        <v>919</v>
      </c>
      <c r="R479" s="20">
        <f t="shared" ref="R479:R484" si="123">24.12-(9866/U479)</f>
        <v>-8.7315642336494825</v>
      </c>
      <c r="S479" s="19">
        <f t="shared" si="118"/>
        <v>-5.8315642336494822</v>
      </c>
      <c r="T479" s="49">
        <v>27.170554900529499</v>
      </c>
      <c r="U479" s="20">
        <f t="shared" si="114"/>
        <v>300.32055490052949</v>
      </c>
      <c r="V479" s="23" t="s">
        <v>1175</v>
      </c>
      <c r="W479" s="19">
        <f t="shared" ref="W479:W484" si="124">1000*((S479+1000)/(O479+1000)-1)</f>
        <v>22.596621853888664</v>
      </c>
      <c r="X479" s="21">
        <f t="shared" ref="X479:X484" si="125">(168/(26.5-W479))/(EXP(-58.0931+90.5069*(100/U479)+22.294*LN(U479/100)+34*(0.02777+(-0.02589)*(U479/100)+0.00506*(U479/100)^2)))</f>
        <v>1556.0976702327657</v>
      </c>
      <c r="Y479" s="21">
        <f t="shared" ref="Y479:Y484" si="126">(82.4/(23.9-W479))/(EXP(-58.093+90.5069*(100/U479)+22.294*LN(U479/100)+34*(0.02777+(-0.0259)*(U479/100)+0.00506*(U479/100)^2)))</f>
        <v>2287.8365724303194</v>
      </c>
      <c r="Z479" s="23">
        <v>731</v>
      </c>
    </row>
    <row r="480" spans="1:26" s="22" customFormat="1" x14ac:dyDescent="0.2">
      <c r="A480" s="19">
        <v>264.16365000000002</v>
      </c>
      <c r="B480" s="19">
        <v>0</v>
      </c>
      <c r="C480" s="19">
        <v>0</v>
      </c>
      <c r="D480" s="19">
        <v>264.16365000000002</v>
      </c>
      <c r="E480" s="19">
        <v>264.16365000000002</v>
      </c>
      <c r="F480" s="5" t="s">
        <v>916</v>
      </c>
      <c r="G480" s="24">
        <v>32.200000000000003</v>
      </c>
      <c r="H480" s="24">
        <v>105.28</v>
      </c>
      <c r="I480" s="5" t="s">
        <v>917</v>
      </c>
      <c r="J480" s="5" t="s">
        <v>950</v>
      </c>
      <c r="K480" s="25">
        <v>1</v>
      </c>
      <c r="L480" s="25">
        <v>0</v>
      </c>
      <c r="M480" s="19">
        <v>-30.8</v>
      </c>
      <c r="N480" s="19" t="s">
        <v>919</v>
      </c>
      <c r="O480" s="20">
        <f t="shared" si="119"/>
        <v>-27.3</v>
      </c>
      <c r="P480" s="20">
        <v>4.5</v>
      </c>
      <c r="Q480" s="19" t="s">
        <v>919</v>
      </c>
      <c r="R480" s="20">
        <f t="shared" si="123"/>
        <v>-8.7267155441176918</v>
      </c>
      <c r="S480" s="19">
        <f t="shared" si="118"/>
        <v>-5.2267155441176918</v>
      </c>
      <c r="T480" s="49">
        <v>27.214886916885</v>
      </c>
      <c r="U480" s="20">
        <f t="shared" ref="U480:U484" si="127">T480+273.15</f>
        <v>300.36488691688498</v>
      </c>
      <c r="V480" s="23" t="s">
        <v>1175</v>
      </c>
      <c r="W480" s="19">
        <f t="shared" si="124"/>
        <v>22.692797836827651</v>
      </c>
      <c r="X480" s="21">
        <f t="shared" si="125"/>
        <v>1597.1461605601569</v>
      </c>
      <c r="Y480" s="21">
        <f t="shared" si="126"/>
        <v>2472.7978534434801</v>
      </c>
      <c r="Z480" s="23">
        <v>746</v>
      </c>
    </row>
    <row r="481" spans="1:26" s="22" customFormat="1" x14ac:dyDescent="0.2">
      <c r="A481" s="19">
        <v>266.98442999999997</v>
      </c>
      <c r="B481" s="19">
        <v>0</v>
      </c>
      <c r="C481" s="19">
        <v>0</v>
      </c>
      <c r="D481" s="19">
        <v>266.98442999999997</v>
      </c>
      <c r="E481" s="19">
        <v>266.98442999999997</v>
      </c>
      <c r="F481" s="5" t="s">
        <v>916</v>
      </c>
      <c r="G481" s="24">
        <v>32.200000000000003</v>
      </c>
      <c r="H481" s="24">
        <v>105.28</v>
      </c>
      <c r="I481" s="5" t="s">
        <v>917</v>
      </c>
      <c r="J481" s="5" t="s">
        <v>952</v>
      </c>
      <c r="K481" s="25">
        <v>1</v>
      </c>
      <c r="L481" s="25">
        <v>0</v>
      </c>
      <c r="M481" s="19">
        <v>-30.9</v>
      </c>
      <c r="N481" s="19" t="s">
        <v>919</v>
      </c>
      <c r="O481" s="20">
        <f t="shared" si="119"/>
        <v>-27.4</v>
      </c>
      <c r="P481" s="20">
        <v>4.0999999999999996</v>
      </c>
      <c r="Q481" s="19" t="s">
        <v>919</v>
      </c>
      <c r="R481" s="20">
        <f t="shared" si="123"/>
        <v>-8.8208747741315143</v>
      </c>
      <c r="S481" s="19">
        <f t="shared" si="118"/>
        <v>-5.7208747741315147</v>
      </c>
      <c r="T481" s="49">
        <v>26.356314499813301</v>
      </c>
      <c r="U481" s="20">
        <f t="shared" si="127"/>
        <v>299.5063144998133</v>
      </c>
      <c r="V481" s="23" t="s">
        <v>1175</v>
      </c>
      <c r="W481" s="19">
        <f t="shared" si="124"/>
        <v>22.289867598055181</v>
      </c>
      <c r="X481" s="21">
        <f t="shared" si="125"/>
        <v>1413.9127767569405</v>
      </c>
      <c r="Y481" s="21">
        <f t="shared" si="126"/>
        <v>1814.9870683879863</v>
      </c>
      <c r="Z481" s="23">
        <v>676</v>
      </c>
    </row>
    <row r="482" spans="1:26" s="22" customFormat="1" x14ac:dyDescent="0.2">
      <c r="A482" s="19">
        <v>267.85809</v>
      </c>
      <c r="B482" s="19">
        <v>0</v>
      </c>
      <c r="C482" s="19">
        <v>0</v>
      </c>
      <c r="D482" s="19">
        <v>267.85809</v>
      </c>
      <c r="E482" s="19">
        <v>267.85809</v>
      </c>
      <c r="F482" s="5" t="s">
        <v>916</v>
      </c>
      <c r="G482" s="24">
        <v>32.200000000000003</v>
      </c>
      <c r="H482" s="24">
        <v>105.28</v>
      </c>
      <c r="I482" s="5" t="s">
        <v>917</v>
      </c>
      <c r="J482" s="5" t="s">
        <v>953</v>
      </c>
      <c r="K482" s="25">
        <v>1</v>
      </c>
      <c r="L482" s="25">
        <v>0</v>
      </c>
      <c r="M482" s="19">
        <v>-29.4</v>
      </c>
      <c r="N482" s="19" t="s">
        <v>919</v>
      </c>
      <c r="O482" s="20">
        <f t="shared" si="119"/>
        <v>-25.9</v>
      </c>
      <c r="P482" s="20">
        <v>4.4000000000000004</v>
      </c>
      <c r="Q482" s="19" t="s">
        <v>919</v>
      </c>
      <c r="R482" s="20">
        <f t="shared" si="123"/>
        <v>-8.7890404096889831</v>
      </c>
      <c r="S482" s="19">
        <f t="shared" si="118"/>
        <v>-5.3890404096889828</v>
      </c>
      <c r="T482" s="49">
        <v>26.646040151182302</v>
      </c>
      <c r="U482" s="20">
        <f t="shared" si="127"/>
        <v>299.7960401511823</v>
      </c>
      <c r="V482" s="23" t="s">
        <v>1175</v>
      </c>
      <c r="W482" s="19">
        <f t="shared" si="124"/>
        <v>21.05631823253362</v>
      </c>
      <c r="X482" s="21">
        <f t="shared" si="125"/>
        <v>1101.4313733736158</v>
      </c>
      <c r="Y482" s="21">
        <f t="shared" si="126"/>
        <v>1035.1096512560166</v>
      </c>
      <c r="Z482" s="23">
        <v>553</v>
      </c>
    </row>
    <row r="483" spans="1:26" s="22" customFormat="1" x14ac:dyDescent="0.2">
      <c r="A483" s="19">
        <v>268.88639000000001</v>
      </c>
      <c r="B483" s="19">
        <v>0</v>
      </c>
      <c r="C483" s="19">
        <v>0</v>
      </c>
      <c r="D483" s="19">
        <v>268.88639000000001</v>
      </c>
      <c r="E483" s="19">
        <v>268.88639000000001</v>
      </c>
      <c r="F483" s="5" t="s">
        <v>916</v>
      </c>
      <c r="G483" s="24">
        <v>32.200000000000003</v>
      </c>
      <c r="H483" s="24">
        <v>105.28</v>
      </c>
      <c r="I483" s="5" t="s">
        <v>917</v>
      </c>
      <c r="J483" s="5" t="s">
        <v>954</v>
      </c>
      <c r="K483" s="25">
        <v>1</v>
      </c>
      <c r="L483" s="25">
        <v>0</v>
      </c>
      <c r="M483" s="19">
        <v>-31.5</v>
      </c>
      <c r="N483" s="19" t="s">
        <v>919</v>
      </c>
      <c r="O483" s="20">
        <f t="shared" si="119"/>
        <v>-28</v>
      </c>
      <c r="P483" s="20">
        <v>4</v>
      </c>
      <c r="Q483" s="19" t="s">
        <v>919</v>
      </c>
      <c r="R483" s="20">
        <f t="shared" si="123"/>
        <v>-8.7421900463125688</v>
      </c>
      <c r="S483" s="19">
        <f t="shared" si="118"/>
        <v>-5.7421900463125688</v>
      </c>
      <c r="T483" s="49">
        <v>27.0734478619922</v>
      </c>
      <c r="U483" s="20">
        <f t="shared" si="127"/>
        <v>300.22344786199216</v>
      </c>
      <c r="V483" s="23" t="s">
        <v>1175</v>
      </c>
      <c r="W483" s="19">
        <f t="shared" si="124"/>
        <v>22.898981433834731</v>
      </c>
      <c r="X483" s="21">
        <f t="shared" si="125"/>
        <v>1682.7298962164948</v>
      </c>
      <c r="Y483" s="21">
        <f t="shared" si="126"/>
        <v>2971.7717471159613</v>
      </c>
      <c r="Z483" s="23">
        <v>781</v>
      </c>
    </row>
    <row r="484" spans="1:26" s="22" customFormat="1" x14ac:dyDescent="0.2">
      <c r="A484" s="19">
        <v>268.96976000000001</v>
      </c>
      <c r="B484" s="19">
        <v>0</v>
      </c>
      <c r="C484" s="19">
        <v>0</v>
      </c>
      <c r="D484" s="19">
        <v>268.96976000000001</v>
      </c>
      <c r="E484" s="19">
        <v>268.96976000000001</v>
      </c>
      <c r="F484" s="5" t="s">
        <v>916</v>
      </c>
      <c r="G484" s="24">
        <v>32.200000000000003</v>
      </c>
      <c r="H484" s="24">
        <v>105.28</v>
      </c>
      <c r="I484" s="5" t="s">
        <v>917</v>
      </c>
      <c r="J484" s="5" t="s">
        <v>955</v>
      </c>
      <c r="K484" s="25">
        <v>1</v>
      </c>
      <c r="L484" s="25">
        <v>0</v>
      </c>
      <c r="M484" s="19">
        <v>-31</v>
      </c>
      <c r="N484" s="19" t="s">
        <v>919</v>
      </c>
      <c r="O484" s="20">
        <f t="shared" si="119"/>
        <v>-27.5</v>
      </c>
      <c r="P484" s="20">
        <v>4</v>
      </c>
      <c r="Q484" s="19" t="s">
        <v>919</v>
      </c>
      <c r="R484" s="20">
        <f t="shared" si="123"/>
        <v>-8.7359027308883022</v>
      </c>
      <c r="S484" s="19">
        <f t="shared" si="118"/>
        <v>-5.7359027308883022</v>
      </c>
      <c r="T484" s="49">
        <v>27.130898711233201</v>
      </c>
      <c r="U484" s="20">
        <f t="shared" si="127"/>
        <v>300.28089871123319</v>
      </c>
      <c r="V484" s="23" t="s">
        <v>1175</v>
      </c>
      <c r="W484" s="19">
        <f t="shared" si="124"/>
        <v>22.379534466952844</v>
      </c>
      <c r="X484" s="21">
        <f t="shared" si="125"/>
        <v>1472.6774730044312</v>
      </c>
      <c r="Y484" s="21">
        <f t="shared" si="126"/>
        <v>1959.2743155927913</v>
      </c>
      <c r="Z484" s="23">
        <v>697</v>
      </c>
    </row>
    <row r="485" spans="1:26" s="22" customFormat="1" x14ac:dyDescent="0.2">
      <c r="A485" s="19">
        <v>262</v>
      </c>
      <c r="B485" s="19">
        <f>ABS(A485-D485)</f>
        <v>9.8300000000000125</v>
      </c>
      <c r="C485" s="19">
        <f>ABS(E485-A485)</f>
        <v>6.8000000000000114</v>
      </c>
      <c r="D485" s="26">
        <v>252.17</v>
      </c>
      <c r="E485" s="26">
        <v>268.8</v>
      </c>
      <c r="F485" s="27" t="s">
        <v>851</v>
      </c>
      <c r="G485" s="24">
        <v>48.496045000000002</v>
      </c>
      <c r="H485" s="24">
        <v>7.6508719999999997</v>
      </c>
      <c r="I485" s="27" t="s">
        <v>604</v>
      </c>
      <c r="J485" s="31">
        <v>283111</v>
      </c>
      <c r="K485" s="32">
        <v>0</v>
      </c>
      <c r="L485" s="32">
        <v>0</v>
      </c>
      <c r="M485" s="26">
        <v>-28.359000000000002</v>
      </c>
      <c r="N485" s="26" t="s">
        <v>1099</v>
      </c>
      <c r="O485" s="20">
        <f t="shared" si="119"/>
        <v>-24.859000000000002</v>
      </c>
      <c r="P485" s="20">
        <v>3.2</v>
      </c>
      <c r="Q485" s="20" t="s">
        <v>849</v>
      </c>
      <c r="R485" s="20">
        <f t="shared" ref="R485:R490" si="128">24.12-(9866/U485)</f>
        <v>-8.637819244305728</v>
      </c>
      <c r="S485" s="19">
        <f t="shared" ref="S485:S486" si="129">P485-1+R485</f>
        <v>-6.4378192443057278</v>
      </c>
      <c r="T485" s="20">
        <v>28.18</v>
      </c>
      <c r="U485" s="20">
        <f>T485+273</f>
        <v>301.18</v>
      </c>
      <c r="V485" s="26" t="s">
        <v>1099</v>
      </c>
      <c r="W485" s="19">
        <f>1000*((S485+1000)/(O485+1000)-1)</f>
        <v>18.890786825386698</v>
      </c>
      <c r="X485" s="21">
        <f>(168/(26.5-W485))/(EXP(-58.0931+90.5069*(100/U485)+22.294*LN(U485/100)+34*(0.02777+(-0.02589)*(U485/100)+0.00506*(U485/100)^2)))</f>
        <v>815.15625038094788</v>
      </c>
      <c r="Y485" s="21">
        <f>(82.4/(23.9-W485))/(EXP(-58.093+90.5069*(100/U485)+22.294*LN(U485/100)+34*(0.02777+(-0.0259)*(U485/100)+0.00506*(U485/100)^2)))</f>
        <v>607.89745230263406</v>
      </c>
    </row>
    <row r="486" spans="1:26" s="22" customFormat="1" x14ac:dyDescent="0.2">
      <c r="A486" s="19">
        <v>262</v>
      </c>
      <c r="B486" s="19">
        <f>ABS(A486-D486)</f>
        <v>9.8300000000000125</v>
      </c>
      <c r="C486" s="19">
        <f>ABS(E486-A486)</f>
        <v>6.8000000000000114</v>
      </c>
      <c r="D486" s="26">
        <v>252.17</v>
      </c>
      <c r="E486" s="26">
        <v>268.8</v>
      </c>
      <c r="F486" s="27" t="s">
        <v>851</v>
      </c>
      <c r="G486" s="24">
        <v>48.496045000000002</v>
      </c>
      <c r="H486" s="24">
        <v>7.6508719999999997</v>
      </c>
      <c r="I486" s="27" t="s">
        <v>604</v>
      </c>
      <c r="J486" s="31">
        <v>26489</v>
      </c>
      <c r="K486" s="32">
        <v>0</v>
      </c>
      <c r="L486" s="32">
        <v>0</v>
      </c>
      <c r="M486" s="26">
        <f>AVERAGE(-26.176,-26.328,-26.578)</f>
        <v>-26.360666666666663</v>
      </c>
      <c r="N486" s="26" t="s">
        <v>1099</v>
      </c>
      <c r="O486" s="20">
        <f t="shared" si="119"/>
        <v>-22.860666666666663</v>
      </c>
      <c r="P486" s="20">
        <v>3.8</v>
      </c>
      <c r="Q486" s="20" t="s">
        <v>849</v>
      </c>
      <c r="R486" s="20">
        <f t="shared" si="128"/>
        <v>-8.7163176462757086</v>
      </c>
      <c r="S486" s="19">
        <f t="shared" si="129"/>
        <v>-5.9163176462757088</v>
      </c>
      <c r="T486" s="20">
        <v>27.46</v>
      </c>
      <c r="U486" s="20">
        <f>T486+273</f>
        <v>300.45999999999998</v>
      </c>
      <c r="V486" s="26" t="s">
        <v>1099</v>
      </c>
      <c r="W486" s="19">
        <f>1000*((S486+1000)/(O486+1000)-1)</f>
        <v>17.340770596746324</v>
      </c>
      <c r="X486" s="21">
        <f>(168/(26.5-W486))/(EXP(-58.0931+90.5069*(100/U486)+22.294*LN(U486/100)+34*(0.02777+(-0.02589)*(U486/100)+0.00506*(U486/100)^2)))</f>
        <v>665.4346657943513</v>
      </c>
      <c r="Y486" s="21">
        <f>(82.4/(23.9-W486))/(EXP(-58.093+90.5069*(100/U486)+22.294*LN(U486/100)+34*(0.02777+(-0.0259)*(U486/100)+0.00506*(U486/100)^2)))</f>
        <v>456.1731275966668</v>
      </c>
    </row>
    <row r="487" spans="1:26" s="22" customFormat="1" x14ac:dyDescent="0.2">
      <c r="A487" s="19">
        <v>339</v>
      </c>
      <c r="B487" s="19">
        <f>ABS(A487-D487)</f>
        <v>8.1000000000000227</v>
      </c>
      <c r="C487" s="19">
        <f>ABS(E487-A487)</f>
        <v>7.6999999999999886</v>
      </c>
      <c r="D487" s="19">
        <v>330.9</v>
      </c>
      <c r="E487" s="19">
        <v>346.7</v>
      </c>
      <c r="F487" s="5" t="s">
        <v>852</v>
      </c>
      <c r="G487" s="24">
        <v>46.183100000000003</v>
      </c>
      <c r="H487" s="24">
        <v>-103.39490000000001</v>
      </c>
      <c r="I487" s="5" t="s">
        <v>853</v>
      </c>
      <c r="J487" s="5" t="s">
        <v>854</v>
      </c>
      <c r="K487" s="25">
        <v>0</v>
      </c>
      <c r="L487" s="25">
        <v>0</v>
      </c>
      <c r="M487" s="19">
        <v>-30.5</v>
      </c>
      <c r="N487" s="19" t="s">
        <v>855</v>
      </c>
      <c r="O487" s="20">
        <f t="shared" ref="O487:O558" si="130">M487+3.5</f>
        <v>-27</v>
      </c>
      <c r="P487" s="20">
        <v>4</v>
      </c>
      <c r="Q487" s="20" t="s">
        <v>582</v>
      </c>
      <c r="R487" s="20">
        <f t="shared" si="128"/>
        <v>-10.934183691597088</v>
      </c>
      <c r="S487" s="19">
        <f t="shared" ref="S487:S562" si="131">P487-1+R487</f>
        <v>-7.934183691597088</v>
      </c>
      <c r="T487" s="20">
        <v>8.4499999999999993</v>
      </c>
      <c r="U487" s="20">
        <f>T487+273</f>
        <v>281.45</v>
      </c>
      <c r="V487" s="26" t="s">
        <v>1099</v>
      </c>
      <c r="W487" s="19">
        <f>1000*((S487+1000)/(O487+1000)-1)</f>
        <v>19.594878014802532</v>
      </c>
      <c r="X487" s="21">
        <f>(168/(26.5-W487))/(EXP(-58.0931+90.5069*(100/U487)+22.294*LN(U487/100)+34*(0.02777+(-0.02589)*(U487/100)+0.00506*(U487/100)^2)))</f>
        <v>506.97453436760566</v>
      </c>
      <c r="Y487" s="21">
        <f>(82.4/(23.9-W487))/(EXP(-58.093+90.5069*(100/U487)+22.294*LN(U487/100)+34*(0.02777+(-0.0259)*(U487/100)+0.00506*(U487/100)^2)))</f>
        <v>399.17389200420001</v>
      </c>
    </row>
    <row r="488" spans="1:26" s="22" customFormat="1" x14ac:dyDescent="0.2">
      <c r="A488" s="26">
        <v>353</v>
      </c>
      <c r="B488" s="19">
        <f>ABS(A488-D488)</f>
        <v>6.3000000000000114</v>
      </c>
      <c r="C488" s="19">
        <f>ABS(E488-A488)</f>
        <v>5.8999999999999773</v>
      </c>
      <c r="D488" s="26">
        <v>346.7</v>
      </c>
      <c r="E488" s="26">
        <v>358.9</v>
      </c>
      <c r="F488" s="27" t="s">
        <v>857</v>
      </c>
      <c r="G488" s="24">
        <v>34.377943000000002</v>
      </c>
      <c r="H488" s="24">
        <v>-100.376198</v>
      </c>
      <c r="I488" s="28" t="s">
        <v>588</v>
      </c>
      <c r="J488" s="28">
        <v>272129</v>
      </c>
      <c r="K488" s="29">
        <v>0</v>
      </c>
      <c r="L488" s="29">
        <v>0</v>
      </c>
      <c r="M488" s="30">
        <f>AVERAGE(-28.84,-28.8,-28.5)</f>
        <v>-28.713333333333335</v>
      </c>
      <c r="N488" s="26" t="s">
        <v>1099</v>
      </c>
      <c r="O488" s="20">
        <f t="shared" si="130"/>
        <v>-25.213333333333335</v>
      </c>
      <c r="P488" s="20">
        <v>4</v>
      </c>
      <c r="Q488" s="20" t="s">
        <v>582</v>
      </c>
      <c r="R488" s="20">
        <f t="shared" si="128"/>
        <v>-11.93994152046783</v>
      </c>
      <c r="S488" s="19">
        <f t="shared" si="131"/>
        <v>-8.9399415204678299</v>
      </c>
      <c r="T488" s="20">
        <v>0.59999999999999964</v>
      </c>
      <c r="U488" s="20">
        <f>T488+273</f>
        <v>273.60000000000002</v>
      </c>
      <c r="V488" s="26" t="s">
        <v>1099</v>
      </c>
      <c r="W488" s="19">
        <f>1000*((S488+1000)/(O488+1000)-1)</f>
        <v>16.694311041936196</v>
      </c>
      <c r="X488" s="21">
        <f>(168/(26.5-W488))/(EXP(-58.0931+90.5069*(100/U488)+22.294*LN(U488/100)+34*(0.02777+(-0.02589)*(U488/100)+0.00506*(U488/100)^2)))</f>
        <v>268.17025369554614</v>
      </c>
      <c r="Y488" s="21">
        <f>(82.4/(23.9-W488))/(EXP(-58.093+90.5069*(100/U488)+22.294*LN(U488/100)+34*(0.02777+(-0.0259)*(U488/100)+0.00506*(U488/100)^2)))</f>
        <v>179.13964249693171</v>
      </c>
    </row>
    <row r="489" spans="1:26" s="22" customFormat="1" x14ac:dyDescent="0.2">
      <c r="A489" s="26">
        <v>353</v>
      </c>
      <c r="B489" s="19">
        <f>ABS(A489-D489)</f>
        <v>6.3000000000000114</v>
      </c>
      <c r="C489" s="19">
        <f>ABS(E489-A489)</f>
        <v>5.8999999999999773</v>
      </c>
      <c r="D489" s="26">
        <v>346.7</v>
      </c>
      <c r="E489" s="26">
        <v>358.9</v>
      </c>
      <c r="F489" s="27" t="s">
        <v>857</v>
      </c>
      <c r="G489" s="24">
        <v>34.377943000000002</v>
      </c>
      <c r="H489" s="24">
        <v>-100.376198</v>
      </c>
      <c r="I489" s="28" t="s">
        <v>588</v>
      </c>
      <c r="J489" s="31">
        <v>272494</v>
      </c>
      <c r="K489" s="32">
        <v>0</v>
      </c>
      <c r="L489" s="32">
        <v>0</v>
      </c>
      <c r="M489" s="26">
        <v>-33.008499999999998</v>
      </c>
      <c r="N489" s="26" t="s">
        <v>1099</v>
      </c>
      <c r="O489" s="20">
        <f t="shared" si="130"/>
        <v>-29.508499999999998</v>
      </c>
      <c r="P489" s="20">
        <v>2</v>
      </c>
      <c r="Q489" s="20" t="s">
        <v>582</v>
      </c>
      <c r="R489" s="20">
        <f t="shared" si="128"/>
        <v>-11.93994152046783</v>
      </c>
      <c r="S489" s="19">
        <f t="shared" si="131"/>
        <v>-10.93994152046783</v>
      </c>
      <c r="T489" s="20">
        <v>0.59999999999999964</v>
      </c>
      <c r="U489" s="20">
        <f>T489+273</f>
        <v>273.60000000000002</v>
      </c>
      <c r="V489" s="26" t="s">
        <v>1099</v>
      </c>
      <c r="W489" s="19">
        <f>1000*((S489+1000)/(O489+1000)-1)</f>
        <v>19.133149007005468</v>
      </c>
      <c r="X489" s="21">
        <f>(168/(26.5-W489))/(EXP(-58.0931+90.5069*(100/U489)+22.294*LN(U489/100)+34*(0.02777+(-0.02589)*(U489/100)+0.00506*(U489/100)^2)))</f>
        <v>356.94954303326949</v>
      </c>
      <c r="Y489" s="21">
        <f>(82.4/(23.9-W489))/(EXP(-58.093+90.5069*(100/U489)+22.294*LN(U489/100)+34*(0.02777+(-0.0259)*(U489/100)+0.00506*(U489/100)^2)))</f>
        <v>270.79188038154791</v>
      </c>
    </row>
    <row r="490" spans="1:26" s="22" customFormat="1" x14ac:dyDescent="0.2">
      <c r="A490" s="26">
        <v>372</v>
      </c>
      <c r="B490" s="19">
        <f t="shared" ref="B490:B562" si="132">ABS(A490-D490)</f>
        <v>13.100000000000023</v>
      </c>
      <c r="C490" s="19">
        <f t="shared" ref="C490:C562" si="133">ABS(E490-A490)</f>
        <v>10.699999999999989</v>
      </c>
      <c r="D490" s="26">
        <v>358.9</v>
      </c>
      <c r="E490" s="26">
        <v>382.7</v>
      </c>
      <c r="F490" s="27" t="s">
        <v>858</v>
      </c>
      <c r="G490" s="24">
        <v>34.377943000000002</v>
      </c>
      <c r="H490" s="24">
        <v>-100.376198</v>
      </c>
      <c r="I490" s="27" t="s">
        <v>588</v>
      </c>
      <c r="J490" s="31">
        <v>271871</v>
      </c>
      <c r="K490" s="32">
        <v>0</v>
      </c>
      <c r="L490" s="32">
        <v>0</v>
      </c>
      <c r="M490" s="26">
        <f>AVERAGE(-29.86,-29.984,-30.02,-29.851)</f>
        <v>-29.928750000000001</v>
      </c>
      <c r="N490" s="26" t="s">
        <v>1099</v>
      </c>
      <c r="O490" s="20">
        <f t="shared" si="130"/>
        <v>-26.428750000000001</v>
      </c>
      <c r="P490" s="20">
        <v>2</v>
      </c>
      <c r="Q490" s="20" t="s">
        <v>859</v>
      </c>
      <c r="R490" s="20">
        <f t="shared" si="128"/>
        <v>-8.44105610561056</v>
      </c>
      <c r="S490" s="19">
        <f>P490-1+R490</f>
        <v>-7.44105610561056</v>
      </c>
      <c r="T490" s="20">
        <v>30</v>
      </c>
      <c r="U490" s="20">
        <f t="shared" ref="U490:U562" si="134">T490+273</f>
        <v>303</v>
      </c>
      <c r="V490" s="23" t="s">
        <v>860</v>
      </c>
      <c r="W490" s="19">
        <f t="shared" ref="W490:W562" si="135">1000*((S490+1000)/(O490+1000)-1)</f>
        <v>19.503137437952844</v>
      </c>
      <c r="X490" s="21">
        <f t="shared" ref="X490:X562" si="136">(168/(26.5-W490))/(EXP(-58.0931+90.5069*(100/U490)+22.294*LN(U490/100)+34*(0.02777+(-0.02589)*(U490/100)+0.00506*(U490/100)^2)))</f>
        <v>925.71724239752302</v>
      </c>
      <c r="Y490" s="21">
        <f t="shared" ref="Y490:Y562" si="137">(82.4/(23.9-W490))/(EXP(-58.093+90.5069*(100/U490)+22.294*LN(U490/100)+34*(0.02777+(-0.0259)*(U490/100)+0.00506*(U490/100)^2)))</f>
        <v>723.20382814451443</v>
      </c>
    </row>
    <row r="491" spans="1:26" s="22" customFormat="1" x14ac:dyDescent="0.2">
      <c r="A491" s="19">
        <v>372</v>
      </c>
      <c r="B491" s="19">
        <f t="shared" si="132"/>
        <v>13.100000000000023</v>
      </c>
      <c r="C491" s="19">
        <f t="shared" si="133"/>
        <v>10.699999999999989</v>
      </c>
      <c r="D491" s="19">
        <v>358.9</v>
      </c>
      <c r="E491" s="19">
        <v>382.7</v>
      </c>
      <c r="F491" s="5" t="s">
        <v>858</v>
      </c>
      <c r="G491" s="24">
        <v>32.884920000000001</v>
      </c>
      <c r="H491" s="24">
        <v>-96.829588000000001</v>
      </c>
      <c r="I491" s="5" t="s">
        <v>861</v>
      </c>
      <c r="J491" s="5" t="s">
        <v>862</v>
      </c>
      <c r="K491" s="25">
        <v>0</v>
      </c>
      <c r="L491" s="25">
        <v>0</v>
      </c>
      <c r="M491" s="19">
        <v>-31</v>
      </c>
      <c r="N491" s="19" t="s">
        <v>581</v>
      </c>
      <c r="O491" s="20">
        <f t="shared" si="130"/>
        <v>-27.5</v>
      </c>
      <c r="P491" s="20">
        <v>0.89</v>
      </c>
      <c r="Q491" s="20" t="s">
        <v>859</v>
      </c>
      <c r="R491" s="20">
        <f t="shared" ref="R491:R562" si="138">24.12-(9866/U491)</f>
        <v>-8.44105610561056</v>
      </c>
      <c r="S491" s="19">
        <f t="shared" si="131"/>
        <v>-8.5510561056105594</v>
      </c>
      <c r="T491" s="20">
        <v>30</v>
      </c>
      <c r="U491" s="20">
        <f t="shared" si="134"/>
        <v>303</v>
      </c>
      <c r="V491" s="23" t="s">
        <v>860</v>
      </c>
      <c r="W491" s="19">
        <f t="shared" si="135"/>
        <v>19.484775212739834</v>
      </c>
      <c r="X491" s="21">
        <f t="shared" si="136"/>
        <v>923.29419409843797</v>
      </c>
      <c r="Y491" s="21">
        <f t="shared" si="137"/>
        <v>720.19613720981533</v>
      </c>
    </row>
    <row r="492" spans="1:26" x14ac:dyDescent="0.2">
      <c r="A492" s="19">
        <v>360</v>
      </c>
      <c r="B492" s="19">
        <f t="shared" si="132"/>
        <v>15.800000000000011</v>
      </c>
      <c r="C492" s="19">
        <f t="shared" ref="C492:C518" si="139">ABS(E492-A492)</f>
        <v>12.199999999999989</v>
      </c>
      <c r="D492" s="19">
        <v>375.8</v>
      </c>
      <c r="E492" s="19">
        <v>372.2</v>
      </c>
      <c r="F492" s="5" t="s">
        <v>1047</v>
      </c>
      <c r="G492" s="24">
        <v>50.5</v>
      </c>
      <c r="H492" s="24">
        <v>20.3</v>
      </c>
      <c r="I492" s="5" t="s">
        <v>1192</v>
      </c>
      <c r="J492" s="5">
        <v>70.05</v>
      </c>
      <c r="K492" s="25">
        <v>1</v>
      </c>
      <c r="L492" s="25">
        <v>0</v>
      </c>
      <c r="M492" s="19">
        <v>-31.7</v>
      </c>
      <c r="N492" s="19" t="s">
        <v>1193</v>
      </c>
      <c r="O492" s="20">
        <f t="shared" ref="O492:O514" si="140">M492+3.5</f>
        <v>-28.2</v>
      </c>
      <c r="P492" s="20">
        <v>0.8</v>
      </c>
      <c r="Q492" s="19" t="s">
        <v>1194</v>
      </c>
      <c r="R492" s="20">
        <f>24.12-(9866/U492)</f>
        <v>-8.44105610561056</v>
      </c>
      <c r="S492" s="19">
        <f t="shared" ref="S492:S514" si="141">P492-1+R492</f>
        <v>-8.6410561056105593</v>
      </c>
      <c r="T492" s="20">
        <v>30</v>
      </c>
      <c r="U492" s="20">
        <f t="shared" ref="U492:U514" si="142">T492+273</f>
        <v>303</v>
      </c>
      <c r="V492" s="23" t="s">
        <v>860</v>
      </c>
      <c r="W492" s="19">
        <f t="shared" ref="W492:W514" si="143">1000*((S492+1000)/(O492+1000)-1)</f>
        <v>20.126511519231727</v>
      </c>
      <c r="X492" s="21">
        <f t="shared" ref="X492:X514" si="144">(168/(26.5-W492))/(EXP(-58.0931+90.5069*(100/U492)+22.294*LN(U492/100)+34*(0.02777+(-0.02589)*(U492/100)+0.00506*(U492/100)^2)))</f>
        <v>1016.2592018354126</v>
      </c>
      <c r="Y492" s="21">
        <f t="shared" ref="Y492:Y514" si="145">(82.4/(23.9-W492))/(EXP(-58.093+90.5069*(100/U492)+22.294*LN(U492/100)+34*(0.02777+(-0.0259)*(U492/100)+0.00506*(U492/100)^2)))</f>
        <v>842.67590928232948</v>
      </c>
    </row>
    <row r="493" spans="1:26" x14ac:dyDescent="0.2">
      <c r="A493" s="19">
        <v>362</v>
      </c>
      <c r="B493" s="19">
        <f t="shared" si="132"/>
        <v>13.800000000000011</v>
      </c>
      <c r="C493" s="19">
        <f t="shared" si="139"/>
        <v>10.199999999999989</v>
      </c>
      <c r="D493" s="19">
        <v>375.8</v>
      </c>
      <c r="E493" s="19">
        <v>372.2</v>
      </c>
      <c r="F493" s="5" t="s">
        <v>1047</v>
      </c>
      <c r="G493" s="24">
        <v>50.5</v>
      </c>
      <c r="H493" s="24">
        <v>20.3</v>
      </c>
      <c r="I493" s="5" t="s">
        <v>1192</v>
      </c>
      <c r="J493" s="5">
        <v>66.05</v>
      </c>
      <c r="K493" s="25">
        <v>1</v>
      </c>
      <c r="L493" s="25">
        <v>0</v>
      </c>
      <c r="M493" s="19">
        <v>-31.6</v>
      </c>
      <c r="N493" s="19" t="s">
        <v>1193</v>
      </c>
      <c r="O493" s="20">
        <f t="shared" si="140"/>
        <v>-28.1</v>
      </c>
      <c r="P493" s="20">
        <v>0.8</v>
      </c>
      <c r="Q493" s="19" t="s">
        <v>1194</v>
      </c>
      <c r="R493" s="20">
        <f t="shared" ref="R493:R514" si="146">24.12-(9866/U493)</f>
        <v>-8.44105610561056</v>
      </c>
      <c r="S493" s="19">
        <f t="shared" si="141"/>
        <v>-8.6410561056105593</v>
      </c>
      <c r="T493" s="20">
        <v>30</v>
      </c>
      <c r="U493" s="20">
        <f t="shared" si="142"/>
        <v>303</v>
      </c>
      <c r="V493" s="23" t="s">
        <v>860</v>
      </c>
      <c r="W493" s="19">
        <f t="shared" si="143"/>
        <v>20.0215494334699</v>
      </c>
      <c r="X493" s="21">
        <f t="shared" si="144"/>
        <v>999.79404795272626</v>
      </c>
      <c r="Y493" s="21">
        <f t="shared" si="145"/>
        <v>819.87066282055775</v>
      </c>
    </row>
    <row r="494" spans="1:26" x14ac:dyDescent="0.2">
      <c r="A494" s="19">
        <v>365.5</v>
      </c>
      <c r="B494" s="19">
        <f t="shared" si="132"/>
        <v>10.300000000000011</v>
      </c>
      <c r="C494" s="19">
        <f t="shared" si="139"/>
        <v>6.6999999999999886</v>
      </c>
      <c r="D494" s="19">
        <v>375.8</v>
      </c>
      <c r="E494" s="19">
        <v>372.2</v>
      </c>
      <c r="F494" s="5" t="s">
        <v>1047</v>
      </c>
      <c r="G494" s="24">
        <v>50.5</v>
      </c>
      <c r="H494" s="24">
        <v>20.3</v>
      </c>
      <c r="I494" s="5" t="s">
        <v>1192</v>
      </c>
      <c r="J494" s="5">
        <v>62.25</v>
      </c>
      <c r="K494" s="25">
        <v>1</v>
      </c>
      <c r="L494" s="25">
        <v>0</v>
      </c>
      <c r="M494" s="19">
        <v>-31.6</v>
      </c>
      <c r="N494" s="19" t="s">
        <v>1193</v>
      </c>
      <c r="O494" s="20">
        <f t="shared" si="140"/>
        <v>-28.1</v>
      </c>
      <c r="P494" s="20">
        <v>0.7</v>
      </c>
      <c r="Q494" s="19" t="s">
        <v>1194</v>
      </c>
      <c r="R494" s="20">
        <f t="shared" si="146"/>
        <v>-8.44105610561056</v>
      </c>
      <c r="S494" s="19">
        <f t="shared" si="141"/>
        <v>-8.7410561056105607</v>
      </c>
      <c r="T494" s="20">
        <v>30</v>
      </c>
      <c r="U494" s="20">
        <f t="shared" si="142"/>
        <v>303</v>
      </c>
      <c r="V494" s="23" t="s">
        <v>860</v>
      </c>
      <c r="W494" s="19">
        <f t="shared" si="143"/>
        <v>19.918658189514773</v>
      </c>
      <c r="X494" s="21">
        <f t="shared" si="144"/>
        <v>984.16348867545264</v>
      </c>
      <c r="Y494" s="21">
        <f t="shared" si="145"/>
        <v>798.68245130911237</v>
      </c>
    </row>
    <row r="495" spans="1:26" x14ac:dyDescent="0.2">
      <c r="A495" s="19">
        <v>366</v>
      </c>
      <c r="B495" s="19">
        <f t="shared" si="132"/>
        <v>9.8000000000000114</v>
      </c>
      <c r="C495" s="19">
        <f t="shared" si="139"/>
        <v>6.1999999999999886</v>
      </c>
      <c r="D495" s="19">
        <v>375.8</v>
      </c>
      <c r="E495" s="19">
        <v>372.2</v>
      </c>
      <c r="F495" s="5" t="s">
        <v>1047</v>
      </c>
      <c r="G495" s="24">
        <v>50.5</v>
      </c>
      <c r="H495" s="24">
        <v>20.3</v>
      </c>
      <c r="I495" s="5" t="s">
        <v>1192</v>
      </c>
      <c r="J495" s="5">
        <v>58.85</v>
      </c>
      <c r="K495" s="25">
        <v>1</v>
      </c>
      <c r="L495" s="25">
        <v>0</v>
      </c>
      <c r="M495" s="19">
        <v>-31.2</v>
      </c>
      <c r="N495" s="19" t="s">
        <v>1193</v>
      </c>
      <c r="O495" s="20">
        <f t="shared" si="140"/>
        <v>-27.7</v>
      </c>
      <c r="P495" s="20">
        <v>0.8</v>
      </c>
      <c r="Q495" s="19" t="s">
        <v>1194</v>
      </c>
      <c r="R495" s="20">
        <f t="shared" si="146"/>
        <v>-8.44105610561056</v>
      </c>
      <c r="S495" s="19">
        <f t="shared" si="141"/>
        <v>-8.6410561056105593</v>
      </c>
      <c r="T495" s="20">
        <v>30</v>
      </c>
      <c r="U495" s="20">
        <f t="shared" si="142"/>
        <v>303</v>
      </c>
      <c r="V495" s="23" t="s">
        <v>860</v>
      </c>
      <c r="W495" s="19">
        <f t="shared" si="143"/>
        <v>19.601916995155342</v>
      </c>
      <c r="X495" s="21">
        <f t="shared" si="144"/>
        <v>938.97338025995862</v>
      </c>
      <c r="Y495" s="21">
        <f t="shared" si="145"/>
        <v>739.82466907074695</v>
      </c>
    </row>
    <row r="496" spans="1:26" x14ac:dyDescent="0.2">
      <c r="A496" s="19">
        <v>367</v>
      </c>
      <c r="B496" s="19">
        <f t="shared" si="132"/>
        <v>8.8000000000000114</v>
      </c>
      <c r="C496" s="19">
        <f t="shared" si="139"/>
        <v>5.1999999999999886</v>
      </c>
      <c r="D496" s="19">
        <v>375.8</v>
      </c>
      <c r="E496" s="19">
        <v>372.2</v>
      </c>
      <c r="F496" s="5" t="s">
        <v>1047</v>
      </c>
      <c r="G496" s="24">
        <v>50.5</v>
      </c>
      <c r="H496" s="24">
        <v>20.3</v>
      </c>
      <c r="I496" s="5" t="s">
        <v>1192</v>
      </c>
      <c r="J496" s="5">
        <v>56.35</v>
      </c>
      <c r="K496" s="25">
        <v>1</v>
      </c>
      <c r="L496" s="25">
        <v>0</v>
      </c>
      <c r="M496" s="19">
        <v>-31.1</v>
      </c>
      <c r="N496" s="19" t="s">
        <v>1193</v>
      </c>
      <c r="O496" s="20">
        <f t="shared" si="140"/>
        <v>-27.6</v>
      </c>
      <c r="P496" s="20">
        <v>1.1000000000000001</v>
      </c>
      <c r="Q496" s="19" t="s">
        <v>1194</v>
      </c>
      <c r="R496" s="20">
        <f t="shared" si="146"/>
        <v>-8.44105610561056</v>
      </c>
      <c r="S496" s="19">
        <f t="shared" si="141"/>
        <v>-8.3410561056105603</v>
      </c>
      <c r="T496" s="20">
        <v>30</v>
      </c>
      <c r="U496" s="20">
        <f t="shared" si="142"/>
        <v>303</v>
      </c>
      <c r="V496" s="23" t="s">
        <v>860</v>
      </c>
      <c r="W496" s="19">
        <f t="shared" si="143"/>
        <v>19.805577842852308</v>
      </c>
      <c r="X496" s="21">
        <f t="shared" si="144"/>
        <v>967.53926841274699</v>
      </c>
      <c r="Y496" s="21">
        <f t="shared" si="145"/>
        <v>776.62432320192704</v>
      </c>
    </row>
    <row r="497" spans="1:25" x14ac:dyDescent="0.2">
      <c r="A497" s="19">
        <v>367.8</v>
      </c>
      <c r="B497" s="19">
        <f t="shared" si="132"/>
        <v>8</v>
      </c>
      <c r="C497" s="19">
        <f t="shared" si="139"/>
        <v>4.3999999999999773</v>
      </c>
      <c r="D497" s="19">
        <v>375.8</v>
      </c>
      <c r="E497" s="19">
        <v>372.2</v>
      </c>
      <c r="F497" s="5" t="s">
        <v>1047</v>
      </c>
      <c r="G497" s="24">
        <v>50.5</v>
      </c>
      <c r="H497" s="24">
        <v>20.3</v>
      </c>
      <c r="I497" s="5" t="s">
        <v>1192</v>
      </c>
      <c r="J497" s="5">
        <v>54.75</v>
      </c>
      <c r="K497" s="25">
        <v>1</v>
      </c>
      <c r="L497" s="25">
        <v>0</v>
      </c>
      <c r="M497" s="19">
        <v>-30.3</v>
      </c>
      <c r="N497" s="19" t="s">
        <v>1193</v>
      </c>
      <c r="O497" s="20">
        <f t="shared" si="140"/>
        <v>-26.8</v>
      </c>
      <c r="P497" s="20">
        <v>1.3</v>
      </c>
      <c r="Q497" s="19" t="s">
        <v>1194</v>
      </c>
      <c r="R497" s="20">
        <f t="shared" si="146"/>
        <v>-8.44105610561056</v>
      </c>
      <c r="S497" s="19">
        <f t="shared" si="141"/>
        <v>-8.1410561056105593</v>
      </c>
      <c r="T497" s="20">
        <v>30</v>
      </c>
      <c r="U497" s="20">
        <f t="shared" si="142"/>
        <v>303</v>
      </c>
      <c r="V497" s="23" t="s">
        <v>860</v>
      </c>
      <c r="W497" s="19">
        <f t="shared" si="143"/>
        <v>19.172774244132107</v>
      </c>
      <c r="X497" s="21">
        <f t="shared" si="144"/>
        <v>883.97935756048798</v>
      </c>
      <c r="Y497" s="21">
        <f t="shared" si="145"/>
        <v>672.66257228157303</v>
      </c>
    </row>
    <row r="498" spans="1:25" x14ac:dyDescent="0.2">
      <c r="A498" s="19">
        <v>368</v>
      </c>
      <c r="B498" s="19">
        <f t="shared" si="132"/>
        <v>7.8000000000000114</v>
      </c>
      <c r="C498" s="19">
        <f t="shared" si="139"/>
        <v>4.1999999999999886</v>
      </c>
      <c r="D498" s="19">
        <v>375.8</v>
      </c>
      <c r="E498" s="19">
        <v>372.2</v>
      </c>
      <c r="F498" s="5" t="s">
        <v>1047</v>
      </c>
      <c r="G498" s="24">
        <v>50.5</v>
      </c>
      <c r="H498" s="24">
        <v>20.3</v>
      </c>
      <c r="I498" s="5" t="s">
        <v>1192</v>
      </c>
      <c r="J498" s="5">
        <v>51.65</v>
      </c>
      <c r="K498" s="25">
        <v>1</v>
      </c>
      <c r="L498" s="25">
        <v>0</v>
      </c>
      <c r="M498" s="19">
        <v>-29.8</v>
      </c>
      <c r="N498" s="19" t="s">
        <v>1193</v>
      </c>
      <c r="O498" s="20">
        <f t="shared" si="140"/>
        <v>-26.3</v>
      </c>
      <c r="P498" s="20">
        <v>1.4</v>
      </c>
      <c r="Q498" s="19" t="s">
        <v>1194</v>
      </c>
      <c r="R498" s="20">
        <f t="shared" si="146"/>
        <v>-8.506030706727234</v>
      </c>
      <c r="S498" s="19">
        <f t="shared" si="141"/>
        <v>-8.1060307067272337</v>
      </c>
      <c r="T498" s="20">
        <v>29.396576791233969</v>
      </c>
      <c r="U498" s="20">
        <f t="shared" si="142"/>
        <v>302.396576791234</v>
      </c>
      <c r="V498" s="23" t="s">
        <v>860</v>
      </c>
      <c r="W498" s="19">
        <f t="shared" si="143"/>
        <v>18.685395186682552</v>
      </c>
      <c r="X498" s="21">
        <f t="shared" si="144"/>
        <v>817.16975841376177</v>
      </c>
      <c r="Y498" s="21">
        <f t="shared" si="145"/>
        <v>601.19993510209338</v>
      </c>
    </row>
    <row r="499" spans="1:25" x14ac:dyDescent="0.2">
      <c r="A499" s="19">
        <v>368.5</v>
      </c>
      <c r="B499" s="19">
        <f t="shared" si="132"/>
        <v>7.3000000000000114</v>
      </c>
      <c r="C499" s="19">
        <f t="shared" si="139"/>
        <v>3.6999999999999886</v>
      </c>
      <c r="D499" s="19">
        <v>375.8</v>
      </c>
      <c r="E499" s="19">
        <v>372.2</v>
      </c>
      <c r="F499" s="5" t="s">
        <v>1047</v>
      </c>
      <c r="G499" s="24">
        <v>50.5</v>
      </c>
      <c r="H499" s="24">
        <v>20.3</v>
      </c>
      <c r="I499" s="5" t="s">
        <v>1192</v>
      </c>
      <c r="J499" s="5">
        <v>50.35</v>
      </c>
      <c r="K499" s="25">
        <v>1</v>
      </c>
      <c r="L499" s="25">
        <v>0</v>
      </c>
      <c r="M499" s="19">
        <v>-30</v>
      </c>
      <c r="N499" s="19" t="s">
        <v>1193</v>
      </c>
      <c r="O499" s="20">
        <f t="shared" si="140"/>
        <v>-26.5</v>
      </c>
      <c r="P499" s="20">
        <v>0.6</v>
      </c>
      <c r="Q499" s="19" t="s">
        <v>1194</v>
      </c>
      <c r="R499" s="20">
        <f t="shared" si="146"/>
        <v>-8.4893840528920812</v>
      </c>
      <c r="S499" s="19">
        <f t="shared" si="141"/>
        <v>-8.8893840528920816</v>
      </c>
      <c r="T499" s="20">
        <v>29.550946193814969</v>
      </c>
      <c r="U499" s="20">
        <f t="shared" si="142"/>
        <v>302.55094619381498</v>
      </c>
      <c r="V499" s="23" t="s">
        <v>860</v>
      </c>
      <c r="W499" s="19">
        <f t="shared" si="143"/>
        <v>18.090000972889484</v>
      </c>
      <c r="X499" s="21">
        <f t="shared" si="144"/>
        <v>762.09045775346908</v>
      </c>
      <c r="Y499" s="21">
        <f t="shared" si="145"/>
        <v>541.56134393446052</v>
      </c>
    </row>
    <row r="500" spans="1:25" x14ac:dyDescent="0.2">
      <c r="A500" s="19">
        <v>369</v>
      </c>
      <c r="B500" s="19">
        <f t="shared" si="132"/>
        <v>6.8000000000000114</v>
      </c>
      <c r="C500" s="19">
        <f t="shared" si="139"/>
        <v>3.1999999999999886</v>
      </c>
      <c r="D500" s="19">
        <v>375.8</v>
      </c>
      <c r="E500" s="19">
        <v>372.2</v>
      </c>
      <c r="F500" s="5" t="s">
        <v>1048</v>
      </c>
      <c r="G500" s="24">
        <v>50.5</v>
      </c>
      <c r="H500" s="24">
        <v>20.3</v>
      </c>
      <c r="I500" s="5" t="s">
        <v>1192</v>
      </c>
      <c r="J500" s="5">
        <v>49.35</v>
      </c>
      <c r="K500" s="25">
        <v>1</v>
      </c>
      <c r="L500" s="25">
        <v>0</v>
      </c>
      <c r="M500" s="19">
        <v>-29.7</v>
      </c>
      <c r="N500" s="19" t="s">
        <v>1193</v>
      </c>
      <c r="O500" s="20">
        <f t="shared" si="140"/>
        <v>-26.2</v>
      </c>
      <c r="P500" s="20">
        <v>0.9</v>
      </c>
      <c r="Q500" s="19" t="s">
        <v>1194</v>
      </c>
      <c r="R500" s="20">
        <f t="shared" si="146"/>
        <v>-8.4090987766031979</v>
      </c>
      <c r="S500" s="19">
        <f t="shared" si="141"/>
        <v>-8.5090987766031976</v>
      </c>
      <c r="T500" s="20">
        <v>30.297674114974068</v>
      </c>
      <c r="U500" s="20">
        <f t="shared" si="142"/>
        <v>303.29767411497409</v>
      </c>
      <c r="V500" s="23" t="s">
        <v>860</v>
      </c>
      <c r="W500" s="19">
        <f t="shared" si="143"/>
        <v>18.166873303960607</v>
      </c>
      <c r="X500" s="21">
        <f t="shared" si="144"/>
        <v>782.68657335064415</v>
      </c>
      <c r="Y500" s="21">
        <f t="shared" si="145"/>
        <v>558.50450364475341</v>
      </c>
    </row>
    <row r="501" spans="1:25" x14ac:dyDescent="0.2">
      <c r="A501" s="19">
        <v>370.5</v>
      </c>
      <c r="B501" s="19">
        <f t="shared" si="132"/>
        <v>5.3000000000000114</v>
      </c>
      <c r="C501" s="19">
        <f t="shared" si="139"/>
        <v>1.6999999999999886</v>
      </c>
      <c r="D501" s="19">
        <v>375.8</v>
      </c>
      <c r="E501" s="19">
        <v>372.2</v>
      </c>
      <c r="F501" s="5" t="s">
        <v>1048</v>
      </c>
      <c r="G501" s="24">
        <v>50.5</v>
      </c>
      <c r="H501" s="24">
        <v>20.3</v>
      </c>
      <c r="I501" s="5" t="s">
        <v>1192</v>
      </c>
      <c r="J501" s="5">
        <v>49.25</v>
      </c>
      <c r="K501" s="25">
        <v>1</v>
      </c>
      <c r="L501" s="25">
        <v>0</v>
      </c>
      <c r="M501" s="19">
        <v>-29.9</v>
      </c>
      <c r="N501" s="19" t="s">
        <v>1193</v>
      </c>
      <c r="O501" s="20">
        <f t="shared" si="140"/>
        <v>-26.4</v>
      </c>
      <c r="P501" s="20">
        <v>0.9</v>
      </c>
      <c r="Q501" s="19" t="s">
        <v>1194</v>
      </c>
      <c r="R501" s="20">
        <f t="shared" si="146"/>
        <v>-8.3941575100244386</v>
      </c>
      <c r="S501" s="19">
        <f t="shared" si="141"/>
        <v>-8.4941575100244382</v>
      </c>
      <c r="T501" s="20">
        <v>30.437048828905155</v>
      </c>
      <c r="U501" s="20">
        <f t="shared" si="142"/>
        <v>303.43704882890518</v>
      </c>
      <c r="V501" s="23" t="s">
        <v>860</v>
      </c>
      <c r="W501" s="19">
        <f t="shared" si="143"/>
        <v>18.391374784280544</v>
      </c>
      <c r="X501" s="21">
        <f t="shared" si="144"/>
        <v>806.9638491926728</v>
      </c>
      <c r="Y501" s="21">
        <f t="shared" si="145"/>
        <v>583.15047978580742</v>
      </c>
    </row>
    <row r="502" spans="1:25" x14ac:dyDescent="0.2">
      <c r="A502" s="19">
        <v>371</v>
      </c>
      <c r="B502" s="19">
        <f t="shared" si="132"/>
        <v>4.8000000000000114</v>
      </c>
      <c r="C502" s="19">
        <f t="shared" si="139"/>
        <v>1.1999999999999886</v>
      </c>
      <c r="D502" s="19">
        <v>375.8</v>
      </c>
      <c r="E502" s="19">
        <v>372.2</v>
      </c>
      <c r="F502" s="5" t="s">
        <v>1048</v>
      </c>
      <c r="G502" s="24">
        <v>50.5</v>
      </c>
      <c r="H502" s="24">
        <v>20.3</v>
      </c>
      <c r="I502" s="5" t="s">
        <v>1192</v>
      </c>
      <c r="J502" s="5">
        <v>46.4</v>
      </c>
      <c r="K502" s="25">
        <v>1</v>
      </c>
      <c r="L502" s="25">
        <v>0</v>
      </c>
      <c r="M502" s="19">
        <v>-30.1</v>
      </c>
      <c r="N502" s="19" t="s">
        <v>1193</v>
      </c>
      <c r="O502" s="20">
        <f t="shared" si="140"/>
        <v>-26.6</v>
      </c>
      <c r="P502" s="20">
        <v>-0.3</v>
      </c>
      <c r="Q502" s="19" t="s">
        <v>1194</v>
      </c>
      <c r="R502" s="20">
        <f t="shared" si="146"/>
        <v>-8.3272230004541434</v>
      </c>
      <c r="S502" s="19">
        <f t="shared" si="141"/>
        <v>-9.6272230004541441</v>
      </c>
      <c r="T502" s="20">
        <v>31.063001011270273</v>
      </c>
      <c r="U502" s="20">
        <f t="shared" si="142"/>
        <v>304.06300101127027</v>
      </c>
      <c r="V502" s="23" t="s">
        <v>860</v>
      </c>
      <c r="W502" s="19">
        <f t="shared" si="143"/>
        <v>17.436590301567634</v>
      </c>
      <c r="X502" s="21">
        <f t="shared" si="144"/>
        <v>732.44668079256257</v>
      </c>
      <c r="Y502" s="21">
        <f t="shared" si="145"/>
        <v>504.23086025004937</v>
      </c>
    </row>
    <row r="503" spans="1:25" x14ac:dyDescent="0.2">
      <c r="A503" s="19">
        <v>371</v>
      </c>
      <c r="B503" s="19">
        <f t="shared" si="132"/>
        <v>4.8000000000000114</v>
      </c>
      <c r="C503" s="19">
        <f t="shared" si="139"/>
        <v>1.1999999999999886</v>
      </c>
      <c r="D503" s="19">
        <v>375.8</v>
      </c>
      <c r="E503" s="19">
        <v>372.2</v>
      </c>
      <c r="F503" s="5" t="s">
        <v>1048</v>
      </c>
      <c r="G503" s="24">
        <v>50.5</v>
      </c>
      <c r="H503" s="24">
        <v>20.3</v>
      </c>
      <c r="I503" s="5" t="s">
        <v>1192</v>
      </c>
      <c r="J503" s="5">
        <v>45.9</v>
      </c>
      <c r="K503" s="25">
        <v>1</v>
      </c>
      <c r="L503" s="25">
        <v>0</v>
      </c>
      <c r="M503" s="19">
        <v>-31.2</v>
      </c>
      <c r="N503" s="19" t="s">
        <v>1193</v>
      </c>
      <c r="O503" s="20">
        <f t="shared" si="140"/>
        <v>-27.7</v>
      </c>
      <c r="P503" s="20">
        <v>0.9</v>
      </c>
      <c r="Q503" s="19" t="s">
        <v>1194</v>
      </c>
      <c r="R503" s="20">
        <f t="shared" si="146"/>
        <v>-8.2832978421182482</v>
      </c>
      <c r="S503" s="19">
        <f t="shared" si="141"/>
        <v>-8.3832978421182478</v>
      </c>
      <c r="T503" s="20">
        <v>31.475181756840737</v>
      </c>
      <c r="U503" s="20">
        <f t="shared" si="142"/>
        <v>304.47518175684075</v>
      </c>
      <c r="V503" s="23" t="s">
        <v>860</v>
      </c>
      <c r="W503" s="19">
        <f t="shared" si="143"/>
        <v>19.867018572335525</v>
      </c>
      <c r="X503" s="21">
        <f t="shared" si="144"/>
        <v>1010.2863318389923</v>
      </c>
      <c r="Y503" s="21">
        <f t="shared" si="145"/>
        <v>815.73881120497265</v>
      </c>
    </row>
    <row r="504" spans="1:25" x14ac:dyDescent="0.2">
      <c r="A504" s="19">
        <v>372.9</v>
      </c>
      <c r="B504" s="19">
        <f t="shared" si="132"/>
        <v>0.69999999999998863</v>
      </c>
      <c r="C504" s="19">
        <f t="shared" si="139"/>
        <v>9.8000000000000114</v>
      </c>
      <c r="D504" s="19">
        <v>372.2</v>
      </c>
      <c r="E504" s="19">
        <v>382.7</v>
      </c>
      <c r="F504" s="5" t="s">
        <v>1052</v>
      </c>
      <c r="G504" s="24">
        <v>50.5</v>
      </c>
      <c r="H504" s="24">
        <v>20.3</v>
      </c>
      <c r="I504" s="5" t="s">
        <v>1192</v>
      </c>
      <c r="J504" s="5">
        <v>45.2</v>
      </c>
      <c r="K504" s="25">
        <v>1</v>
      </c>
      <c r="L504" s="25">
        <v>0</v>
      </c>
      <c r="M504" s="19">
        <v>-30.9</v>
      </c>
      <c r="N504" s="19" t="s">
        <v>1193</v>
      </c>
      <c r="O504" s="20">
        <f t="shared" si="140"/>
        <v>-27.4</v>
      </c>
      <c r="P504" s="20">
        <v>0.2</v>
      </c>
      <c r="Q504" s="19" t="s">
        <v>1194</v>
      </c>
      <c r="R504" s="20">
        <f t="shared" si="146"/>
        <v>-8.2223592549311668</v>
      </c>
      <c r="S504" s="19">
        <f t="shared" si="141"/>
        <v>-9.0223592549311675</v>
      </c>
      <c r="T504" s="20">
        <v>32.048865552247932</v>
      </c>
      <c r="U504" s="20">
        <f t="shared" si="142"/>
        <v>305.04886555224795</v>
      </c>
      <c r="V504" s="23" t="s">
        <v>860</v>
      </c>
      <c r="W504" s="19">
        <f t="shared" si="143"/>
        <v>18.895373992462218</v>
      </c>
      <c r="X504" s="21">
        <f t="shared" si="144"/>
        <v>892.70602568332322</v>
      </c>
      <c r="Y504" s="21">
        <f t="shared" si="145"/>
        <v>665.94695011463648</v>
      </c>
    </row>
    <row r="505" spans="1:25" x14ac:dyDescent="0.2">
      <c r="A505" s="19">
        <v>373</v>
      </c>
      <c r="B505" s="19">
        <f t="shared" si="132"/>
        <v>0.80000000000001137</v>
      </c>
      <c r="C505" s="19">
        <f t="shared" si="139"/>
        <v>9.6999999999999886</v>
      </c>
      <c r="D505" s="19">
        <v>372.2</v>
      </c>
      <c r="E505" s="19">
        <v>382.7</v>
      </c>
      <c r="F505" s="5" t="s">
        <v>1052</v>
      </c>
      <c r="G505" s="24">
        <v>50.5</v>
      </c>
      <c r="H505" s="24">
        <v>20.3</v>
      </c>
      <c r="I505" s="5" t="s">
        <v>1192</v>
      </c>
      <c r="J505" s="5">
        <v>44.7</v>
      </c>
      <c r="K505" s="25">
        <v>1</v>
      </c>
      <c r="L505" s="25">
        <v>0</v>
      </c>
      <c r="M505" s="19">
        <v>-32.5</v>
      </c>
      <c r="N505" s="19" t="s">
        <v>1193</v>
      </c>
      <c r="O505" s="20">
        <f t="shared" si="140"/>
        <v>-29</v>
      </c>
      <c r="P505" s="20">
        <v>0.2</v>
      </c>
      <c r="Q505" s="19" t="s">
        <v>1194</v>
      </c>
      <c r="R505" s="20">
        <f t="shared" si="146"/>
        <v>-8.1943206996819846</v>
      </c>
      <c r="S505" s="19">
        <f t="shared" si="141"/>
        <v>-8.9943206996819853</v>
      </c>
      <c r="T505" s="20">
        <v>32.313550969898394</v>
      </c>
      <c r="U505" s="20">
        <f t="shared" si="142"/>
        <v>305.31355096989842</v>
      </c>
      <c r="V505" s="23" t="s">
        <v>860</v>
      </c>
      <c r="W505" s="19">
        <f t="shared" si="143"/>
        <v>20.603171267062905</v>
      </c>
      <c r="X505" s="21">
        <f t="shared" si="144"/>
        <v>1158.0996358525301</v>
      </c>
      <c r="Y505" s="21">
        <f t="shared" si="145"/>
        <v>1016.935433125165</v>
      </c>
    </row>
    <row r="506" spans="1:25" x14ac:dyDescent="0.2">
      <c r="A506" s="19">
        <v>373.5</v>
      </c>
      <c r="B506" s="19">
        <f t="shared" si="132"/>
        <v>1.3000000000000114</v>
      </c>
      <c r="C506" s="19">
        <f t="shared" si="139"/>
        <v>9.1999999999999886</v>
      </c>
      <c r="D506" s="19">
        <v>372.2</v>
      </c>
      <c r="E506" s="19">
        <v>382.7</v>
      </c>
      <c r="F506" s="5" t="s">
        <v>1052</v>
      </c>
      <c r="G506" s="24">
        <v>50.5</v>
      </c>
      <c r="H506" s="24">
        <v>20.3</v>
      </c>
      <c r="I506" s="5" t="s">
        <v>1192</v>
      </c>
      <c r="J506" s="5">
        <v>44.300000000000004</v>
      </c>
      <c r="K506" s="25">
        <v>1</v>
      </c>
      <c r="L506" s="25">
        <v>0</v>
      </c>
      <c r="M506" s="19">
        <v>-33</v>
      </c>
      <c r="N506" s="19" t="s">
        <v>1193</v>
      </c>
      <c r="O506" s="20">
        <f t="shared" si="140"/>
        <v>-29.5</v>
      </c>
      <c r="P506" s="20">
        <v>-0.2</v>
      </c>
      <c r="Q506" s="19" t="s">
        <v>1194</v>
      </c>
      <c r="R506" s="20">
        <f t="shared" si="146"/>
        <v>-8.1798424997251153</v>
      </c>
      <c r="S506" s="19">
        <f t="shared" si="141"/>
        <v>-9.3798424997251146</v>
      </c>
      <c r="T506" s="20">
        <v>32.45040583662179</v>
      </c>
      <c r="U506" s="20">
        <f t="shared" si="142"/>
        <v>305.45040583662177</v>
      </c>
      <c r="V506" s="23" t="s">
        <v>860</v>
      </c>
      <c r="W506" s="19">
        <f t="shared" si="143"/>
        <v>20.731743946702519</v>
      </c>
      <c r="X506" s="21">
        <f t="shared" si="144"/>
        <v>1187.5386858791551</v>
      </c>
      <c r="Y506" s="21">
        <f t="shared" si="145"/>
        <v>1061.4451390194372</v>
      </c>
    </row>
    <row r="507" spans="1:25" x14ac:dyDescent="0.2">
      <c r="A507" s="19">
        <v>374</v>
      </c>
      <c r="B507" s="19">
        <f t="shared" si="132"/>
        <v>1.8000000000000114</v>
      </c>
      <c r="C507" s="19">
        <f t="shared" si="139"/>
        <v>8.6999999999999886</v>
      </c>
      <c r="D507" s="19">
        <v>372.2</v>
      </c>
      <c r="E507" s="19">
        <v>382.7</v>
      </c>
      <c r="F507" s="5" t="s">
        <v>1052</v>
      </c>
      <c r="G507" s="24">
        <v>50.5</v>
      </c>
      <c r="H507" s="24">
        <v>20.3</v>
      </c>
      <c r="I507" s="5" t="s">
        <v>1192</v>
      </c>
      <c r="J507" s="5">
        <v>43.4</v>
      </c>
      <c r="K507" s="25">
        <v>1</v>
      </c>
      <c r="L507" s="25">
        <v>0</v>
      </c>
      <c r="M507" s="19">
        <v>-33.200000000000003</v>
      </c>
      <c r="N507" s="19" t="s">
        <v>1193</v>
      </c>
      <c r="O507" s="20">
        <f t="shared" si="140"/>
        <v>-29.700000000000003</v>
      </c>
      <c r="P507" s="20">
        <v>-0.6</v>
      </c>
      <c r="Q507" s="19" t="s">
        <v>1194</v>
      </c>
      <c r="R507" s="20">
        <f t="shared" si="146"/>
        <v>-8.115863979619153</v>
      </c>
      <c r="S507" s="19">
        <f t="shared" si="141"/>
        <v>-9.7158639796191526</v>
      </c>
      <c r="T507" s="20">
        <v>33.056633265287793</v>
      </c>
      <c r="U507" s="20">
        <f t="shared" si="142"/>
        <v>306.05663326528781</v>
      </c>
      <c r="V507" s="23" t="s">
        <v>860</v>
      </c>
      <c r="W507" s="19">
        <f t="shared" si="143"/>
        <v>20.595832237845002</v>
      </c>
      <c r="X507" s="21">
        <f t="shared" si="144"/>
        <v>1175.9086338025393</v>
      </c>
      <c r="Y507" s="21">
        <f t="shared" si="145"/>
        <v>1031.5650099665061</v>
      </c>
    </row>
    <row r="508" spans="1:25" x14ac:dyDescent="0.2">
      <c r="A508" s="19">
        <v>374.5</v>
      </c>
      <c r="B508" s="19">
        <f t="shared" si="132"/>
        <v>2.3000000000000114</v>
      </c>
      <c r="C508" s="19">
        <f t="shared" si="139"/>
        <v>8.1999999999999886</v>
      </c>
      <c r="D508" s="19">
        <v>372.2</v>
      </c>
      <c r="E508" s="19">
        <v>382.7</v>
      </c>
      <c r="F508" s="5" t="s">
        <v>1052</v>
      </c>
      <c r="G508" s="24">
        <v>50.5</v>
      </c>
      <c r="H508" s="24">
        <v>20.3</v>
      </c>
      <c r="I508" s="5" t="s">
        <v>1192</v>
      </c>
      <c r="J508" s="5">
        <v>42.5</v>
      </c>
      <c r="K508" s="25">
        <v>1</v>
      </c>
      <c r="L508" s="25">
        <v>0</v>
      </c>
      <c r="M508" s="19">
        <v>-32.4</v>
      </c>
      <c r="N508" s="19" t="s">
        <v>1193</v>
      </c>
      <c r="O508" s="20">
        <f t="shared" si="140"/>
        <v>-28.9</v>
      </c>
      <c r="P508" s="20">
        <v>-1</v>
      </c>
      <c r="Q508" s="19" t="s">
        <v>1194</v>
      </c>
      <c r="R508" s="20">
        <f t="shared" si="146"/>
        <v>-8.0308953189871808</v>
      </c>
      <c r="S508" s="19">
        <f t="shared" si="141"/>
        <v>-10.030895318987181</v>
      </c>
      <c r="T508" s="20">
        <v>33.865482348589168</v>
      </c>
      <c r="U508" s="20">
        <f t="shared" si="142"/>
        <v>306.86548234858918</v>
      </c>
      <c r="V508" s="23" t="s">
        <v>860</v>
      </c>
      <c r="W508" s="19">
        <f t="shared" si="143"/>
        <v>19.430650479881351</v>
      </c>
      <c r="X508" s="21">
        <f t="shared" si="144"/>
        <v>999.62808486133861</v>
      </c>
      <c r="Y508" s="21">
        <f t="shared" si="145"/>
        <v>776.24926628508024</v>
      </c>
    </row>
    <row r="509" spans="1:25" x14ac:dyDescent="0.2">
      <c r="A509" s="19">
        <v>375</v>
      </c>
      <c r="B509" s="19">
        <f t="shared" ref="B509:B514" si="147">ABS(A509-E509)</f>
        <v>7.6999999999999886</v>
      </c>
      <c r="C509" s="19">
        <f t="shared" si="139"/>
        <v>7.6999999999999886</v>
      </c>
      <c r="D509" s="19">
        <v>372.2</v>
      </c>
      <c r="E509" s="19">
        <v>382.7</v>
      </c>
      <c r="F509" s="5" t="s">
        <v>1053</v>
      </c>
      <c r="G509" s="24">
        <v>50.5</v>
      </c>
      <c r="H509" s="24">
        <v>20.3</v>
      </c>
      <c r="I509" s="5" t="s">
        <v>1192</v>
      </c>
      <c r="J509" s="5">
        <v>40.300000000000004</v>
      </c>
      <c r="K509" s="25">
        <v>1</v>
      </c>
      <c r="L509" s="25">
        <v>0</v>
      </c>
      <c r="M509" s="19">
        <v>-32</v>
      </c>
      <c r="N509" s="19" t="s">
        <v>1193</v>
      </c>
      <c r="O509" s="20">
        <f t="shared" si="140"/>
        <v>-28.5</v>
      </c>
      <c r="P509" s="20">
        <v>0</v>
      </c>
      <c r="Q509" s="19" t="s">
        <v>1194</v>
      </c>
      <c r="R509" s="20">
        <f t="shared" si="146"/>
        <v>-8.0452896280843937</v>
      </c>
      <c r="S509" s="19">
        <f t="shared" si="141"/>
        <v>-9.0452896280843937</v>
      </c>
      <c r="T509" s="20">
        <v>33.728156782574921</v>
      </c>
      <c r="U509" s="20">
        <f t="shared" si="142"/>
        <v>306.7281567825749</v>
      </c>
      <c r="V509" s="23" t="s">
        <v>860</v>
      </c>
      <c r="W509" s="19">
        <f t="shared" si="143"/>
        <v>20.025435277319261</v>
      </c>
      <c r="X509" s="21">
        <f t="shared" si="144"/>
        <v>1088.2056811042653</v>
      </c>
      <c r="Y509" s="21">
        <f t="shared" si="145"/>
        <v>892.74219348605482</v>
      </c>
    </row>
    <row r="510" spans="1:25" x14ac:dyDescent="0.2">
      <c r="A510" s="19">
        <v>376</v>
      </c>
      <c r="B510" s="19">
        <f t="shared" si="147"/>
        <v>6.6999999999999886</v>
      </c>
      <c r="C510" s="19">
        <f t="shared" si="139"/>
        <v>6.6999999999999886</v>
      </c>
      <c r="D510" s="19">
        <v>372.2</v>
      </c>
      <c r="E510" s="19">
        <v>382.7</v>
      </c>
      <c r="F510" s="5" t="s">
        <v>1053</v>
      </c>
      <c r="G510" s="24">
        <v>50.5</v>
      </c>
      <c r="H510" s="24">
        <v>20.3</v>
      </c>
      <c r="I510" s="5" t="s">
        <v>1192</v>
      </c>
      <c r="J510" s="5">
        <v>36.5</v>
      </c>
      <c r="K510" s="25">
        <v>1</v>
      </c>
      <c r="L510" s="25">
        <v>0</v>
      </c>
      <c r="M510" s="19">
        <v>-32.799999999999997</v>
      </c>
      <c r="N510" s="19" t="s">
        <v>1193</v>
      </c>
      <c r="O510" s="20">
        <f t="shared" si="140"/>
        <v>-29.299999999999997</v>
      </c>
      <c r="P510" s="20">
        <v>0.2</v>
      </c>
      <c r="Q510" s="19" t="s">
        <v>1194</v>
      </c>
      <c r="R510" s="20">
        <f t="shared" si="146"/>
        <v>-8.1717037536990453</v>
      </c>
      <c r="S510" s="19">
        <f t="shared" si="141"/>
        <v>-8.971703753699046</v>
      </c>
      <c r="T510" s="20">
        <v>32.527391036771782</v>
      </c>
      <c r="U510" s="20">
        <f t="shared" si="142"/>
        <v>305.5273910367718</v>
      </c>
      <c r="V510" s="23" t="s">
        <v>860</v>
      </c>
      <c r="W510" s="19">
        <f t="shared" si="143"/>
        <v>20.941893732667971</v>
      </c>
      <c r="X510" s="21">
        <f t="shared" si="144"/>
        <v>1234.5562232651332</v>
      </c>
      <c r="Y510" s="21">
        <f t="shared" si="145"/>
        <v>1138.8055894005192</v>
      </c>
    </row>
    <row r="511" spans="1:25" x14ac:dyDescent="0.2">
      <c r="A511" s="19">
        <v>377</v>
      </c>
      <c r="B511" s="19">
        <f t="shared" si="147"/>
        <v>5.6999999999999886</v>
      </c>
      <c r="C511" s="19">
        <f t="shared" si="139"/>
        <v>5.6999999999999886</v>
      </c>
      <c r="D511" s="19">
        <v>372.2</v>
      </c>
      <c r="E511" s="19">
        <v>382.7</v>
      </c>
      <c r="F511" s="5" t="s">
        <v>1053</v>
      </c>
      <c r="G511" s="24">
        <v>50.5</v>
      </c>
      <c r="H511" s="24">
        <v>20.3</v>
      </c>
      <c r="I511" s="5" t="s">
        <v>1192</v>
      </c>
      <c r="J511" s="5">
        <v>34.4</v>
      </c>
      <c r="K511" s="25">
        <v>1</v>
      </c>
      <c r="L511" s="25">
        <v>0</v>
      </c>
      <c r="M511" s="19">
        <v>-33</v>
      </c>
      <c r="N511" s="19" t="s">
        <v>1193</v>
      </c>
      <c r="O511" s="20">
        <f t="shared" si="140"/>
        <v>-29.5</v>
      </c>
      <c r="P511" s="20">
        <v>0.1</v>
      </c>
      <c r="Q511" s="19" t="s">
        <v>1194</v>
      </c>
      <c r="R511" s="20">
        <f t="shared" si="146"/>
        <v>-8.0135482968439398</v>
      </c>
      <c r="S511" s="19">
        <f t="shared" si="141"/>
        <v>-8.9135482968439401</v>
      </c>
      <c r="T511" s="20">
        <v>34.031141063528516</v>
      </c>
      <c r="U511" s="20">
        <f t="shared" si="142"/>
        <v>307.03114106352854</v>
      </c>
      <c r="V511" s="23" t="s">
        <v>860</v>
      </c>
      <c r="W511" s="19">
        <f t="shared" si="143"/>
        <v>21.212211955853768</v>
      </c>
      <c r="X511" s="21">
        <f t="shared" si="144"/>
        <v>1341.2293346537858</v>
      </c>
      <c r="Y511" s="21">
        <f t="shared" si="145"/>
        <v>1295.4180001444768</v>
      </c>
    </row>
    <row r="512" spans="1:25" x14ac:dyDescent="0.2">
      <c r="A512" s="19">
        <v>378</v>
      </c>
      <c r="B512" s="19">
        <f t="shared" si="147"/>
        <v>4.6999999999999886</v>
      </c>
      <c r="C512" s="19">
        <f t="shared" si="139"/>
        <v>4.6999999999999886</v>
      </c>
      <c r="D512" s="19">
        <v>372.2</v>
      </c>
      <c r="E512" s="19">
        <v>382.7</v>
      </c>
      <c r="F512" s="5" t="s">
        <v>1053</v>
      </c>
      <c r="G512" s="24">
        <v>50.5</v>
      </c>
      <c r="H512" s="24">
        <v>20.3</v>
      </c>
      <c r="I512" s="5" t="s">
        <v>1192</v>
      </c>
      <c r="J512" s="5">
        <v>31.8</v>
      </c>
      <c r="K512" s="25">
        <v>1</v>
      </c>
      <c r="L512" s="25">
        <v>0</v>
      </c>
      <c r="M512" s="19">
        <v>-32.299999999999997</v>
      </c>
      <c r="N512" s="19" t="s">
        <v>1193</v>
      </c>
      <c r="O512" s="20">
        <f t="shared" si="140"/>
        <v>-28.799999999999997</v>
      </c>
      <c r="P512" s="20">
        <v>0.3</v>
      </c>
      <c r="Q512" s="19" t="s">
        <v>1194</v>
      </c>
      <c r="R512" s="20">
        <f t="shared" si="146"/>
        <v>-8.183355629796889</v>
      </c>
      <c r="S512" s="19">
        <f t="shared" si="141"/>
        <v>-8.8833556297968883</v>
      </c>
      <c r="T512" s="20">
        <v>32.417186779800581</v>
      </c>
      <c r="U512" s="20">
        <f t="shared" si="142"/>
        <v>305.4171867798006</v>
      </c>
      <c r="V512" s="23" t="s">
        <v>860</v>
      </c>
      <c r="W512" s="19">
        <f t="shared" si="143"/>
        <v>20.507253264212324</v>
      </c>
      <c r="X512" s="21">
        <f t="shared" si="144"/>
        <v>1142.2058533757317</v>
      </c>
      <c r="Y512" s="21">
        <f t="shared" si="145"/>
        <v>990.47688337605371</v>
      </c>
    </row>
    <row r="513" spans="1:25" x14ac:dyDescent="0.2">
      <c r="A513" s="19">
        <v>378</v>
      </c>
      <c r="B513" s="19">
        <f t="shared" si="147"/>
        <v>4.6999999999999886</v>
      </c>
      <c r="C513" s="19">
        <f t="shared" si="139"/>
        <v>4.6999999999999886</v>
      </c>
      <c r="D513" s="19">
        <v>372.2</v>
      </c>
      <c r="E513" s="19">
        <v>382.7</v>
      </c>
      <c r="F513" s="5" t="s">
        <v>1054</v>
      </c>
      <c r="G513" s="24">
        <v>50.5</v>
      </c>
      <c r="H513" s="24">
        <v>20.3</v>
      </c>
      <c r="I513" s="5" t="s">
        <v>1192</v>
      </c>
      <c r="J513" s="5">
        <v>29.900000000000002</v>
      </c>
      <c r="K513" s="25">
        <v>1</v>
      </c>
      <c r="L513" s="25">
        <v>0</v>
      </c>
      <c r="M513" s="19">
        <v>-32.799999999999997</v>
      </c>
      <c r="N513" s="19" t="s">
        <v>1193</v>
      </c>
      <c r="O513" s="20">
        <f t="shared" si="140"/>
        <v>-29.299999999999997</v>
      </c>
      <c r="P513" s="20">
        <v>0.2</v>
      </c>
      <c r="Q513" s="19" t="s">
        <v>1194</v>
      </c>
      <c r="R513" s="20">
        <f t="shared" si="146"/>
        <v>-8.2395276738533489</v>
      </c>
      <c r="S513" s="19">
        <f t="shared" si="141"/>
        <v>-9.0395276738533497</v>
      </c>
      <c r="T513" s="20">
        <v>31.887021202468695</v>
      </c>
      <c r="U513" s="20">
        <f t="shared" si="142"/>
        <v>304.8870212024687</v>
      </c>
      <c r="V513" s="23" t="s">
        <v>860</v>
      </c>
      <c r="W513" s="19">
        <f t="shared" si="143"/>
        <v>20.872022587974158</v>
      </c>
      <c r="X513" s="21">
        <f t="shared" si="144"/>
        <v>1201.8522731633216</v>
      </c>
      <c r="Y513" s="21">
        <f t="shared" si="145"/>
        <v>1096.6688324439483</v>
      </c>
    </row>
    <row r="514" spans="1:25" x14ac:dyDescent="0.2">
      <c r="A514" s="19">
        <v>379</v>
      </c>
      <c r="B514" s="19">
        <f t="shared" si="147"/>
        <v>3.6999999999999886</v>
      </c>
      <c r="C514" s="19">
        <f t="shared" si="139"/>
        <v>3.6999999999999886</v>
      </c>
      <c r="D514" s="19">
        <v>372.2</v>
      </c>
      <c r="E514" s="19">
        <v>382.7</v>
      </c>
      <c r="F514" s="5" t="s">
        <v>1054</v>
      </c>
      <c r="G514" s="24">
        <v>50.5</v>
      </c>
      <c r="H514" s="24">
        <v>20.3</v>
      </c>
      <c r="I514" s="5" t="s">
        <v>1192</v>
      </c>
      <c r="J514" s="5">
        <v>23.55</v>
      </c>
      <c r="K514" s="25">
        <v>1</v>
      </c>
      <c r="L514" s="25">
        <v>0</v>
      </c>
      <c r="M514" s="19">
        <v>-32.1</v>
      </c>
      <c r="N514" s="19" t="s">
        <v>1193</v>
      </c>
      <c r="O514" s="20">
        <f t="shared" si="140"/>
        <v>-28.6</v>
      </c>
      <c r="P514" s="20">
        <v>0.1</v>
      </c>
      <c r="Q514" s="19" t="s">
        <v>1194</v>
      </c>
      <c r="R514" s="20">
        <f t="shared" si="146"/>
        <v>-8.1498235945665236</v>
      </c>
      <c r="S514" s="19">
        <f t="shared" si="141"/>
        <v>-9.049823594566524</v>
      </c>
      <c r="T514" s="20">
        <v>32.734550146756931</v>
      </c>
      <c r="U514" s="20">
        <f t="shared" si="142"/>
        <v>305.73455014675693</v>
      </c>
      <c r="V514" s="23" t="s">
        <v>860</v>
      </c>
      <c r="W514" s="19">
        <f t="shared" si="143"/>
        <v>20.125773528344215</v>
      </c>
      <c r="X514" s="21">
        <f t="shared" si="144"/>
        <v>1081.4603099333663</v>
      </c>
      <c r="Y514" s="21">
        <f t="shared" si="145"/>
        <v>896.67707617797726</v>
      </c>
    </row>
    <row r="515" spans="1:25" x14ac:dyDescent="0.2">
      <c r="A515" s="19">
        <v>377</v>
      </c>
      <c r="B515" s="19">
        <f>ABS(A515-D515)</f>
        <v>2</v>
      </c>
      <c r="C515" s="19">
        <f t="shared" si="139"/>
        <v>5</v>
      </c>
      <c r="D515" s="19">
        <v>375</v>
      </c>
      <c r="E515" s="19">
        <v>382</v>
      </c>
      <c r="F515" s="5" t="s">
        <v>863</v>
      </c>
      <c r="G515" s="24">
        <v>-18.727959999999999</v>
      </c>
      <c r="H515" s="24">
        <v>126.0682</v>
      </c>
      <c r="I515" s="5" t="s">
        <v>864</v>
      </c>
      <c r="J515" s="5">
        <v>29</v>
      </c>
      <c r="K515" s="25">
        <v>1</v>
      </c>
      <c r="L515" s="25">
        <v>1</v>
      </c>
      <c r="M515" s="19">
        <v>-31.7</v>
      </c>
      <c r="N515" s="19" t="s">
        <v>865</v>
      </c>
      <c r="O515" s="20">
        <f>M515+3.5</f>
        <v>-28.2</v>
      </c>
      <c r="P515" s="20">
        <v>0.89</v>
      </c>
      <c r="Q515" s="20" t="s">
        <v>859</v>
      </c>
      <c r="R515" s="20">
        <f>24.12-(9866/U515)</f>
        <v>-8.657408637873754</v>
      </c>
      <c r="S515" s="19">
        <f>P515-1+R515</f>
        <v>-8.7674086378737535</v>
      </c>
      <c r="T515" s="20">
        <v>28</v>
      </c>
      <c r="U515" s="20">
        <f>T515+273</f>
        <v>301</v>
      </c>
      <c r="V515" s="23" t="s">
        <v>860</v>
      </c>
      <c r="W515" s="19">
        <f>1000*((S515+1000)/(O515+1000)-1)</f>
        <v>19.996492449193546</v>
      </c>
      <c r="X515" s="21">
        <f>(168/(26.5-W515))/(EXP(-58.0931+90.5069*(100/U515)+22.294*LN(U515/100)+34*(0.02777+(-0.02589)*(U515/100)+0.00506*(U515/100)^2)))</f>
        <v>949.5950812065671</v>
      </c>
      <c r="Y515" s="21">
        <f>(82.4/(23.9-W515))/(EXP(-58.093+90.5069*(100/U515)+22.294*LN(U515/100)+34*(0.02777+(-0.0259)*(U515/100)+0.00506*(U515/100)^2)))</f>
        <v>776.69415855763782</v>
      </c>
    </row>
    <row r="516" spans="1:25" x14ac:dyDescent="0.2">
      <c r="A516" s="19">
        <v>378</v>
      </c>
      <c r="B516" s="19">
        <f>ABS(A516-D516)</f>
        <v>3</v>
      </c>
      <c r="C516" s="19">
        <f t="shared" si="139"/>
        <v>4</v>
      </c>
      <c r="D516" s="19">
        <v>375</v>
      </c>
      <c r="E516" s="19">
        <v>382</v>
      </c>
      <c r="F516" s="5" t="s">
        <v>863</v>
      </c>
      <c r="G516" s="24">
        <v>-18.727959999999999</v>
      </c>
      <c r="H516" s="24">
        <v>126.0682</v>
      </c>
      <c r="I516" s="5" t="s">
        <v>864</v>
      </c>
      <c r="J516" s="5">
        <v>30.9</v>
      </c>
      <c r="K516" s="25">
        <v>1</v>
      </c>
      <c r="L516" s="25">
        <v>1</v>
      </c>
      <c r="M516" s="19">
        <v>-31.2</v>
      </c>
      <c r="N516" s="19" t="s">
        <v>865</v>
      </c>
      <c r="O516" s="20">
        <f>M516+3.5</f>
        <v>-27.7</v>
      </c>
      <c r="P516" s="20">
        <v>0.65</v>
      </c>
      <c r="Q516" s="20" t="s">
        <v>859</v>
      </c>
      <c r="R516" s="20">
        <f>24.12-(9866/U516)</f>
        <v>-8.657408637873754</v>
      </c>
      <c r="S516" s="19">
        <f>P516-1+R516</f>
        <v>-9.0074086378737537</v>
      </c>
      <c r="T516" s="20">
        <v>28</v>
      </c>
      <c r="U516" s="20">
        <f>T516+273</f>
        <v>301</v>
      </c>
      <c r="V516" s="23" t="s">
        <v>860</v>
      </c>
      <c r="W516" s="19">
        <f>1000*((S516+1000)/(O516+1000)-1)</f>
        <v>19.225127390853025</v>
      </c>
      <c r="X516" s="21">
        <f>(168/(26.5-W516))/(EXP(-58.0931+90.5069*(100/U516)+22.294*LN(U516/100)+34*(0.02777+(-0.02589)*(U516/100)+0.00506*(U516/100)^2)))</f>
        <v>848.90816824347337</v>
      </c>
      <c r="Y516" s="21">
        <f>(82.4/(23.9-W516))/(EXP(-58.093+90.5069*(100/U516)+22.294*LN(U516/100)+34*(0.02777+(-0.0259)*(U516/100)+0.00506*(U516/100)^2)))</f>
        <v>648.53778189909292</v>
      </c>
    </row>
    <row r="517" spans="1:25" x14ac:dyDescent="0.2">
      <c r="A517" s="19">
        <v>379</v>
      </c>
      <c r="B517" s="19">
        <f>ABS(A517-D517)</f>
        <v>4</v>
      </c>
      <c r="C517" s="19">
        <f t="shared" si="139"/>
        <v>3</v>
      </c>
      <c r="D517" s="19">
        <v>375</v>
      </c>
      <c r="E517" s="19">
        <v>382</v>
      </c>
      <c r="F517" s="5" t="s">
        <v>863</v>
      </c>
      <c r="G517" s="24">
        <v>-18.727959999999999</v>
      </c>
      <c r="H517" s="24">
        <v>126.0682</v>
      </c>
      <c r="I517" s="5" t="s">
        <v>864</v>
      </c>
      <c r="J517" s="5">
        <v>31.9</v>
      </c>
      <c r="K517" s="25">
        <v>1</v>
      </c>
      <c r="L517" s="25">
        <v>1</v>
      </c>
      <c r="M517" s="19">
        <v>-31.7</v>
      </c>
      <c r="N517" s="19" t="s">
        <v>865</v>
      </c>
      <c r="O517" s="20">
        <f>M517+3.5</f>
        <v>-28.2</v>
      </c>
      <c r="P517" s="20">
        <v>0.8</v>
      </c>
      <c r="Q517" s="20" t="s">
        <v>859</v>
      </c>
      <c r="R517" s="20">
        <f>24.12-(9866/U517)</f>
        <v>-8.657408637873754</v>
      </c>
      <c r="S517" s="19">
        <f>P517-1+R517</f>
        <v>-8.8574086378737533</v>
      </c>
      <c r="T517" s="20">
        <v>28</v>
      </c>
      <c r="U517" s="20">
        <f>T517+273</f>
        <v>301</v>
      </c>
      <c r="V517" s="23" t="s">
        <v>860</v>
      </c>
      <c r="W517" s="19">
        <f>1000*((S517+1000)/(O517+1000)-1)</f>
        <v>19.903880800706155</v>
      </c>
      <c r="X517" s="21">
        <f>(168/(26.5-W517))/(EXP(-58.0931+90.5069*(100/U517)+22.294*LN(U517/100)+34*(0.02777+(-0.02589)*(U517/100)+0.00506*(U517/100)^2)))</f>
        <v>936.26245891625524</v>
      </c>
      <c r="Y517" s="21">
        <f>(82.4/(23.9-W517))/(EXP(-58.093+90.5069*(100/U517)+22.294*LN(U517/100)+34*(0.02777+(-0.0259)*(U517/100)+0.00506*(U517/100)^2)))</f>
        <v>758.69396316625387</v>
      </c>
    </row>
    <row r="518" spans="1:25" x14ac:dyDescent="0.2">
      <c r="A518" s="26">
        <v>379</v>
      </c>
      <c r="B518" s="19">
        <f>ABS(A518-D518)</f>
        <v>4</v>
      </c>
      <c r="C518" s="19">
        <f t="shared" si="139"/>
        <v>3</v>
      </c>
      <c r="D518" s="19">
        <v>375</v>
      </c>
      <c r="E518" s="19">
        <v>382</v>
      </c>
      <c r="F518" s="5" t="s">
        <v>863</v>
      </c>
      <c r="G518" s="24">
        <v>56.311728000000002</v>
      </c>
      <c r="H518" s="24">
        <v>45.467661</v>
      </c>
      <c r="I518" s="28" t="s">
        <v>788</v>
      </c>
      <c r="J518" s="35">
        <v>285014</v>
      </c>
      <c r="K518" s="29">
        <v>0</v>
      </c>
      <c r="L518" s="29">
        <v>0</v>
      </c>
      <c r="M518" s="30">
        <f>AVERAGE(-29.9,-29.59,-30.66,-30.79,-29.73,-29.7)</f>
        <v>-30.061666666666664</v>
      </c>
      <c r="N518" s="26" t="s">
        <v>1099</v>
      </c>
      <c r="O518" s="20">
        <f>M518+3.5</f>
        <v>-26.561666666666664</v>
      </c>
      <c r="P518" s="20">
        <v>0.8</v>
      </c>
      <c r="Q518" s="20" t="s">
        <v>859</v>
      </c>
      <c r="R518" s="20">
        <f>24.12-(9866/U518)</f>
        <v>-8.44105610561056</v>
      </c>
      <c r="S518" s="19">
        <f>P518-1+R518</f>
        <v>-8.6410561056105593</v>
      </c>
      <c r="T518" s="20">
        <v>30</v>
      </c>
      <c r="U518" s="20">
        <f>T518+273</f>
        <v>303</v>
      </c>
      <c r="V518" s="23" t="s">
        <v>860</v>
      </c>
      <c r="W518" s="19">
        <f>1000*((S518+1000)/(O518+1000)-1)</f>
        <v>18.409600225718137</v>
      </c>
      <c r="X518" s="21">
        <f>(168/(26.5-W518))/(EXP(-58.0931+90.5069*(100/U518)+22.294*LN(U518/100)+34*(0.02777+(-0.02589)*(U518/100)+0.00506*(U518/100)^2)))</f>
        <v>800.59286278565844</v>
      </c>
      <c r="Y518" s="21">
        <f>(82.4/(23.9-W518))/(EXP(-58.093+90.5069*(100/U518)+22.294*LN(U518/100)+34*(0.02777+(-0.0259)*(U518/100)+0.00506*(U518/100)^2)))</f>
        <v>579.16143949895115</v>
      </c>
    </row>
    <row r="519" spans="1:25" x14ac:dyDescent="0.2">
      <c r="A519" s="19">
        <v>379</v>
      </c>
      <c r="B519" s="19">
        <f t="shared" si="132"/>
        <v>4</v>
      </c>
      <c r="C519" s="19">
        <f t="shared" si="133"/>
        <v>3</v>
      </c>
      <c r="D519" s="19">
        <v>375</v>
      </c>
      <c r="E519" s="19">
        <v>382</v>
      </c>
      <c r="F519" s="5" t="s">
        <v>863</v>
      </c>
      <c r="G519" s="24">
        <v>-18.727959999999999</v>
      </c>
      <c r="H519" s="24">
        <v>126.0682</v>
      </c>
      <c r="I519" s="5" t="s">
        <v>864</v>
      </c>
      <c r="J519" s="5">
        <v>33.200000000000003</v>
      </c>
      <c r="K519" s="25">
        <v>1</v>
      </c>
      <c r="L519" s="25">
        <v>1</v>
      </c>
      <c r="M519" s="19">
        <v>-32</v>
      </c>
      <c r="N519" s="19" t="s">
        <v>865</v>
      </c>
      <c r="O519" s="20">
        <f t="shared" si="130"/>
        <v>-28.5</v>
      </c>
      <c r="P519" s="20">
        <v>1.1000000000000001</v>
      </c>
      <c r="Q519" s="20" t="s">
        <v>859</v>
      </c>
      <c r="R519" s="20">
        <f t="shared" si="138"/>
        <v>-8.657408637873754</v>
      </c>
      <c r="S519" s="19">
        <f t="shared" si="131"/>
        <v>-8.5574086378737544</v>
      </c>
      <c r="T519" s="20">
        <v>28</v>
      </c>
      <c r="U519" s="20">
        <f t="shared" si="134"/>
        <v>301</v>
      </c>
      <c r="V519" s="23" t="s">
        <v>860</v>
      </c>
      <c r="W519" s="19">
        <f t="shared" si="135"/>
        <v>20.527628782425424</v>
      </c>
      <c r="X519" s="21">
        <f t="shared" si="136"/>
        <v>1034.044696127173</v>
      </c>
      <c r="Y519" s="21">
        <f t="shared" si="137"/>
        <v>899.02069404373322</v>
      </c>
    </row>
    <row r="520" spans="1:25" x14ac:dyDescent="0.2">
      <c r="A520" s="19">
        <v>380</v>
      </c>
      <c r="B520" s="19">
        <f t="shared" si="132"/>
        <v>5</v>
      </c>
      <c r="C520" s="19">
        <f t="shared" si="133"/>
        <v>2</v>
      </c>
      <c r="D520" s="19">
        <v>375</v>
      </c>
      <c r="E520" s="19">
        <v>382</v>
      </c>
      <c r="F520" s="5" t="s">
        <v>863</v>
      </c>
      <c r="G520" s="24">
        <v>-18.727959999999999</v>
      </c>
      <c r="H520" s="24">
        <v>126.0682</v>
      </c>
      <c r="I520" s="5" t="s">
        <v>864</v>
      </c>
      <c r="J520" s="5">
        <v>33.4</v>
      </c>
      <c r="K520" s="25">
        <v>1</v>
      </c>
      <c r="L520" s="25">
        <v>1</v>
      </c>
      <c r="M520" s="19">
        <v>-31.4</v>
      </c>
      <c r="N520" s="19" t="s">
        <v>865</v>
      </c>
      <c r="O520" s="20">
        <f t="shared" si="130"/>
        <v>-27.9</v>
      </c>
      <c r="P520" s="20">
        <v>1.6</v>
      </c>
      <c r="Q520" s="20" t="s">
        <v>859</v>
      </c>
      <c r="R520" s="20">
        <f t="shared" si="138"/>
        <v>-8.9873825503355711</v>
      </c>
      <c r="S520" s="19">
        <f t="shared" si="131"/>
        <v>-8.3873825503355715</v>
      </c>
      <c r="T520" s="20">
        <v>25</v>
      </c>
      <c r="U520" s="20">
        <f t="shared" si="134"/>
        <v>298</v>
      </c>
      <c r="V520" s="23" t="s">
        <v>860</v>
      </c>
      <c r="W520" s="19">
        <f t="shared" si="135"/>
        <v>20.072644223499971</v>
      </c>
      <c r="X520" s="21">
        <f t="shared" si="136"/>
        <v>891.52236796853776</v>
      </c>
      <c r="Y520" s="21">
        <f t="shared" si="137"/>
        <v>734.98804897650575</v>
      </c>
    </row>
    <row r="521" spans="1:25" x14ac:dyDescent="0.2">
      <c r="A521" s="19">
        <v>383</v>
      </c>
      <c r="B521" s="19">
        <f t="shared" si="132"/>
        <v>3</v>
      </c>
      <c r="C521" s="19">
        <f t="shared" si="133"/>
        <v>2</v>
      </c>
      <c r="D521" s="19">
        <v>380</v>
      </c>
      <c r="E521" s="19">
        <v>385</v>
      </c>
      <c r="F521" s="5" t="s">
        <v>866</v>
      </c>
      <c r="G521" s="24">
        <v>-18.727959999999999</v>
      </c>
      <c r="H521" s="24">
        <v>126.0682</v>
      </c>
      <c r="I521" s="5" t="s">
        <v>864</v>
      </c>
      <c r="J521" s="5">
        <v>40.200000000000003</v>
      </c>
      <c r="K521" s="25">
        <v>1</v>
      </c>
      <c r="L521" s="25">
        <v>1</v>
      </c>
      <c r="M521" s="19">
        <v>-33.5</v>
      </c>
      <c r="N521" s="19" t="s">
        <v>865</v>
      </c>
      <c r="O521" s="20">
        <f t="shared" si="130"/>
        <v>-30</v>
      </c>
      <c r="P521" s="20">
        <v>1.6</v>
      </c>
      <c r="Q521" s="20" t="s">
        <v>859</v>
      </c>
      <c r="R521" s="20">
        <f t="shared" si="138"/>
        <v>-9.2110810810810797</v>
      </c>
      <c r="S521" s="19">
        <f t="shared" si="131"/>
        <v>-8.6110810810810801</v>
      </c>
      <c r="T521" s="20">
        <v>23</v>
      </c>
      <c r="U521" s="20">
        <f t="shared" si="134"/>
        <v>296</v>
      </c>
      <c r="V521" s="23" t="s">
        <v>860</v>
      </c>
      <c r="W521" s="19">
        <f t="shared" si="135"/>
        <v>22.050431875174191</v>
      </c>
      <c r="X521" s="21">
        <f t="shared" si="136"/>
        <v>1222.2343789986585</v>
      </c>
      <c r="Y521" s="21">
        <f t="shared" si="137"/>
        <v>1443.489396560811</v>
      </c>
    </row>
    <row r="522" spans="1:25" x14ac:dyDescent="0.2">
      <c r="A522" s="19">
        <v>383</v>
      </c>
      <c r="B522" s="19">
        <f t="shared" si="132"/>
        <v>3</v>
      </c>
      <c r="C522" s="19">
        <f t="shared" si="133"/>
        <v>2</v>
      </c>
      <c r="D522" s="19">
        <v>380</v>
      </c>
      <c r="E522" s="19">
        <v>385</v>
      </c>
      <c r="F522" s="5" t="s">
        <v>866</v>
      </c>
      <c r="G522" s="24">
        <v>-18.727959999999999</v>
      </c>
      <c r="H522" s="24">
        <v>126.0682</v>
      </c>
      <c r="I522" s="5" t="s">
        <v>864</v>
      </c>
      <c r="J522" s="5">
        <v>40.299999999999997</v>
      </c>
      <c r="K522" s="25">
        <v>1</v>
      </c>
      <c r="L522" s="25">
        <v>1</v>
      </c>
      <c r="M522" s="19">
        <v>-33.6</v>
      </c>
      <c r="N522" s="19" t="s">
        <v>865</v>
      </c>
      <c r="O522" s="20">
        <f t="shared" si="130"/>
        <v>-30.1</v>
      </c>
      <c r="P522" s="20">
        <v>1.6</v>
      </c>
      <c r="Q522" s="20" t="s">
        <v>859</v>
      </c>
      <c r="R522" s="20">
        <f t="shared" si="138"/>
        <v>-9.2110810810810797</v>
      </c>
      <c r="S522" s="19">
        <f t="shared" si="131"/>
        <v>-8.6110810810810801</v>
      </c>
      <c r="T522" s="20">
        <v>23</v>
      </c>
      <c r="U522" s="20">
        <f t="shared" si="134"/>
        <v>296</v>
      </c>
      <c r="V522" s="23" t="s">
        <v>860</v>
      </c>
      <c r="W522" s="19">
        <f t="shared" si="135"/>
        <v>22.15580876267542</v>
      </c>
      <c r="X522" s="21">
        <f t="shared" si="136"/>
        <v>1251.8820734991421</v>
      </c>
      <c r="Y522" s="21">
        <f t="shared" si="137"/>
        <v>1530.6991110092845</v>
      </c>
    </row>
    <row r="523" spans="1:25" x14ac:dyDescent="0.2">
      <c r="A523" s="19">
        <v>383</v>
      </c>
      <c r="B523" s="19">
        <f t="shared" si="132"/>
        <v>3</v>
      </c>
      <c r="C523" s="19">
        <f t="shared" si="133"/>
        <v>2</v>
      </c>
      <c r="D523" s="19">
        <v>380</v>
      </c>
      <c r="E523" s="19">
        <v>385</v>
      </c>
      <c r="F523" s="5" t="s">
        <v>866</v>
      </c>
      <c r="G523" s="24">
        <v>-18.727959999999999</v>
      </c>
      <c r="H523" s="24">
        <v>126.0682</v>
      </c>
      <c r="I523" s="5" t="s">
        <v>864</v>
      </c>
      <c r="J523" s="5">
        <v>40.700000000000003</v>
      </c>
      <c r="K523" s="25">
        <v>1</v>
      </c>
      <c r="L523" s="25">
        <v>1</v>
      </c>
      <c r="M523" s="19">
        <v>-32.9</v>
      </c>
      <c r="N523" s="19" t="s">
        <v>865</v>
      </c>
      <c r="O523" s="20">
        <f t="shared" si="130"/>
        <v>-29.4</v>
      </c>
      <c r="P523" s="20">
        <v>1.6</v>
      </c>
      <c r="Q523" s="20" t="s">
        <v>859</v>
      </c>
      <c r="R523" s="20">
        <f t="shared" si="138"/>
        <v>-9.2110810810810797</v>
      </c>
      <c r="S523" s="19">
        <f t="shared" si="131"/>
        <v>-8.6110810810810801</v>
      </c>
      <c r="T523" s="20">
        <v>23</v>
      </c>
      <c r="U523" s="20">
        <f t="shared" si="134"/>
        <v>296</v>
      </c>
      <c r="V523" s="23" t="s">
        <v>860</v>
      </c>
      <c r="W523" s="19">
        <f t="shared" si="135"/>
        <v>21.418626539170482</v>
      </c>
      <c r="X523" s="21">
        <f t="shared" si="136"/>
        <v>1070.264796669933</v>
      </c>
      <c r="Y523" s="21">
        <f t="shared" si="137"/>
        <v>1075.949275088321</v>
      </c>
    </row>
    <row r="524" spans="1:25" x14ac:dyDescent="0.2">
      <c r="A524" s="19">
        <v>383</v>
      </c>
      <c r="B524" s="19">
        <f t="shared" si="132"/>
        <v>3</v>
      </c>
      <c r="C524" s="19">
        <f t="shared" si="133"/>
        <v>2</v>
      </c>
      <c r="D524" s="19">
        <v>380</v>
      </c>
      <c r="E524" s="19">
        <v>385</v>
      </c>
      <c r="F524" s="5" t="s">
        <v>866</v>
      </c>
      <c r="G524" s="24">
        <v>-18.727959999999999</v>
      </c>
      <c r="H524" s="24">
        <v>126.0682</v>
      </c>
      <c r="I524" s="5" t="s">
        <v>864</v>
      </c>
      <c r="J524" s="5">
        <v>41.2</v>
      </c>
      <c r="K524" s="25">
        <v>1</v>
      </c>
      <c r="L524" s="25">
        <v>1</v>
      </c>
      <c r="M524" s="19">
        <v>-32.6</v>
      </c>
      <c r="N524" s="19" t="s">
        <v>865</v>
      </c>
      <c r="O524" s="20">
        <f t="shared" si="130"/>
        <v>-29.1</v>
      </c>
      <c r="P524" s="20">
        <v>1.6</v>
      </c>
      <c r="Q524" s="20" t="s">
        <v>859</v>
      </c>
      <c r="R524" s="20">
        <f t="shared" si="138"/>
        <v>-9.2110810810810797</v>
      </c>
      <c r="S524" s="19">
        <f t="shared" si="131"/>
        <v>-8.6110810810810801</v>
      </c>
      <c r="T524" s="20">
        <v>23</v>
      </c>
      <c r="U524" s="20">
        <f t="shared" si="134"/>
        <v>296</v>
      </c>
      <c r="V524" s="23" t="s">
        <v>860</v>
      </c>
      <c r="W524" s="19">
        <f t="shared" si="135"/>
        <v>21.103016705035451</v>
      </c>
      <c r="X524" s="21">
        <f t="shared" si="136"/>
        <v>1007.6768514241661</v>
      </c>
      <c r="Y524" s="21">
        <f t="shared" si="137"/>
        <v>954.53983626196691</v>
      </c>
    </row>
    <row r="525" spans="1:25" x14ac:dyDescent="0.2">
      <c r="A525" s="19">
        <v>383</v>
      </c>
      <c r="B525" s="19">
        <f t="shared" si="132"/>
        <v>3</v>
      </c>
      <c r="C525" s="19">
        <f t="shared" si="133"/>
        <v>2</v>
      </c>
      <c r="D525" s="19">
        <v>380</v>
      </c>
      <c r="E525" s="19">
        <v>385</v>
      </c>
      <c r="F525" s="5" t="s">
        <v>866</v>
      </c>
      <c r="G525" s="24">
        <v>-18.727959999999999</v>
      </c>
      <c r="H525" s="24">
        <v>126.0682</v>
      </c>
      <c r="I525" s="5" t="s">
        <v>864</v>
      </c>
      <c r="J525" s="5">
        <v>41.9</v>
      </c>
      <c r="K525" s="25">
        <v>1</v>
      </c>
      <c r="L525" s="25">
        <v>1</v>
      </c>
      <c r="M525" s="19">
        <v>-33.9</v>
      </c>
      <c r="N525" s="19" t="s">
        <v>865</v>
      </c>
      <c r="O525" s="20">
        <f t="shared" si="130"/>
        <v>-30.4</v>
      </c>
      <c r="P525" s="20">
        <v>1</v>
      </c>
      <c r="Q525" s="20" t="s">
        <v>859</v>
      </c>
      <c r="R525" s="20">
        <f t="shared" si="138"/>
        <v>-9.2110810810810797</v>
      </c>
      <c r="S525" s="19">
        <f t="shared" si="131"/>
        <v>-9.2110810810810797</v>
      </c>
      <c r="T525" s="20">
        <v>23</v>
      </c>
      <c r="U525" s="20">
        <f t="shared" si="134"/>
        <v>296</v>
      </c>
      <c r="V525" s="23" t="s">
        <v>860</v>
      </c>
      <c r="W525" s="19">
        <f t="shared" si="135"/>
        <v>21.853257960931181</v>
      </c>
      <c r="X525" s="21">
        <f t="shared" si="136"/>
        <v>1170.3716470881448</v>
      </c>
      <c r="Y525" s="21">
        <f t="shared" si="137"/>
        <v>1304.4301262398355</v>
      </c>
    </row>
    <row r="526" spans="1:25" x14ac:dyDescent="0.2">
      <c r="A526" s="26">
        <f>AVERAGE(D526:E526)</f>
        <v>388</v>
      </c>
      <c r="B526" s="19">
        <f t="shared" si="132"/>
        <v>5.3000000000000114</v>
      </c>
      <c r="C526" s="19">
        <f t="shared" si="133"/>
        <v>5.3000000000000114</v>
      </c>
      <c r="D526" s="26">
        <v>382.7</v>
      </c>
      <c r="E526" s="26">
        <v>393.3</v>
      </c>
      <c r="F526" s="27" t="s">
        <v>867</v>
      </c>
      <c r="G526" s="24">
        <v>34.377943000000002</v>
      </c>
      <c r="H526" s="24">
        <v>-100.376198</v>
      </c>
      <c r="I526" s="27" t="s">
        <v>588</v>
      </c>
      <c r="J526" s="31">
        <v>271806</v>
      </c>
      <c r="K526" s="32">
        <v>0</v>
      </c>
      <c r="L526" s="32">
        <v>0</v>
      </c>
      <c r="M526" s="26">
        <v>-31.363499999999998</v>
      </c>
      <c r="N526" s="26" t="s">
        <v>1099</v>
      </c>
      <c r="O526" s="20">
        <f t="shared" si="130"/>
        <v>-27.863499999999998</v>
      </c>
      <c r="P526" s="20">
        <v>1.6</v>
      </c>
      <c r="Q526" s="20" t="s">
        <v>859</v>
      </c>
      <c r="R526" s="20">
        <f t="shared" si="138"/>
        <v>-9.3240677966101693</v>
      </c>
      <c r="S526" s="19">
        <f t="shared" si="131"/>
        <v>-8.7240677966101696</v>
      </c>
      <c r="T526" s="20">
        <v>22</v>
      </c>
      <c r="U526" s="20">
        <f t="shared" si="134"/>
        <v>295</v>
      </c>
      <c r="V526" s="23" t="s">
        <v>860</v>
      </c>
      <c r="W526" s="19">
        <f t="shared" si="135"/>
        <v>19.68800904336976</v>
      </c>
      <c r="X526" s="21">
        <f t="shared" si="136"/>
        <v>777.21645668301676</v>
      </c>
      <c r="Y526" s="21">
        <f t="shared" si="137"/>
        <v>617.07608894943291</v>
      </c>
    </row>
    <row r="527" spans="1:25" x14ac:dyDescent="0.2">
      <c r="A527" s="26">
        <f>AVERAGE(D527:E527)</f>
        <v>431.5</v>
      </c>
      <c r="B527" s="19">
        <f t="shared" si="132"/>
        <v>12.300000000000011</v>
      </c>
      <c r="C527" s="19">
        <f t="shared" si="133"/>
        <v>12.300000000000011</v>
      </c>
      <c r="D527" s="26">
        <v>419.2</v>
      </c>
      <c r="E527" s="26">
        <v>443.8</v>
      </c>
      <c r="F527" s="27" t="s">
        <v>868</v>
      </c>
      <c r="G527" s="24">
        <v>9.894997</v>
      </c>
      <c r="H527" s="24">
        <v>11.254386999999999</v>
      </c>
      <c r="I527" s="27" t="s">
        <v>687</v>
      </c>
      <c r="J527" s="31">
        <v>312307</v>
      </c>
      <c r="K527" s="32">
        <v>0</v>
      </c>
      <c r="L527" s="32">
        <v>0</v>
      </c>
      <c r="M527" s="26">
        <v>-31.690666666666701</v>
      </c>
      <c r="N527" s="26" t="s">
        <v>1099</v>
      </c>
      <c r="O527" s="20">
        <f t="shared" si="130"/>
        <v>-28.190666666666701</v>
      </c>
      <c r="P527" s="20">
        <v>1.2</v>
      </c>
      <c r="Q527" s="20" t="s">
        <v>869</v>
      </c>
      <c r="R527" s="20">
        <f t="shared" si="138"/>
        <v>-10.546198172874202</v>
      </c>
      <c r="S527" s="19">
        <f t="shared" si="131"/>
        <v>-10.346198172874203</v>
      </c>
      <c r="T527" s="20">
        <v>11.6</v>
      </c>
      <c r="U527" s="20">
        <f t="shared" si="134"/>
        <v>284.60000000000002</v>
      </c>
      <c r="V527" s="26" t="s">
        <v>1099</v>
      </c>
      <c r="W527" s="19">
        <f t="shared" si="135"/>
        <v>18.362108575954437</v>
      </c>
      <c r="X527" s="21">
        <f t="shared" si="136"/>
        <v>477.72689370094139</v>
      </c>
      <c r="Y527" s="21">
        <f t="shared" si="137"/>
        <v>344.62111747587551</v>
      </c>
    </row>
    <row r="528" spans="1:25" x14ac:dyDescent="0.2">
      <c r="A528" s="26">
        <v>438</v>
      </c>
      <c r="B528" s="19">
        <f t="shared" si="132"/>
        <v>5</v>
      </c>
      <c r="C528" s="19">
        <f t="shared" si="133"/>
        <v>6</v>
      </c>
      <c r="D528" s="26">
        <v>433</v>
      </c>
      <c r="E528" s="26">
        <v>444</v>
      </c>
      <c r="F528" s="27" t="s">
        <v>870</v>
      </c>
      <c r="G528" s="24">
        <v>30.384015999999999</v>
      </c>
      <c r="H528" s="24">
        <v>49.135247</v>
      </c>
      <c r="I528" s="28" t="s">
        <v>699</v>
      </c>
      <c r="J528" s="28">
        <v>757868</v>
      </c>
      <c r="K528" s="29">
        <v>0</v>
      </c>
      <c r="L528" s="29">
        <v>0</v>
      </c>
      <c r="M528" s="30">
        <f>AVERAGE(-28.57,-29.5,-28.5,-29.3)</f>
        <v>-28.967499999999998</v>
      </c>
      <c r="N528" s="26" t="s">
        <v>1099</v>
      </c>
      <c r="O528" s="20">
        <f t="shared" si="130"/>
        <v>-25.467499999999998</v>
      </c>
      <c r="P528" s="20">
        <v>1</v>
      </c>
      <c r="Q528" s="20" t="s">
        <v>859</v>
      </c>
      <c r="R528" s="20">
        <f t="shared" si="138"/>
        <v>-8.7666666666666622</v>
      </c>
      <c r="S528" s="19">
        <f t="shared" si="131"/>
        <v>-8.7666666666666622</v>
      </c>
      <c r="T528" s="20">
        <v>27</v>
      </c>
      <c r="U528" s="20">
        <f t="shared" si="134"/>
        <v>300</v>
      </c>
      <c r="V528" s="23" t="s">
        <v>871</v>
      </c>
      <c r="W528" s="19">
        <f t="shared" si="135"/>
        <v>17.137276933640866</v>
      </c>
      <c r="X528" s="21">
        <f t="shared" si="136"/>
        <v>643.63949249454231</v>
      </c>
      <c r="Y528" s="21">
        <f t="shared" si="137"/>
        <v>437.46240788433181</v>
      </c>
    </row>
    <row r="529" spans="1:25" x14ac:dyDescent="0.2">
      <c r="A529" s="19">
        <v>441</v>
      </c>
      <c r="B529" s="19">
        <f t="shared" si="132"/>
        <v>1</v>
      </c>
      <c r="C529" s="19">
        <f t="shared" si="133"/>
        <v>5</v>
      </c>
      <c r="D529" s="19">
        <v>440</v>
      </c>
      <c r="E529" s="19">
        <v>446</v>
      </c>
      <c r="F529" s="5" t="s">
        <v>872</v>
      </c>
      <c r="G529" s="24">
        <v>42.132153000000002</v>
      </c>
      <c r="H529" s="24">
        <v>-90.664201000000006</v>
      </c>
      <c r="I529" s="5" t="s">
        <v>502</v>
      </c>
      <c r="J529" s="5" t="s">
        <v>501</v>
      </c>
      <c r="K529" s="25">
        <v>1</v>
      </c>
      <c r="L529" s="25">
        <v>0</v>
      </c>
      <c r="M529" s="19">
        <v>-33.9</v>
      </c>
      <c r="N529" s="19" t="s">
        <v>500</v>
      </c>
      <c r="O529" s="20">
        <f t="shared" si="130"/>
        <v>-30.4</v>
      </c>
      <c r="P529" s="20">
        <v>1</v>
      </c>
      <c r="Q529" s="20" t="s">
        <v>869</v>
      </c>
      <c r="R529" s="20">
        <f t="shared" si="138"/>
        <v>-10.458718631711765</v>
      </c>
      <c r="S529" s="19">
        <f t="shared" si="131"/>
        <v>-10.458718631711765</v>
      </c>
      <c r="T529" s="20">
        <v>12.32</v>
      </c>
      <c r="U529" s="20">
        <f t="shared" si="134"/>
        <v>285.32</v>
      </c>
      <c r="V529" s="26" t="s">
        <v>1099</v>
      </c>
      <c r="W529" s="19">
        <f t="shared" si="135"/>
        <v>20.566503061353323</v>
      </c>
      <c r="X529" s="21">
        <f t="shared" si="136"/>
        <v>670.5884964193458</v>
      </c>
      <c r="Y529" s="21">
        <f t="shared" si="137"/>
        <v>585.95270767806471</v>
      </c>
    </row>
    <row r="530" spans="1:25" x14ac:dyDescent="0.2">
      <c r="A530" s="19">
        <v>442</v>
      </c>
      <c r="B530" s="19">
        <f t="shared" si="132"/>
        <v>2</v>
      </c>
      <c r="C530" s="19">
        <f t="shared" si="133"/>
        <v>4</v>
      </c>
      <c r="D530" s="19">
        <v>440</v>
      </c>
      <c r="E530" s="19">
        <v>446</v>
      </c>
      <c r="F530" s="5" t="s">
        <v>872</v>
      </c>
      <c r="G530" s="24">
        <v>42.132153000000002</v>
      </c>
      <c r="H530" s="24">
        <v>-90.664201000000006</v>
      </c>
      <c r="I530" s="5" t="s">
        <v>502</v>
      </c>
      <c r="J530" s="5" t="s">
        <v>503</v>
      </c>
      <c r="K530" s="25">
        <v>1</v>
      </c>
      <c r="L530" s="25">
        <v>0</v>
      </c>
      <c r="M530" s="19">
        <v>-33.700000000000003</v>
      </c>
      <c r="N530" s="19" t="s">
        <v>500</v>
      </c>
      <c r="O530" s="20">
        <f t="shared" si="130"/>
        <v>-30.200000000000003</v>
      </c>
      <c r="P530" s="20">
        <v>1</v>
      </c>
      <c r="Q530" s="20" t="s">
        <v>869</v>
      </c>
      <c r="R530" s="20">
        <f t="shared" si="138"/>
        <v>-10.458718631711765</v>
      </c>
      <c r="S530" s="19">
        <f t="shared" si="131"/>
        <v>-10.458718631711765</v>
      </c>
      <c r="T530" s="20">
        <v>12.32</v>
      </c>
      <c r="U530" s="20">
        <f t="shared" si="134"/>
        <v>285.32</v>
      </c>
      <c r="V530" s="26" t="s">
        <v>1099</v>
      </c>
      <c r="W530" s="19">
        <f t="shared" si="135"/>
        <v>20.356033582479061</v>
      </c>
      <c r="X530" s="21">
        <f t="shared" si="136"/>
        <v>647.61662421347455</v>
      </c>
      <c r="Y530" s="21">
        <f t="shared" si="137"/>
        <v>551.15408192916914</v>
      </c>
    </row>
    <row r="531" spans="1:25" x14ac:dyDescent="0.2">
      <c r="A531" s="19">
        <v>443</v>
      </c>
      <c r="B531" s="19">
        <f t="shared" si="132"/>
        <v>3</v>
      </c>
      <c r="C531" s="19">
        <f t="shared" si="133"/>
        <v>3</v>
      </c>
      <c r="D531" s="19">
        <v>440</v>
      </c>
      <c r="E531" s="19">
        <v>446</v>
      </c>
      <c r="F531" s="5" t="s">
        <v>872</v>
      </c>
      <c r="G531" s="24">
        <v>42.132153000000002</v>
      </c>
      <c r="H531" s="24">
        <v>-90.664201000000006</v>
      </c>
      <c r="I531" s="5" t="s">
        <v>502</v>
      </c>
      <c r="J531" s="5" t="s">
        <v>505</v>
      </c>
      <c r="K531" s="25">
        <v>1</v>
      </c>
      <c r="L531" s="25">
        <v>0</v>
      </c>
      <c r="M531" s="19">
        <v>-33.700000000000003</v>
      </c>
      <c r="N531" s="19" t="s">
        <v>500</v>
      </c>
      <c r="O531" s="20">
        <f t="shared" si="130"/>
        <v>-30.200000000000003</v>
      </c>
      <c r="P531" s="20">
        <v>1</v>
      </c>
      <c r="Q531" s="20" t="s">
        <v>869</v>
      </c>
      <c r="R531" s="20">
        <f t="shared" si="138"/>
        <v>-10.458718631711765</v>
      </c>
      <c r="S531" s="19">
        <f t="shared" si="131"/>
        <v>-10.458718631711765</v>
      </c>
      <c r="T531" s="20">
        <v>12.32</v>
      </c>
      <c r="U531" s="20">
        <f t="shared" si="134"/>
        <v>285.32</v>
      </c>
      <c r="V531" s="26" t="s">
        <v>1099</v>
      </c>
      <c r="W531" s="19">
        <f t="shared" si="135"/>
        <v>20.356033582479061</v>
      </c>
      <c r="X531" s="21">
        <f t="shared" si="136"/>
        <v>647.61662421347455</v>
      </c>
      <c r="Y531" s="21">
        <f t="shared" si="137"/>
        <v>551.15408192916914</v>
      </c>
    </row>
    <row r="532" spans="1:25" x14ac:dyDescent="0.2">
      <c r="A532" s="19">
        <v>443</v>
      </c>
      <c r="B532" s="19">
        <f t="shared" si="132"/>
        <v>3</v>
      </c>
      <c r="C532" s="19">
        <f t="shared" si="133"/>
        <v>3</v>
      </c>
      <c r="D532" s="19">
        <v>440</v>
      </c>
      <c r="E532" s="19">
        <v>446</v>
      </c>
      <c r="F532" s="5" t="s">
        <v>872</v>
      </c>
      <c r="G532" s="24">
        <v>40.931471999999999</v>
      </c>
      <c r="H532" s="24">
        <v>-91.147599999999997</v>
      </c>
      <c r="I532" s="5" t="s">
        <v>502</v>
      </c>
      <c r="J532" s="5" t="s">
        <v>506</v>
      </c>
      <c r="K532" s="25">
        <v>1</v>
      </c>
      <c r="L532" s="25">
        <v>0</v>
      </c>
      <c r="M532" s="19">
        <v>-34.200000000000003</v>
      </c>
      <c r="N532" s="19" t="s">
        <v>500</v>
      </c>
      <c r="O532" s="20">
        <f t="shared" si="130"/>
        <v>-30.700000000000003</v>
      </c>
      <c r="P532" s="20">
        <v>1</v>
      </c>
      <c r="Q532" s="20" t="s">
        <v>869</v>
      </c>
      <c r="R532" s="20">
        <f t="shared" si="138"/>
        <v>-10.458718631711765</v>
      </c>
      <c r="S532" s="19">
        <f t="shared" si="131"/>
        <v>-10.458718631711765</v>
      </c>
      <c r="T532" s="20">
        <v>12.32</v>
      </c>
      <c r="U532" s="20">
        <f t="shared" si="134"/>
        <v>285.32</v>
      </c>
      <c r="V532" s="26" t="s">
        <v>1099</v>
      </c>
      <c r="W532" s="19">
        <f t="shared" si="135"/>
        <v>20.882370131319661</v>
      </c>
      <c r="X532" s="21">
        <f t="shared" si="136"/>
        <v>708.2942243630896</v>
      </c>
      <c r="Y532" s="21">
        <f t="shared" si="137"/>
        <v>647.28665947714751</v>
      </c>
    </row>
    <row r="533" spans="1:25" x14ac:dyDescent="0.2">
      <c r="A533" s="19">
        <v>443</v>
      </c>
      <c r="B533" s="19">
        <f t="shared" si="132"/>
        <v>3</v>
      </c>
      <c r="C533" s="19">
        <f t="shared" si="133"/>
        <v>3</v>
      </c>
      <c r="D533" s="19">
        <v>440</v>
      </c>
      <c r="E533" s="19">
        <v>446</v>
      </c>
      <c r="F533" s="5" t="s">
        <v>872</v>
      </c>
      <c r="G533" s="24">
        <v>40.931471999999999</v>
      </c>
      <c r="H533" s="24">
        <v>-91.147599999999997</v>
      </c>
      <c r="I533" s="5" t="s">
        <v>502</v>
      </c>
      <c r="J533" s="5" t="s">
        <v>507</v>
      </c>
      <c r="K533" s="25">
        <v>1</v>
      </c>
      <c r="L533" s="25">
        <v>0</v>
      </c>
      <c r="M533" s="19">
        <v>-34</v>
      </c>
      <c r="N533" s="19" t="s">
        <v>500</v>
      </c>
      <c r="O533" s="20">
        <f t="shared" si="130"/>
        <v>-30.5</v>
      </c>
      <c r="P533" s="20">
        <v>1</v>
      </c>
      <c r="Q533" s="20" t="s">
        <v>869</v>
      </c>
      <c r="R533" s="20">
        <f t="shared" si="138"/>
        <v>-10.458718631711765</v>
      </c>
      <c r="S533" s="19">
        <f t="shared" si="131"/>
        <v>-10.458718631711765</v>
      </c>
      <c r="T533" s="20">
        <v>12.32</v>
      </c>
      <c r="U533" s="20">
        <f t="shared" si="134"/>
        <v>285.32</v>
      </c>
      <c r="V533" s="26" t="s">
        <v>1099</v>
      </c>
      <c r="W533" s="19">
        <f t="shared" si="135"/>
        <v>20.671770364402377</v>
      </c>
      <c r="X533" s="21">
        <f t="shared" si="136"/>
        <v>682.70041494133216</v>
      </c>
      <c r="Y533" s="21">
        <f t="shared" si="137"/>
        <v>605.05966976384639</v>
      </c>
    </row>
    <row r="534" spans="1:25" x14ac:dyDescent="0.2">
      <c r="A534" s="19">
        <v>443</v>
      </c>
      <c r="B534" s="19">
        <f t="shared" si="132"/>
        <v>3</v>
      </c>
      <c r="C534" s="19">
        <f t="shared" si="133"/>
        <v>3</v>
      </c>
      <c r="D534" s="19">
        <v>440</v>
      </c>
      <c r="E534" s="19">
        <v>446</v>
      </c>
      <c r="F534" s="5" t="s">
        <v>872</v>
      </c>
      <c r="G534" s="24">
        <v>40.648665999999999</v>
      </c>
      <c r="H534" s="24">
        <v>-90.312639000000004</v>
      </c>
      <c r="I534" s="5" t="s">
        <v>509</v>
      </c>
      <c r="J534" s="5" t="s">
        <v>508</v>
      </c>
      <c r="K534" s="25">
        <v>1</v>
      </c>
      <c r="L534" s="25">
        <v>0</v>
      </c>
      <c r="M534" s="19">
        <v>-33.4</v>
      </c>
      <c r="N534" s="19" t="s">
        <v>500</v>
      </c>
      <c r="O534" s="20">
        <f t="shared" si="130"/>
        <v>-29.9</v>
      </c>
      <c r="P534" s="20">
        <v>1</v>
      </c>
      <c r="Q534" s="20" t="s">
        <v>869</v>
      </c>
      <c r="R534" s="20">
        <f t="shared" si="138"/>
        <v>-10.458718631711765</v>
      </c>
      <c r="S534" s="19">
        <f t="shared" si="131"/>
        <v>-10.458718631711765</v>
      </c>
      <c r="T534" s="20">
        <v>12.32</v>
      </c>
      <c r="U534" s="20">
        <f t="shared" si="134"/>
        <v>285.32</v>
      </c>
      <c r="V534" s="26" t="s">
        <v>1099</v>
      </c>
      <c r="W534" s="19">
        <f t="shared" si="135"/>
        <v>20.040492081525805</v>
      </c>
      <c r="X534" s="21">
        <f t="shared" si="136"/>
        <v>615.9810996153609</v>
      </c>
      <c r="Y534" s="21">
        <f t="shared" si="137"/>
        <v>506.0934187715722</v>
      </c>
    </row>
    <row r="535" spans="1:25" x14ac:dyDescent="0.2">
      <c r="A535" s="19">
        <v>443</v>
      </c>
      <c r="B535" s="19">
        <f t="shared" si="132"/>
        <v>3</v>
      </c>
      <c r="C535" s="19">
        <f t="shared" si="133"/>
        <v>3</v>
      </c>
      <c r="D535" s="19">
        <v>440</v>
      </c>
      <c r="E535" s="19">
        <v>446</v>
      </c>
      <c r="F535" s="5" t="s">
        <v>872</v>
      </c>
      <c r="G535" s="24">
        <v>39.199596999999997</v>
      </c>
      <c r="H535" s="24">
        <v>-87.038713000000001</v>
      </c>
      <c r="I535" s="5" t="s">
        <v>509</v>
      </c>
      <c r="J535" s="5" t="s">
        <v>510</v>
      </c>
      <c r="K535" s="25">
        <v>1</v>
      </c>
      <c r="L535" s="25">
        <v>0</v>
      </c>
      <c r="M535" s="19">
        <v>-33.1</v>
      </c>
      <c r="N535" s="19" t="s">
        <v>500</v>
      </c>
      <c r="O535" s="20">
        <f t="shared" si="130"/>
        <v>-29.6</v>
      </c>
      <c r="P535" s="20">
        <v>1</v>
      </c>
      <c r="Q535" s="20" t="s">
        <v>869</v>
      </c>
      <c r="R535" s="20">
        <f t="shared" si="138"/>
        <v>-10.458718631711765</v>
      </c>
      <c r="S535" s="19">
        <f t="shared" si="131"/>
        <v>-10.458718631711765</v>
      </c>
      <c r="T535" s="20">
        <v>12.32</v>
      </c>
      <c r="U535" s="20">
        <f t="shared" si="134"/>
        <v>285.32</v>
      </c>
      <c r="V535" s="26" t="s">
        <v>1099</v>
      </c>
      <c r="W535" s="19">
        <f t="shared" si="135"/>
        <v>19.725145680428824</v>
      </c>
      <c r="X535" s="21">
        <f t="shared" si="136"/>
        <v>587.30927676208955</v>
      </c>
      <c r="Y535" s="21">
        <f t="shared" si="137"/>
        <v>467.8658002699342</v>
      </c>
    </row>
    <row r="536" spans="1:25" x14ac:dyDescent="0.2">
      <c r="A536" s="19">
        <v>444</v>
      </c>
      <c r="B536" s="19">
        <f t="shared" si="132"/>
        <v>4</v>
      </c>
      <c r="C536" s="19">
        <f t="shared" si="133"/>
        <v>2</v>
      </c>
      <c r="D536" s="19">
        <v>440</v>
      </c>
      <c r="E536" s="19">
        <v>446</v>
      </c>
      <c r="F536" s="5" t="s">
        <v>872</v>
      </c>
      <c r="G536" s="24">
        <v>42.132153000000002</v>
      </c>
      <c r="H536" s="24">
        <v>-90.664201000000006</v>
      </c>
      <c r="I536" s="5" t="s">
        <v>502</v>
      </c>
      <c r="J536" s="5" t="s">
        <v>514</v>
      </c>
      <c r="K536" s="25">
        <v>1</v>
      </c>
      <c r="L536" s="25">
        <v>0</v>
      </c>
      <c r="M536" s="19">
        <v>-34.200000000000003</v>
      </c>
      <c r="N536" s="19" t="s">
        <v>500</v>
      </c>
      <c r="O536" s="20">
        <f t="shared" si="130"/>
        <v>-30.700000000000003</v>
      </c>
      <c r="P536" s="20">
        <v>1</v>
      </c>
      <c r="Q536" s="20" t="s">
        <v>869</v>
      </c>
      <c r="R536" s="20">
        <f t="shared" si="138"/>
        <v>-10.70281519130312</v>
      </c>
      <c r="S536" s="19">
        <f t="shared" si="131"/>
        <v>-10.70281519130312</v>
      </c>
      <c r="T536" s="20">
        <v>10.32</v>
      </c>
      <c r="U536" s="20">
        <f t="shared" si="134"/>
        <v>283.32</v>
      </c>
      <c r="V536" s="26" t="s">
        <v>1099</v>
      </c>
      <c r="W536" s="19">
        <f t="shared" si="135"/>
        <v>20.630542462289235</v>
      </c>
      <c r="X536" s="21">
        <f t="shared" si="136"/>
        <v>635.15362118520068</v>
      </c>
      <c r="Y536" s="21">
        <f t="shared" si="137"/>
        <v>559.74973085440865</v>
      </c>
    </row>
    <row r="537" spans="1:25" x14ac:dyDescent="0.2">
      <c r="A537" s="19">
        <v>444</v>
      </c>
      <c r="B537" s="19">
        <f t="shared" si="132"/>
        <v>4</v>
      </c>
      <c r="C537" s="19">
        <f t="shared" si="133"/>
        <v>2</v>
      </c>
      <c r="D537" s="19">
        <v>440</v>
      </c>
      <c r="E537" s="19">
        <v>446</v>
      </c>
      <c r="F537" s="5" t="s">
        <v>872</v>
      </c>
      <c r="G537" s="24">
        <v>40.648665999999999</v>
      </c>
      <c r="H537" s="24">
        <v>-90.312639000000004</v>
      </c>
      <c r="I537" s="5" t="s">
        <v>509</v>
      </c>
      <c r="J537" s="5" t="s">
        <v>515</v>
      </c>
      <c r="K537" s="25">
        <v>1</v>
      </c>
      <c r="L537" s="25">
        <v>0</v>
      </c>
      <c r="M537" s="19">
        <v>-33.799999999999997</v>
      </c>
      <c r="N537" s="19" t="s">
        <v>500</v>
      </c>
      <c r="O537" s="20">
        <f t="shared" si="130"/>
        <v>-30.299999999999997</v>
      </c>
      <c r="P537" s="20">
        <v>1</v>
      </c>
      <c r="Q537" s="20" t="s">
        <v>869</v>
      </c>
      <c r="R537" s="20">
        <f t="shared" si="138"/>
        <v>-10.70281519130312</v>
      </c>
      <c r="S537" s="19">
        <f t="shared" si="131"/>
        <v>-10.70281519130312</v>
      </c>
      <c r="T537" s="20">
        <v>10.32</v>
      </c>
      <c r="U537" s="20">
        <f t="shared" si="134"/>
        <v>283.32</v>
      </c>
      <c r="V537" s="26" t="s">
        <v>1099</v>
      </c>
      <c r="W537" s="19">
        <f t="shared" si="135"/>
        <v>20.209533679175884</v>
      </c>
      <c r="X537" s="21">
        <f t="shared" si="136"/>
        <v>592.64401386721943</v>
      </c>
      <c r="Y537" s="21">
        <f t="shared" si="137"/>
        <v>495.89342312839335</v>
      </c>
    </row>
    <row r="538" spans="1:25" x14ac:dyDescent="0.2">
      <c r="A538" s="19">
        <v>445</v>
      </c>
      <c r="B538" s="19">
        <f t="shared" si="132"/>
        <v>5</v>
      </c>
      <c r="C538" s="19">
        <f t="shared" si="133"/>
        <v>1</v>
      </c>
      <c r="D538" s="19">
        <v>440</v>
      </c>
      <c r="E538" s="19">
        <v>446</v>
      </c>
      <c r="F538" s="5" t="s">
        <v>872</v>
      </c>
      <c r="G538" s="24">
        <v>42.132153000000002</v>
      </c>
      <c r="H538" s="24">
        <v>-90.664201000000006</v>
      </c>
      <c r="I538" s="5" t="s">
        <v>502</v>
      </c>
      <c r="J538" s="5" t="s">
        <v>516</v>
      </c>
      <c r="K538" s="25">
        <v>1</v>
      </c>
      <c r="L538" s="25">
        <v>0</v>
      </c>
      <c r="M538" s="19">
        <v>-32.799999999999997</v>
      </c>
      <c r="N538" s="19" t="s">
        <v>500</v>
      </c>
      <c r="O538" s="20">
        <f t="shared" si="130"/>
        <v>-29.299999999999997</v>
      </c>
      <c r="P538" s="20">
        <v>1</v>
      </c>
      <c r="Q538" s="20" t="s">
        <v>869</v>
      </c>
      <c r="R538" s="20">
        <f t="shared" si="138"/>
        <v>-10.70281519130312</v>
      </c>
      <c r="S538" s="19">
        <f t="shared" si="131"/>
        <v>-10.70281519130312</v>
      </c>
      <c r="T538" s="20">
        <v>10.32</v>
      </c>
      <c r="U538" s="20">
        <f t="shared" si="134"/>
        <v>283.32</v>
      </c>
      <c r="V538" s="26" t="s">
        <v>1099</v>
      </c>
      <c r="W538" s="19">
        <f t="shared" si="135"/>
        <v>19.158529729779382</v>
      </c>
      <c r="X538" s="21">
        <f t="shared" si="136"/>
        <v>507.80117227904179</v>
      </c>
      <c r="Y538" s="21">
        <f t="shared" si="137"/>
        <v>385.9726777720291</v>
      </c>
    </row>
    <row r="539" spans="1:25" x14ac:dyDescent="0.2">
      <c r="A539" s="19">
        <v>445</v>
      </c>
      <c r="B539" s="19">
        <f t="shared" si="132"/>
        <v>5</v>
      </c>
      <c r="C539" s="19">
        <f t="shared" si="133"/>
        <v>1</v>
      </c>
      <c r="D539" s="19">
        <v>440</v>
      </c>
      <c r="E539" s="19">
        <v>446</v>
      </c>
      <c r="F539" s="5" t="s">
        <v>872</v>
      </c>
      <c r="G539" s="24">
        <v>40.648665999999999</v>
      </c>
      <c r="H539" s="24">
        <v>-90.312639000000004</v>
      </c>
      <c r="I539" s="5" t="s">
        <v>509</v>
      </c>
      <c r="J539" s="5" t="s">
        <v>517</v>
      </c>
      <c r="K539" s="25">
        <v>1</v>
      </c>
      <c r="L539" s="25">
        <v>0</v>
      </c>
      <c r="M539" s="19">
        <v>-33.4</v>
      </c>
      <c r="N539" s="19" t="s">
        <v>500</v>
      </c>
      <c r="O539" s="20">
        <f t="shared" si="130"/>
        <v>-29.9</v>
      </c>
      <c r="P539" s="20">
        <v>1</v>
      </c>
      <c r="Q539" s="20" t="s">
        <v>869</v>
      </c>
      <c r="R539" s="20">
        <f t="shared" si="138"/>
        <v>-10.70281519130312</v>
      </c>
      <c r="S539" s="19">
        <f t="shared" si="131"/>
        <v>-10.70281519130312</v>
      </c>
      <c r="T539" s="20">
        <v>10.32</v>
      </c>
      <c r="U539" s="20">
        <f t="shared" si="134"/>
        <v>283.32</v>
      </c>
      <c r="V539" s="26" t="s">
        <v>1099</v>
      </c>
      <c r="W539" s="19">
        <f t="shared" si="135"/>
        <v>19.788872084008702</v>
      </c>
      <c r="X539" s="21">
        <f t="shared" si="136"/>
        <v>555.49637201619362</v>
      </c>
      <c r="Y539" s="21">
        <f t="shared" si="137"/>
        <v>445.15228282120711</v>
      </c>
    </row>
    <row r="540" spans="1:25" x14ac:dyDescent="0.2">
      <c r="A540" s="19">
        <v>447</v>
      </c>
      <c r="B540" s="19">
        <f t="shared" si="132"/>
        <v>1</v>
      </c>
      <c r="C540" s="19">
        <f t="shared" si="133"/>
        <v>7</v>
      </c>
      <c r="D540" s="19">
        <v>446</v>
      </c>
      <c r="E540" s="19">
        <v>454</v>
      </c>
      <c r="F540" s="5" t="s">
        <v>1176</v>
      </c>
      <c r="G540" s="24">
        <v>42.068899999999999</v>
      </c>
      <c r="H540" s="24">
        <v>-90.665700000000001</v>
      </c>
      <c r="I540" s="5" t="s">
        <v>520</v>
      </c>
      <c r="J540" s="5">
        <v>201</v>
      </c>
      <c r="K540" s="25">
        <v>1</v>
      </c>
      <c r="L540" s="25">
        <v>0</v>
      </c>
      <c r="M540" s="19">
        <v>-30</v>
      </c>
      <c r="N540" s="19" t="s">
        <v>873</v>
      </c>
      <c r="O540" s="20">
        <f t="shared" si="130"/>
        <v>-26.5</v>
      </c>
      <c r="P540" s="20">
        <v>0.1</v>
      </c>
      <c r="Q540" s="20" t="s">
        <v>873</v>
      </c>
      <c r="R540" s="20">
        <f t="shared" si="138"/>
        <v>-8.44105610561056</v>
      </c>
      <c r="S540" s="19">
        <f t="shared" si="131"/>
        <v>-9.3410561056105603</v>
      </c>
      <c r="T540" s="20">
        <v>30</v>
      </c>
      <c r="U540" s="20">
        <f t="shared" si="134"/>
        <v>303</v>
      </c>
      <c r="V540" s="20" t="s">
        <v>873</v>
      </c>
      <c r="W540" s="19">
        <f t="shared" si="135"/>
        <v>17.626033789819751</v>
      </c>
      <c r="X540" s="21">
        <f t="shared" si="136"/>
        <v>729.90094428601583</v>
      </c>
      <c r="Y540" s="21">
        <f t="shared" si="137"/>
        <v>506.82897072957689</v>
      </c>
    </row>
    <row r="541" spans="1:25" x14ac:dyDescent="0.2">
      <c r="A541" s="19">
        <v>447.5</v>
      </c>
      <c r="B541" s="19">
        <f t="shared" si="132"/>
        <v>1.5</v>
      </c>
      <c r="C541" s="19">
        <f t="shared" si="133"/>
        <v>6.5</v>
      </c>
      <c r="D541" s="19">
        <v>446</v>
      </c>
      <c r="E541" s="19">
        <v>454</v>
      </c>
      <c r="F541" s="5" t="s">
        <v>1177</v>
      </c>
      <c r="G541" s="24">
        <v>42.068899999999999</v>
      </c>
      <c r="H541" s="24">
        <v>-90.665700000000001</v>
      </c>
      <c r="I541" s="5" t="s">
        <v>520</v>
      </c>
      <c r="J541" s="5">
        <v>201.9</v>
      </c>
      <c r="K541" s="25">
        <v>1</v>
      </c>
      <c r="L541" s="25">
        <v>0</v>
      </c>
      <c r="M541" s="19">
        <v>-29.2</v>
      </c>
      <c r="N541" s="19" t="s">
        <v>873</v>
      </c>
      <c r="O541" s="20">
        <f t="shared" si="130"/>
        <v>-25.7</v>
      </c>
      <c r="P541" s="20">
        <v>-0.2</v>
      </c>
      <c r="Q541" s="20" t="s">
        <v>873</v>
      </c>
      <c r="R541" s="20">
        <f t="shared" si="138"/>
        <v>-8.44105610561056</v>
      </c>
      <c r="S541" s="19">
        <f t="shared" si="131"/>
        <v>-9.6410561056105593</v>
      </c>
      <c r="T541" s="20">
        <v>30</v>
      </c>
      <c r="U541" s="20">
        <f t="shared" si="134"/>
        <v>303</v>
      </c>
      <c r="V541" s="20" t="s">
        <v>873</v>
      </c>
      <c r="W541" s="19">
        <f t="shared" si="135"/>
        <v>16.482545308826204</v>
      </c>
      <c r="X541" s="21">
        <f t="shared" si="136"/>
        <v>646.58304090755064</v>
      </c>
      <c r="Y541" s="21">
        <f t="shared" si="137"/>
        <v>428.69528282815827</v>
      </c>
    </row>
    <row r="542" spans="1:25" x14ac:dyDescent="0.2">
      <c r="A542" s="19">
        <v>448</v>
      </c>
      <c r="B542" s="19">
        <f t="shared" si="132"/>
        <v>2</v>
      </c>
      <c r="C542" s="19">
        <f t="shared" si="133"/>
        <v>6</v>
      </c>
      <c r="D542" s="19">
        <v>446</v>
      </c>
      <c r="E542" s="19">
        <v>454</v>
      </c>
      <c r="F542" s="5" t="s">
        <v>1177</v>
      </c>
      <c r="G542" s="24">
        <v>42.068899999999999</v>
      </c>
      <c r="H542" s="24">
        <v>-90.665700000000001</v>
      </c>
      <c r="I542" s="5" t="s">
        <v>520</v>
      </c>
      <c r="J542" s="5">
        <v>203.1</v>
      </c>
      <c r="K542" s="25">
        <v>1</v>
      </c>
      <c r="L542" s="25">
        <v>0</v>
      </c>
      <c r="M542" s="19">
        <v>-29.7</v>
      </c>
      <c r="N542" s="19" t="s">
        <v>873</v>
      </c>
      <c r="O542" s="20">
        <f t="shared" si="130"/>
        <v>-26.2</v>
      </c>
      <c r="P542" s="20">
        <v>0.1</v>
      </c>
      <c r="Q542" s="20" t="s">
        <v>873</v>
      </c>
      <c r="R542" s="20">
        <f t="shared" si="138"/>
        <v>-8.44105610561056</v>
      </c>
      <c r="S542" s="19">
        <f t="shared" si="131"/>
        <v>-9.3410561056105603</v>
      </c>
      <c r="T542" s="20">
        <v>30</v>
      </c>
      <c r="U542" s="20">
        <f t="shared" si="134"/>
        <v>303</v>
      </c>
      <c r="V542" s="20" t="s">
        <v>873</v>
      </c>
      <c r="W542" s="19">
        <f t="shared" si="135"/>
        <v>17.312532239052825</v>
      </c>
      <c r="X542" s="21">
        <f t="shared" si="136"/>
        <v>704.99472595754798</v>
      </c>
      <c r="Y542" s="21">
        <f t="shared" si="137"/>
        <v>482.70867533484375</v>
      </c>
    </row>
    <row r="543" spans="1:25" x14ac:dyDescent="0.2">
      <c r="A543" s="19">
        <v>448.5</v>
      </c>
      <c r="B543" s="19">
        <f t="shared" si="132"/>
        <v>2.5</v>
      </c>
      <c r="C543" s="19">
        <f t="shared" si="133"/>
        <v>5.5</v>
      </c>
      <c r="D543" s="19">
        <v>446</v>
      </c>
      <c r="E543" s="19">
        <v>454</v>
      </c>
      <c r="F543" s="5" t="s">
        <v>1177</v>
      </c>
      <c r="G543" s="24">
        <v>42.068899999999999</v>
      </c>
      <c r="H543" s="24">
        <v>-90.665700000000001</v>
      </c>
      <c r="I543" s="5" t="s">
        <v>520</v>
      </c>
      <c r="J543" s="5">
        <v>203.7</v>
      </c>
      <c r="K543" s="25">
        <v>1</v>
      </c>
      <c r="L543" s="25">
        <v>0</v>
      </c>
      <c r="M543" s="19">
        <v>-28.6</v>
      </c>
      <c r="N543" s="19" t="s">
        <v>873</v>
      </c>
      <c r="O543" s="20">
        <f t="shared" si="130"/>
        <v>-25.1</v>
      </c>
      <c r="P543" s="20">
        <v>0.1</v>
      </c>
      <c r="Q543" s="20" t="s">
        <v>873</v>
      </c>
      <c r="R543" s="20">
        <f t="shared" si="138"/>
        <v>-8.44105610561056</v>
      </c>
      <c r="S543" s="19">
        <f t="shared" si="131"/>
        <v>-9.3410561056105603</v>
      </c>
      <c r="T543" s="20">
        <v>30</v>
      </c>
      <c r="U543" s="20">
        <f t="shared" si="134"/>
        <v>303</v>
      </c>
      <c r="V543" s="20" t="s">
        <v>873</v>
      </c>
      <c r="W543" s="19">
        <f t="shared" si="135"/>
        <v>16.16467729448101</v>
      </c>
      <c r="X543" s="21">
        <f t="shared" si="136"/>
        <v>626.69705638838218</v>
      </c>
      <c r="Y543" s="21">
        <f t="shared" si="137"/>
        <v>411.0788854909776</v>
      </c>
    </row>
    <row r="544" spans="1:25" x14ac:dyDescent="0.2">
      <c r="A544" s="19">
        <v>449</v>
      </c>
      <c r="B544" s="19">
        <f t="shared" si="132"/>
        <v>3</v>
      </c>
      <c r="C544" s="19">
        <f t="shared" si="133"/>
        <v>5</v>
      </c>
      <c r="D544" s="19">
        <v>446</v>
      </c>
      <c r="E544" s="19">
        <v>454</v>
      </c>
      <c r="F544" s="5" t="s">
        <v>1179</v>
      </c>
      <c r="G544" s="24">
        <v>42.068899999999999</v>
      </c>
      <c r="H544" s="24">
        <v>-90.665700000000001</v>
      </c>
      <c r="I544" s="5" t="s">
        <v>520</v>
      </c>
      <c r="J544" s="5">
        <v>204.8</v>
      </c>
      <c r="K544" s="25">
        <v>1</v>
      </c>
      <c r="L544" s="25">
        <v>0</v>
      </c>
      <c r="M544" s="19">
        <v>-29.3</v>
      </c>
      <c r="N544" s="19" t="s">
        <v>873</v>
      </c>
      <c r="O544" s="20">
        <f t="shared" si="130"/>
        <v>-25.8</v>
      </c>
      <c r="P544" s="20">
        <v>-0.4</v>
      </c>
      <c r="Q544" s="20" t="s">
        <v>873</v>
      </c>
      <c r="R544" s="20">
        <f t="shared" si="138"/>
        <v>-8.44105610561056</v>
      </c>
      <c r="S544" s="19">
        <f t="shared" si="131"/>
        <v>-9.8410561056105603</v>
      </c>
      <c r="T544" s="20">
        <v>30</v>
      </c>
      <c r="U544" s="20">
        <f t="shared" si="134"/>
        <v>303</v>
      </c>
      <c r="V544" s="20" t="s">
        <v>873</v>
      </c>
      <c r="W544" s="19">
        <f t="shared" si="135"/>
        <v>16.381588887691922</v>
      </c>
      <c r="X544" s="21">
        <f t="shared" si="136"/>
        <v>640.13176026164524</v>
      </c>
      <c r="Y544" s="21">
        <f t="shared" si="137"/>
        <v>422.93880837298673</v>
      </c>
    </row>
    <row r="545" spans="1:27" x14ac:dyDescent="0.2">
      <c r="A545" s="19">
        <v>449.5</v>
      </c>
      <c r="B545" s="19">
        <f t="shared" si="132"/>
        <v>3.5</v>
      </c>
      <c r="C545" s="19">
        <f t="shared" si="133"/>
        <v>4.5</v>
      </c>
      <c r="D545" s="19">
        <v>446</v>
      </c>
      <c r="E545" s="19">
        <v>454</v>
      </c>
      <c r="F545" s="5" t="s">
        <v>1179</v>
      </c>
      <c r="G545" s="24">
        <v>42.068899999999999</v>
      </c>
      <c r="H545" s="24">
        <v>-90.665700000000001</v>
      </c>
      <c r="I545" s="5" t="s">
        <v>520</v>
      </c>
      <c r="J545" s="5">
        <v>206</v>
      </c>
      <c r="K545" s="25">
        <v>1</v>
      </c>
      <c r="L545" s="25">
        <v>0</v>
      </c>
      <c r="M545" s="19">
        <v>-27.7</v>
      </c>
      <c r="N545" s="19" t="s">
        <v>873</v>
      </c>
      <c r="O545" s="20">
        <f t="shared" si="130"/>
        <v>-24.2</v>
      </c>
      <c r="P545" s="20">
        <v>0</v>
      </c>
      <c r="Q545" s="20" t="s">
        <v>873</v>
      </c>
      <c r="R545" s="20">
        <f t="shared" si="138"/>
        <v>-8.44105610561056</v>
      </c>
      <c r="S545" s="19">
        <f t="shared" si="131"/>
        <v>-9.44105610561056</v>
      </c>
      <c r="T545" s="20">
        <v>30</v>
      </c>
      <c r="U545" s="20">
        <f t="shared" si="134"/>
        <v>303</v>
      </c>
      <c r="V545" s="20" t="s">
        <v>873</v>
      </c>
      <c r="W545" s="19">
        <f t="shared" si="135"/>
        <v>15.124968122965265</v>
      </c>
      <c r="X545" s="21">
        <f t="shared" si="136"/>
        <v>569.41522330583814</v>
      </c>
      <c r="Y545" s="21">
        <f t="shared" si="137"/>
        <v>362.37222625022866</v>
      </c>
    </row>
    <row r="546" spans="1:27" ht="15" x14ac:dyDescent="0.25">
      <c r="A546" s="19">
        <v>450</v>
      </c>
      <c r="B546" s="19">
        <f t="shared" si="132"/>
        <v>4</v>
      </c>
      <c r="C546" s="19">
        <f t="shared" si="133"/>
        <v>4</v>
      </c>
      <c r="D546" s="19">
        <v>446</v>
      </c>
      <c r="E546" s="19">
        <v>454</v>
      </c>
      <c r="F546" s="5" t="s">
        <v>1179</v>
      </c>
      <c r="G546" s="24">
        <v>42.068899999999999</v>
      </c>
      <c r="H546" s="24">
        <v>-90.665700000000001</v>
      </c>
      <c r="I546" s="5" t="s">
        <v>520</v>
      </c>
      <c r="J546" s="5">
        <v>206.7</v>
      </c>
      <c r="K546" s="25">
        <v>1</v>
      </c>
      <c r="L546" s="25">
        <v>0</v>
      </c>
      <c r="M546" s="19">
        <v>-26.7</v>
      </c>
      <c r="N546" s="19" t="s">
        <v>873</v>
      </c>
      <c r="O546" s="20">
        <f t="shared" si="130"/>
        <v>-23.2</v>
      </c>
      <c r="P546" s="20">
        <v>1.6</v>
      </c>
      <c r="Q546" s="20" t="s">
        <v>873</v>
      </c>
      <c r="R546" s="20">
        <f t="shared" si="138"/>
        <v>-8.44105610561056</v>
      </c>
      <c r="S546" s="19">
        <f t="shared" si="131"/>
        <v>-7.8410561056105603</v>
      </c>
      <c r="T546" s="20">
        <v>30</v>
      </c>
      <c r="U546" s="20">
        <f t="shared" si="134"/>
        <v>303</v>
      </c>
      <c r="V546" s="20" t="s">
        <v>873</v>
      </c>
      <c r="W546" s="19">
        <f t="shared" si="135"/>
        <v>15.723734535615819</v>
      </c>
      <c r="X546" s="21">
        <f t="shared" si="136"/>
        <v>601.05389364987218</v>
      </c>
      <c r="Y546" s="21">
        <f t="shared" si="137"/>
        <v>388.90956397503635</v>
      </c>
      <c r="AA546"/>
    </row>
    <row r="547" spans="1:27" x14ac:dyDescent="0.2">
      <c r="A547" s="19">
        <v>450.5</v>
      </c>
      <c r="B547" s="19">
        <f t="shared" si="132"/>
        <v>4.5</v>
      </c>
      <c r="C547" s="19">
        <f t="shared" si="133"/>
        <v>3.5</v>
      </c>
      <c r="D547" s="19">
        <v>446</v>
      </c>
      <c r="E547" s="19">
        <v>454</v>
      </c>
      <c r="F547" s="5" t="s">
        <v>1179</v>
      </c>
      <c r="G547" s="24">
        <v>42.068899999999999</v>
      </c>
      <c r="H547" s="24">
        <v>-90.665700000000001</v>
      </c>
      <c r="I547" s="5" t="s">
        <v>520</v>
      </c>
      <c r="J547" s="5">
        <v>207.7</v>
      </c>
      <c r="K547" s="25">
        <v>1</v>
      </c>
      <c r="L547" s="25">
        <v>0</v>
      </c>
      <c r="M547" s="19">
        <v>-26</v>
      </c>
      <c r="N547" s="19" t="s">
        <v>873</v>
      </c>
      <c r="O547" s="20">
        <f t="shared" si="130"/>
        <v>-22.5</v>
      </c>
      <c r="P547" s="20">
        <v>1.2</v>
      </c>
      <c r="Q547" s="20" t="s">
        <v>873</v>
      </c>
      <c r="R547" s="20">
        <f t="shared" si="138"/>
        <v>-8.44105610561056</v>
      </c>
      <c r="S547" s="19">
        <f t="shared" si="131"/>
        <v>-8.2410561056105607</v>
      </c>
      <c r="T547" s="20">
        <v>30</v>
      </c>
      <c r="U547" s="20">
        <f t="shared" si="134"/>
        <v>303</v>
      </c>
      <c r="V547" s="20" t="s">
        <v>873</v>
      </c>
      <c r="W547" s="19">
        <f t="shared" si="135"/>
        <v>14.587154879170727</v>
      </c>
      <c r="X547" s="21">
        <f t="shared" si="136"/>
        <v>543.70859779312559</v>
      </c>
      <c r="Y547" s="21">
        <f t="shared" si="137"/>
        <v>341.44536878270861</v>
      </c>
    </row>
    <row r="548" spans="1:27" x14ac:dyDescent="0.2">
      <c r="A548" s="19">
        <v>451</v>
      </c>
      <c r="B548" s="19">
        <f t="shared" si="132"/>
        <v>5</v>
      </c>
      <c r="C548" s="19">
        <f t="shared" si="133"/>
        <v>3</v>
      </c>
      <c r="D548" s="19">
        <v>446</v>
      </c>
      <c r="E548" s="19">
        <v>454</v>
      </c>
      <c r="F548" s="5" t="s">
        <v>1179</v>
      </c>
      <c r="G548" s="24">
        <v>42.068899999999999</v>
      </c>
      <c r="H548" s="24">
        <v>-90.665700000000001</v>
      </c>
      <c r="I548" s="5" t="s">
        <v>520</v>
      </c>
      <c r="J548" s="5">
        <v>208.4</v>
      </c>
      <c r="K548" s="25">
        <v>1</v>
      </c>
      <c r="L548" s="25">
        <v>0</v>
      </c>
      <c r="M548" s="19">
        <v>-25.9</v>
      </c>
      <c r="N548" s="19" t="s">
        <v>873</v>
      </c>
      <c r="O548" s="20">
        <f t="shared" si="130"/>
        <v>-22.4</v>
      </c>
      <c r="P548" s="20">
        <v>0.4</v>
      </c>
      <c r="Q548" s="20" t="s">
        <v>873</v>
      </c>
      <c r="R548" s="20">
        <f t="shared" si="138"/>
        <v>-8.44105610561056</v>
      </c>
      <c r="S548" s="19">
        <f t="shared" si="131"/>
        <v>-9.0410561056105596</v>
      </c>
      <c r="T548" s="20">
        <v>30</v>
      </c>
      <c r="U548" s="20">
        <f t="shared" si="134"/>
        <v>303</v>
      </c>
      <c r="V548" s="20" t="s">
        <v>873</v>
      </c>
      <c r="W548" s="19">
        <f t="shared" si="135"/>
        <v>13.665040808499729</v>
      </c>
      <c r="X548" s="21">
        <f t="shared" si="136"/>
        <v>504.64642853419576</v>
      </c>
      <c r="Y548" s="21">
        <f t="shared" si="137"/>
        <v>310.68300099706516</v>
      </c>
    </row>
    <row r="549" spans="1:27" x14ac:dyDescent="0.2">
      <c r="A549" s="19">
        <v>451.5</v>
      </c>
      <c r="B549" s="19">
        <f t="shared" si="132"/>
        <v>5.5</v>
      </c>
      <c r="C549" s="19">
        <f t="shared" si="133"/>
        <v>2.5</v>
      </c>
      <c r="D549" s="19">
        <v>446</v>
      </c>
      <c r="E549" s="19">
        <v>454</v>
      </c>
      <c r="F549" s="5" t="s">
        <v>1179</v>
      </c>
      <c r="G549" s="24">
        <v>42.068899999999999</v>
      </c>
      <c r="H549" s="24">
        <v>-90.665700000000001</v>
      </c>
      <c r="I549" s="5" t="s">
        <v>520</v>
      </c>
      <c r="J549" s="5">
        <v>208.7</v>
      </c>
      <c r="K549" s="25">
        <v>1</v>
      </c>
      <c r="L549" s="25">
        <v>0</v>
      </c>
      <c r="M549" s="19">
        <v>-28.4</v>
      </c>
      <c r="N549" s="19" t="s">
        <v>873</v>
      </c>
      <c r="O549" s="20">
        <f t="shared" si="130"/>
        <v>-24.9</v>
      </c>
      <c r="P549" s="20">
        <v>0.5</v>
      </c>
      <c r="Q549" s="20" t="s">
        <v>873</v>
      </c>
      <c r="R549" s="20">
        <f t="shared" si="138"/>
        <v>-8.44105610561056</v>
      </c>
      <c r="S549" s="19">
        <f t="shared" si="131"/>
        <v>-8.94105610561056</v>
      </c>
      <c r="T549" s="20">
        <v>30</v>
      </c>
      <c r="U549" s="20">
        <f t="shared" si="134"/>
        <v>303</v>
      </c>
      <c r="V549" s="20" t="s">
        <v>873</v>
      </c>
      <c r="W549" s="19">
        <f t="shared" si="135"/>
        <v>16.366468971786841</v>
      </c>
      <c r="X549" s="21">
        <f t="shared" si="136"/>
        <v>639.17664023917905</v>
      </c>
      <c r="Y549" s="21">
        <f t="shared" si="137"/>
        <v>422.08996349644121</v>
      </c>
    </row>
    <row r="550" spans="1:27" x14ac:dyDescent="0.2">
      <c r="A550" s="19">
        <v>452</v>
      </c>
      <c r="B550" s="19">
        <f t="shared" si="132"/>
        <v>6</v>
      </c>
      <c r="C550" s="19">
        <f t="shared" si="133"/>
        <v>2</v>
      </c>
      <c r="D550" s="19">
        <v>446</v>
      </c>
      <c r="E550" s="19">
        <v>454</v>
      </c>
      <c r="F550" s="5" t="s">
        <v>1179</v>
      </c>
      <c r="G550" s="24">
        <v>42.068899999999999</v>
      </c>
      <c r="H550" s="24">
        <v>-90.665700000000001</v>
      </c>
      <c r="I550" s="5" t="s">
        <v>520</v>
      </c>
      <c r="J550" s="5">
        <v>209.6</v>
      </c>
      <c r="K550" s="25">
        <v>1</v>
      </c>
      <c r="L550" s="25">
        <v>0</v>
      </c>
      <c r="M550" s="19">
        <v>-28.2</v>
      </c>
      <c r="N550" s="19" t="s">
        <v>873</v>
      </c>
      <c r="O550" s="20">
        <f t="shared" si="130"/>
        <v>-24.7</v>
      </c>
      <c r="P550" s="20">
        <v>-0.5</v>
      </c>
      <c r="Q550" s="20" t="s">
        <v>873</v>
      </c>
      <c r="R550" s="20">
        <f t="shared" si="138"/>
        <v>-8.44105610561056</v>
      </c>
      <c r="S550" s="19">
        <f t="shared" si="131"/>
        <v>-9.94105610561056</v>
      </c>
      <c r="T550" s="20">
        <v>30</v>
      </c>
      <c r="U550" s="20">
        <f t="shared" si="134"/>
        <v>303</v>
      </c>
      <c r="V550" s="20" t="s">
        <v>873</v>
      </c>
      <c r="W550" s="19">
        <f t="shared" si="135"/>
        <v>15.132722131025789</v>
      </c>
      <c r="X550" s="21">
        <f t="shared" si="136"/>
        <v>569.80364085682891</v>
      </c>
      <c r="Y550" s="21">
        <f t="shared" si="137"/>
        <v>362.69271765078048</v>
      </c>
    </row>
    <row r="551" spans="1:27" x14ac:dyDescent="0.2">
      <c r="A551" s="19">
        <v>452.5</v>
      </c>
      <c r="B551" s="19">
        <f t="shared" si="132"/>
        <v>6.5</v>
      </c>
      <c r="C551" s="19">
        <f t="shared" si="133"/>
        <v>1.5</v>
      </c>
      <c r="D551" s="19">
        <v>446</v>
      </c>
      <c r="E551" s="19">
        <v>454</v>
      </c>
      <c r="F551" s="5" t="s">
        <v>1179</v>
      </c>
      <c r="G551" s="24">
        <v>42.068899999999999</v>
      </c>
      <c r="H551" s="24">
        <v>-90.665700000000001</v>
      </c>
      <c r="I551" s="5" t="s">
        <v>520</v>
      </c>
      <c r="J551" s="5">
        <v>209.9</v>
      </c>
      <c r="K551" s="25">
        <v>1</v>
      </c>
      <c r="L551" s="25">
        <v>0</v>
      </c>
      <c r="M551" s="19">
        <v>-27.5</v>
      </c>
      <c r="N551" s="19" t="s">
        <v>873</v>
      </c>
      <c r="O551" s="20">
        <f t="shared" si="130"/>
        <v>-24</v>
      </c>
      <c r="P551" s="20">
        <v>-0.2</v>
      </c>
      <c r="Q551" s="20" t="s">
        <v>873</v>
      </c>
      <c r="R551" s="20">
        <f t="shared" si="138"/>
        <v>-8.44105610561056</v>
      </c>
      <c r="S551" s="19">
        <f t="shared" si="131"/>
        <v>-9.6410561056105593</v>
      </c>
      <c r="T551" s="20">
        <v>30</v>
      </c>
      <c r="U551" s="20">
        <f t="shared" si="134"/>
        <v>303</v>
      </c>
      <c r="V551" s="20" t="s">
        <v>873</v>
      </c>
      <c r="W551" s="19">
        <f t="shared" si="135"/>
        <v>14.7120326786776</v>
      </c>
      <c r="X551" s="21">
        <f t="shared" si="136"/>
        <v>549.46846558157438</v>
      </c>
      <c r="Y551" s="21">
        <f t="shared" si="137"/>
        <v>346.0861064795489</v>
      </c>
    </row>
    <row r="552" spans="1:27" x14ac:dyDescent="0.2">
      <c r="A552" s="19">
        <v>453</v>
      </c>
      <c r="B552" s="19">
        <f t="shared" si="132"/>
        <v>7</v>
      </c>
      <c r="C552" s="19">
        <f t="shared" si="133"/>
        <v>1</v>
      </c>
      <c r="D552" s="19">
        <v>446</v>
      </c>
      <c r="E552" s="19">
        <v>454</v>
      </c>
      <c r="F552" s="5" t="s">
        <v>1180</v>
      </c>
      <c r="G552" s="24">
        <v>42.068899999999999</v>
      </c>
      <c r="H552" s="24">
        <v>-90.665700000000001</v>
      </c>
      <c r="I552" s="5" t="s">
        <v>520</v>
      </c>
      <c r="J552" s="5">
        <v>211</v>
      </c>
      <c r="K552" s="25">
        <v>1</v>
      </c>
      <c r="L552" s="25">
        <v>0</v>
      </c>
      <c r="M552" s="19">
        <v>-28.6</v>
      </c>
      <c r="N552" s="19" t="s">
        <v>873</v>
      </c>
      <c r="O552" s="20">
        <f t="shared" si="130"/>
        <v>-25.1</v>
      </c>
      <c r="P552" s="20">
        <v>-0.8</v>
      </c>
      <c r="Q552" s="20" t="s">
        <v>873</v>
      </c>
      <c r="R552" s="20">
        <f t="shared" si="138"/>
        <v>-8.44105610561056</v>
      </c>
      <c r="S552" s="19">
        <f t="shared" si="131"/>
        <v>-10.241056105610561</v>
      </c>
      <c r="T552" s="20">
        <v>30</v>
      </c>
      <c r="U552" s="20">
        <f t="shared" si="134"/>
        <v>303</v>
      </c>
      <c r="V552" s="20" t="s">
        <v>873</v>
      </c>
      <c r="W552" s="19">
        <f t="shared" si="135"/>
        <v>15.241505687136447</v>
      </c>
      <c r="X552" s="21">
        <f t="shared" si="136"/>
        <v>575.30928527203139</v>
      </c>
      <c r="Y552" s="21">
        <f t="shared" si="137"/>
        <v>367.24951496170257</v>
      </c>
    </row>
    <row r="553" spans="1:27" ht="12.75" customHeight="1" x14ac:dyDescent="0.2">
      <c r="A553" s="19">
        <v>453.5</v>
      </c>
      <c r="B553" s="19">
        <f t="shared" si="132"/>
        <v>7.5</v>
      </c>
      <c r="C553" s="19">
        <f t="shared" si="133"/>
        <v>0.5</v>
      </c>
      <c r="D553" s="19">
        <v>446</v>
      </c>
      <c r="E553" s="19">
        <v>454</v>
      </c>
      <c r="F553" s="5" t="s">
        <v>1180</v>
      </c>
      <c r="G553" s="24">
        <v>42.068899999999999</v>
      </c>
      <c r="H553" s="24">
        <v>-90.665700000000001</v>
      </c>
      <c r="I553" s="5" t="s">
        <v>520</v>
      </c>
      <c r="J553" s="5">
        <v>212.1</v>
      </c>
      <c r="K553" s="25">
        <v>1</v>
      </c>
      <c r="L553" s="25">
        <v>0</v>
      </c>
      <c r="M553" s="19">
        <v>-29.5</v>
      </c>
      <c r="N553" s="19" t="s">
        <v>873</v>
      </c>
      <c r="O553" s="20">
        <f t="shared" si="130"/>
        <v>-26</v>
      </c>
      <c r="P553" s="20">
        <v>-0.5</v>
      </c>
      <c r="Q553" s="20" t="s">
        <v>873</v>
      </c>
      <c r="R553" s="20">
        <f t="shared" si="138"/>
        <v>-8.44105610561056</v>
      </c>
      <c r="S553" s="19">
        <f t="shared" si="131"/>
        <v>-9.94105610561056</v>
      </c>
      <c r="T553" s="20">
        <v>30</v>
      </c>
      <c r="U553" s="20">
        <f t="shared" si="134"/>
        <v>303</v>
      </c>
      <c r="V553" s="20" t="s">
        <v>873</v>
      </c>
      <c r="W553" s="19">
        <f t="shared" si="135"/>
        <v>16.487622068161567</v>
      </c>
      <c r="X553" s="21">
        <f t="shared" si="136"/>
        <v>646.91088974739284</v>
      </c>
      <c r="Y553" s="21">
        <f t="shared" si="137"/>
        <v>428.98889748180079</v>
      </c>
    </row>
    <row r="554" spans="1:27" ht="12.75" customHeight="1" x14ac:dyDescent="0.2">
      <c r="A554" s="19">
        <v>454</v>
      </c>
      <c r="B554" s="19">
        <f t="shared" si="132"/>
        <v>0</v>
      </c>
      <c r="C554" s="19">
        <f t="shared" si="133"/>
        <v>0</v>
      </c>
      <c r="D554" s="19">
        <v>454</v>
      </c>
      <c r="E554" s="19">
        <v>454</v>
      </c>
      <c r="F554" s="5" t="s">
        <v>1180</v>
      </c>
      <c r="G554" s="24">
        <v>42.068899999999999</v>
      </c>
      <c r="H554" s="24">
        <v>-90.665700000000001</v>
      </c>
      <c r="I554" s="5" t="s">
        <v>520</v>
      </c>
      <c r="J554" s="5">
        <v>213.7</v>
      </c>
      <c r="K554" s="25">
        <v>1</v>
      </c>
      <c r="L554" s="25">
        <v>0</v>
      </c>
      <c r="M554" s="19">
        <v>-28.5</v>
      </c>
      <c r="N554" s="19" t="s">
        <v>873</v>
      </c>
      <c r="O554" s="20">
        <f t="shared" si="130"/>
        <v>-25</v>
      </c>
      <c r="P554" s="20">
        <v>-0.9</v>
      </c>
      <c r="Q554" s="20" t="s">
        <v>873</v>
      </c>
      <c r="R554" s="20">
        <f t="shared" si="138"/>
        <v>-8.44105610561056</v>
      </c>
      <c r="S554" s="19">
        <f t="shared" si="131"/>
        <v>-10.34105610561056</v>
      </c>
      <c r="T554" s="20">
        <v>30</v>
      </c>
      <c r="U554" s="20">
        <f t="shared" si="134"/>
        <v>303</v>
      </c>
      <c r="V554" s="20" t="s">
        <v>873</v>
      </c>
      <c r="W554" s="19">
        <f t="shared" si="135"/>
        <v>15.034814250655781</v>
      </c>
      <c r="X554" s="21">
        <f t="shared" si="136"/>
        <v>564.93775661185748</v>
      </c>
      <c r="Y554" s="21">
        <f t="shared" si="137"/>
        <v>358.68710781756835</v>
      </c>
    </row>
    <row r="555" spans="1:27" ht="12.75" customHeight="1" x14ac:dyDescent="0.2">
      <c r="A555" s="19">
        <v>454.5</v>
      </c>
      <c r="B555" s="19">
        <f t="shared" si="132"/>
        <v>0.5</v>
      </c>
      <c r="C555" s="19">
        <f t="shared" si="133"/>
        <v>4</v>
      </c>
      <c r="D555" s="19">
        <v>454</v>
      </c>
      <c r="E555" s="19">
        <v>458.5</v>
      </c>
      <c r="F555" s="5" t="s">
        <v>1178</v>
      </c>
      <c r="G555" s="24">
        <v>42.068899999999999</v>
      </c>
      <c r="H555" s="24">
        <v>-90.665700000000001</v>
      </c>
      <c r="I555" s="5" t="s">
        <v>520</v>
      </c>
      <c r="J555" s="5">
        <v>214.8</v>
      </c>
      <c r="K555" s="25">
        <v>1</v>
      </c>
      <c r="L555" s="25">
        <v>0</v>
      </c>
      <c r="M555" s="19">
        <v>-30</v>
      </c>
      <c r="N555" s="19" t="s">
        <v>873</v>
      </c>
      <c r="O555" s="20">
        <f t="shared" si="130"/>
        <v>-26.5</v>
      </c>
      <c r="P555" s="20">
        <v>-1.1000000000000001</v>
      </c>
      <c r="Q555" s="20" t="s">
        <v>873</v>
      </c>
      <c r="R555" s="20">
        <f t="shared" si="138"/>
        <v>-8.44105610561056</v>
      </c>
      <c r="S555" s="19">
        <f t="shared" si="131"/>
        <v>-10.54105610561056</v>
      </c>
      <c r="T555" s="20">
        <v>30</v>
      </c>
      <c r="U555" s="20">
        <f t="shared" si="134"/>
        <v>303</v>
      </c>
      <c r="V555" s="20" t="s">
        <v>873</v>
      </c>
      <c r="W555" s="19">
        <f t="shared" si="135"/>
        <v>16.393368150374286</v>
      </c>
      <c r="X555" s="21">
        <f t="shared" si="136"/>
        <v>640.8778327680584</v>
      </c>
      <c r="Y555" s="21">
        <f t="shared" si="137"/>
        <v>423.60247583692927</v>
      </c>
    </row>
    <row r="556" spans="1:27" ht="12.75" customHeight="1" x14ac:dyDescent="0.2">
      <c r="A556" s="19">
        <v>456</v>
      </c>
      <c r="B556" s="19">
        <f t="shared" si="132"/>
        <v>2</v>
      </c>
      <c r="C556" s="19">
        <f t="shared" si="133"/>
        <v>2.5</v>
      </c>
      <c r="D556" s="19">
        <v>454</v>
      </c>
      <c r="E556" s="19">
        <v>458.5</v>
      </c>
      <c r="F556" s="5" t="s">
        <v>1178</v>
      </c>
      <c r="G556" s="24">
        <v>42.068899999999999</v>
      </c>
      <c r="H556" s="24">
        <v>-90.665700000000001</v>
      </c>
      <c r="I556" s="5" t="s">
        <v>520</v>
      </c>
      <c r="J556" s="5">
        <v>216.1</v>
      </c>
      <c r="K556" s="25">
        <v>1</v>
      </c>
      <c r="L556" s="25">
        <v>0</v>
      </c>
      <c r="M556" s="19">
        <v>-30.5</v>
      </c>
      <c r="N556" s="19" t="s">
        <v>873</v>
      </c>
      <c r="O556" s="20">
        <f t="shared" si="130"/>
        <v>-27</v>
      </c>
      <c r="P556" s="20">
        <v>-0.6</v>
      </c>
      <c r="Q556" s="20" t="s">
        <v>873</v>
      </c>
      <c r="R556" s="20">
        <f t="shared" si="138"/>
        <v>-8.44105610561056</v>
      </c>
      <c r="S556" s="19">
        <f t="shared" si="131"/>
        <v>-10.04105610561056</v>
      </c>
      <c r="T556" s="20">
        <v>30</v>
      </c>
      <c r="U556" s="20">
        <f t="shared" si="134"/>
        <v>303</v>
      </c>
      <c r="V556" s="20" t="s">
        <v>873</v>
      </c>
      <c r="W556" s="19">
        <f t="shared" si="135"/>
        <v>17.429541515302517</v>
      </c>
      <c r="X556" s="21">
        <f t="shared" si="136"/>
        <v>714.08918604281394</v>
      </c>
      <c r="Y556" s="21">
        <f t="shared" si="137"/>
        <v>491.4377928887165</v>
      </c>
    </row>
    <row r="557" spans="1:27" ht="12.75" customHeight="1" x14ac:dyDescent="0.2">
      <c r="A557" s="19">
        <v>456.5</v>
      </c>
      <c r="B557" s="19">
        <f t="shared" si="132"/>
        <v>2.5</v>
      </c>
      <c r="C557" s="19">
        <f t="shared" si="133"/>
        <v>2</v>
      </c>
      <c r="D557" s="19">
        <v>454</v>
      </c>
      <c r="E557" s="19">
        <v>458.5</v>
      </c>
      <c r="F557" s="5" t="s">
        <v>1178</v>
      </c>
      <c r="G557" s="24">
        <v>42.068899999999999</v>
      </c>
      <c r="H557" s="24">
        <v>-90.665700000000001</v>
      </c>
      <c r="I557" s="5" t="s">
        <v>520</v>
      </c>
      <c r="J557" s="5">
        <v>216.6</v>
      </c>
      <c r="K557" s="25">
        <v>1</v>
      </c>
      <c r="L557" s="25">
        <v>0</v>
      </c>
      <c r="M557" s="19">
        <v>-30</v>
      </c>
      <c r="N557" s="19" t="s">
        <v>873</v>
      </c>
      <c r="O557" s="20">
        <f t="shared" si="130"/>
        <v>-26.5</v>
      </c>
      <c r="P557" s="20">
        <v>-0.8</v>
      </c>
      <c r="Q557" s="20" t="s">
        <v>873</v>
      </c>
      <c r="R557" s="20">
        <f t="shared" si="138"/>
        <v>-8.44105610561056</v>
      </c>
      <c r="S557" s="19">
        <f t="shared" si="131"/>
        <v>-10.241056105610561</v>
      </c>
      <c r="T557" s="20">
        <v>30</v>
      </c>
      <c r="U557" s="20">
        <f t="shared" si="134"/>
        <v>303</v>
      </c>
      <c r="V557" s="20" t="s">
        <v>873</v>
      </c>
      <c r="W557" s="19">
        <f t="shared" si="135"/>
        <v>16.701534560235707</v>
      </c>
      <c r="X557" s="21">
        <f t="shared" si="136"/>
        <v>661.03374617082613</v>
      </c>
      <c r="Y557" s="21">
        <f t="shared" si="137"/>
        <v>441.73690397017737</v>
      </c>
    </row>
    <row r="558" spans="1:27" ht="12.75" customHeight="1" x14ac:dyDescent="0.2">
      <c r="A558" s="19">
        <v>457</v>
      </c>
      <c r="B558" s="19">
        <f t="shared" si="132"/>
        <v>3</v>
      </c>
      <c r="C558" s="19">
        <f t="shared" si="133"/>
        <v>1.5</v>
      </c>
      <c r="D558" s="19">
        <v>454</v>
      </c>
      <c r="E558" s="19">
        <v>458.5</v>
      </c>
      <c r="F558" s="5" t="s">
        <v>1178</v>
      </c>
      <c r="G558" s="24">
        <v>42.068899999999999</v>
      </c>
      <c r="H558" s="24">
        <v>-90.665700000000001</v>
      </c>
      <c r="I558" s="5" t="s">
        <v>520</v>
      </c>
      <c r="J558" s="19">
        <v>217.7</v>
      </c>
      <c r="K558" s="25">
        <v>1</v>
      </c>
      <c r="L558" s="25">
        <v>0</v>
      </c>
      <c r="M558" s="19">
        <v>-28.7</v>
      </c>
      <c r="N558" s="19" t="s">
        <v>873</v>
      </c>
      <c r="O558" s="20">
        <f t="shared" si="130"/>
        <v>-25.2</v>
      </c>
      <c r="P558" s="20">
        <v>-0.4</v>
      </c>
      <c r="Q558" s="20" t="s">
        <v>873</v>
      </c>
      <c r="R558" s="20">
        <f t="shared" si="138"/>
        <v>-8.44105610561056</v>
      </c>
      <c r="S558" s="19">
        <f t="shared" si="131"/>
        <v>-9.8410561056105603</v>
      </c>
      <c r="T558" s="20">
        <v>30</v>
      </c>
      <c r="U558" s="20">
        <f t="shared" si="134"/>
        <v>303</v>
      </c>
      <c r="V558" s="20" t="s">
        <v>873</v>
      </c>
      <c r="W558" s="19">
        <f t="shared" si="135"/>
        <v>15.755994967572295</v>
      </c>
      <c r="X558" s="21">
        <f t="shared" si="136"/>
        <v>602.85864506051882</v>
      </c>
      <c r="Y558" s="21">
        <f t="shared" si="137"/>
        <v>390.45013160433945</v>
      </c>
    </row>
    <row r="559" spans="1:27" ht="12.75" customHeight="1" x14ac:dyDescent="0.2">
      <c r="A559" s="19">
        <v>457.5</v>
      </c>
      <c r="B559" s="19">
        <f t="shared" si="132"/>
        <v>3.5</v>
      </c>
      <c r="C559" s="19">
        <f t="shared" si="133"/>
        <v>1</v>
      </c>
      <c r="D559" s="19">
        <v>454</v>
      </c>
      <c r="E559" s="19">
        <v>458.5</v>
      </c>
      <c r="F559" s="5" t="s">
        <v>1178</v>
      </c>
      <c r="G559" s="24">
        <v>42.068899999999999</v>
      </c>
      <c r="H559" s="24">
        <v>-90.665700000000001</v>
      </c>
      <c r="I559" s="5" t="s">
        <v>520</v>
      </c>
      <c r="J559" s="19">
        <v>219.1</v>
      </c>
      <c r="K559" s="25">
        <v>1</v>
      </c>
      <c r="L559" s="25">
        <v>0</v>
      </c>
      <c r="M559" s="19">
        <v>-29.6</v>
      </c>
      <c r="N559" s="19" t="s">
        <v>873</v>
      </c>
      <c r="O559" s="20">
        <f t="shared" ref="O559:O562" si="148">M559+3.5</f>
        <v>-26.1</v>
      </c>
      <c r="P559" s="20">
        <v>0.3</v>
      </c>
      <c r="Q559" s="20" t="s">
        <v>873</v>
      </c>
      <c r="R559" s="20">
        <f t="shared" si="138"/>
        <v>-8.44105610561056</v>
      </c>
      <c r="S559" s="19">
        <f t="shared" si="131"/>
        <v>-9.1410561056105593</v>
      </c>
      <c r="T559" s="20">
        <v>30</v>
      </c>
      <c r="U559" s="20">
        <f t="shared" si="134"/>
        <v>303</v>
      </c>
      <c r="V559" s="20" t="s">
        <v>873</v>
      </c>
      <c r="W559" s="19">
        <f t="shared" si="135"/>
        <v>17.413434535773042</v>
      </c>
      <c r="X559" s="21">
        <f t="shared" si="136"/>
        <v>712.82338105333884</v>
      </c>
      <c r="Y559" s="21">
        <f t="shared" si="137"/>
        <v>490.21748939933951</v>
      </c>
    </row>
    <row r="560" spans="1:27" ht="12.75" customHeight="1" x14ac:dyDescent="0.2">
      <c r="A560" s="19">
        <v>458</v>
      </c>
      <c r="B560" s="19">
        <f t="shared" si="132"/>
        <v>4</v>
      </c>
      <c r="C560" s="19">
        <f t="shared" si="133"/>
        <v>0.5</v>
      </c>
      <c r="D560" s="19">
        <v>454</v>
      </c>
      <c r="E560" s="19">
        <v>458.5</v>
      </c>
      <c r="F560" s="5" t="s">
        <v>1178</v>
      </c>
      <c r="G560" s="24">
        <v>42.068899999999999</v>
      </c>
      <c r="H560" s="24">
        <v>-90.665700000000001</v>
      </c>
      <c r="I560" s="5" t="s">
        <v>520</v>
      </c>
      <c r="J560" s="19">
        <v>220.6</v>
      </c>
      <c r="K560" s="25">
        <v>1</v>
      </c>
      <c r="L560" s="25">
        <v>0</v>
      </c>
      <c r="M560" s="19">
        <v>-28.3</v>
      </c>
      <c r="N560" s="19" t="s">
        <v>873</v>
      </c>
      <c r="O560" s="20">
        <f t="shared" si="148"/>
        <v>-24.8</v>
      </c>
      <c r="P560" s="20">
        <v>0.2</v>
      </c>
      <c r="Q560" s="20" t="s">
        <v>873</v>
      </c>
      <c r="R560" s="20">
        <f t="shared" si="138"/>
        <v>-8.44105610561056</v>
      </c>
      <c r="S560" s="19">
        <f t="shared" si="131"/>
        <v>-9.2410561056105607</v>
      </c>
      <c r="T560" s="20">
        <v>30</v>
      </c>
      <c r="U560" s="20">
        <f t="shared" si="134"/>
        <v>303</v>
      </c>
      <c r="V560" s="20" t="s">
        <v>873</v>
      </c>
      <c r="W560" s="19">
        <f t="shared" si="135"/>
        <v>15.954618431490264</v>
      </c>
      <c r="X560" s="21">
        <f t="shared" si="136"/>
        <v>614.21355636049327</v>
      </c>
      <c r="Y560" s="21">
        <f t="shared" si="137"/>
        <v>400.21084063483437</v>
      </c>
    </row>
    <row r="561" spans="1:25" ht="12.75" customHeight="1" x14ac:dyDescent="0.2">
      <c r="A561" s="19">
        <v>458.5</v>
      </c>
      <c r="B561" s="19">
        <f t="shared" si="132"/>
        <v>4.5</v>
      </c>
      <c r="C561" s="19">
        <f t="shared" si="133"/>
        <v>0</v>
      </c>
      <c r="D561" s="19">
        <v>454</v>
      </c>
      <c r="E561" s="19">
        <v>458.5</v>
      </c>
      <c r="F561" s="5" t="s">
        <v>1178</v>
      </c>
      <c r="G561" s="24">
        <v>42.068899999999999</v>
      </c>
      <c r="H561" s="24">
        <v>-90.665700000000001</v>
      </c>
      <c r="I561" s="5" t="s">
        <v>520</v>
      </c>
      <c r="J561" s="19">
        <v>221.5</v>
      </c>
      <c r="K561" s="25">
        <v>1</v>
      </c>
      <c r="L561" s="25">
        <v>0</v>
      </c>
      <c r="M561" s="19">
        <v>-29.7</v>
      </c>
      <c r="N561" s="19" t="s">
        <v>873</v>
      </c>
      <c r="O561" s="20">
        <f t="shared" si="148"/>
        <v>-26.2</v>
      </c>
      <c r="P561" s="20">
        <v>0.5</v>
      </c>
      <c r="Q561" s="20" t="s">
        <v>873</v>
      </c>
      <c r="R561" s="20">
        <f t="shared" si="138"/>
        <v>-8.44105610561056</v>
      </c>
      <c r="S561" s="19">
        <f t="shared" si="131"/>
        <v>-8.94105610561056</v>
      </c>
      <c r="T561" s="20">
        <v>30</v>
      </c>
      <c r="U561" s="20">
        <f t="shared" si="134"/>
        <v>303</v>
      </c>
      <c r="V561" s="20" t="s">
        <v>873</v>
      </c>
      <c r="W561" s="19">
        <f t="shared" si="135"/>
        <v>17.723294202494966</v>
      </c>
      <c r="X561" s="21">
        <f t="shared" si="136"/>
        <v>737.989453652875</v>
      </c>
      <c r="Y561" s="21">
        <f t="shared" si="137"/>
        <v>514.80966407404935</v>
      </c>
    </row>
    <row r="562" spans="1:25" ht="12.75" customHeight="1" x14ac:dyDescent="0.2">
      <c r="A562" s="19">
        <v>458.5</v>
      </c>
      <c r="B562" s="19">
        <f t="shared" si="132"/>
        <v>4.5</v>
      </c>
      <c r="C562" s="19">
        <f t="shared" si="133"/>
        <v>0</v>
      </c>
      <c r="D562" s="19">
        <v>454</v>
      </c>
      <c r="E562" s="19">
        <v>458.5</v>
      </c>
      <c r="F562" s="5" t="s">
        <v>1178</v>
      </c>
      <c r="G562" s="24">
        <v>42.068899999999999</v>
      </c>
      <c r="H562" s="24">
        <v>-90.665700000000001</v>
      </c>
      <c r="I562" s="5" t="s">
        <v>520</v>
      </c>
      <c r="J562" s="19">
        <v>223.4</v>
      </c>
      <c r="K562" s="25">
        <v>1</v>
      </c>
      <c r="L562" s="25">
        <v>0</v>
      </c>
      <c r="M562" s="19">
        <v>-29.8</v>
      </c>
      <c r="N562" s="19" t="s">
        <v>873</v>
      </c>
      <c r="O562" s="20">
        <f t="shared" si="148"/>
        <v>-26.3</v>
      </c>
      <c r="P562" s="20">
        <v>-0.9</v>
      </c>
      <c r="Q562" s="20" t="s">
        <v>873</v>
      </c>
      <c r="R562" s="20">
        <f t="shared" si="138"/>
        <v>-8.44105610561056</v>
      </c>
      <c r="S562" s="19">
        <f t="shared" si="131"/>
        <v>-10.34105610561056</v>
      </c>
      <c r="T562" s="20">
        <v>30</v>
      </c>
      <c r="U562" s="20">
        <f t="shared" si="134"/>
        <v>303</v>
      </c>
      <c r="V562" s="20" t="s">
        <v>873</v>
      </c>
      <c r="W562" s="19">
        <f t="shared" si="135"/>
        <v>16.390000918547145</v>
      </c>
      <c r="X562" s="21">
        <f t="shared" si="136"/>
        <v>640.66438228023731</v>
      </c>
      <c r="Y562" s="21">
        <f t="shared" si="137"/>
        <v>423.41254668737497</v>
      </c>
    </row>
  </sheetData>
  <sortState xmlns:xlrd2="http://schemas.microsoft.com/office/spreadsheetml/2017/richdata2" ref="A492:Y518">
    <sortCondition ref="N492:N518"/>
  </sortState>
  <phoneticPr fontId="4" type="noConversion"/>
  <conditionalFormatting sqref="A514">
    <cfRule type="cellIs" dxfId="9" priority="1" operator="greaterThan">
      <formula>538</formula>
    </cfRule>
  </conditionalFormatting>
  <pageMargins left="0.25" right="0.25" top="0.25" bottom="0.25" header="0.3" footer="0.3"/>
  <pageSetup paperSize="9" scale="67" orientation="landscape" r:id="rId1"/>
  <headerFooter>
    <oddFooter>&amp;R Witkowski &amp;P</oddFooter>
  </headerFooter>
  <rowBreaks count="2" manualBreakCount="2">
    <brk id="1" min="2" max="43" man="1"/>
    <brk id="29" min="2" max="4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F79D-361F-44F3-8574-057569CD61C2}">
  <dimension ref="A1:AA608"/>
  <sheetViews>
    <sheetView zoomScale="60" zoomScaleNormal="60" zoomScaleSheetLayoutView="40" workbookViewId="0">
      <pane ySplit="1" topLeftCell="A2" activePane="bottomLeft" state="frozen"/>
      <selection pane="bottomLeft" activeCell="I38" sqref="I38"/>
    </sheetView>
  </sheetViews>
  <sheetFormatPr defaultColWidth="8.85546875" defaultRowHeight="12.75" x14ac:dyDescent="0.2"/>
  <cols>
    <col min="1" max="1" width="6.5703125" style="5" customWidth="1"/>
    <col min="2" max="3" width="5.7109375" style="5" customWidth="1"/>
    <col min="4" max="5" width="6.5703125" style="5" customWidth="1"/>
    <col min="6" max="6" width="21.28515625" style="5" customWidth="1"/>
    <col min="7" max="8" width="9.5703125" style="19" customWidth="1"/>
    <col min="9" max="10" width="21.28515625" style="5" customWidth="1"/>
    <col min="11" max="12" width="6.5703125" style="5" customWidth="1"/>
    <col min="13" max="13" width="6.5703125" style="19" customWidth="1"/>
    <col min="14" max="14" width="21.28515625" style="5" customWidth="1"/>
    <col min="15" max="16" width="6.5703125" style="20" customWidth="1"/>
    <col min="17" max="17" width="21.28515625" style="20" customWidth="1"/>
    <col min="18" max="21" width="6.5703125" style="20" customWidth="1"/>
    <col min="22" max="22" width="21.28515625" style="20" customWidth="1"/>
    <col min="23" max="23" width="6.5703125" style="20" customWidth="1"/>
    <col min="24" max="24" width="10.28515625" style="23" bestFit="1" customWidth="1"/>
    <col min="25" max="16384" width="8.85546875" style="23"/>
  </cols>
  <sheetData>
    <row r="1" spans="1:26" s="33" customFormat="1" x14ac:dyDescent="0.2">
      <c r="A1" s="18" t="s">
        <v>0</v>
      </c>
      <c r="B1" s="18" t="s">
        <v>533</v>
      </c>
      <c r="C1" s="18" t="s">
        <v>534</v>
      </c>
      <c r="D1" s="18" t="s">
        <v>535</v>
      </c>
      <c r="E1" s="18" t="s">
        <v>536</v>
      </c>
      <c r="F1" s="18" t="s">
        <v>537</v>
      </c>
      <c r="G1" s="18" t="s">
        <v>538</v>
      </c>
      <c r="H1" s="18" t="s">
        <v>539</v>
      </c>
      <c r="I1" s="18" t="s">
        <v>11</v>
      </c>
      <c r="J1" s="18" t="s">
        <v>540</v>
      </c>
      <c r="K1" s="18" t="s">
        <v>3</v>
      </c>
      <c r="L1" s="18" t="s">
        <v>6</v>
      </c>
      <c r="M1" s="18" t="s">
        <v>1100</v>
      </c>
      <c r="N1" s="18" t="s">
        <v>541</v>
      </c>
      <c r="O1" s="33" t="s">
        <v>542</v>
      </c>
      <c r="P1" s="33" t="s">
        <v>543</v>
      </c>
      <c r="Q1" s="33" t="s">
        <v>544</v>
      </c>
      <c r="R1" s="33" t="s">
        <v>545</v>
      </c>
      <c r="S1" s="34" t="s">
        <v>546</v>
      </c>
      <c r="T1" s="33" t="s">
        <v>1095</v>
      </c>
      <c r="U1" s="33" t="s">
        <v>548</v>
      </c>
      <c r="V1" s="33" t="s">
        <v>549</v>
      </c>
      <c r="W1" s="33" t="s">
        <v>547</v>
      </c>
      <c r="X1" s="33" t="s">
        <v>1102</v>
      </c>
      <c r="Y1" s="33" t="s">
        <v>1103</v>
      </c>
    </row>
    <row r="2" spans="1:26" s="22" customFormat="1" ht="12.75" customHeight="1" x14ac:dyDescent="0.2">
      <c r="A2" s="19">
        <v>8.4499999999999993</v>
      </c>
      <c r="B2" s="19">
        <f>ABS(A2-D2)</f>
        <v>3.1499999999999995</v>
      </c>
      <c r="C2" s="19">
        <f>ABS(E2-A2)</f>
        <v>3.1500000000000004</v>
      </c>
      <c r="D2" s="19">
        <v>5.3</v>
      </c>
      <c r="E2" s="19">
        <v>11.6</v>
      </c>
      <c r="F2" s="5" t="s">
        <v>957</v>
      </c>
      <c r="G2" s="24">
        <v>36.628889000000001</v>
      </c>
      <c r="H2" s="24">
        <v>-120.185</v>
      </c>
      <c r="I2" s="5" t="s">
        <v>959</v>
      </c>
      <c r="J2" s="5" t="s">
        <v>958</v>
      </c>
      <c r="K2" s="5">
        <v>0</v>
      </c>
      <c r="L2" s="5">
        <v>0</v>
      </c>
      <c r="M2" s="19">
        <v>-25.2</v>
      </c>
      <c r="N2" s="19" t="s">
        <v>960</v>
      </c>
      <c r="O2" s="19">
        <f t="shared" ref="O2:O43" si="0">M2+3.5</f>
        <v>-21.7</v>
      </c>
      <c r="P2" s="20">
        <v>1.5</v>
      </c>
      <c r="Q2" s="20" t="s">
        <v>961</v>
      </c>
      <c r="R2" s="20">
        <f t="shared" ref="R2:R59" si="1">24.12-(9866/U2)</f>
        <v>-9.3637943322586104</v>
      </c>
      <c r="S2" s="19">
        <f t="shared" ref="S2:S59" si="2">P2-1+R2</f>
        <v>-8.8637943322586104</v>
      </c>
      <c r="T2" s="20">
        <v>21.5</v>
      </c>
      <c r="U2" s="20">
        <f>T2+273.15</f>
        <v>294.64999999999998</v>
      </c>
      <c r="V2" s="20" t="s">
        <v>583</v>
      </c>
      <c r="W2" s="19">
        <f>1000*((S2+1000)/(O2+1000)-1)</f>
        <v>13.120929845386264</v>
      </c>
      <c r="X2" s="21">
        <f>(168/(26.5-W2))/(EXP(-58.0931+90.5069*(100/U2)+22.294*LN(U2/100)+34*(0.02777+(-0.02589)*(U2/100)+0.00506*(U2/100)^2)))</f>
        <v>391.97732352760391</v>
      </c>
      <c r="Y2" s="21">
        <f>(82.4/(23.9-W2))/(EXP(-58.093+90.5069*(100/U2)+22.294*LN(U2/100)+34*(0.02777+(-0.0259)*(U2/100)+0.00506*(U2/100)^2)))</f>
        <v>238.84445146731665</v>
      </c>
      <c r="Z2" s="20"/>
    </row>
    <row r="3" spans="1:26" s="22" customFormat="1" ht="12.75" customHeight="1" x14ac:dyDescent="0.2">
      <c r="A3" s="19">
        <v>11</v>
      </c>
      <c r="B3" s="19">
        <f>ABS(A3-D3)</f>
        <v>6</v>
      </c>
      <c r="C3" s="19">
        <f>ABS(E3-A3)</f>
        <v>6</v>
      </c>
      <c r="D3" s="19">
        <v>5</v>
      </c>
      <c r="E3" s="19">
        <v>17</v>
      </c>
      <c r="F3" s="5" t="s">
        <v>605</v>
      </c>
      <c r="G3" s="24">
        <v>34.490278000000004</v>
      </c>
      <c r="H3" s="24" t="s">
        <v>964</v>
      </c>
      <c r="I3" s="5" t="s">
        <v>963</v>
      </c>
      <c r="J3" s="5" t="s">
        <v>962</v>
      </c>
      <c r="K3" s="5">
        <v>0</v>
      </c>
      <c r="L3" s="5">
        <v>0</v>
      </c>
      <c r="M3" s="19">
        <v>-26.2</v>
      </c>
      <c r="N3" s="19" t="s">
        <v>960</v>
      </c>
      <c r="O3" s="19">
        <f t="shared" si="0"/>
        <v>-22.7</v>
      </c>
      <c r="P3" s="20">
        <v>1.7</v>
      </c>
      <c r="Q3" s="20" t="s">
        <v>965</v>
      </c>
      <c r="R3" s="20">
        <f t="shared" si="1"/>
        <v>-9.836289795215972</v>
      </c>
      <c r="S3" s="19">
        <f t="shared" si="2"/>
        <v>-9.1362897952159727</v>
      </c>
      <c r="T3" s="20">
        <v>17.399999999999999</v>
      </c>
      <c r="U3" s="20">
        <f>T3+273.15</f>
        <v>290.54999999999995</v>
      </c>
      <c r="V3" s="20" t="s">
        <v>583</v>
      </c>
      <c r="W3" s="19">
        <f>1000*((S3+1000)/(O3+1000)-1)</f>
        <v>13.878758011648618</v>
      </c>
      <c r="X3" s="21">
        <f>(168/(26.5-W3))/(EXP(-58.0931+90.5069*(100/U3)+22.294*LN(U3/100)+34*(0.02777+(-0.02589)*(U3/100)+0.00506*(U3/100)^2)))</f>
        <v>370.05354506766156</v>
      </c>
      <c r="Y3" s="21">
        <f>(82.4/(23.9-W3))/(EXP(-58.093+90.5069*(100/U3)+22.294*LN(U3/100)+34*(0.02777+(-0.0259)*(U3/100)+0.00506*(U3/100)^2)))</f>
        <v>228.79611208642996</v>
      </c>
      <c r="Z3" s="20"/>
    </row>
    <row r="4" spans="1:26" s="22" customFormat="1" ht="12.75" customHeight="1" x14ac:dyDescent="0.2">
      <c r="A4" s="19">
        <v>13.5</v>
      </c>
      <c r="B4" s="19">
        <f t="shared" ref="B4:B43" si="3">ABS(A4-D4)</f>
        <v>1.8699999999999992</v>
      </c>
      <c r="C4" s="19">
        <f t="shared" ref="C4:C43" si="4">ABS(E4-A4)</f>
        <v>0.32000000000000028</v>
      </c>
      <c r="D4" s="19">
        <v>11.63</v>
      </c>
      <c r="E4" s="19">
        <v>13.82</v>
      </c>
      <c r="F4" s="5" t="s">
        <v>966</v>
      </c>
      <c r="G4" s="24">
        <v>42.836750000000002</v>
      </c>
      <c r="H4" s="24">
        <v>-23.087499999999999</v>
      </c>
      <c r="I4" s="5" t="s">
        <v>22</v>
      </c>
      <c r="J4" s="5" t="s">
        <v>21</v>
      </c>
      <c r="K4" s="5">
        <v>1</v>
      </c>
      <c r="L4" s="5">
        <v>0</v>
      </c>
      <c r="M4" s="19">
        <v>-29.1</v>
      </c>
      <c r="N4" s="19" t="s">
        <v>20</v>
      </c>
      <c r="O4" s="19">
        <f t="shared" si="0"/>
        <v>-25.6</v>
      </c>
      <c r="P4" s="20">
        <v>1.8</v>
      </c>
      <c r="Q4" s="20" t="s">
        <v>967</v>
      </c>
      <c r="R4" s="20">
        <f t="shared" si="1"/>
        <v>-9.4778205346500961</v>
      </c>
      <c r="S4" s="19">
        <f t="shared" si="2"/>
        <v>-8.6778205346500954</v>
      </c>
      <c r="T4" s="20">
        <v>20.5</v>
      </c>
      <c r="U4" s="20">
        <f t="shared" ref="U4:U43" si="5">T4+273.15</f>
        <v>293.64999999999998</v>
      </c>
      <c r="V4" s="20" t="s">
        <v>607</v>
      </c>
      <c r="W4" s="19">
        <f t="shared" ref="W4:W43" si="6">1000*((S4+1000)/(O4+1000)-1)</f>
        <v>17.366768745227688</v>
      </c>
      <c r="X4" s="21">
        <f t="shared" ref="X4:X43" si="7">(168/(26.5-W4))/(EXP(-58.0931+90.5069*(100/U4)+22.294*LN(U4/100)+34*(0.02777+(-0.02589)*(U4/100)+0.00506*(U4/100)^2)))</f>
        <v>558.6273328749553</v>
      </c>
      <c r="Y4" s="21">
        <f t="shared" ref="Y4:Y43" si="8">(82.4/(23.9-W4))/(EXP(-58.093+90.5069*(100/U4)+22.294*LN(U4/100)+34*(0.02777+(-0.0259)*(U4/100)+0.00506*(U4/100)^2)))</f>
        <v>383.37757760230869</v>
      </c>
    </row>
    <row r="5" spans="1:26" s="22" customFormat="1" ht="12.75" customHeight="1" x14ac:dyDescent="0.2">
      <c r="A5" s="19">
        <v>14.3</v>
      </c>
      <c r="B5" s="19">
        <f t="shared" si="3"/>
        <v>0.30000000000000071</v>
      </c>
      <c r="C5" s="19">
        <f t="shared" si="4"/>
        <v>0.69999999999999929</v>
      </c>
      <c r="D5" s="19">
        <v>14</v>
      </c>
      <c r="E5" s="19">
        <v>15</v>
      </c>
      <c r="F5" s="5" t="s">
        <v>966</v>
      </c>
      <c r="G5" s="24">
        <v>42.836750000000002</v>
      </c>
      <c r="H5" s="24">
        <v>-23.087499999999999</v>
      </c>
      <c r="I5" s="5" t="s">
        <v>22</v>
      </c>
      <c r="J5" s="5" t="s">
        <v>21</v>
      </c>
      <c r="K5" s="5">
        <v>1</v>
      </c>
      <c r="L5" s="5">
        <v>0</v>
      </c>
      <c r="M5" s="19">
        <v>-30</v>
      </c>
      <c r="N5" s="19" t="s">
        <v>20</v>
      </c>
      <c r="O5" s="19">
        <f t="shared" si="0"/>
        <v>-26.5</v>
      </c>
      <c r="P5" s="20">
        <v>1.8</v>
      </c>
      <c r="Q5" s="20" t="s">
        <v>967</v>
      </c>
      <c r="R5" s="20">
        <f t="shared" si="1"/>
        <v>-8.5326559655800089</v>
      </c>
      <c r="S5" s="19">
        <f t="shared" si="2"/>
        <v>-7.7326559655800091</v>
      </c>
      <c r="T5" s="20">
        <v>29</v>
      </c>
      <c r="U5" s="20">
        <f t="shared" si="5"/>
        <v>302.14999999999998</v>
      </c>
      <c r="V5" s="20" t="s">
        <v>607</v>
      </c>
      <c r="W5" s="19">
        <f t="shared" si="6"/>
        <v>19.278216779065271</v>
      </c>
      <c r="X5" s="21">
        <f t="shared" si="7"/>
        <v>879.09636732157423</v>
      </c>
      <c r="Y5" s="21">
        <f t="shared" si="8"/>
        <v>674.36033440254437</v>
      </c>
    </row>
    <row r="6" spans="1:26" s="22" customFormat="1" ht="12.75" customHeight="1" x14ac:dyDescent="0.2">
      <c r="A6" s="19">
        <v>14.4</v>
      </c>
      <c r="B6" s="19">
        <f t="shared" si="3"/>
        <v>0.40000000000000036</v>
      </c>
      <c r="C6" s="19">
        <f t="shared" si="4"/>
        <v>0.59999999999999964</v>
      </c>
      <c r="D6" s="19">
        <v>14</v>
      </c>
      <c r="E6" s="19">
        <v>15</v>
      </c>
      <c r="F6" s="5" t="s">
        <v>966</v>
      </c>
      <c r="G6" s="24">
        <v>42.836750000000002</v>
      </c>
      <c r="H6" s="24">
        <v>-23.087499999999999</v>
      </c>
      <c r="I6" s="5" t="s">
        <v>22</v>
      </c>
      <c r="J6" s="5" t="s">
        <v>21</v>
      </c>
      <c r="K6" s="5">
        <v>1</v>
      </c>
      <c r="L6" s="5">
        <v>0</v>
      </c>
      <c r="M6" s="19">
        <v>-30</v>
      </c>
      <c r="N6" s="19" t="s">
        <v>20</v>
      </c>
      <c r="O6" s="19">
        <f t="shared" si="0"/>
        <v>-26.5</v>
      </c>
      <c r="P6" s="20">
        <v>1.9</v>
      </c>
      <c r="Q6" s="20" t="s">
        <v>967</v>
      </c>
      <c r="R6" s="20">
        <f t="shared" si="1"/>
        <v>-8.5326559655800089</v>
      </c>
      <c r="S6" s="19">
        <f t="shared" si="2"/>
        <v>-7.6326559655800086</v>
      </c>
      <c r="T6" s="20">
        <v>29</v>
      </c>
      <c r="U6" s="20">
        <f t="shared" si="5"/>
        <v>302.14999999999998</v>
      </c>
      <c r="V6" s="20" t="s">
        <v>607</v>
      </c>
      <c r="W6" s="19">
        <f t="shared" si="6"/>
        <v>19.380938915685597</v>
      </c>
      <c r="X6" s="21">
        <f t="shared" si="7"/>
        <v>891.78099751043499</v>
      </c>
      <c r="Y6" s="21">
        <f t="shared" si="8"/>
        <v>689.68912352696395</v>
      </c>
    </row>
    <row r="7" spans="1:26" s="22" customFormat="1" ht="12.75" customHeight="1" x14ac:dyDescent="0.2">
      <c r="A7" s="19">
        <v>14.5</v>
      </c>
      <c r="B7" s="19">
        <f t="shared" si="3"/>
        <v>0.5</v>
      </c>
      <c r="C7" s="19">
        <f t="shared" si="4"/>
        <v>0.5</v>
      </c>
      <c r="D7" s="19">
        <v>14</v>
      </c>
      <c r="E7" s="19">
        <v>15</v>
      </c>
      <c r="F7" s="5" t="s">
        <v>966</v>
      </c>
      <c r="G7" s="24">
        <v>42.836750000000002</v>
      </c>
      <c r="H7" s="24">
        <v>-23.087499999999999</v>
      </c>
      <c r="I7" s="5" t="s">
        <v>22</v>
      </c>
      <c r="J7" s="5" t="s">
        <v>21</v>
      </c>
      <c r="K7" s="5">
        <v>1</v>
      </c>
      <c r="L7" s="5">
        <v>0</v>
      </c>
      <c r="M7" s="19">
        <v>-30.1</v>
      </c>
      <c r="N7" s="19" t="s">
        <v>20</v>
      </c>
      <c r="O7" s="19">
        <f t="shared" si="0"/>
        <v>-26.6</v>
      </c>
      <c r="P7" s="20">
        <v>1.9</v>
      </c>
      <c r="Q7" s="20" t="s">
        <v>967</v>
      </c>
      <c r="R7" s="20">
        <f t="shared" si="1"/>
        <v>-8.5326559655800089</v>
      </c>
      <c r="S7" s="19">
        <f t="shared" si="2"/>
        <v>-7.6326559655800086</v>
      </c>
      <c r="T7" s="20">
        <v>29</v>
      </c>
      <c r="U7" s="20">
        <f t="shared" si="5"/>
        <v>302.14999999999998</v>
      </c>
      <c r="V7" s="20" t="s">
        <v>607</v>
      </c>
      <c r="W7" s="19">
        <f t="shared" si="6"/>
        <v>19.485662661208103</v>
      </c>
      <c r="X7" s="21">
        <f t="shared" si="7"/>
        <v>905.09524827060375</v>
      </c>
      <c r="Y7" s="21">
        <f t="shared" si="8"/>
        <v>706.05099683174524</v>
      </c>
    </row>
    <row r="8" spans="1:26" s="22" customFormat="1" ht="12.75" customHeight="1" x14ac:dyDescent="0.2">
      <c r="A8" s="19">
        <v>14.8</v>
      </c>
      <c r="B8" s="19">
        <f t="shared" si="3"/>
        <v>0.19999999999999929</v>
      </c>
      <c r="C8" s="19">
        <f t="shared" si="4"/>
        <v>0.19999999999999929</v>
      </c>
      <c r="D8" s="19">
        <v>15</v>
      </c>
      <c r="E8" s="19">
        <v>15</v>
      </c>
      <c r="F8" s="5" t="s">
        <v>966</v>
      </c>
      <c r="G8" s="24">
        <v>42.836750000000002</v>
      </c>
      <c r="H8" s="24">
        <v>-23.087499999999999</v>
      </c>
      <c r="I8" s="5" t="s">
        <v>22</v>
      </c>
      <c r="J8" s="5" t="s">
        <v>21</v>
      </c>
      <c r="K8" s="5">
        <v>1</v>
      </c>
      <c r="L8" s="5">
        <v>0</v>
      </c>
      <c r="M8" s="19">
        <v>-29.5</v>
      </c>
      <c r="N8" s="19" t="s">
        <v>20</v>
      </c>
      <c r="O8" s="19">
        <f t="shared" si="0"/>
        <v>-26</v>
      </c>
      <c r="P8" s="20">
        <v>1.9</v>
      </c>
      <c r="Q8" s="20" t="s">
        <v>967</v>
      </c>
      <c r="R8" s="20">
        <f t="shared" si="1"/>
        <v>-8.3713551786596447</v>
      </c>
      <c r="S8" s="19">
        <f t="shared" si="2"/>
        <v>-7.4713551786596444</v>
      </c>
      <c r="T8" s="20">
        <v>30.5</v>
      </c>
      <c r="U8" s="20">
        <f t="shared" si="5"/>
        <v>303.64999999999998</v>
      </c>
      <c r="V8" s="20" t="s">
        <v>607</v>
      </c>
      <c r="W8" s="19">
        <f t="shared" si="6"/>
        <v>19.023249303224077</v>
      </c>
      <c r="X8" s="21">
        <f t="shared" si="7"/>
        <v>879.48535585054344</v>
      </c>
      <c r="Y8" s="21">
        <f t="shared" si="8"/>
        <v>661.96317170426846</v>
      </c>
    </row>
    <row r="9" spans="1:26" s="22" customFormat="1" ht="12.75" customHeight="1" x14ac:dyDescent="0.2">
      <c r="A9" s="19">
        <v>15.1</v>
      </c>
      <c r="B9" s="19">
        <f t="shared" si="3"/>
        <v>9.9999999999999645E-2</v>
      </c>
      <c r="C9" s="19">
        <f t="shared" si="4"/>
        <v>9.9999999999999645E-2</v>
      </c>
      <c r="D9" s="19">
        <v>15</v>
      </c>
      <c r="E9" s="19">
        <v>15</v>
      </c>
      <c r="F9" s="5" t="s">
        <v>966</v>
      </c>
      <c r="G9" s="24">
        <v>42.836750000000002</v>
      </c>
      <c r="H9" s="24">
        <v>-23.087499999999999</v>
      </c>
      <c r="I9" s="5" t="s">
        <v>22</v>
      </c>
      <c r="J9" s="5" t="s">
        <v>21</v>
      </c>
      <c r="K9" s="5">
        <v>1</v>
      </c>
      <c r="L9" s="5">
        <v>0</v>
      </c>
      <c r="M9" s="19">
        <v>-29</v>
      </c>
      <c r="N9" s="19" t="s">
        <v>20</v>
      </c>
      <c r="O9" s="19">
        <f t="shared" si="0"/>
        <v>-25.5</v>
      </c>
      <c r="P9" s="20">
        <v>1.7</v>
      </c>
      <c r="Q9" s="20" t="s">
        <v>967</v>
      </c>
      <c r="R9" s="20">
        <f t="shared" si="1"/>
        <v>-8.2647037584112901</v>
      </c>
      <c r="S9" s="19">
        <f t="shared" si="2"/>
        <v>-7.5647037584112899</v>
      </c>
      <c r="T9" s="20">
        <v>31.5</v>
      </c>
      <c r="U9" s="20">
        <f t="shared" si="5"/>
        <v>304.64999999999998</v>
      </c>
      <c r="V9" s="20" t="s">
        <v>607</v>
      </c>
      <c r="W9" s="19">
        <f t="shared" si="6"/>
        <v>18.404613895935064</v>
      </c>
      <c r="X9" s="21">
        <f t="shared" si="7"/>
        <v>831.07233268662173</v>
      </c>
      <c r="Y9" s="21">
        <f t="shared" si="8"/>
        <v>601.03882560670604</v>
      </c>
    </row>
    <row r="10" spans="1:26" s="22" customFormat="1" ht="12.75" customHeight="1" x14ac:dyDescent="0.2">
      <c r="A10" s="19">
        <v>15.2</v>
      </c>
      <c r="B10" s="19">
        <f t="shared" si="3"/>
        <v>0.19999999999999929</v>
      </c>
      <c r="C10" s="19">
        <f t="shared" si="4"/>
        <v>0.19999999999999929</v>
      </c>
      <c r="D10" s="19">
        <v>15</v>
      </c>
      <c r="E10" s="19">
        <v>15</v>
      </c>
      <c r="F10" s="5" t="s">
        <v>966</v>
      </c>
      <c r="G10" s="24">
        <v>42.836750000000002</v>
      </c>
      <c r="H10" s="24">
        <v>-23.087499999999999</v>
      </c>
      <c r="I10" s="5" t="s">
        <v>22</v>
      </c>
      <c r="J10" s="5" t="s">
        <v>21</v>
      </c>
      <c r="K10" s="5">
        <v>1</v>
      </c>
      <c r="L10" s="5">
        <v>0</v>
      </c>
      <c r="M10" s="19">
        <v>-30.5</v>
      </c>
      <c r="N10" s="19" t="s">
        <v>20</v>
      </c>
      <c r="O10" s="19">
        <f t="shared" si="0"/>
        <v>-27</v>
      </c>
      <c r="P10" s="20">
        <v>1.7</v>
      </c>
      <c r="Q10" s="20" t="s">
        <v>967</v>
      </c>
      <c r="R10" s="20">
        <f t="shared" si="1"/>
        <v>-8.2647037584112901</v>
      </c>
      <c r="S10" s="19">
        <f t="shared" si="2"/>
        <v>-7.5647037584112899</v>
      </c>
      <c r="T10" s="20">
        <v>31.5</v>
      </c>
      <c r="U10" s="20">
        <f t="shared" si="5"/>
        <v>304.64999999999998</v>
      </c>
      <c r="V10" s="20" t="s">
        <v>607</v>
      </c>
      <c r="W10" s="19">
        <f t="shared" si="6"/>
        <v>19.974610731334774</v>
      </c>
      <c r="X10" s="21">
        <f t="shared" si="7"/>
        <v>1031.0268302017016</v>
      </c>
      <c r="Y10" s="21">
        <f t="shared" si="8"/>
        <v>841.43003003768843</v>
      </c>
    </row>
    <row r="11" spans="1:26" s="22" customFormat="1" ht="12.75" customHeight="1" x14ac:dyDescent="0.2">
      <c r="A11" s="19">
        <v>15.3</v>
      </c>
      <c r="B11" s="19">
        <f t="shared" si="3"/>
        <v>0.30000000000000071</v>
      </c>
      <c r="C11" s="19">
        <f t="shared" si="4"/>
        <v>0.30000000000000071</v>
      </c>
      <c r="D11" s="19">
        <v>15</v>
      </c>
      <c r="E11" s="19">
        <v>15</v>
      </c>
      <c r="F11" s="5" t="s">
        <v>966</v>
      </c>
      <c r="G11" s="24">
        <v>42.836750000000002</v>
      </c>
      <c r="H11" s="24">
        <v>-23.087499999999999</v>
      </c>
      <c r="I11" s="5" t="s">
        <v>22</v>
      </c>
      <c r="J11" s="5" t="s">
        <v>21</v>
      </c>
      <c r="K11" s="5">
        <v>1</v>
      </c>
      <c r="L11" s="5">
        <v>0</v>
      </c>
      <c r="M11" s="19">
        <v>-30</v>
      </c>
      <c r="N11" s="19" t="s">
        <v>20</v>
      </c>
      <c r="O11" s="19">
        <f t="shared" si="0"/>
        <v>-26.5</v>
      </c>
      <c r="P11" s="20">
        <v>1.7</v>
      </c>
      <c r="Q11" s="20" t="s">
        <v>967</v>
      </c>
      <c r="R11" s="20">
        <f t="shared" si="1"/>
        <v>-8.3179418050304115</v>
      </c>
      <c r="S11" s="19">
        <f t="shared" si="2"/>
        <v>-7.6179418050304113</v>
      </c>
      <c r="T11" s="20">
        <v>31</v>
      </c>
      <c r="U11" s="20">
        <f t="shared" si="5"/>
        <v>304.14999999999998</v>
      </c>
      <c r="V11" s="20" t="s">
        <v>607</v>
      </c>
      <c r="W11" s="19">
        <f t="shared" si="6"/>
        <v>19.396053615787999</v>
      </c>
      <c r="X11" s="21">
        <f t="shared" si="7"/>
        <v>936.33872947468899</v>
      </c>
      <c r="Y11" s="21">
        <f t="shared" si="8"/>
        <v>725.04182341022783</v>
      </c>
    </row>
    <row r="12" spans="1:26" s="22" customFormat="1" ht="12.75" customHeight="1" x14ac:dyDescent="0.2">
      <c r="A12" s="19">
        <v>15.7</v>
      </c>
      <c r="B12" s="19">
        <f t="shared" si="3"/>
        <v>0.30000000000000071</v>
      </c>
      <c r="C12" s="19">
        <f t="shared" si="4"/>
        <v>0.30000000000000071</v>
      </c>
      <c r="D12" s="19">
        <v>16</v>
      </c>
      <c r="E12" s="19">
        <v>16</v>
      </c>
      <c r="F12" s="5" t="s">
        <v>966</v>
      </c>
      <c r="G12" s="24">
        <v>42.836750000000002</v>
      </c>
      <c r="H12" s="24">
        <v>-23.087499999999999</v>
      </c>
      <c r="I12" s="5" t="s">
        <v>22</v>
      </c>
      <c r="J12" s="5" t="s">
        <v>21</v>
      </c>
      <c r="K12" s="5">
        <v>1</v>
      </c>
      <c r="L12" s="5">
        <v>0</v>
      </c>
      <c r="M12" s="19">
        <v>-29</v>
      </c>
      <c r="N12" s="19" t="s">
        <v>20</v>
      </c>
      <c r="O12" s="19">
        <f t="shared" si="0"/>
        <v>-25.5</v>
      </c>
      <c r="P12" s="20">
        <v>1.8</v>
      </c>
      <c r="Q12" s="20" t="s">
        <v>967</v>
      </c>
      <c r="R12" s="20">
        <f t="shared" si="1"/>
        <v>-8.3927698138078775</v>
      </c>
      <c r="S12" s="19">
        <f t="shared" si="2"/>
        <v>-7.5927698138078776</v>
      </c>
      <c r="T12" s="20">
        <v>30.3</v>
      </c>
      <c r="U12" s="20">
        <f t="shared" si="5"/>
        <v>303.45</v>
      </c>
      <c r="V12" s="20" t="s">
        <v>607</v>
      </c>
      <c r="W12" s="19">
        <f t="shared" si="6"/>
        <v>18.375813428622045</v>
      </c>
      <c r="X12" s="21">
        <f t="shared" si="7"/>
        <v>805.66004831934549</v>
      </c>
      <c r="Y12" s="21">
        <f t="shared" si="8"/>
        <v>581.68244054405625</v>
      </c>
    </row>
    <row r="13" spans="1:26" s="22" customFormat="1" ht="12.75" customHeight="1" x14ac:dyDescent="0.2">
      <c r="A13" s="19">
        <v>15.9</v>
      </c>
      <c r="B13" s="19">
        <f t="shared" si="3"/>
        <v>9.9999999999999645E-2</v>
      </c>
      <c r="C13" s="19">
        <f t="shared" si="4"/>
        <v>9.9999999999999645E-2</v>
      </c>
      <c r="D13" s="19">
        <v>16</v>
      </c>
      <c r="E13" s="19">
        <v>16</v>
      </c>
      <c r="F13" s="5" t="s">
        <v>966</v>
      </c>
      <c r="G13" s="24">
        <v>42.836750000000002</v>
      </c>
      <c r="H13" s="24">
        <v>-23.087499999999999</v>
      </c>
      <c r="I13" s="5" t="s">
        <v>22</v>
      </c>
      <c r="J13" s="5" t="s">
        <v>21</v>
      </c>
      <c r="K13" s="5">
        <v>1</v>
      </c>
      <c r="L13" s="5">
        <v>0</v>
      </c>
      <c r="M13" s="19">
        <v>-30</v>
      </c>
      <c r="N13" s="19" t="s">
        <v>20</v>
      </c>
      <c r="O13" s="19">
        <f t="shared" si="0"/>
        <v>-26.5</v>
      </c>
      <c r="P13" s="20">
        <v>2.1</v>
      </c>
      <c r="Q13" s="20" t="s">
        <v>967</v>
      </c>
      <c r="R13" s="20">
        <f t="shared" si="1"/>
        <v>-8.4464301039775513</v>
      </c>
      <c r="S13" s="19">
        <f t="shared" si="2"/>
        <v>-7.3464301039775517</v>
      </c>
      <c r="T13" s="20">
        <v>29.8</v>
      </c>
      <c r="U13" s="20">
        <f t="shared" si="5"/>
        <v>302.95</v>
      </c>
      <c r="V13" s="20" t="s">
        <v>607</v>
      </c>
      <c r="W13" s="19">
        <f t="shared" si="6"/>
        <v>19.674956236283904</v>
      </c>
      <c r="X13" s="21">
        <f t="shared" si="7"/>
        <v>947.91260931394152</v>
      </c>
      <c r="Y13" s="21">
        <f t="shared" si="8"/>
        <v>751.7342988626857</v>
      </c>
    </row>
    <row r="14" spans="1:26" s="22" customFormat="1" ht="12.75" customHeight="1" x14ac:dyDescent="0.2">
      <c r="A14" s="19">
        <v>16.100000000000001</v>
      </c>
      <c r="B14" s="19">
        <f t="shared" si="3"/>
        <v>0.10000000000000142</v>
      </c>
      <c r="C14" s="19">
        <f t="shared" si="4"/>
        <v>0.10000000000000142</v>
      </c>
      <c r="D14" s="19">
        <v>16</v>
      </c>
      <c r="E14" s="19">
        <v>16</v>
      </c>
      <c r="F14" s="5" t="s">
        <v>968</v>
      </c>
      <c r="G14" s="24">
        <v>42.836750000000002</v>
      </c>
      <c r="H14" s="24">
        <v>-23.087499999999999</v>
      </c>
      <c r="I14" s="5" t="s">
        <v>22</v>
      </c>
      <c r="J14" s="5" t="s">
        <v>21</v>
      </c>
      <c r="K14" s="5">
        <v>1</v>
      </c>
      <c r="L14" s="5">
        <v>0</v>
      </c>
      <c r="M14" s="19">
        <v>-29.5</v>
      </c>
      <c r="N14" s="19" t="s">
        <v>20</v>
      </c>
      <c r="O14" s="19">
        <f t="shared" si="0"/>
        <v>-26</v>
      </c>
      <c r="P14" s="20">
        <v>2.1</v>
      </c>
      <c r="Q14" s="20" t="s">
        <v>967</v>
      </c>
      <c r="R14" s="20">
        <f t="shared" si="1"/>
        <v>-8.4249447468250089</v>
      </c>
      <c r="S14" s="19">
        <f t="shared" si="2"/>
        <v>-7.3249447468250093</v>
      </c>
      <c r="T14" s="20">
        <v>30</v>
      </c>
      <c r="U14" s="20">
        <f t="shared" si="5"/>
        <v>303.14999999999998</v>
      </c>
      <c r="V14" s="20" t="s">
        <v>607</v>
      </c>
      <c r="W14" s="19">
        <f t="shared" si="6"/>
        <v>19.173568021740195</v>
      </c>
      <c r="X14" s="21">
        <f t="shared" si="7"/>
        <v>887.17676706342218</v>
      </c>
      <c r="Y14" s="21">
        <f t="shared" si="8"/>
        <v>675.13621120565949</v>
      </c>
    </row>
    <row r="15" spans="1:26" s="22" customFormat="1" ht="12.75" customHeight="1" x14ac:dyDescent="0.2">
      <c r="A15" s="19">
        <v>16.3</v>
      </c>
      <c r="B15" s="19">
        <f t="shared" si="3"/>
        <v>0.30000000000000071</v>
      </c>
      <c r="C15" s="19">
        <f t="shared" si="4"/>
        <v>0.30000000000000071</v>
      </c>
      <c r="D15" s="19">
        <v>16</v>
      </c>
      <c r="E15" s="19">
        <v>16</v>
      </c>
      <c r="F15" s="5" t="s">
        <v>968</v>
      </c>
      <c r="G15" s="24">
        <v>42.836750000000002</v>
      </c>
      <c r="H15" s="24">
        <v>-23.087499999999999</v>
      </c>
      <c r="I15" s="5" t="s">
        <v>22</v>
      </c>
      <c r="J15" s="5" t="s">
        <v>21</v>
      </c>
      <c r="K15" s="5">
        <v>1</v>
      </c>
      <c r="L15" s="5">
        <v>0</v>
      </c>
      <c r="M15" s="19">
        <v>-30</v>
      </c>
      <c r="N15" s="19" t="s">
        <v>20</v>
      </c>
      <c r="O15" s="19">
        <f t="shared" si="0"/>
        <v>-26.5</v>
      </c>
      <c r="P15" s="20">
        <v>2.1</v>
      </c>
      <c r="Q15" s="20" t="s">
        <v>967</v>
      </c>
      <c r="R15" s="20">
        <f t="shared" si="1"/>
        <v>-8.4034877204549225</v>
      </c>
      <c r="S15" s="19">
        <f t="shared" si="2"/>
        <v>-7.3034877204549229</v>
      </c>
      <c r="T15" s="20">
        <v>30.2</v>
      </c>
      <c r="U15" s="20">
        <f t="shared" si="5"/>
        <v>303.34999999999997</v>
      </c>
      <c r="V15" s="20" t="s">
        <v>607</v>
      </c>
      <c r="W15" s="19">
        <f t="shared" si="6"/>
        <v>19.719067570154181</v>
      </c>
      <c r="X15" s="21">
        <f t="shared" si="7"/>
        <v>963.01829045373267</v>
      </c>
      <c r="Y15" s="21">
        <f t="shared" si="8"/>
        <v>766.78433380839613</v>
      </c>
    </row>
    <row r="16" spans="1:26" s="22" customFormat="1" ht="12.75" customHeight="1" x14ac:dyDescent="0.2">
      <c r="A16" s="19">
        <v>16.399999999999999</v>
      </c>
      <c r="B16" s="19">
        <f t="shared" si="3"/>
        <v>0.39999999999999858</v>
      </c>
      <c r="C16" s="19">
        <f t="shared" si="4"/>
        <v>0.39999999999999858</v>
      </c>
      <c r="D16" s="19">
        <v>16</v>
      </c>
      <c r="E16" s="19">
        <v>16</v>
      </c>
      <c r="F16" s="5" t="s">
        <v>968</v>
      </c>
      <c r="G16" s="24">
        <v>42.836750000000002</v>
      </c>
      <c r="H16" s="24">
        <v>-23.087499999999999</v>
      </c>
      <c r="I16" s="5" t="s">
        <v>22</v>
      </c>
      <c r="J16" s="5" t="s">
        <v>21</v>
      </c>
      <c r="K16" s="5">
        <v>1</v>
      </c>
      <c r="L16" s="5">
        <v>0</v>
      </c>
      <c r="M16" s="19">
        <v>-31</v>
      </c>
      <c r="N16" s="19" t="s">
        <v>20</v>
      </c>
      <c r="O16" s="19">
        <f t="shared" si="0"/>
        <v>-27.5</v>
      </c>
      <c r="P16" s="20">
        <v>2.1</v>
      </c>
      <c r="Q16" s="20" t="s">
        <v>967</v>
      </c>
      <c r="R16" s="20">
        <f t="shared" si="1"/>
        <v>-8.2647037584112901</v>
      </c>
      <c r="S16" s="19">
        <f t="shared" si="2"/>
        <v>-7.1647037584112905</v>
      </c>
      <c r="T16" s="20">
        <v>31.5</v>
      </c>
      <c r="U16" s="20">
        <f t="shared" si="5"/>
        <v>304.64999999999998</v>
      </c>
      <c r="V16" s="20" t="s">
        <v>607</v>
      </c>
      <c r="W16" s="19">
        <f t="shared" si="6"/>
        <v>20.910330325541125</v>
      </c>
      <c r="X16" s="21">
        <f t="shared" si="7"/>
        <v>1203.6223614869368</v>
      </c>
      <c r="Y16" s="21">
        <f t="shared" si="8"/>
        <v>1104.7843975740991</v>
      </c>
    </row>
    <row r="17" spans="1:25" s="22" customFormat="1" ht="12.75" customHeight="1" x14ac:dyDescent="0.2">
      <c r="A17" s="19">
        <v>16.7</v>
      </c>
      <c r="B17" s="19">
        <f t="shared" si="3"/>
        <v>0.30000000000000071</v>
      </c>
      <c r="C17" s="19">
        <f t="shared" si="4"/>
        <v>0.30000000000000071</v>
      </c>
      <c r="D17" s="19">
        <v>17</v>
      </c>
      <c r="E17" s="19">
        <v>17</v>
      </c>
      <c r="F17" s="5" t="s">
        <v>968</v>
      </c>
      <c r="G17" s="24">
        <v>42.836750000000002</v>
      </c>
      <c r="H17" s="24">
        <v>-23.087499999999999</v>
      </c>
      <c r="I17" s="5" t="s">
        <v>22</v>
      </c>
      <c r="J17" s="5" t="s">
        <v>21</v>
      </c>
      <c r="K17" s="5">
        <v>1</v>
      </c>
      <c r="L17" s="5">
        <v>0</v>
      </c>
      <c r="M17" s="19">
        <v>-32</v>
      </c>
      <c r="N17" s="19" t="s">
        <v>20</v>
      </c>
      <c r="O17" s="19">
        <f t="shared" si="0"/>
        <v>-28.5</v>
      </c>
      <c r="P17" s="20">
        <v>1.8</v>
      </c>
      <c r="Q17" s="20" t="s">
        <v>967</v>
      </c>
      <c r="R17" s="20">
        <f t="shared" si="1"/>
        <v>-8.1587502044822493</v>
      </c>
      <c r="S17" s="19">
        <f t="shared" si="2"/>
        <v>-7.3587502044822495</v>
      </c>
      <c r="T17" s="20">
        <v>32.5</v>
      </c>
      <c r="U17" s="20">
        <f t="shared" si="5"/>
        <v>305.64999999999998</v>
      </c>
      <c r="V17" s="20" t="s">
        <v>607</v>
      </c>
      <c r="W17" s="19">
        <f t="shared" si="6"/>
        <v>21.761451153389455</v>
      </c>
      <c r="X17" s="21">
        <f t="shared" si="7"/>
        <v>1452.0355624102078</v>
      </c>
      <c r="Y17" s="21">
        <f t="shared" si="8"/>
        <v>1579.5350380403784</v>
      </c>
    </row>
    <row r="18" spans="1:25" s="22" customFormat="1" ht="12.75" customHeight="1" x14ac:dyDescent="0.2">
      <c r="A18" s="19">
        <v>16.899999999999999</v>
      </c>
      <c r="B18" s="19">
        <f t="shared" si="3"/>
        <v>0.10000000000000142</v>
      </c>
      <c r="C18" s="19">
        <f t="shared" si="4"/>
        <v>0.10000000000000142</v>
      </c>
      <c r="D18" s="19">
        <v>17</v>
      </c>
      <c r="E18" s="19">
        <v>17</v>
      </c>
      <c r="F18" s="5" t="s">
        <v>968</v>
      </c>
      <c r="G18" s="24">
        <v>42.836750000000002</v>
      </c>
      <c r="H18" s="24">
        <v>-23.087499999999999</v>
      </c>
      <c r="I18" s="5" t="s">
        <v>22</v>
      </c>
      <c r="J18" s="5" t="s">
        <v>21</v>
      </c>
      <c r="K18" s="5">
        <v>1</v>
      </c>
      <c r="L18" s="5">
        <v>0</v>
      </c>
      <c r="M18" s="19">
        <v>-30</v>
      </c>
      <c r="N18" s="19" t="s">
        <v>20</v>
      </c>
      <c r="O18" s="19">
        <f t="shared" si="0"/>
        <v>-26.5</v>
      </c>
      <c r="P18" s="20">
        <v>1.8</v>
      </c>
      <c r="Q18" s="20" t="s">
        <v>967</v>
      </c>
      <c r="R18" s="20">
        <f t="shared" si="1"/>
        <v>-8.1060329903642021</v>
      </c>
      <c r="S18" s="19">
        <f t="shared" si="2"/>
        <v>-7.3060329903642023</v>
      </c>
      <c r="T18" s="20">
        <v>33</v>
      </c>
      <c r="U18" s="20">
        <f t="shared" si="5"/>
        <v>306.14999999999998</v>
      </c>
      <c r="V18" s="20" t="s">
        <v>607</v>
      </c>
      <c r="W18" s="19">
        <f t="shared" si="6"/>
        <v>19.716453014520631</v>
      </c>
      <c r="X18" s="21">
        <f t="shared" si="7"/>
        <v>1025.5782015550533</v>
      </c>
      <c r="Y18" s="21">
        <f t="shared" si="8"/>
        <v>816.40852302102212</v>
      </c>
    </row>
    <row r="19" spans="1:25" s="22" customFormat="1" ht="12.75" customHeight="1" x14ac:dyDescent="0.2">
      <c r="A19" s="19">
        <v>17.100000000000001</v>
      </c>
      <c r="B19" s="19">
        <f t="shared" si="3"/>
        <v>0.10000000000000142</v>
      </c>
      <c r="C19" s="19">
        <f t="shared" si="4"/>
        <v>0.10000000000000142</v>
      </c>
      <c r="D19" s="19">
        <v>17</v>
      </c>
      <c r="E19" s="19">
        <v>17</v>
      </c>
      <c r="F19" s="5" t="s">
        <v>968</v>
      </c>
      <c r="G19" s="24">
        <v>42.836750000000002</v>
      </c>
      <c r="H19" s="24">
        <v>-23.087499999999999</v>
      </c>
      <c r="I19" s="5" t="s">
        <v>22</v>
      </c>
      <c r="J19" s="5" t="s">
        <v>21</v>
      </c>
      <c r="K19" s="5">
        <v>1</v>
      </c>
      <c r="L19" s="5">
        <v>0</v>
      </c>
      <c r="M19" s="19">
        <v>-29.1</v>
      </c>
      <c r="N19" s="19" t="s">
        <v>20</v>
      </c>
      <c r="O19" s="19">
        <f t="shared" si="0"/>
        <v>-25.6</v>
      </c>
      <c r="P19" s="20">
        <v>1.9</v>
      </c>
      <c r="Q19" s="20" t="s">
        <v>967</v>
      </c>
      <c r="R19" s="20">
        <f t="shared" si="1"/>
        <v>-8.0011134624776155</v>
      </c>
      <c r="S19" s="19">
        <f t="shared" si="2"/>
        <v>-7.1011134624776151</v>
      </c>
      <c r="T19" s="20">
        <v>34</v>
      </c>
      <c r="U19" s="20">
        <f t="shared" si="5"/>
        <v>307.14999999999998</v>
      </c>
      <c r="V19" s="20" t="s">
        <v>607</v>
      </c>
      <c r="W19" s="19">
        <f t="shared" si="6"/>
        <v>18.984899976931757</v>
      </c>
      <c r="X19" s="21">
        <f t="shared" si="7"/>
        <v>946.14545386655504</v>
      </c>
      <c r="Y19" s="21">
        <f t="shared" si="8"/>
        <v>710.2125634824414</v>
      </c>
    </row>
    <row r="20" spans="1:25" s="22" customFormat="1" ht="12.75" customHeight="1" x14ac:dyDescent="0.2">
      <c r="A20" s="19">
        <v>17.5</v>
      </c>
      <c r="B20" s="19">
        <f t="shared" si="3"/>
        <v>0.5</v>
      </c>
      <c r="C20" s="19">
        <f t="shared" si="4"/>
        <v>0.5</v>
      </c>
      <c r="D20" s="19">
        <v>18</v>
      </c>
      <c r="E20" s="19">
        <v>18</v>
      </c>
      <c r="F20" s="5" t="s">
        <v>968</v>
      </c>
      <c r="G20" s="24">
        <v>42.836750000000002</v>
      </c>
      <c r="H20" s="24">
        <v>-23.087499999999999</v>
      </c>
      <c r="I20" s="5" t="s">
        <v>22</v>
      </c>
      <c r="J20" s="5" t="s">
        <v>21</v>
      </c>
      <c r="K20" s="5">
        <v>1</v>
      </c>
      <c r="L20" s="5">
        <v>0</v>
      </c>
      <c r="M20" s="19">
        <v>-29.9</v>
      </c>
      <c r="N20" s="19" t="s">
        <v>20</v>
      </c>
      <c r="O20" s="19">
        <f t="shared" si="0"/>
        <v>-26.4</v>
      </c>
      <c r="P20" s="20">
        <v>2</v>
      </c>
      <c r="Q20" s="20" t="s">
        <v>967</v>
      </c>
      <c r="R20" s="20">
        <f t="shared" si="1"/>
        <v>-8.1587502044822493</v>
      </c>
      <c r="S20" s="19">
        <f t="shared" si="2"/>
        <v>-7.1587502044822493</v>
      </c>
      <c r="T20" s="20">
        <v>32.5</v>
      </c>
      <c r="U20" s="20">
        <f t="shared" si="5"/>
        <v>305.64999999999998</v>
      </c>
      <c r="V20" s="20" t="s">
        <v>607</v>
      </c>
      <c r="W20" s="19">
        <f t="shared" si="6"/>
        <v>19.762992805585135</v>
      </c>
      <c r="X20" s="21">
        <f t="shared" si="7"/>
        <v>1021.3053424079037</v>
      </c>
      <c r="Y20" s="21">
        <f t="shared" si="8"/>
        <v>816.51123023003663</v>
      </c>
    </row>
    <row r="21" spans="1:25" s="22" customFormat="1" ht="12.75" customHeight="1" x14ac:dyDescent="0.2">
      <c r="A21" s="19">
        <v>17.899999999999999</v>
      </c>
      <c r="B21" s="19">
        <f t="shared" si="3"/>
        <v>0.10000000000000142</v>
      </c>
      <c r="C21" s="19">
        <f t="shared" si="4"/>
        <v>0.10000000000000142</v>
      </c>
      <c r="D21" s="19">
        <v>18</v>
      </c>
      <c r="E21" s="19">
        <v>18</v>
      </c>
      <c r="F21" s="5" t="s">
        <v>968</v>
      </c>
      <c r="G21" s="24">
        <v>42.836750000000002</v>
      </c>
      <c r="H21" s="24">
        <v>-23.087499999999999</v>
      </c>
      <c r="I21" s="5" t="s">
        <v>22</v>
      </c>
      <c r="J21" s="5" t="s">
        <v>21</v>
      </c>
      <c r="K21" s="5">
        <v>1</v>
      </c>
      <c r="L21" s="5">
        <v>0</v>
      </c>
      <c r="M21" s="19">
        <v>-29.8</v>
      </c>
      <c r="N21" s="19" t="s">
        <v>20</v>
      </c>
      <c r="O21" s="19">
        <f t="shared" si="0"/>
        <v>-26.3</v>
      </c>
      <c r="P21" s="20">
        <v>1.6</v>
      </c>
      <c r="Q21" s="20" t="s">
        <v>967</v>
      </c>
      <c r="R21" s="20">
        <f t="shared" si="1"/>
        <v>-8.2116401769621525</v>
      </c>
      <c r="S21" s="19">
        <f t="shared" si="2"/>
        <v>-7.6116401769621529</v>
      </c>
      <c r="T21" s="20">
        <v>32</v>
      </c>
      <c r="U21" s="20">
        <f t="shared" si="5"/>
        <v>305.14999999999998</v>
      </c>
      <c r="V21" s="20" t="s">
        <v>607</v>
      </c>
      <c r="W21" s="19">
        <f t="shared" si="6"/>
        <v>19.193139388967715</v>
      </c>
      <c r="X21" s="21">
        <f t="shared" si="7"/>
        <v>931.19821397330622</v>
      </c>
      <c r="Y21" s="21">
        <f t="shared" si="8"/>
        <v>709.686763263682</v>
      </c>
    </row>
    <row r="22" spans="1:25" s="22" customFormat="1" ht="12.75" customHeight="1" x14ac:dyDescent="0.2">
      <c r="A22" s="19">
        <v>18.100000000000001</v>
      </c>
      <c r="B22" s="19">
        <f t="shared" si="3"/>
        <v>0.10000000000000142</v>
      </c>
      <c r="C22" s="19">
        <f t="shared" si="4"/>
        <v>0.10000000000000142</v>
      </c>
      <c r="D22" s="19">
        <v>18</v>
      </c>
      <c r="E22" s="19">
        <v>18</v>
      </c>
      <c r="F22" s="5" t="s">
        <v>968</v>
      </c>
      <c r="G22" s="24">
        <v>42.836750000000002</v>
      </c>
      <c r="H22" s="24">
        <v>-23.087499999999999</v>
      </c>
      <c r="I22" s="5" t="s">
        <v>22</v>
      </c>
      <c r="J22" s="5" t="s">
        <v>21</v>
      </c>
      <c r="K22" s="5">
        <v>1</v>
      </c>
      <c r="L22" s="5">
        <v>0</v>
      </c>
      <c r="M22" s="19">
        <v>-29.9</v>
      </c>
      <c r="N22" s="19" t="s">
        <v>20</v>
      </c>
      <c r="O22" s="19">
        <f t="shared" si="0"/>
        <v>-26.4</v>
      </c>
      <c r="P22" s="20">
        <v>1.5</v>
      </c>
      <c r="Q22" s="20" t="s">
        <v>967</v>
      </c>
      <c r="R22" s="20">
        <f t="shared" si="1"/>
        <v>-8.2647037584112901</v>
      </c>
      <c r="S22" s="19">
        <f t="shared" si="2"/>
        <v>-7.7647037584112901</v>
      </c>
      <c r="T22" s="20">
        <v>31.5</v>
      </c>
      <c r="U22" s="20">
        <f t="shared" si="5"/>
        <v>304.64999999999998</v>
      </c>
      <c r="V22" s="20" t="s">
        <v>607</v>
      </c>
      <c r="W22" s="19">
        <f t="shared" si="6"/>
        <v>19.140608300727948</v>
      </c>
      <c r="X22" s="21">
        <f t="shared" si="7"/>
        <v>914.18580345024816</v>
      </c>
      <c r="Y22" s="21">
        <f t="shared" si="8"/>
        <v>693.98373131334915</v>
      </c>
    </row>
    <row r="23" spans="1:25" s="22" customFormat="1" ht="12.75" customHeight="1" x14ac:dyDescent="0.2">
      <c r="A23" s="19">
        <v>18.3</v>
      </c>
      <c r="B23" s="19">
        <f t="shared" si="3"/>
        <v>0.30000000000000071</v>
      </c>
      <c r="C23" s="19">
        <f t="shared" si="4"/>
        <v>0.69999999999999929</v>
      </c>
      <c r="D23" s="19">
        <v>18</v>
      </c>
      <c r="E23" s="19">
        <v>19</v>
      </c>
      <c r="F23" s="5" t="s">
        <v>968</v>
      </c>
      <c r="G23" s="24">
        <v>42.836750000000002</v>
      </c>
      <c r="H23" s="24">
        <v>-23.087499999999999</v>
      </c>
      <c r="I23" s="5" t="s">
        <v>22</v>
      </c>
      <c r="J23" s="5" t="s">
        <v>21</v>
      </c>
      <c r="K23" s="5">
        <v>1</v>
      </c>
      <c r="L23" s="5">
        <v>0</v>
      </c>
      <c r="M23" s="19">
        <v>-29.9</v>
      </c>
      <c r="N23" s="19" t="s">
        <v>20</v>
      </c>
      <c r="O23" s="19">
        <f t="shared" si="0"/>
        <v>-26.4</v>
      </c>
      <c r="P23" s="20">
        <v>1.5</v>
      </c>
      <c r="Q23" s="20" t="s">
        <v>967</v>
      </c>
      <c r="R23" s="20">
        <f t="shared" si="1"/>
        <v>-8.3713551786596447</v>
      </c>
      <c r="S23" s="19">
        <f t="shared" si="2"/>
        <v>-7.8713551786596447</v>
      </c>
      <c r="T23" s="20">
        <v>30.5</v>
      </c>
      <c r="U23" s="20">
        <f t="shared" si="5"/>
        <v>303.64999999999998</v>
      </c>
      <c r="V23" s="20" t="s">
        <v>607</v>
      </c>
      <c r="W23" s="19">
        <f t="shared" si="6"/>
        <v>19.031064935641329</v>
      </c>
      <c r="X23" s="21">
        <f t="shared" si="7"/>
        <v>880.40566566692996</v>
      </c>
      <c r="Y23" s="21">
        <f t="shared" si="8"/>
        <v>663.02575741457497</v>
      </c>
    </row>
    <row r="24" spans="1:25" s="22" customFormat="1" ht="12.75" customHeight="1" x14ac:dyDescent="0.2">
      <c r="A24" s="19">
        <v>18.600000000000001</v>
      </c>
      <c r="B24" s="19">
        <f t="shared" si="3"/>
        <v>0.39999999999999858</v>
      </c>
      <c r="C24" s="19">
        <f t="shared" si="4"/>
        <v>0.39999999999999858</v>
      </c>
      <c r="D24" s="19">
        <v>19</v>
      </c>
      <c r="E24" s="19">
        <v>19</v>
      </c>
      <c r="F24" s="5" t="s">
        <v>968</v>
      </c>
      <c r="G24" s="24">
        <v>42.836750000000002</v>
      </c>
      <c r="H24" s="24">
        <v>-23.087499999999999</v>
      </c>
      <c r="I24" s="5" t="s">
        <v>22</v>
      </c>
      <c r="J24" s="5" t="s">
        <v>21</v>
      </c>
      <c r="K24" s="5">
        <v>1</v>
      </c>
      <c r="L24" s="5">
        <v>0</v>
      </c>
      <c r="M24" s="19">
        <v>-30.5</v>
      </c>
      <c r="N24" s="19" t="s">
        <v>20</v>
      </c>
      <c r="O24" s="19">
        <f t="shared" si="0"/>
        <v>-27</v>
      </c>
      <c r="P24" s="20">
        <v>1.5</v>
      </c>
      <c r="Q24" s="20" t="s">
        <v>967</v>
      </c>
      <c r="R24" s="20">
        <f t="shared" si="1"/>
        <v>-8.4249447468250089</v>
      </c>
      <c r="S24" s="19">
        <f t="shared" si="2"/>
        <v>-7.9249447468250089</v>
      </c>
      <c r="T24" s="20">
        <v>30</v>
      </c>
      <c r="U24" s="20">
        <f t="shared" si="5"/>
        <v>303.14999999999998</v>
      </c>
      <c r="V24" s="20" t="s">
        <v>607</v>
      </c>
      <c r="W24" s="19">
        <f t="shared" si="6"/>
        <v>19.604373333170557</v>
      </c>
      <c r="X24" s="21">
        <f t="shared" si="7"/>
        <v>942.6032688006851</v>
      </c>
      <c r="Y24" s="21">
        <f t="shared" si="8"/>
        <v>742.84513665123222</v>
      </c>
    </row>
    <row r="25" spans="1:25" s="22" customFormat="1" ht="12.75" customHeight="1" x14ac:dyDescent="0.2">
      <c r="A25" s="19">
        <v>18.899999999999999</v>
      </c>
      <c r="B25" s="19">
        <f t="shared" si="3"/>
        <v>0.10000000000000142</v>
      </c>
      <c r="C25" s="19">
        <f t="shared" si="4"/>
        <v>0.10000000000000142</v>
      </c>
      <c r="D25" s="19">
        <v>19</v>
      </c>
      <c r="E25" s="19">
        <v>19</v>
      </c>
      <c r="F25" s="5" t="s">
        <v>968</v>
      </c>
      <c r="G25" s="24">
        <v>42.836750000000002</v>
      </c>
      <c r="H25" s="24">
        <v>-23.087499999999999</v>
      </c>
      <c r="I25" s="5" t="s">
        <v>22</v>
      </c>
      <c r="J25" s="5" t="s">
        <v>21</v>
      </c>
      <c r="K25" s="5">
        <v>1</v>
      </c>
      <c r="L25" s="5">
        <v>0</v>
      </c>
      <c r="M25" s="19">
        <v>-30</v>
      </c>
      <c r="N25" s="19" t="s">
        <v>20</v>
      </c>
      <c r="O25" s="19">
        <f t="shared" si="0"/>
        <v>-26.5</v>
      </c>
      <c r="P25" s="20">
        <v>1.5</v>
      </c>
      <c r="Q25" s="20" t="s">
        <v>967</v>
      </c>
      <c r="R25" s="20">
        <f t="shared" si="1"/>
        <v>-8.4249447468250089</v>
      </c>
      <c r="S25" s="19">
        <f t="shared" si="2"/>
        <v>-7.9249447468250089</v>
      </c>
      <c r="T25" s="20">
        <v>30</v>
      </c>
      <c r="U25" s="20">
        <f t="shared" si="5"/>
        <v>303.14999999999998</v>
      </c>
      <c r="V25" s="20" t="s">
        <v>607</v>
      </c>
      <c r="W25" s="19">
        <f t="shared" si="6"/>
        <v>19.080693634488945</v>
      </c>
      <c r="X25" s="21">
        <f t="shared" si="7"/>
        <v>876.0711468658817</v>
      </c>
      <c r="Y25" s="21">
        <f t="shared" si="8"/>
        <v>662.12544634215476</v>
      </c>
    </row>
    <row r="26" spans="1:25" s="22" customFormat="1" ht="12.75" customHeight="1" x14ac:dyDescent="0.2">
      <c r="A26" s="19">
        <v>19.100000000000001</v>
      </c>
      <c r="B26" s="19">
        <f t="shared" si="3"/>
        <v>0.10000000000000142</v>
      </c>
      <c r="C26" s="19">
        <f t="shared" si="4"/>
        <v>0.10000000000000142</v>
      </c>
      <c r="D26" s="19">
        <v>19</v>
      </c>
      <c r="E26" s="19">
        <v>19</v>
      </c>
      <c r="F26" s="5" t="s">
        <v>968</v>
      </c>
      <c r="G26" s="24">
        <v>42.836750000000002</v>
      </c>
      <c r="H26" s="24">
        <v>-23.087499999999999</v>
      </c>
      <c r="I26" s="5" t="s">
        <v>22</v>
      </c>
      <c r="J26" s="5" t="s">
        <v>21</v>
      </c>
      <c r="K26" s="5">
        <v>1</v>
      </c>
      <c r="L26" s="5">
        <v>0</v>
      </c>
      <c r="M26" s="19">
        <v>-30.9</v>
      </c>
      <c r="N26" s="19" t="s">
        <v>20</v>
      </c>
      <c r="O26" s="19">
        <f t="shared" si="0"/>
        <v>-27.4</v>
      </c>
      <c r="P26" s="20">
        <v>1.5</v>
      </c>
      <c r="Q26" s="20" t="s">
        <v>967</v>
      </c>
      <c r="R26" s="20">
        <f t="shared" si="1"/>
        <v>-8.4034877204549225</v>
      </c>
      <c r="S26" s="19">
        <f t="shared" si="2"/>
        <v>-7.9034877204549225</v>
      </c>
      <c r="T26" s="20">
        <v>30.2</v>
      </c>
      <c r="U26" s="20">
        <f t="shared" si="5"/>
        <v>303.34999999999997</v>
      </c>
      <c r="V26" s="20" t="s">
        <v>607</v>
      </c>
      <c r="W26" s="19">
        <f t="shared" si="6"/>
        <v>20.045766275493591</v>
      </c>
      <c r="X26" s="21">
        <f t="shared" si="7"/>
        <v>1011.764097026374</v>
      </c>
      <c r="Y26" s="21">
        <f t="shared" si="8"/>
        <v>831.77973030885789</v>
      </c>
    </row>
    <row r="27" spans="1:25" s="22" customFormat="1" ht="12.75" customHeight="1" x14ac:dyDescent="0.2">
      <c r="A27" s="19">
        <v>19.2</v>
      </c>
      <c r="B27" s="19">
        <f t="shared" si="3"/>
        <v>0.19999999999999929</v>
      </c>
      <c r="C27" s="19">
        <f t="shared" si="4"/>
        <v>0.19999999999999929</v>
      </c>
      <c r="D27" s="19">
        <v>19</v>
      </c>
      <c r="E27" s="19">
        <v>19</v>
      </c>
      <c r="F27" s="5" t="s">
        <v>968</v>
      </c>
      <c r="G27" s="24">
        <v>-30.276499999999999</v>
      </c>
      <c r="H27" s="24">
        <v>-35.284999999999997</v>
      </c>
      <c r="I27" s="5" t="s">
        <v>24</v>
      </c>
      <c r="J27" s="5" t="s">
        <v>23</v>
      </c>
      <c r="K27" s="5">
        <v>1</v>
      </c>
      <c r="L27" s="5">
        <v>0</v>
      </c>
      <c r="M27" s="19">
        <v>-27</v>
      </c>
      <c r="N27" s="19" t="s">
        <v>20</v>
      </c>
      <c r="O27" s="19">
        <f t="shared" si="0"/>
        <v>-23.5</v>
      </c>
      <c r="P27" s="20">
        <v>1.8</v>
      </c>
      <c r="Q27" s="20" t="s">
        <v>967</v>
      </c>
      <c r="R27" s="20">
        <f t="shared" si="1"/>
        <v>-9.3637943322586104</v>
      </c>
      <c r="S27" s="19">
        <f t="shared" si="2"/>
        <v>-8.5637943322586096</v>
      </c>
      <c r="T27" s="20">
        <v>21.5</v>
      </c>
      <c r="U27" s="20">
        <f t="shared" si="5"/>
        <v>294.64999999999998</v>
      </c>
      <c r="V27" s="20" t="s">
        <v>969</v>
      </c>
      <c r="W27" s="19">
        <f t="shared" si="6"/>
        <v>15.295653525592812</v>
      </c>
      <c r="X27" s="21">
        <f t="shared" si="7"/>
        <v>468.0587236812496</v>
      </c>
      <c r="Y27" s="21">
        <f t="shared" si="8"/>
        <v>299.21169563128478</v>
      </c>
    </row>
    <row r="28" spans="1:25" s="22" customFormat="1" ht="12.75" customHeight="1" x14ac:dyDescent="0.2">
      <c r="A28" s="19">
        <v>19.399999999999999</v>
      </c>
      <c r="B28" s="19">
        <f t="shared" si="3"/>
        <v>0.39999999999999858</v>
      </c>
      <c r="C28" s="19">
        <f t="shared" si="4"/>
        <v>0.39999999999999858</v>
      </c>
      <c r="D28" s="19">
        <v>19</v>
      </c>
      <c r="E28" s="19">
        <v>19</v>
      </c>
      <c r="F28" s="5" t="s">
        <v>968</v>
      </c>
      <c r="G28" s="24">
        <v>-30.276499999999999</v>
      </c>
      <c r="H28" s="24">
        <v>-35.284999999999997</v>
      </c>
      <c r="I28" s="5" t="s">
        <v>24</v>
      </c>
      <c r="J28" s="5" t="s">
        <v>23</v>
      </c>
      <c r="K28" s="5">
        <v>1</v>
      </c>
      <c r="L28" s="5">
        <v>0</v>
      </c>
      <c r="M28" s="19">
        <v>-30</v>
      </c>
      <c r="N28" s="19" t="s">
        <v>20</v>
      </c>
      <c r="O28" s="19">
        <f t="shared" si="0"/>
        <v>-26.5</v>
      </c>
      <c r="P28" s="20">
        <v>1.8</v>
      </c>
      <c r="Q28" s="20" t="s">
        <v>967</v>
      </c>
      <c r="R28" s="20">
        <f t="shared" si="1"/>
        <v>-9.3637943322586104</v>
      </c>
      <c r="S28" s="19">
        <f t="shared" si="2"/>
        <v>-8.5637943322586096</v>
      </c>
      <c r="T28" s="20">
        <v>21.5</v>
      </c>
      <c r="U28" s="20">
        <f t="shared" si="5"/>
        <v>294.64999999999998</v>
      </c>
      <c r="V28" s="20" t="s">
        <v>969</v>
      </c>
      <c r="W28" s="19">
        <f t="shared" si="6"/>
        <v>18.424453690540687</v>
      </c>
      <c r="X28" s="21">
        <f t="shared" si="7"/>
        <v>649.40400432731371</v>
      </c>
      <c r="Y28" s="21">
        <f t="shared" si="8"/>
        <v>470.1852478096684</v>
      </c>
    </row>
    <row r="29" spans="1:25" s="22" customFormat="1" ht="12.75" customHeight="1" x14ac:dyDescent="0.2">
      <c r="A29" s="19">
        <v>19.600000000000001</v>
      </c>
      <c r="B29" s="19">
        <f t="shared" si="3"/>
        <v>0.39999999999999858</v>
      </c>
      <c r="C29" s="19">
        <f t="shared" si="4"/>
        <v>0.39999999999999858</v>
      </c>
      <c r="D29" s="19">
        <v>20</v>
      </c>
      <c r="E29" s="19">
        <v>20</v>
      </c>
      <c r="F29" s="5" t="s">
        <v>968</v>
      </c>
      <c r="G29" s="24">
        <v>-30.276499999999999</v>
      </c>
      <c r="H29" s="24">
        <v>-35.284999999999997</v>
      </c>
      <c r="I29" s="5" t="s">
        <v>24</v>
      </c>
      <c r="J29" s="5" t="s">
        <v>23</v>
      </c>
      <c r="K29" s="5">
        <v>1</v>
      </c>
      <c r="L29" s="5">
        <v>0</v>
      </c>
      <c r="M29" s="19">
        <v>-28.1</v>
      </c>
      <c r="N29" s="19" t="s">
        <v>20</v>
      </c>
      <c r="O29" s="19">
        <f t="shared" si="0"/>
        <v>-24.6</v>
      </c>
      <c r="P29" s="20">
        <v>1.6</v>
      </c>
      <c r="Q29" s="20" t="s">
        <v>967</v>
      </c>
      <c r="R29" s="20">
        <f t="shared" si="1"/>
        <v>-9.3637943322586104</v>
      </c>
      <c r="S29" s="19">
        <f t="shared" si="2"/>
        <v>-8.7637943322586107</v>
      </c>
      <c r="T29" s="20">
        <v>21.5</v>
      </c>
      <c r="U29" s="20">
        <f t="shared" si="5"/>
        <v>294.64999999999998</v>
      </c>
      <c r="V29" s="20" t="s">
        <v>969</v>
      </c>
      <c r="W29" s="19">
        <f t="shared" si="6"/>
        <v>16.235601463749695</v>
      </c>
      <c r="X29" s="21">
        <f t="shared" si="7"/>
        <v>510.92054658366118</v>
      </c>
      <c r="Y29" s="21">
        <f t="shared" si="8"/>
        <v>335.90647540439471</v>
      </c>
    </row>
    <row r="30" spans="1:25" s="22" customFormat="1" ht="12.75" customHeight="1" x14ac:dyDescent="0.2">
      <c r="A30" s="19">
        <v>20.3</v>
      </c>
      <c r="B30" s="19">
        <f t="shared" si="3"/>
        <v>0.30000000000000071</v>
      </c>
      <c r="C30" s="19">
        <f t="shared" si="4"/>
        <v>0.30000000000000071</v>
      </c>
      <c r="D30" s="19">
        <v>20</v>
      </c>
      <c r="E30" s="19">
        <v>20</v>
      </c>
      <c r="F30" s="5" t="s">
        <v>968</v>
      </c>
      <c r="G30" s="24">
        <v>-30.276499999999999</v>
      </c>
      <c r="H30" s="24">
        <v>-35.284999999999997</v>
      </c>
      <c r="I30" s="5" t="s">
        <v>24</v>
      </c>
      <c r="J30" s="5" t="s">
        <v>23</v>
      </c>
      <c r="K30" s="5">
        <v>1</v>
      </c>
      <c r="L30" s="5">
        <v>0</v>
      </c>
      <c r="M30" s="19">
        <v>-29.8</v>
      </c>
      <c r="N30" s="19" t="s">
        <v>20</v>
      </c>
      <c r="O30" s="19">
        <f t="shared" si="0"/>
        <v>-26.3</v>
      </c>
      <c r="P30" s="20">
        <v>1.7</v>
      </c>
      <c r="Q30" s="20" t="s">
        <v>967</v>
      </c>
      <c r="R30" s="20">
        <f t="shared" si="1"/>
        <v>-9.3637943322586104</v>
      </c>
      <c r="S30" s="19">
        <f t="shared" si="2"/>
        <v>-8.6637943322586111</v>
      </c>
      <c r="T30" s="20">
        <v>21.5</v>
      </c>
      <c r="U30" s="20">
        <f t="shared" si="5"/>
        <v>294.64999999999998</v>
      </c>
      <c r="V30" s="20" t="s">
        <v>969</v>
      </c>
      <c r="W30" s="19">
        <f t="shared" si="6"/>
        <v>18.112566157688637</v>
      </c>
      <c r="X30" s="21">
        <f t="shared" si="7"/>
        <v>625.25585406565108</v>
      </c>
      <c r="Y30" s="21">
        <f t="shared" si="8"/>
        <v>444.84674357473773</v>
      </c>
    </row>
    <row r="31" spans="1:25" s="22" customFormat="1" ht="12.75" customHeight="1" x14ac:dyDescent="0.2">
      <c r="A31" s="19">
        <v>20.5</v>
      </c>
      <c r="B31" s="19">
        <f t="shared" si="3"/>
        <v>0.5</v>
      </c>
      <c r="C31" s="19">
        <f t="shared" si="4"/>
        <v>0.5</v>
      </c>
      <c r="D31" s="19">
        <v>20</v>
      </c>
      <c r="E31" s="19">
        <v>21</v>
      </c>
      <c r="F31" s="5" t="s">
        <v>968</v>
      </c>
      <c r="G31" s="24">
        <v>-30.276499999999999</v>
      </c>
      <c r="H31" s="24">
        <v>-35.284999999999997</v>
      </c>
      <c r="I31" s="5" t="s">
        <v>24</v>
      </c>
      <c r="J31" s="5" t="s">
        <v>23</v>
      </c>
      <c r="K31" s="5">
        <v>1</v>
      </c>
      <c r="L31" s="5">
        <v>0</v>
      </c>
      <c r="M31" s="19">
        <v>-29.7</v>
      </c>
      <c r="N31" s="19" t="s">
        <v>20</v>
      </c>
      <c r="O31" s="19">
        <f t="shared" si="0"/>
        <v>-26.2</v>
      </c>
      <c r="P31" s="20">
        <v>1.7</v>
      </c>
      <c r="Q31" s="20" t="s">
        <v>967</v>
      </c>
      <c r="R31" s="20">
        <f t="shared" si="1"/>
        <v>-9.3637943322586104</v>
      </c>
      <c r="S31" s="19">
        <f t="shared" si="2"/>
        <v>-8.6637943322586111</v>
      </c>
      <c r="T31" s="20">
        <v>21.5</v>
      </c>
      <c r="U31" s="20">
        <f t="shared" si="5"/>
        <v>294.64999999999998</v>
      </c>
      <c r="V31" s="20" t="s">
        <v>969</v>
      </c>
      <c r="W31" s="19">
        <f t="shared" si="6"/>
        <v>18.008015678518731</v>
      </c>
      <c r="X31" s="21">
        <f t="shared" si="7"/>
        <v>617.55791249256197</v>
      </c>
      <c r="Y31" s="21">
        <f t="shared" si="8"/>
        <v>436.9531481983301</v>
      </c>
    </row>
    <row r="32" spans="1:25" s="38" customFormat="1" ht="12.75" customHeight="1" x14ac:dyDescent="0.2">
      <c r="A32" s="19">
        <v>20.8</v>
      </c>
      <c r="B32" s="19">
        <f t="shared" si="3"/>
        <v>0.19999999999999929</v>
      </c>
      <c r="C32" s="19">
        <f t="shared" si="4"/>
        <v>0.19999999999999929</v>
      </c>
      <c r="D32" s="19">
        <v>21</v>
      </c>
      <c r="E32" s="19">
        <v>21</v>
      </c>
      <c r="F32" s="5" t="s">
        <v>968</v>
      </c>
      <c r="G32" s="24">
        <v>-30.276499999999999</v>
      </c>
      <c r="H32" s="24">
        <v>-35.284999999999997</v>
      </c>
      <c r="I32" s="5" t="s">
        <v>24</v>
      </c>
      <c r="J32" s="5" t="s">
        <v>23</v>
      </c>
      <c r="K32" s="5">
        <v>1</v>
      </c>
      <c r="L32" s="5">
        <v>0</v>
      </c>
      <c r="M32" s="19">
        <v>-29.9</v>
      </c>
      <c r="N32" s="19" t="s">
        <v>20</v>
      </c>
      <c r="O32" s="19">
        <f t="shared" si="0"/>
        <v>-26.4</v>
      </c>
      <c r="P32" s="20">
        <v>2</v>
      </c>
      <c r="Q32" s="20" t="s">
        <v>967</v>
      </c>
      <c r="R32" s="20">
        <f t="shared" si="1"/>
        <v>-9.3637943322586104</v>
      </c>
      <c r="S32" s="19">
        <f t="shared" si="2"/>
        <v>-8.3637943322586104</v>
      </c>
      <c r="T32" s="20">
        <v>21.5</v>
      </c>
      <c r="U32" s="20">
        <f t="shared" si="5"/>
        <v>294.64999999999998</v>
      </c>
      <c r="V32" s="20" t="s">
        <v>969</v>
      </c>
      <c r="W32" s="19">
        <f t="shared" si="6"/>
        <v>18.525272871550371</v>
      </c>
      <c r="X32" s="21">
        <f t="shared" si="7"/>
        <v>657.61398804288399</v>
      </c>
      <c r="Y32" s="21">
        <f t="shared" si="8"/>
        <v>479.00498702137412</v>
      </c>
    </row>
    <row r="33" spans="1:25" s="22" customFormat="1" ht="12.75" customHeight="1" x14ac:dyDescent="0.2">
      <c r="A33" s="19">
        <v>21.5</v>
      </c>
      <c r="B33" s="19">
        <f t="shared" si="3"/>
        <v>1.5</v>
      </c>
      <c r="C33" s="19">
        <f t="shared" si="4"/>
        <v>0.5</v>
      </c>
      <c r="D33" s="19">
        <v>20</v>
      </c>
      <c r="E33" s="19">
        <v>21</v>
      </c>
      <c r="F33" s="5" t="s">
        <v>968</v>
      </c>
      <c r="G33" s="24">
        <v>-30.276499999999999</v>
      </c>
      <c r="H33" s="24">
        <v>-35.284999999999997</v>
      </c>
      <c r="I33" s="5" t="s">
        <v>24</v>
      </c>
      <c r="J33" s="5" t="s">
        <v>23</v>
      </c>
      <c r="K33" s="5">
        <v>1</v>
      </c>
      <c r="L33" s="5">
        <v>0</v>
      </c>
      <c r="M33" s="19">
        <v>-27.5</v>
      </c>
      <c r="N33" s="19" t="s">
        <v>20</v>
      </c>
      <c r="O33" s="19">
        <f t="shared" si="0"/>
        <v>-24</v>
      </c>
      <c r="P33" s="20">
        <v>1.9</v>
      </c>
      <c r="Q33" s="20" t="s">
        <v>967</v>
      </c>
      <c r="R33" s="20">
        <f t="shared" si="1"/>
        <v>-9.3637943322586104</v>
      </c>
      <c r="S33" s="19">
        <f t="shared" si="2"/>
        <v>-8.46379433225861</v>
      </c>
      <c r="T33" s="20">
        <v>21.5</v>
      </c>
      <c r="U33" s="20">
        <f t="shared" si="5"/>
        <v>294.64999999999998</v>
      </c>
      <c r="V33" s="20" t="s">
        <v>969</v>
      </c>
      <c r="W33" s="19">
        <f t="shared" si="6"/>
        <v>15.918243512029973</v>
      </c>
      <c r="X33" s="21">
        <f t="shared" si="7"/>
        <v>495.59750467283595</v>
      </c>
      <c r="Y33" s="21">
        <f t="shared" si="8"/>
        <v>322.55069448519481</v>
      </c>
    </row>
    <row r="34" spans="1:25" ht="12.75" customHeight="1" x14ac:dyDescent="0.2">
      <c r="A34" s="19">
        <v>24</v>
      </c>
      <c r="B34" s="19">
        <f t="shared" si="3"/>
        <v>0.96999999999999886</v>
      </c>
      <c r="C34" s="19">
        <f t="shared" si="4"/>
        <v>4.1000000000000014</v>
      </c>
      <c r="D34" s="19">
        <v>23.03</v>
      </c>
      <c r="E34" s="19">
        <v>28.1</v>
      </c>
      <c r="F34" s="5" t="s">
        <v>970</v>
      </c>
      <c r="G34" s="24">
        <v>40.516111100000003</v>
      </c>
      <c r="H34" s="24">
        <v>48.505555559999998</v>
      </c>
      <c r="I34" s="5" t="s">
        <v>27</v>
      </c>
      <c r="J34" s="5" t="s">
        <v>26</v>
      </c>
      <c r="K34" s="5">
        <v>1</v>
      </c>
      <c r="L34" s="5">
        <v>0</v>
      </c>
      <c r="M34" s="19">
        <v>-28.7</v>
      </c>
      <c r="N34" s="19" t="s">
        <v>25</v>
      </c>
      <c r="O34" s="19">
        <f t="shared" si="0"/>
        <v>-25.2</v>
      </c>
      <c r="P34" s="20">
        <v>2.2999999999999998</v>
      </c>
      <c r="Q34" s="20" t="s">
        <v>965</v>
      </c>
      <c r="R34" s="20">
        <f t="shared" si="1"/>
        <v>-9.4663829787234057</v>
      </c>
      <c r="S34" s="19">
        <f t="shared" si="2"/>
        <v>-8.166382978723405</v>
      </c>
      <c r="T34" s="20">
        <v>20.6</v>
      </c>
      <c r="U34" s="20">
        <f t="shared" si="5"/>
        <v>293.75</v>
      </c>
      <c r="V34" s="23" t="s">
        <v>635</v>
      </c>
      <c r="W34" s="19">
        <f t="shared" si="6"/>
        <v>17.473960834301081</v>
      </c>
      <c r="X34" s="21">
        <f t="shared" si="7"/>
        <v>566.83022051509613</v>
      </c>
      <c r="Y34" s="21">
        <f t="shared" si="8"/>
        <v>390.85447997399206</v>
      </c>
    </row>
    <row r="35" spans="1:25" ht="12.75" customHeight="1" x14ac:dyDescent="0.2">
      <c r="A35" s="19">
        <v>24</v>
      </c>
      <c r="B35" s="19">
        <f t="shared" si="3"/>
        <v>0.96999999999999886</v>
      </c>
      <c r="C35" s="19">
        <f t="shared" si="4"/>
        <v>4.1000000000000014</v>
      </c>
      <c r="D35" s="19">
        <v>23.03</v>
      </c>
      <c r="E35" s="19">
        <v>28.1</v>
      </c>
      <c r="F35" s="5" t="s">
        <v>970</v>
      </c>
      <c r="G35" s="24">
        <v>40.516111100000003</v>
      </c>
      <c r="H35" s="24">
        <v>48.505555559999998</v>
      </c>
      <c r="I35" s="5" t="s">
        <v>27</v>
      </c>
      <c r="J35" s="5" t="s">
        <v>28</v>
      </c>
      <c r="K35" s="5">
        <v>1</v>
      </c>
      <c r="L35" s="5">
        <v>0</v>
      </c>
      <c r="M35" s="19">
        <v>-29.1</v>
      </c>
      <c r="N35" s="19" t="s">
        <v>25</v>
      </c>
      <c r="O35" s="19">
        <f t="shared" si="0"/>
        <v>-25.6</v>
      </c>
      <c r="P35" s="20">
        <v>2.2999999999999998</v>
      </c>
      <c r="Q35" s="20" t="s">
        <v>965</v>
      </c>
      <c r="R35" s="20">
        <f t="shared" si="1"/>
        <v>-9.4663829787234057</v>
      </c>
      <c r="S35" s="19">
        <f t="shared" si="2"/>
        <v>-8.166382978723405</v>
      </c>
      <c r="T35" s="20">
        <v>20.6</v>
      </c>
      <c r="U35" s="20">
        <f t="shared" si="5"/>
        <v>293.75</v>
      </c>
      <c r="V35" s="23" t="s">
        <v>635</v>
      </c>
      <c r="W35" s="19">
        <f t="shared" si="6"/>
        <v>17.891643084233078</v>
      </c>
      <c r="X35" s="21">
        <f t="shared" si="7"/>
        <v>594.33313705896751</v>
      </c>
      <c r="Y35" s="21">
        <f t="shared" si="8"/>
        <v>418.02546546640417</v>
      </c>
    </row>
    <row r="36" spans="1:25" ht="12.75" customHeight="1" x14ac:dyDescent="0.2">
      <c r="A36" s="26">
        <v>30</v>
      </c>
      <c r="B36" s="26">
        <f t="shared" si="3"/>
        <v>1.8999999999999986</v>
      </c>
      <c r="C36" s="26">
        <f t="shared" si="4"/>
        <v>3.8999999999999986</v>
      </c>
      <c r="D36" s="26">
        <v>28.1</v>
      </c>
      <c r="E36" s="26">
        <v>33.9</v>
      </c>
      <c r="F36" s="5" t="s">
        <v>971</v>
      </c>
      <c r="G36" s="39">
        <v>40.516111100000003</v>
      </c>
      <c r="H36" s="39">
        <v>48.505555630000003</v>
      </c>
      <c r="I36" s="27" t="s">
        <v>27</v>
      </c>
      <c r="J36" s="27" t="s">
        <v>33</v>
      </c>
      <c r="K36" s="27">
        <v>1</v>
      </c>
      <c r="L36" s="5">
        <v>0</v>
      </c>
      <c r="M36" s="19">
        <v>-31.8</v>
      </c>
      <c r="N36" s="19" t="s">
        <v>25</v>
      </c>
      <c r="O36" s="19">
        <f t="shared" si="0"/>
        <v>-28.3</v>
      </c>
      <c r="P36" s="20">
        <v>2.2000000000000002</v>
      </c>
      <c r="Q36" s="20" t="s">
        <v>965</v>
      </c>
      <c r="R36" s="20">
        <f t="shared" si="1"/>
        <v>-9.7896064615913367</v>
      </c>
      <c r="S36" s="19">
        <f t="shared" si="2"/>
        <v>-8.5896064615913374</v>
      </c>
      <c r="T36" s="20">
        <v>17.8</v>
      </c>
      <c r="U36" s="20">
        <f t="shared" si="5"/>
        <v>290.95</v>
      </c>
      <c r="V36" s="23" t="s">
        <v>635</v>
      </c>
      <c r="W36" s="19">
        <f t="shared" si="6"/>
        <v>20.284443283326901</v>
      </c>
      <c r="X36" s="21">
        <f t="shared" si="7"/>
        <v>760.25016394726083</v>
      </c>
      <c r="Y36" s="21">
        <f t="shared" si="8"/>
        <v>641.60168408207528</v>
      </c>
    </row>
    <row r="37" spans="1:25" ht="12.75" customHeight="1" x14ac:dyDescent="0.2">
      <c r="A37" s="19">
        <v>30</v>
      </c>
      <c r="B37" s="19">
        <f t="shared" si="3"/>
        <v>1.8999999999999986</v>
      </c>
      <c r="C37" s="19">
        <f t="shared" si="4"/>
        <v>3.8999999999999986</v>
      </c>
      <c r="D37" s="19">
        <v>28.1</v>
      </c>
      <c r="E37" s="19">
        <v>33.9</v>
      </c>
      <c r="F37" s="5" t="s">
        <v>971</v>
      </c>
      <c r="G37" s="24">
        <v>40.516111100000003</v>
      </c>
      <c r="H37" s="24">
        <v>48.505555639999997</v>
      </c>
      <c r="I37" s="5" t="s">
        <v>27</v>
      </c>
      <c r="J37" s="5" t="s">
        <v>34</v>
      </c>
      <c r="K37" s="5">
        <v>1</v>
      </c>
      <c r="L37" s="5">
        <v>0</v>
      </c>
      <c r="M37" s="19">
        <v>-32.700000000000003</v>
      </c>
      <c r="N37" s="19" t="s">
        <v>25</v>
      </c>
      <c r="O37" s="19">
        <f t="shared" si="0"/>
        <v>-29.200000000000003</v>
      </c>
      <c r="P37" s="20">
        <v>2.2000000000000002</v>
      </c>
      <c r="Q37" s="20" t="s">
        <v>965</v>
      </c>
      <c r="R37" s="20">
        <f t="shared" si="1"/>
        <v>-9.7896064615913367</v>
      </c>
      <c r="S37" s="19">
        <f t="shared" si="2"/>
        <v>-8.5896064615913374</v>
      </c>
      <c r="T37" s="20">
        <v>17.8</v>
      </c>
      <c r="U37" s="20">
        <f t="shared" si="5"/>
        <v>290.95</v>
      </c>
      <c r="V37" s="23" t="s">
        <v>635</v>
      </c>
      <c r="W37" s="19">
        <f t="shared" si="6"/>
        <v>21.230318848793452</v>
      </c>
      <c r="X37" s="21">
        <f t="shared" si="7"/>
        <v>896.71042275343314</v>
      </c>
      <c r="Y37" s="21">
        <f t="shared" si="8"/>
        <v>868.92297129315307</v>
      </c>
    </row>
    <row r="38" spans="1:25" ht="12.75" customHeight="1" x14ac:dyDescent="0.2">
      <c r="A38" s="19">
        <v>30</v>
      </c>
      <c r="B38" s="19">
        <f t="shared" si="3"/>
        <v>1.8999999999999986</v>
      </c>
      <c r="C38" s="19">
        <f t="shared" si="4"/>
        <v>3.8999999999999986</v>
      </c>
      <c r="D38" s="19">
        <v>28.1</v>
      </c>
      <c r="E38" s="19">
        <v>33.9</v>
      </c>
      <c r="F38" s="5" t="s">
        <v>971</v>
      </c>
      <c r="G38" s="24">
        <v>40.516111100000003</v>
      </c>
      <c r="H38" s="24">
        <v>48.505555649999998</v>
      </c>
      <c r="I38" s="5" t="s">
        <v>27</v>
      </c>
      <c r="J38" s="5" t="s">
        <v>35</v>
      </c>
      <c r="K38" s="5">
        <v>1</v>
      </c>
      <c r="L38" s="5">
        <v>0</v>
      </c>
      <c r="M38" s="19">
        <v>-31.5</v>
      </c>
      <c r="N38" s="19" t="s">
        <v>25</v>
      </c>
      <c r="O38" s="19">
        <f t="shared" si="0"/>
        <v>-28</v>
      </c>
      <c r="P38" s="20">
        <v>2.2000000000000002</v>
      </c>
      <c r="Q38" s="20" t="s">
        <v>965</v>
      </c>
      <c r="R38" s="20">
        <f t="shared" si="1"/>
        <v>-9.7896064615913367</v>
      </c>
      <c r="S38" s="19">
        <f t="shared" si="2"/>
        <v>-8.5896064615913374</v>
      </c>
      <c r="T38" s="20">
        <v>17.8</v>
      </c>
      <c r="U38" s="20">
        <f t="shared" si="5"/>
        <v>290.95</v>
      </c>
      <c r="V38" s="23" t="s">
        <v>635</v>
      </c>
      <c r="W38" s="19">
        <f t="shared" si="6"/>
        <v>19.969540677375221</v>
      </c>
      <c r="X38" s="21">
        <f t="shared" si="7"/>
        <v>723.59045197680769</v>
      </c>
      <c r="Y38" s="21">
        <f t="shared" si="8"/>
        <v>590.19750311589053</v>
      </c>
    </row>
    <row r="39" spans="1:25" ht="12.75" customHeight="1" x14ac:dyDescent="0.2">
      <c r="A39" s="19">
        <v>31</v>
      </c>
      <c r="B39" s="19">
        <f t="shared" si="3"/>
        <v>2.8999999999999986</v>
      </c>
      <c r="C39" s="19">
        <f t="shared" si="4"/>
        <v>2.8999999999999986</v>
      </c>
      <c r="D39" s="19">
        <v>28.1</v>
      </c>
      <c r="E39" s="19">
        <v>33.9</v>
      </c>
      <c r="F39" s="5" t="s">
        <v>971</v>
      </c>
      <c r="G39" s="24">
        <v>40.516111100000003</v>
      </c>
      <c r="H39" s="24">
        <v>48.50555567</v>
      </c>
      <c r="I39" s="5" t="s">
        <v>27</v>
      </c>
      <c r="J39" s="5" t="s">
        <v>36</v>
      </c>
      <c r="K39" s="5">
        <v>1</v>
      </c>
      <c r="L39" s="5">
        <v>0</v>
      </c>
      <c r="M39" s="19">
        <v>-31.4</v>
      </c>
      <c r="N39" s="19" t="s">
        <v>25</v>
      </c>
      <c r="O39" s="19">
        <f t="shared" si="0"/>
        <v>-27.9</v>
      </c>
      <c r="P39" s="20">
        <v>2.2999999999999998</v>
      </c>
      <c r="Q39" s="20" t="s">
        <v>965</v>
      </c>
      <c r="R39" s="20">
        <f t="shared" si="1"/>
        <v>-9.7430513128539609</v>
      </c>
      <c r="S39" s="19">
        <f t="shared" si="2"/>
        <v>-8.4430513128539602</v>
      </c>
      <c r="T39" s="20">
        <v>18.2</v>
      </c>
      <c r="U39" s="20">
        <f t="shared" si="5"/>
        <v>291.34999999999997</v>
      </c>
      <c r="V39" s="23" t="s">
        <v>635</v>
      </c>
      <c r="W39" s="19">
        <f t="shared" si="6"/>
        <v>20.01537772569284</v>
      </c>
      <c r="X39" s="21">
        <f t="shared" si="7"/>
        <v>737.20217147746894</v>
      </c>
      <c r="Y39" s="21">
        <f t="shared" si="8"/>
        <v>604.1255475329092</v>
      </c>
    </row>
    <row r="40" spans="1:25" ht="12.75" customHeight="1" x14ac:dyDescent="0.2">
      <c r="A40" s="19">
        <v>31</v>
      </c>
      <c r="B40" s="19">
        <f t="shared" si="3"/>
        <v>2.8999999999999986</v>
      </c>
      <c r="C40" s="19">
        <f t="shared" si="4"/>
        <v>2.8999999999999986</v>
      </c>
      <c r="D40" s="19">
        <v>28.1</v>
      </c>
      <c r="E40" s="19">
        <v>33.9</v>
      </c>
      <c r="F40" s="5" t="s">
        <v>971</v>
      </c>
      <c r="G40" s="24">
        <v>40.516111100000003</v>
      </c>
      <c r="H40" s="24">
        <v>48.505555680000001</v>
      </c>
      <c r="I40" s="5" t="s">
        <v>27</v>
      </c>
      <c r="J40" s="5" t="s">
        <v>37</v>
      </c>
      <c r="K40" s="5">
        <v>1</v>
      </c>
      <c r="L40" s="5">
        <v>0</v>
      </c>
      <c r="M40" s="19">
        <v>-31.9</v>
      </c>
      <c r="N40" s="19" t="s">
        <v>25</v>
      </c>
      <c r="O40" s="19">
        <f t="shared" si="0"/>
        <v>-28.4</v>
      </c>
      <c r="P40" s="20">
        <v>2.2999999999999998</v>
      </c>
      <c r="Q40" s="20" t="s">
        <v>965</v>
      </c>
      <c r="R40" s="20">
        <f t="shared" si="1"/>
        <v>-9.7430513128539609</v>
      </c>
      <c r="S40" s="19">
        <f t="shared" si="2"/>
        <v>-8.4430513128539602</v>
      </c>
      <c r="T40" s="20">
        <v>18.2</v>
      </c>
      <c r="U40" s="20">
        <f t="shared" si="5"/>
        <v>291.34999999999997</v>
      </c>
      <c r="V40" s="23" t="s">
        <v>635</v>
      </c>
      <c r="W40" s="19">
        <f t="shared" si="6"/>
        <v>20.540293008590062</v>
      </c>
      <c r="X40" s="21">
        <f t="shared" si="7"/>
        <v>802.1329955853156</v>
      </c>
      <c r="Y40" s="21">
        <f t="shared" si="8"/>
        <v>698.51316332781983</v>
      </c>
    </row>
    <row r="41" spans="1:25" ht="12.75" customHeight="1" x14ac:dyDescent="0.2">
      <c r="A41" s="19">
        <v>31</v>
      </c>
      <c r="B41" s="19">
        <f t="shared" si="3"/>
        <v>2.8999999999999986</v>
      </c>
      <c r="C41" s="19">
        <f t="shared" si="4"/>
        <v>2.8999999999999986</v>
      </c>
      <c r="D41" s="19">
        <v>28.1</v>
      </c>
      <c r="E41" s="19">
        <v>33.9</v>
      </c>
      <c r="F41" s="5" t="s">
        <v>971</v>
      </c>
      <c r="G41" s="24">
        <v>40.516111100000003</v>
      </c>
      <c r="H41" s="24">
        <v>48.505555690000001</v>
      </c>
      <c r="I41" s="5" t="s">
        <v>27</v>
      </c>
      <c r="J41" s="5" t="s">
        <v>38</v>
      </c>
      <c r="K41" s="5">
        <v>1</v>
      </c>
      <c r="L41" s="5">
        <v>0</v>
      </c>
      <c r="M41" s="19">
        <v>-31.4</v>
      </c>
      <c r="N41" s="19" t="s">
        <v>25</v>
      </c>
      <c r="O41" s="19">
        <f t="shared" si="0"/>
        <v>-27.9</v>
      </c>
      <c r="P41" s="20">
        <v>2.2999999999999998</v>
      </c>
      <c r="Q41" s="20" t="s">
        <v>965</v>
      </c>
      <c r="R41" s="20">
        <f t="shared" si="1"/>
        <v>-9.7430513128539609</v>
      </c>
      <c r="S41" s="19">
        <f t="shared" si="2"/>
        <v>-8.4430513128539602</v>
      </c>
      <c r="T41" s="20">
        <v>18.2</v>
      </c>
      <c r="U41" s="20">
        <f t="shared" si="5"/>
        <v>291.34999999999997</v>
      </c>
      <c r="V41" s="23" t="s">
        <v>635</v>
      </c>
      <c r="W41" s="19">
        <f t="shared" si="6"/>
        <v>20.01537772569284</v>
      </c>
      <c r="X41" s="21">
        <f t="shared" si="7"/>
        <v>737.20217147746894</v>
      </c>
      <c r="Y41" s="21">
        <f t="shared" si="8"/>
        <v>604.1255475329092</v>
      </c>
    </row>
    <row r="42" spans="1:25" ht="12.75" customHeight="1" x14ac:dyDescent="0.2">
      <c r="A42" s="19">
        <v>32</v>
      </c>
      <c r="B42" s="19">
        <f t="shared" si="3"/>
        <v>3.8999999999999986</v>
      </c>
      <c r="C42" s="19">
        <f t="shared" si="4"/>
        <v>1.8999999999999986</v>
      </c>
      <c r="D42" s="19">
        <v>28.1</v>
      </c>
      <c r="E42" s="19">
        <v>33.9</v>
      </c>
      <c r="F42" s="5" t="s">
        <v>971</v>
      </c>
      <c r="G42" s="24">
        <v>40.516111100000003</v>
      </c>
      <c r="H42" s="24">
        <v>48.505555700000002</v>
      </c>
      <c r="I42" s="5" t="s">
        <v>27</v>
      </c>
      <c r="J42" s="5" t="s">
        <v>39</v>
      </c>
      <c r="K42" s="5">
        <v>1</v>
      </c>
      <c r="L42" s="5">
        <v>0</v>
      </c>
      <c r="M42" s="19">
        <v>-32</v>
      </c>
      <c r="N42" s="19" t="s">
        <v>25</v>
      </c>
      <c r="O42" s="19">
        <f t="shared" si="0"/>
        <v>-28.5</v>
      </c>
      <c r="P42" s="20">
        <v>2.2999999999999998</v>
      </c>
      <c r="Q42" s="20" t="s">
        <v>965</v>
      </c>
      <c r="R42" s="20">
        <f t="shared" si="1"/>
        <v>-9.7779556777186123</v>
      </c>
      <c r="S42" s="19">
        <f t="shared" si="2"/>
        <v>-8.4779556777186116</v>
      </c>
      <c r="T42" s="20">
        <v>17.899999999999999</v>
      </c>
      <c r="U42" s="20">
        <f t="shared" si="5"/>
        <v>291.04999999999995</v>
      </c>
      <c r="V42" s="23" t="s">
        <v>635</v>
      </c>
      <c r="W42" s="19">
        <f t="shared" si="6"/>
        <v>20.609412580835151</v>
      </c>
      <c r="X42" s="21">
        <f t="shared" si="7"/>
        <v>804.52570397127704</v>
      </c>
      <c r="Y42" s="21">
        <f t="shared" si="8"/>
        <v>707.01619499676076</v>
      </c>
    </row>
    <row r="43" spans="1:25" ht="12.75" customHeight="1" x14ac:dyDescent="0.2">
      <c r="A43" s="19">
        <v>32</v>
      </c>
      <c r="B43" s="19">
        <f t="shared" si="3"/>
        <v>3.8999999999999986</v>
      </c>
      <c r="C43" s="19">
        <f t="shared" si="4"/>
        <v>1.8999999999999986</v>
      </c>
      <c r="D43" s="19">
        <v>28.1</v>
      </c>
      <c r="E43" s="19">
        <v>33.9</v>
      </c>
      <c r="F43" s="5" t="s">
        <v>971</v>
      </c>
      <c r="G43" s="24">
        <v>40.516111100000003</v>
      </c>
      <c r="H43" s="24">
        <v>48.505555710000003</v>
      </c>
      <c r="I43" s="5" t="s">
        <v>27</v>
      </c>
      <c r="J43" s="5" t="s">
        <v>40</v>
      </c>
      <c r="K43" s="5">
        <v>1</v>
      </c>
      <c r="L43" s="5">
        <v>0</v>
      </c>
      <c r="M43" s="19">
        <v>-31.8</v>
      </c>
      <c r="N43" s="19" t="s">
        <v>25</v>
      </c>
      <c r="O43" s="19">
        <f t="shared" si="0"/>
        <v>-28.3</v>
      </c>
      <c r="P43" s="20">
        <v>2.2999999999999998</v>
      </c>
      <c r="Q43" s="20" t="s">
        <v>965</v>
      </c>
      <c r="R43" s="20">
        <f t="shared" si="1"/>
        <v>-9.7779556777186123</v>
      </c>
      <c r="S43" s="19">
        <f t="shared" si="2"/>
        <v>-8.4779556777186116</v>
      </c>
      <c r="T43" s="20">
        <v>17.899999999999999</v>
      </c>
      <c r="U43" s="20">
        <f t="shared" si="5"/>
        <v>291.04999999999995</v>
      </c>
      <c r="V43" s="23" t="s">
        <v>635</v>
      </c>
      <c r="W43" s="19">
        <f t="shared" si="6"/>
        <v>20.399345808666645</v>
      </c>
      <c r="X43" s="21">
        <f t="shared" si="7"/>
        <v>776.82308184922158</v>
      </c>
      <c r="Y43" s="21">
        <f t="shared" si="8"/>
        <v>664.58966502944077</v>
      </c>
    </row>
    <row r="44" spans="1:25" s="22" customFormat="1" ht="12.75" customHeight="1" x14ac:dyDescent="0.2">
      <c r="A44" s="19">
        <v>78</v>
      </c>
      <c r="B44" s="19">
        <f t="shared" ref="B44:B96" si="9">ABS(A44-D44)</f>
        <v>5.9000000000000057</v>
      </c>
      <c r="C44" s="19">
        <f t="shared" ref="C44:C96" si="10">ABS(E44-A44)</f>
        <v>5.5999999999999943</v>
      </c>
      <c r="D44" s="19">
        <v>72.099999999999994</v>
      </c>
      <c r="E44" s="19">
        <v>83.6</v>
      </c>
      <c r="F44" s="5" t="s">
        <v>972</v>
      </c>
      <c r="G44" s="24">
        <v>28.923400000000001</v>
      </c>
      <c r="H44" s="24">
        <v>50.820300000000003</v>
      </c>
      <c r="I44" s="5" t="s">
        <v>139</v>
      </c>
      <c r="J44" s="5" t="s">
        <v>138</v>
      </c>
      <c r="K44" s="5">
        <v>0</v>
      </c>
      <c r="L44" s="5">
        <v>0</v>
      </c>
      <c r="M44" s="19">
        <v>-29.95</v>
      </c>
      <c r="N44" s="19" t="s">
        <v>973</v>
      </c>
      <c r="O44" s="19">
        <f t="shared" ref="O44:O49" si="11">M44+3.5</f>
        <v>-26.45</v>
      </c>
      <c r="P44" s="20">
        <v>1.8</v>
      </c>
      <c r="Q44" s="20" t="s">
        <v>965</v>
      </c>
      <c r="R44" s="20">
        <f t="shared" si="1"/>
        <v>-8.5137550649135854</v>
      </c>
      <c r="S44" s="19">
        <f t="shared" si="2"/>
        <v>-7.7137550649135855</v>
      </c>
      <c r="T44" s="20">
        <v>29.175000000000001</v>
      </c>
      <c r="U44" s="20">
        <f>T44+273.15</f>
        <v>302.32499999999999</v>
      </c>
      <c r="V44" s="20" t="s">
        <v>583</v>
      </c>
      <c r="W44" s="19">
        <f t="shared" ref="W44:W107" si="12">1000*((S44+1000)/(O44+1000)-1)</f>
        <v>19.245282661482619</v>
      </c>
      <c r="X44" s="21">
        <f t="shared" ref="X44:X107" si="13">(168/(26.5-W44))/(EXP(-58.0931+90.5069*(100/U44)+22.294*LN(U44/100)+34*(0.02777+(-0.02589)*(U44/100)+0.00506*(U44/100)^2)))</f>
        <v>878.74563157588534</v>
      </c>
      <c r="Y44" s="21">
        <f t="shared" ref="Y44:Y107" si="14">(82.4/(23.9-W44))/(EXP(-58.093+90.5069*(100/U44)+22.294*LN(U44/100)+34*(0.02777+(-0.0259)*(U44/100)+0.00506*(U44/100)^2)))</f>
        <v>672.37456412990718</v>
      </c>
    </row>
    <row r="45" spans="1:25" s="22" customFormat="1" ht="12.75" customHeight="1" x14ac:dyDescent="0.2">
      <c r="A45" s="26">
        <v>85</v>
      </c>
      <c r="B45" s="19">
        <f t="shared" si="9"/>
        <v>1.4000000000000057</v>
      </c>
      <c r="C45" s="19">
        <f t="shared" si="10"/>
        <v>1.2999999999999972</v>
      </c>
      <c r="D45" s="19">
        <v>83.6</v>
      </c>
      <c r="E45" s="19">
        <v>86.3</v>
      </c>
      <c r="F45" s="5" t="s">
        <v>974</v>
      </c>
      <c r="G45" s="24">
        <v>28.923400000000001</v>
      </c>
      <c r="H45" s="24">
        <v>50.820300000000003</v>
      </c>
      <c r="I45" s="5" t="s">
        <v>139</v>
      </c>
      <c r="J45" s="37" t="s">
        <v>140</v>
      </c>
      <c r="K45" s="5">
        <v>0</v>
      </c>
      <c r="L45" s="5">
        <v>0</v>
      </c>
      <c r="M45" s="19">
        <v>-28.3</v>
      </c>
      <c r="N45" s="19" t="s">
        <v>137</v>
      </c>
      <c r="O45" s="19">
        <f t="shared" si="11"/>
        <v>-24.8</v>
      </c>
      <c r="P45" s="20">
        <v>0.83</v>
      </c>
      <c r="Q45" s="20" t="s">
        <v>582</v>
      </c>
      <c r="R45" s="20">
        <f t="shared" si="1"/>
        <v>-8.1492483809773013</v>
      </c>
      <c r="S45" s="19">
        <f t="shared" si="2"/>
        <v>-8.3192483809773012</v>
      </c>
      <c r="T45" s="20">
        <v>32.590000000000003</v>
      </c>
      <c r="U45" s="20">
        <f t="shared" ref="U45:U108" si="15">T45+273.15</f>
        <v>305.74</v>
      </c>
      <c r="V45" s="20" t="s">
        <v>1099</v>
      </c>
      <c r="W45" s="19">
        <f t="shared" si="12"/>
        <v>16.89986835420698</v>
      </c>
      <c r="X45" s="21">
        <f t="shared" si="13"/>
        <v>718.14708624118339</v>
      </c>
      <c r="Y45" s="21">
        <f t="shared" si="14"/>
        <v>483.51543271485383</v>
      </c>
    </row>
    <row r="46" spans="1:25" s="22" customFormat="1" ht="12.75" customHeight="1" x14ac:dyDescent="0.2">
      <c r="A46" s="19">
        <v>94</v>
      </c>
      <c r="B46" s="19">
        <f t="shared" si="9"/>
        <v>9.9999999999994316E-2</v>
      </c>
      <c r="C46" s="19">
        <f t="shared" si="10"/>
        <v>3</v>
      </c>
      <c r="D46" s="19">
        <v>93.9</v>
      </c>
      <c r="E46" s="19">
        <v>97</v>
      </c>
      <c r="F46" s="5" t="s">
        <v>975</v>
      </c>
      <c r="G46" s="24">
        <v>45.405333300000002</v>
      </c>
      <c r="H46" s="24">
        <v>-44.7858333</v>
      </c>
      <c r="I46" s="5" t="s">
        <v>145</v>
      </c>
      <c r="J46" s="37" t="s">
        <v>1165</v>
      </c>
      <c r="K46" s="5">
        <v>1</v>
      </c>
      <c r="L46" s="5">
        <v>0</v>
      </c>
      <c r="M46" s="19">
        <v>-29.9</v>
      </c>
      <c r="N46" s="19" t="s">
        <v>143</v>
      </c>
      <c r="O46" s="19">
        <f t="shared" si="11"/>
        <v>-26.4</v>
      </c>
      <c r="P46" s="20">
        <v>0.2</v>
      </c>
      <c r="Q46" s="20" t="s">
        <v>702</v>
      </c>
      <c r="R46" s="20">
        <f t="shared" si="1"/>
        <v>-7.793310690603267</v>
      </c>
      <c r="S46" s="19">
        <f t="shared" si="2"/>
        <v>-8.5933106906032677</v>
      </c>
      <c r="T46" s="20">
        <v>36</v>
      </c>
      <c r="U46" s="20">
        <f t="shared" si="15"/>
        <v>309.14999999999998</v>
      </c>
      <c r="V46" s="20" t="s">
        <v>712</v>
      </c>
      <c r="W46" s="19">
        <f t="shared" si="12"/>
        <v>18.289532980070522</v>
      </c>
      <c r="X46" s="21">
        <f t="shared" si="13"/>
        <v>903.46232500041799</v>
      </c>
      <c r="Y46" s="21">
        <f t="shared" si="14"/>
        <v>649.09742436587248</v>
      </c>
    </row>
    <row r="47" spans="1:25" s="22" customFormat="1" ht="12.75" customHeight="1" x14ac:dyDescent="0.2">
      <c r="A47" s="19">
        <v>94</v>
      </c>
      <c r="B47" s="19">
        <f t="shared" si="9"/>
        <v>9.9999999999994316E-2</v>
      </c>
      <c r="C47" s="19">
        <f t="shared" si="10"/>
        <v>3</v>
      </c>
      <c r="D47" s="19">
        <v>93.9</v>
      </c>
      <c r="E47" s="19">
        <v>97</v>
      </c>
      <c r="F47" s="5" t="s">
        <v>975</v>
      </c>
      <c r="G47" s="24">
        <v>45.405333300000002</v>
      </c>
      <c r="H47" s="24">
        <v>-44.7858333</v>
      </c>
      <c r="I47" s="5" t="s">
        <v>145</v>
      </c>
      <c r="J47" s="37" t="s">
        <v>1166</v>
      </c>
      <c r="K47" s="5">
        <v>1</v>
      </c>
      <c r="L47" s="5">
        <v>0</v>
      </c>
      <c r="M47" s="19">
        <v>-31.6</v>
      </c>
      <c r="N47" s="19" t="s">
        <v>143</v>
      </c>
      <c r="O47" s="19">
        <f t="shared" si="11"/>
        <v>-28.1</v>
      </c>
      <c r="P47" s="20">
        <v>0.2</v>
      </c>
      <c r="Q47" s="20" t="s">
        <v>702</v>
      </c>
      <c r="R47" s="20">
        <f t="shared" si="1"/>
        <v>-7.793310690603267</v>
      </c>
      <c r="S47" s="19">
        <f t="shared" si="2"/>
        <v>-8.5933106906032677</v>
      </c>
      <c r="T47" s="20">
        <v>36</v>
      </c>
      <c r="U47" s="20">
        <f t="shared" si="15"/>
        <v>309.14999999999998</v>
      </c>
      <c r="V47" s="20" t="s">
        <v>712</v>
      </c>
      <c r="W47" s="19">
        <f t="shared" si="12"/>
        <v>20.070675284902471</v>
      </c>
      <c r="X47" s="21">
        <f t="shared" si="13"/>
        <v>1153.7522137816327</v>
      </c>
      <c r="Y47" s="21">
        <f t="shared" si="14"/>
        <v>951.0135501875676</v>
      </c>
    </row>
    <row r="48" spans="1:25" s="22" customFormat="1" ht="12.75" customHeight="1" x14ac:dyDescent="0.2">
      <c r="A48" s="19">
        <v>95</v>
      </c>
      <c r="B48" s="19">
        <f t="shared" si="9"/>
        <v>1.0999999999999943</v>
      </c>
      <c r="C48" s="19">
        <f t="shared" si="10"/>
        <v>2</v>
      </c>
      <c r="D48" s="19">
        <v>93.9</v>
      </c>
      <c r="E48" s="19">
        <v>97</v>
      </c>
      <c r="F48" s="5" t="s">
        <v>975</v>
      </c>
      <c r="G48" s="24">
        <v>45.405333300000002</v>
      </c>
      <c r="H48" s="24">
        <v>-44.7858333</v>
      </c>
      <c r="I48" s="5" t="s">
        <v>145</v>
      </c>
      <c r="J48" s="37" t="s">
        <v>1167</v>
      </c>
      <c r="K48" s="5">
        <v>1</v>
      </c>
      <c r="L48" s="5">
        <v>0</v>
      </c>
      <c r="M48" s="19">
        <v>-30.4</v>
      </c>
      <c r="N48" s="19" t="s">
        <v>143</v>
      </c>
      <c r="O48" s="19">
        <f t="shared" si="11"/>
        <v>-26.9</v>
      </c>
      <c r="P48" s="20">
        <v>1</v>
      </c>
      <c r="Q48" s="20" t="s">
        <v>702</v>
      </c>
      <c r="R48" s="20">
        <f t="shared" si="1"/>
        <v>-7.793310690603267</v>
      </c>
      <c r="S48" s="19">
        <f t="shared" si="2"/>
        <v>-7.793310690603267</v>
      </c>
      <c r="T48" s="20">
        <v>36</v>
      </c>
      <c r="U48" s="20">
        <f t="shared" si="15"/>
        <v>309.14999999999998</v>
      </c>
      <c r="V48" s="20" t="s">
        <v>712</v>
      </c>
      <c r="W48" s="19">
        <f t="shared" si="12"/>
        <v>19.634867238101705</v>
      </c>
      <c r="X48" s="21">
        <f t="shared" si="13"/>
        <v>1080.5104402836942</v>
      </c>
      <c r="Y48" s="21">
        <f t="shared" si="14"/>
        <v>853.83970334022081</v>
      </c>
    </row>
    <row r="49" spans="1:25" s="22" customFormat="1" ht="12.75" customHeight="1" x14ac:dyDescent="0.2">
      <c r="A49" s="19">
        <v>95</v>
      </c>
      <c r="B49" s="19">
        <f t="shared" si="9"/>
        <v>1.0999999999999943</v>
      </c>
      <c r="C49" s="19">
        <f t="shared" si="10"/>
        <v>2</v>
      </c>
      <c r="D49" s="19">
        <v>93.9</v>
      </c>
      <c r="E49" s="19">
        <v>97</v>
      </c>
      <c r="F49" s="5" t="s">
        <v>975</v>
      </c>
      <c r="G49" s="24">
        <v>45.405333300000002</v>
      </c>
      <c r="H49" s="24">
        <v>-44.7858333</v>
      </c>
      <c r="I49" s="5" t="s">
        <v>145</v>
      </c>
      <c r="J49" s="37" t="s">
        <v>1168</v>
      </c>
      <c r="K49" s="5">
        <v>1</v>
      </c>
      <c r="L49" s="5">
        <v>0</v>
      </c>
      <c r="M49" s="19">
        <v>-28.9</v>
      </c>
      <c r="N49" s="19" t="s">
        <v>143</v>
      </c>
      <c r="O49" s="19">
        <f t="shared" si="11"/>
        <v>-25.4</v>
      </c>
      <c r="P49" s="20">
        <v>1</v>
      </c>
      <c r="Q49" s="20" t="s">
        <v>702</v>
      </c>
      <c r="R49" s="20">
        <f t="shared" si="1"/>
        <v>-7.793310690603267</v>
      </c>
      <c r="S49" s="19">
        <f t="shared" si="2"/>
        <v>-7.793310690603267</v>
      </c>
      <c r="T49" s="20">
        <v>36</v>
      </c>
      <c r="U49" s="20">
        <f t="shared" si="15"/>
        <v>309.14999999999998</v>
      </c>
      <c r="V49" s="20" t="s">
        <v>712</v>
      </c>
      <c r="W49" s="19">
        <f t="shared" si="12"/>
        <v>18.065554390926273</v>
      </c>
      <c r="X49" s="21">
        <f t="shared" si="13"/>
        <v>879.47068094015117</v>
      </c>
      <c r="Y49" s="21">
        <f t="shared" si="14"/>
        <v>624.17921703859315</v>
      </c>
    </row>
    <row r="50" spans="1:25" s="22" customFormat="1" ht="12.75" customHeight="1" x14ac:dyDescent="0.2">
      <c r="A50" s="19">
        <v>95.5</v>
      </c>
      <c r="B50" s="19">
        <f t="shared" si="9"/>
        <v>1.5999999999999943</v>
      </c>
      <c r="C50" s="19">
        <f t="shared" si="10"/>
        <v>1.5</v>
      </c>
      <c r="D50" s="19">
        <v>93.9</v>
      </c>
      <c r="E50" s="19">
        <v>97</v>
      </c>
      <c r="F50" s="5" t="s">
        <v>975</v>
      </c>
      <c r="G50" s="24">
        <v>45.405333300000002</v>
      </c>
      <c r="H50" s="24">
        <v>-44.7858333</v>
      </c>
      <c r="I50" s="5" t="s">
        <v>145</v>
      </c>
      <c r="J50" s="37" t="s">
        <v>1169</v>
      </c>
      <c r="K50" s="5">
        <v>1</v>
      </c>
      <c r="L50" s="5">
        <v>0</v>
      </c>
      <c r="M50" s="19">
        <v>-30</v>
      </c>
      <c r="N50" s="19" t="s">
        <v>143</v>
      </c>
      <c r="O50" s="19">
        <f t="shared" ref="O50:O113" si="16">M50+3.5</f>
        <v>-26.5</v>
      </c>
      <c r="P50" s="20">
        <v>2.1</v>
      </c>
      <c r="Q50" s="20" t="s">
        <v>702</v>
      </c>
      <c r="R50" s="20">
        <f t="shared" si="1"/>
        <v>-7.793310690603267</v>
      </c>
      <c r="S50" s="19">
        <f t="shared" si="2"/>
        <v>-6.6933106906032673</v>
      </c>
      <c r="T50" s="20">
        <v>36</v>
      </c>
      <c r="U50" s="20">
        <f t="shared" si="15"/>
        <v>309.14999999999998</v>
      </c>
      <c r="V50" s="20" t="s">
        <v>712</v>
      </c>
      <c r="W50" s="19">
        <f t="shared" si="12"/>
        <v>20.345854452384906</v>
      </c>
      <c r="X50" s="21">
        <f t="shared" si="13"/>
        <v>1205.3415971026823</v>
      </c>
      <c r="Y50" s="21">
        <f t="shared" si="14"/>
        <v>1024.6456267300532</v>
      </c>
    </row>
    <row r="51" spans="1:25" s="22" customFormat="1" ht="12.75" customHeight="1" x14ac:dyDescent="0.2">
      <c r="A51" s="19">
        <v>95.9</v>
      </c>
      <c r="B51" s="19">
        <f t="shared" si="9"/>
        <v>2</v>
      </c>
      <c r="C51" s="19">
        <f t="shared" si="10"/>
        <v>1.0999999999999943</v>
      </c>
      <c r="D51" s="19">
        <v>93.9</v>
      </c>
      <c r="E51" s="19">
        <v>97</v>
      </c>
      <c r="F51" s="5" t="s">
        <v>975</v>
      </c>
      <c r="G51" s="24">
        <v>45.405333300000002</v>
      </c>
      <c r="H51" s="24">
        <v>-44.7858333</v>
      </c>
      <c r="I51" s="5" t="s">
        <v>145</v>
      </c>
      <c r="J51" s="37" t="s">
        <v>1170</v>
      </c>
      <c r="K51" s="5">
        <v>1</v>
      </c>
      <c r="L51" s="5">
        <v>0</v>
      </c>
      <c r="M51" s="19">
        <v>-32.299999999999997</v>
      </c>
      <c r="N51" s="19" t="s">
        <v>143</v>
      </c>
      <c r="O51" s="19">
        <f t="shared" si="16"/>
        <v>-28.799999999999997</v>
      </c>
      <c r="P51" s="20">
        <v>1</v>
      </c>
      <c r="Q51" s="20" t="s">
        <v>702</v>
      </c>
      <c r="R51" s="20">
        <f t="shared" si="1"/>
        <v>-7.793310690603267</v>
      </c>
      <c r="S51" s="19">
        <f t="shared" si="2"/>
        <v>-7.793310690603267</v>
      </c>
      <c r="T51" s="20">
        <v>36</v>
      </c>
      <c r="U51" s="20">
        <f t="shared" si="15"/>
        <v>309.14999999999998</v>
      </c>
      <c r="V51" s="20" t="s">
        <v>712</v>
      </c>
      <c r="W51" s="19">
        <f t="shared" si="12"/>
        <v>21.629622435540341</v>
      </c>
      <c r="X51" s="21">
        <f t="shared" si="13"/>
        <v>1523.0539162496548</v>
      </c>
      <c r="Y51" s="21">
        <f t="shared" si="14"/>
        <v>1604.0238192684119</v>
      </c>
    </row>
    <row r="52" spans="1:25" s="22" customFormat="1" ht="12.75" customHeight="1" x14ac:dyDescent="0.2">
      <c r="A52" s="26">
        <v>94</v>
      </c>
      <c r="B52" s="19">
        <f t="shared" si="9"/>
        <v>2</v>
      </c>
      <c r="C52" s="19">
        <f t="shared" si="10"/>
        <v>2</v>
      </c>
      <c r="D52" s="19">
        <v>92</v>
      </c>
      <c r="E52" s="19">
        <v>96</v>
      </c>
      <c r="F52" s="5" t="s">
        <v>975</v>
      </c>
      <c r="G52" s="24">
        <v>28.923400000000001</v>
      </c>
      <c r="H52" s="24">
        <v>50.820300000000003</v>
      </c>
      <c r="I52" s="5" t="s">
        <v>139</v>
      </c>
      <c r="J52" s="37" t="s">
        <v>141</v>
      </c>
      <c r="K52" s="5">
        <v>0</v>
      </c>
      <c r="L52" s="5">
        <v>0</v>
      </c>
      <c r="M52" s="19">
        <v>-28.4</v>
      </c>
      <c r="N52" s="19" t="s">
        <v>973</v>
      </c>
      <c r="O52" s="19">
        <f t="shared" si="16"/>
        <v>-24.9</v>
      </c>
      <c r="P52" s="20">
        <v>3</v>
      </c>
      <c r="Q52" s="20" t="s">
        <v>965</v>
      </c>
      <c r="R52" s="20">
        <f t="shared" si="1"/>
        <v>-8.4168950449336357</v>
      </c>
      <c r="S52" s="19">
        <f t="shared" si="2"/>
        <v>-6.4168950449336357</v>
      </c>
      <c r="T52" s="20">
        <v>30.074999999999996</v>
      </c>
      <c r="U52" s="20">
        <f t="shared" si="15"/>
        <v>303.22499999999997</v>
      </c>
      <c r="V52" s="20" t="s">
        <v>583</v>
      </c>
      <c r="W52" s="19">
        <f t="shared" si="12"/>
        <v>18.955086611697645</v>
      </c>
      <c r="X52" s="21">
        <f t="shared" si="13"/>
        <v>862.99304912439277</v>
      </c>
      <c r="Y52" s="21">
        <f t="shared" si="14"/>
        <v>646.43536869588559</v>
      </c>
    </row>
    <row r="53" spans="1:25" s="22" customFormat="1" ht="12.75" customHeight="1" x14ac:dyDescent="0.2">
      <c r="A53" s="26">
        <v>94</v>
      </c>
      <c r="B53" s="19">
        <f t="shared" si="9"/>
        <v>2</v>
      </c>
      <c r="C53" s="19">
        <f t="shared" si="10"/>
        <v>2</v>
      </c>
      <c r="D53" s="19">
        <v>92</v>
      </c>
      <c r="E53" s="19">
        <v>96</v>
      </c>
      <c r="F53" s="5" t="s">
        <v>975</v>
      </c>
      <c r="G53" s="24">
        <v>28.923400000000001</v>
      </c>
      <c r="H53" s="24">
        <v>50.820300000000003</v>
      </c>
      <c r="I53" s="5" t="s">
        <v>139</v>
      </c>
      <c r="J53" s="37" t="s">
        <v>142</v>
      </c>
      <c r="K53" s="5">
        <v>0</v>
      </c>
      <c r="L53" s="5">
        <v>0</v>
      </c>
      <c r="M53" s="19">
        <v>-28.9</v>
      </c>
      <c r="N53" s="19" t="s">
        <v>973</v>
      </c>
      <c r="O53" s="19">
        <f t="shared" si="16"/>
        <v>-25.4</v>
      </c>
      <c r="P53" s="20">
        <v>3</v>
      </c>
      <c r="Q53" s="20" t="s">
        <v>965</v>
      </c>
      <c r="R53" s="20">
        <f t="shared" si="1"/>
        <v>-8.4142126957955448</v>
      </c>
      <c r="S53" s="19">
        <f t="shared" si="2"/>
        <v>-6.4142126957955448</v>
      </c>
      <c r="T53" s="20">
        <v>30.1</v>
      </c>
      <c r="U53" s="20">
        <f t="shared" si="15"/>
        <v>303.25</v>
      </c>
      <c r="V53" s="20" t="s">
        <v>583</v>
      </c>
      <c r="W53" s="19">
        <f t="shared" si="12"/>
        <v>19.480594402015548</v>
      </c>
      <c r="X53" s="21">
        <f t="shared" si="13"/>
        <v>928.1409562755465</v>
      </c>
      <c r="Y53" s="21">
        <f t="shared" si="14"/>
        <v>723.72353096608174</v>
      </c>
    </row>
    <row r="54" spans="1:25" s="22" customFormat="1" ht="12.75" customHeight="1" x14ac:dyDescent="0.2">
      <c r="A54" s="26">
        <v>94</v>
      </c>
      <c r="B54" s="19">
        <f t="shared" si="9"/>
        <v>0</v>
      </c>
      <c r="C54" s="19">
        <f t="shared" si="10"/>
        <v>3</v>
      </c>
      <c r="D54" s="19">
        <v>94</v>
      </c>
      <c r="E54" s="19">
        <v>97</v>
      </c>
      <c r="F54" s="5" t="s">
        <v>977</v>
      </c>
      <c r="G54" s="24">
        <v>12.486666</v>
      </c>
      <c r="H54" s="24">
        <v>-20.046665999999998</v>
      </c>
      <c r="I54" s="5" t="s">
        <v>153</v>
      </c>
      <c r="J54" s="37" t="s">
        <v>978</v>
      </c>
      <c r="K54" s="5">
        <v>1</v>
      </c>
      <c r="L54" s="5">
        <v>1</v>
      </c>
      <c r="M54" s="19">
        <v>-27.1</v>
      </c>
      <c r="N54" s="19" t="s">
        <v>151</v>
      </c>
      <c r="O54" s="19">
        <f t="shared" si="16"/>
        <v>-23.6</v>
      </c>
      <c r="P54" s="20">
        <v>1.5</v>
      </c>
      <c r="Q54" s="20" t="s">
        <v>151</v>
      </c>
      <c r="R54" s="20">
        <f t="shared" si="1"/>
        <v>-7.793310690603267</v>
      </c>
      <c r="S54" s="19">
        <f t="shared" si="2"/>
        <v>-7.293310690603267</v>
      </c>
      <c r="T54" s="20">
        <v>36</v>
      </c>
      <c r="U54" s="20">
        <f t="shared" si="15"/>
        <v>309.14999999999998</v>
      </c>
      <c r="V54" s="20" t="s">
        <v>712</v>
      </c>
      <c r="W54" s="19">
        <f t="shared" si="12"/>
        <v>16.70082887074642</v>
      </c>
      <c r="X54" s="21">
        <f t="shared" si="13"/>
        <v>756.98725181154884</v>
      </c>
      <c r="Y54" s="21">
        <f t="shared" si="14"/>
        <v>505.85541401117894</v>
      </c>
    </row>
    <row r="55" spans="1:25" s="22" customFormat="1" ht="12.75" customHeight="1" x14ac:dyDescent="0.2">
      <c r="A55" s="26">
        <v>94</v>
      </c>
      <c r="B55" s="19">
        <f t="shared" si="9"/>
        <v>0</v>
      </c>
      <c r="C55" s="19">
        <f t="shared" si="10"/>
        <v>3</v>
      </c>
      <c r="D55" s="19">
        <v>94</v>
      </c>
      <c r="E55" s="19">
        <v>97</v>
      </c>
      <c r="F55" s="5" t="s">
        <v>977</v>
      </c>
      <c r="G55" s="24">
        <v>12.486666</v>
      </c>
      <c r="H55" s="24">
        <v>-20.046665999999998</v>
      </c>
      <c r="I55" s="5" t="s">
        <v>153</v>
      </c>
      <c r="J55" s="37" t="s">
        <v>979</v>
      </c>
      <c r="K55" s="5">
        <v>1</v>
      </c>
      <c r="L55" s="5">
        <v>1</v>
      </c>
      <c r="M55" s="19">
        <v>-27.3</v>
      </c>
      <c r="N55" s="19" t="s">
        <v>151</v>
      </c>
      <c r="O55" s="19">
        <f t="shared" si="16"/>
        <v>-23.8</v>
      </c>
      <c r="P55" s="20">
        <v>1.5</v>
      </c>
      <c r="Q55" s="20" t="s">
        <v>151</v>
      </c>
      <c r="R55" s="20">
        <f t="shared" si="1"/>
        <v>-7.793310690603267</v>
      </c>
      <c r="S55" s="19">
        <f t="shared" si="2"/>
        <v>-7.293310690603267</v>
      </c>
      <c r="T55" s="20">
        <v>36</v>
      </c>
      <c r="U55" s="20">
        <f t="shared" si="15"/>
        <v>309.14999999999998</v>
      </c>
      <c r="V55" s="20" t="s">
        <v>712</v>
      </c>
      <c r="W55" s="19">
        <f t="shared" si="12"/>
        <v>16.909126520586739</v>
      </c>
      <c r="X55" s="21">
        <f t="shared" si="13"/>
        <v>773.42774243525309</v>
      </c>
      <c r="Y55" s="21">
        <f t="shared" si="14"/>
        <v>520.92770708125374</v>
      </c>
    </row>
    <row r="56" spans="1:25" s="22" customFormat="1" ht="12.75" customHeight="1" x14ac:dyDescent="0.2">
      <c r="A56" s="26">
        <v>94</v>
      </c>
      <c r="B56" s="19">
        <f t="shared" si="9"/>
        <v>0</v>
      </c>
      <c r="C56" s="19">
        <f t="shared" si="10"/>
        <v>3</v>
      </c>
      <c r="D56" s="19">
        <v>94</v>
      </c>
      <c r="E56" s="19">
        <v>97</v>
      </c>
      <c r="F56" s="5" t="s">
        <v>977</v>
      </c>
      <c r="G56" s="24">
        <v>12.486666</v>
      </c>
      <c r="H56" s="24">
        <v>-20.046665999999998</v>
      </c>
      <c r="I56" s="5" t="s">
        <v>153</v>
      </c>
      <c r="J56" s="37" t="s">
        <v>980</v>
      </c>
      <c r="K56" s="5">
        <v>1</v>
      </c>
      <c r="L56" s="5">
        <v>1</v>
      </c>
      <c r="M56" s="19">
        <v>-27.2</v>
      </c>
      <c r="N56" s="19" t="s">
        <v>151</v>
      </c>
      <c r="O56" s="19">
        <f t="shared" si="16"/>
        <v>-23.7</v>
      </c>
      <c r="P56" s="20">
        <v>3.5</v>
      </c>
      <c r="Q56" s="20" t="s">
        <v>151</v>
      </c>
      <c r="R56" s="20">
        <f t="shared" si="1"/>
        <v>-7.8968748985883543</v>
      </c>
      <c r="S56" s="19">
        <f t="shared" si="2"/>
        <v>-5.3968748985883543</v>
      </c>
      <c r="T56" s="20">
        <v>35</v>
      </c>
      <c r="U56" s="20">
        <f t="shared" si="15"/>
        <v>308.14999999999998</v>
      </c>
      <c r="V56" s="20" t="s">
        <v>712</v>
      </c>
      <c r="W56" s="19">
        <f t="shared" si="12"/>
        <v>18.74743941556045</v>
      </c>
      <c r="X56" s="21">
        <f t="shared" si="13"/>
        <v>936.98134394447698</v>
      </c>
      <c r="Y56" s="21">
        <f t="shared" si="14"/>
        <v>692.12178772490677</v>
      </c>
    </row>
    <row r="57" spans="1:25" s="22" customFormat="1" ht="12.75" customHeight="1" x14ac:dyDescent="0.2">
      <c r="A57" s="26">
        <v>94</v>
      </c>
      <c r="B57" s="19">
        <f t="shared" si="9"/>
        <v>0</v>
      </c>
      <c r="C57" s="19">
        <f t="shared" si="10"/>
        <v>3</v>
      </c>
      <c r="D57" s="19">
        <v>94</v>
      </c>
      <c r="E57" s="19">
        <v>97</v>
      </c>
      <c r="F57" s="5" t="s">
        <v>977</v>
      </c>
      <c r="G57" s="24">
        <v>12.486666</v>
      </c>
      <c r="H57" s="24">
        <v>-20.046665999999998</v>
      </c>
      <c r="I57" s="5" t="s">
        <v>153</v>
      </c>
      <c r="J57" s="37" t="s">
        <v>981</v>
      </c>
      <c r="K57" s="5">
        <v>1</v>
      </c>
      <c r="L57" s="5">
        <v>1</v>
      </c>
      <c r="M57" s="19">
        <v>-28.5</v>
      </c>
      <c r="N57" s="19" t="s">
        <v>151</v>
      </c>
      <c r="O57" s="19">
        <f t="shared" si="16"/>
        <v>-25</v>
      </c>
      <c r="P57" s="20">
        <v>3.5</v>
      </c>
      <c r="Q57" s="20" t="s">
        <v>151</v>
      </c>
      <c r="R57" s="20">
        <f t="shared" si="1"/>
        <v>-7.8968748985883543</v>
      </c>
      <c r="S57" s="19">
        <f t="shared" si="2"/>
        <v>-5.3968748985883543</v>
      </c>
      <c r="T57" s="20">
        <v>35</v>
      </c>
      <c r="U57" s="20">
        <f t="shared" si="15"/>
        <v>308.14999999999998</v>
      </c>
      <c r="V57" s="20" t="s">
        <v>712</v>
      </c>
      <c r="W57" s="19">
        <f t="shared" si="12"/>
        <v>20.10576933478103</v>
      </c>
      <c r="X57" s="21">
        <f t="shared" si="13"/>
        <v>1136.024803567263</v>
      </c>
      <c r="Y57" s="21">
        <f t="shared" si="14"/>
        <v>939.90053787554382</v>
      </c>
    </row>
    <row r="58" spans="1:25" s="22" customFormat="1" ht="12.75" customHeight="1" x14ac:dyDescent="0.2">
      <c r="A58" s="26">
        <v>94</v>
      </c>
      <c r="B58" s="19">
        <f t="shared" si="9"/>
        <v>0</v>
      </c>
      <c r="C58" s="19">
        <f t="shared" si="10"/>
        <v>3</v>
      </c>
      <c r="D58" s="19">
        <v>94</v>
      </c>
      <c r="E58" s="19">
        <v>97</v>
      </c>
      <c r="F58" s="5" t="s">
        <v>977</v>
      </c>
      <c r="G58" s="24">
        <v>12.486666</v>
      </c>
      <c r="H58" s="24">
        <v>-20.046665999999998</v>
      </c>
      <c r="I58" s="5" t="s">
        <v>153</v>
      </c>
      <c r="J58" s="37" t="s">
        <v>982</v>
      </c>
      <c r="K58" s="5">
        <v>1</v>
      </c>
      <c r="L58" s="5">
        <v>1</v>
      </c>
      <c r="M58" s="19">
        <v>-26.8</v>
      </c>
      <c r="N58" s="19" t="s">
        <v>151</v>
      </c>
      <c r="O58" s="19">
        <f t="shared" si="16"/>
        <v>-23.3</v>
      </c>
      <c r="P58" s="20">
        <v>3.5</v>
      </c>
      <c r="Q58" s="20" t="s">
        <v>151</v>
      </c>
      <c r="R58" s="20">
        <f t="shared" si="1"/>
        <v>-7.8968748985883543</v>
      </c>
      <c r="S58" s="19">
        <f t="shared" si="2"/>
        <v>-5.3968748985883543</v>
      </c>
      <c r="T58" s="20">
        <v>35</v>
      </c>
      <c r="U58" s="20">
        <f t="shared" si="15"/>
        <v>308.14999999999998</v>
      </c>
      <c r="V58" s="20" t="s">
        <v>712</v>
      </c>
      <c r="W58" s="19">
        <f t="shared" si="12"/>
        <v>18.330219208980701</v>
      </c>
      <c r="X58" s="21">
        <f t="shared" si="13"/>
        <v>889.13091075885029</v>
      </c>
      <c r="Y58" s="21">
        <f t="shared" si="14"/>
        <v>640.27644477738215</v>
      </c>
    </row>
    <row r="59" spans="1:25" s="22" customFormat="1" ht="12.75" customHeight="1" x14ac:dyDescent="0.2">
      <c r="A59" s="26">
        <v>94</v>
      </c>
      <c r="B59" s="19">
        <f t="shared" si="9"/>
        <v>0</v>
      </c>
      <c r="C59" s="19">
        <f t="shared" si="10"/>
        <v>3</v>
      </c>
      <c r="D59" s="19">
        <v>94</v>
      </c>
      <c r="E59" s="19">
        <v>97</v>
      </c>
      <c r="F59" s="5" t="s">
        <v>977</v>
      </c>
      <c r="G59" s="24">
        <v>12.486666</v>
      </c>
      <c r="H59" s="24">
        <v>-20.046665999999998</v>
      </c>
      <c r="I59" s="5" t="s">
        <v>153</v>
      </c>
      <c r="J59" s="37" t="s">
        <v>983</v>
      </c>
      <c r="K59" s="5">
        <v>1</v>
      </c>
      <c r="L59" s="5">
        <v>1</v>
      </c>
      <c r="M59" s="19">
        <v>-27.5</v>
      </c>
      <c r="N59" s="19" t="s">
        <v>151</v>
      </c>
      <c r="O59" s="19">
        <f t="shared" si="16"/>
        <v>-24</v>
      </c>
      <c r="P59" s="20">
        <v>3.5</v>
      </c>
      <c r="Q59" s="20" t="s">
        <v>151</v>
      </c>
      <c r="R59" s="20">
        <f t="shared" si="1"/>
        <v>-7.8968748985883543</v>
      </c>
      <c r="S59" s="19">
        <f t="shared" si="2"/>
        <v>-5.3968748985883543</v>
      </c>
      <c r="T59" s="20">
        <v>35</v>
      </c>
      <c r="U59" s="20">
        <f t="shared" si="15"/>
        <v>308.14999999999998</v>
      </c>
      <c r="V59" s="20" t="s">
        <v>712</v>
      </c>
      <c r="W59" s="19">
        <f t="shared" si="12"/>
        <v>19.060578997347921</v>
      </c>
      <c r="X59" s="21">
        <f t="shared" si="13"/>
        <v>976.42069629203741</v>
      </c>
      <c r="Y59" s="21">
        <f t="shared" si="14"/>
        <v>736.90622103529711</v>
      </c>
    </row>
    <row r="60" spans="1:25" s="22" customFormat="1" ht="12.75" customHeight="1" x14ac:dyDescent="0.2">
      <c r="A60" s="26">
        <v>94</v>
      </c>
      <c r="B60" s="19">
        <f t="shared" si="9"/>
        <v>0</v>
      </c>
      <c r="C60" s="19">
        <f t="shared" si="10"/>
        <v>3</v>
      </c>
      <c r="D60" s="19">
        <v>94</v>
      </c>
      <c r="E60" s="19">
        <v>97</v>
      </c>
      <c r="F60" s="5" t="s">
        <v>977</v>
      </c>
      <c r="G60" s="24">
        <v>12.486666</v>
      </c>
      <c r="H60" s="24">
        <v>-20.046665999999998</v>
      </c>
      <c r="I60" s="5" t="s">
        <v>153</v>
      </c>
      <c r="J60" s="37" t="s">
        <v>984</v>
      </c>
      <c r="K60" s="5">
        <v>1</v>
      </c>
      <c r="L60" s="5">
        <v>1</v>
      </c>
      <c r="M60" s="19">
        <v>-28.5</v>
      </c>
      <c r="N60" s="19" t="s">
        <v>151</v>
      </c>
      <c r="O60" s="19">
        <f t="shared" si="16"/>
        <v>-25</v>
      </c>
      <c r="P60" s="20">
        <v>3.5</v>
      </c>
      <c r="Q60" s="20" t="s">
        <v>151</v>
      </c>
      <c r="R60" s="20">
        <f t="shared" ref="R60:R123" si="17">24.12-(9866/U60)</f>
        <v>-7.8968748985883543</v>
      </c>
      <c r="S60" s="19">
        <f t="shared" ref="S60:S123" si="18">P60-1+R60</f>
        <v>-5.3968748985883543</v>
      </c>
      <c r="T60" s="20">
        <v>35</v>
      </c>
      <c r="U60" s="20">
        <f t="shared" si="15"/>
        <v>308.14999999999998</v>
      </c>
      <c r="V60" s="20" t="s">
        <v>712</v>
      </c>
      <c r="W60" s="19">
        <f t="shared" si="12"/>
        <v>20.10576933478103</v>
      </c>
      <c r="X60" s="21">
        <f t="shared" si="13"/>
        <v>1136.024803567263</v>
      </c>
      <c r="Y60" s="21">
        <f t="shared" si="14"/>
        <v>939.90053787554382</v>
      </c>
    </row>
    <row r="61" spans="1:25" s="22" customFormat="1" ht="12.75" customHeight="1" x14ac:dyDescent="0.2">
      <c r="A61" s="26">
        <v>95</v>
      </c>
      <c r="B61" s="19">
        <f t="shared" si="9"/>
        <v>1</v>
      </c>
      <c r="C61" s="19">
        <f t="shared" si="10"/>
        <v>2</v>
      </c>
      <c r="D61" s="19">
        <v>94</v>
      </c>
      <c r="E61" s="19">
        <v>97</v>
      </c>
      <c r="F61" s="5" t="s">
        <v>977</v>
      </c>
      <c r="G61" s="24">
        <v>12.486666</v>
      </c>
      <c r="H61" s="24">
        <v>-20.046665999999998</v>
      </c>
      <c r="I61" s="5" t="s">
        <v>153</v>
      </c>
      <c r="J61" s="37" t="s">
        <v>985</v>
      </c>
      <c r="K61" s="5">
        <v>1</v>
      </c>
      <c r="L61" s="5">
        <v>1</v>
      </c>
      <c r="M61" s="19">
        <v>-28</v>
      </c>
      <c r="N61" s="19" t="s">
        <v>151</v>
      </c>
      <c r="O61" s="19">
        <f t="shared" si="16"/>
        <v>-24.5</v>
      </c>
      <c r="P61" s="20">
        <v>3.5</v>
      </c>
      <c r="Q61" s="20" t="s">
        <v>151</v>
      </c>
      <c r="R61" s="20">
        <f t="shared" si="17"/>
        <v>-7.8968748985883543</v>
      </c>
      <c r="S61" s="19">
        <f t="shared" si="18"/>
        <v>-5.3968748985883543</v>
      </c>
      <c r="T61" s="20">
        <v>35</v>
      </c>
      <c r="U61" s="20">
        <f t="shared" si="15"/>
        <v>308.14999999999998</v>
      </c>
      <c r="V61" s="20" t="s">
        <v>712</v>
      </c>
      <c r="W61" s="19">
        <f t="shared" si="12"/>
        <v>19.582906305906313</v>
      </c>
      <c r="X61" s="21">
        <f t="shared" si="13"/>
        <v>1050.1527023729172</v>
      </c>
      <c r="Y61" s="21">
        <f t="shared" si="14"/>
        <v>826.06487043405843</v>
      </c>
    </row>
    <row r="62" spans="1:25" s="22" customFormat="1" ht="12.75" customHeight="1" x14ac:dyDescent="0.2">
      <c r="A62" s="26">
        <v>95</v>
      </c>
      <c r="B62" s="19">
        <f t="shared" si="9"/>
        <v>1</v>
      </c>
      <c r="C62" s="19">
        <f t="shared" si="10"/>
        <v>2</v>
      </c>
      <c r="D62" s="19">
        <v>94</v>
      </c>
      <c r="E62" s="19">
        <v>97</v>
      </c>
      <c r="F62" s="5" t="s">
        <v>977</v>
      </c>
      <c r="G62" s="24">
        <v>12.486666</v>
      </c>
      <c r="H62" s="24">
        <v>-20.046665999999998</v>
      </c>
      <c r="I62" s="5" t="s">
        <v>153</v>
      </c>
      <c r="J62" s="37" t="s">
        <v>986</v>
      </c>
      <c r="K62" s="5">
        <v>1</v>
      </c>
      <c r="L62" s="5">
        <v>1</v>
      </c>
      <c r="M62" s="19">
        <v>-30.6</v>
      </c>
      <c r="N62" s="19" t="s">
        <v>151</v>
      </c>
      <c r="O62" s="19">
        <f t="shared" si="16"/>
        <v>-27.1</v>
      </c>
      <c r="P62" s="20">
        <v>3.5</v>
      </c>
      <c r="Q62" s="20" t="s">
        <v>151</v>
      </c>
      <c r="R62" s="20">
        <f t="shared" si="17"/>
        <v>-7.8968748985883543</v>
      </c>
      <c r="S62" s="19">
        <f t="shared" si="18"/>
        <v>-5.3968748985883543</v>
      </c>
      <c r="T62" s="20">
        <v>35</v>
      </c>
      <c r="U62" s="20">
        <f t="shared" si="15"/>
        <v>308.14999999999998</v>
      </c>
      <c r="V62" s="20" t="s">
        <v>712</v>
      </c>
      <c r="W62" s="19">
        <f t="shared" si="12"/>
        <v>22.307662762269143</v>
      </c>
      <c r="X62" s="21">
        <f t="shared" si="13"/>
        <v>1732.6861422414725</v>
      </c>
      <c r="Y62" s="21">
        <f t="shared" si="14"/>
        <v>2239.6006063044579</v>
      </c>
    </row>
    <row r="63" spans="1:25" s="22" customFormat="1" ht="12.75" customHeight="1" x14ac:dyDescent="0.2">
      <c r="A63" s="26">
        <v>95</v>
      </c>
      <c r="B63" s="19">
        <f t="shared" si="9"/>
        <v>1</v>
      </c>
      <c r="C63" s="19">
        <f t="shared" si="10"/>
        <v>2</v>
      </c>
      <c r="D63" s="19">
        <v>94</v>
      </c>
      <c r="E63" s="19">
        <v>97</v>
      </c>
      <c r="F63" s="5" t="s">
        <v>977</v>
      </c>
      <c r="G63" s="24">
        <v>12.486666</v>
      </c>
      <c r="H63" s="24">
        <v>-20.046665999999998</v>
      </c>
      <c r="I63" s="5" t="s">
        <v>153</v>
      </c>
      <c r="J63" s="37" t="s">
        <v>987</v>
      </c>
      <c r="K63" s="5">
        <v>1</v>
      </c>
      <c r="L63" s="5">
        <v>1</v>
      </c>
      <c r="M63" s="19">
        <v>-29.3</v>
      </c>
      <c r="N63" s="19" t="s">
        <v>151</v>
      </c>
      <c r="O63" s="19">
        <f t="shared" si="16"/>
        <v>-25.8</v>
      </c>
      <c r="P63" s="20">
        <v>3.5</v>
      </c>
      <c r="Q63" s="20" t="s">
        <v>151</v>
      </c>
      <c r="R63" s="20">
        <f t="shared" si="17"/>
        <v>-7.8968748985883543</v>
      </c>
      <c r="S63" s="19">
        <f t="shared" si="18"/>
        <v>-5.3968748985883543</v>
      </c>
      <c r="T63" s="20">
        <v>35</v>
      </c>
      <c r="U63" s="20">
        <f t="shared" si="15"/>
        <v>308.14999999999998</v>
      </c>
      <c r="V63" s="20" t="s">
        <v>712</v>
      </c>
      <c r="W63" s="19">
        <f t="shared" si="12"/>
        <v>20.943466538094313</v>
      </c>
      <c r="X63" s="21">
        <f t="shared" si="13"/>
        <v>1307.2907209538992</v>
      </c>
      <c r="Y63" s="21">
        <f t="shared" si="14"/>
        <v>1206.2097348171174</v>
      </c>
    </row>
    <row r="64" spans="1:25" s="22" customFormat="1" ht="12.75" customHeight="1" x14ac:dyDescent="0.2">
      <c r="A64" s="26">
        <v>95</v>
      </c>
      <c r="B64" s="19">
        <f t="shared" si="9"/>
        <v>1</v>
      </c>
      <c r="C64" s="19">
        <f t="shared" si="10"/>
        <v>2</v>
      </c>
      <c r="D64" s="19">
        <v>94</v>
      </c>
      <c r="E64" s="19">
        <v>97</v>
      </c>
      <c r="F64" s="5" t="s">
        <v>977</v>
      </c>
      <c r="G64" s="24">
        <v>12.486666</v>
      </c>
      <c r="H64" s="24">
        <v>-20.046665999999998</v>
      </c>
      <c r="I64" s="5" t="s">
        <v>153</v>
      </c>
      <c r="J64" s="37" t="s">
        <v>988</v>
      </c>
      <c r="K64" s="5">
        <v>1</v>
      </c>
      <c r="L64" s="5">
        <v>1</v>
      </c>
      <c r="M64" s="19">
        <v>-32.799999999999997</v>
      </c>
      <c r="N64" s="19" t="s">
        <v>151</v>
      </c>
      <c r="O64" s="19">
        <f t="shared" si="16"/>
        <v>-29.299999999999997</v>
      </c>
      <c r="P64" s="20">
        <v>1.5</v>
      </c>
      <c r="Q64" s="20" t="s">
        <v>151</v>
      </c>
      <c r="R64" s="20">
        <f t="shared" si="17"/>
        <v>-8.0534876895483443</v>
      </c>
      <c r="S64" s="19">
        <f t="shared" si="18"/>
        <v>-7.5534876895483443</v>
      </c>
      <c r="T64" s="20">
        <v>33.5</v>
      </c>
      <c r="U64" s="20">
        <f t="shared" si="15"/>
        <v>306.64999999999998</v>
      </c>
      <c r="V64" s="20" t="s">
        <v>712</v>
      </c>
      <c r="W64" s="19">
        <f t="shared" si="12"/>
        <v>22.402917802051725</v>
      </c>
      <c r="X64" s="21">
        <f t="shared" si="13"/>
        <v>1716.751929302214</v>
      </c>
      <c r="Y64" s="21">
        <f t="shared" si="14"/>
        <v>2306.5553215351224</v>
      </c>
    </row>
    <row r="65" spans="1:25" s="22" customFormat="1" ht="12.75" customHeight="1" x14ac:dyDescent="0.2">
      <c r="A65" s="26">
        <v>96</v>
      </c>
      <c r="B65" s="19">
        <f t="shared" si="9"/>
        <v>2</v>
      </c>
      <c r="C65" s="19">
        <f t="shared" si="10"/>
        <v>1</v>
      </c>
      <c r="D65" s="19">
        <v>94</v>
      </c>
      <c r="E65" s="19">
        <v>97</v>
      </c>
      <c r="F65" s="5" t="s">
        <v>977</v>
      </c>
      <c r="G65" s="24">
        <v>12.486666</v>
      </c>
      <c r="H65" s="24">
        <v>-20.046665999999998</v>
      </c>
      <c r="I65" s="5" t="s">
        <v>153</v>
      </c>
      <c r="J65" s="37" t="s">
        <v>989</v>
      </c>
      <c r="K65" s="5">
        <v>1</v>
      </c>
      <c r="L65" s="5">
        <v>1</v>
      </c>
      <c r="M65" s="19">
        <v>-32.6</v>
      </c>
      <c r="N65" s="19" t="s">
        <v>151</v>
      </c>
      <c r="O65" s="19">
        <f t="shared" si="16"/>
        <v>-29.1</v>
      </c>
      <c r="P65" s="20">
        <v>1.5</v>
      </c>
      <c r="Q65" s="20" t="s">
        <v>151</v>
      </c>
      <c r="R65" s="20">
        <f t="shared" si="17"/>
        <v>-8.0534876895483443</v>
      </c>
      <c r="S65" s="19">
        <f t="shared" si="18"/>
        <v>-7.5534876895483443</v>
      </c>
      <c r="T65" s="20">
        <v>33.5</v>
      </c>
      <c r="U65" s="20">
        <f t="shared" si="15"/>
        <v>306.64999999999998</v>
      </c>
      <c r="V65" s="20" t="s">
        <v>712</v>
      </c>
      <c r="W65" s="19">
        <f t="shared" si="12"/>
        <v>22.19230848743603</v>
      </c>
      <c r="X65" s="21">
        <f t="shared" si="13"/>
        <v>1632.8174260674859</v>
      </c>
      <c r="Y65" s="21">
        <f t="shared" si="14"/>
        <v>2022.0882314209769</v>
      </c>
    </row>
    <row r="66" spans="1:25" s="22" customFormat="1" ht="12.75" customHeight="1" x14ac:dyDescent="0.2">
      <c r="A66" s="26">
        <v>96</v>
      </c>
      <c r="B66" s="19">
        <f t="shared" si="9"/>
        <v>2</v>
      </c>
      <c r="C66" s="19">
        <f t="shared" si="10"/>
        <v>1</v>
      </c>
      <c r="D66" s="19">
        <v>94</v>
      </c>
      <c r="E66" s="19">
        <v>97</v>
      </c>
      <c r="F66" s="5" t="s">
        <v>977</v>
      </c>
      <c r="G66" s="24">
        <v>12.486666</v>
      </c>
      <c r="H66" s="24">
        <v>-20.046665999999998</v>
      </c>
      <c r="I66" s="5" t="s">
        <v>153</v>
      </c>
      <c r="J66" s="37" t="s">
        <v>990</v>
      </c>
      <c r="K66" s="5">
        <v>1</v>
      </c>
      <c r="L66" s="5">
        <v>1</v>
      </c>
      <c r="M66" s="19">
        <v>-32.5</v>
      </c>
      <c r="N66" s="19" t="s">
        <v>151</v>
      </c>
      <c r="O66" s="19">
        <f t="shared" si="16"/>
        <v>-29</v>
      </c>
      <c r="P66" s="20">
        <v>1.5</v>
      </c>
      <c r="Q66" s="20" t="s">
        <v>151</v>
      </c>
      <c r="R66" s="20">
        <f t="shared" si="17"/>
        <v>-8.0534876895483443</v>
      </c>
      <c r="S66" s="19">
        <f t="shared" si="18"/>
        <v>-7.5534876895483443</v>
      </c>
      <c r="T66" s="20">
        <v>33.5</v>
      </c>
      <c r="U66" s="20">
        <f t="shared" si="15"/>
        <v>306.64999999999998</v>
      </c>
      <c r="V66" s="20" t="s">
        <v>712</v>
      </c>
      <c r="W66" s="19">
        <f t="shared" si="12"/>
        <v>22.087036365037839</v>
      </c>
      <c r="X66" s="21">
        <f t="shared" si="13"/>
        <v>1593.8662426566241</v>
      </c>
      <c r="Y66" s="21">
        <f t="shared" si="14"/>
        <v>1904.6730137668551</v>
      </c>
    </row>
    <row r="67" spans="1:25" s="22" customFormat="1" ht="12.75" customHeight="1" x14ac:dyDescent="0.2">
      <c r="A67" s="26">
        <v>96</v>
      </c>
      <c r="B67" s="19">
        <f t="shared" si="9"/>
        <v>2</v>
      </c>
      <c r="C67" s="19">
        <f t="shared" si="10"/>
        <v>1</v>
      </c>
      <c r="D67" s="19">
        <v>94</v>
      </c>
      <c r="E67" s="19">
        <v>97</v>
      </c>
      <c r="F67" s="5" t="s">
        <v>977</v>
      </c>
      <c r="G67" s="24">
        <v>12.486666</v>
      </c>
      <c r="H67" s="24">
        <v>-20.046665999999998</v>
      </c>
      <c r="I67" s="5" t="s">
        <v>153</v>
      </c>
      <c r="J67" s="37" t="s">
        <v>991</v>
      </c>
      <c r="K67" s="5">
        <v>1</v>
      </c>
      <c r="L67" s="5">
        <v>1</v>
      </c>
      <c r="M67" s="19">
        <v>-32.799999999999997</v>
      </c>
      <c r="N67" s="19" t="s">
        <v>151</v>
      </c>
      <c r="O67" s="19">
        <f t="shared" si="16"/>
        <v>-29.299999999999997</v>
      </c>
      <c r="P67" s="20">
        <v>1.5</v>
      </c>
      <c r="Q67" s="20" t="s">
        <v>151</v>
      </c>
      <c r="R67" s="20">
        <f t="shared" si="17"/>
        <v>-8.0534876895483443</v>
      </c>
      <c r="S67" s="19">
        <f t="shared" si="18"/>
        <v>-7.5534876895483443</v>
      </c>
      <c r="T67" s="20">
        <v>33.5</v>
      </c>
      <c r="U67" s="20">
        <f t="shared" si="15"/>
        <v>306.64999999999998</v>
      </c>
      <c r="V67" s="20" t="s">
        <v>712</v>
      </c>
      <c r="W67" s="19">
        <f t="shared" si="12"/>
        <v>22.402917802051725</v>
      </c>
      <c r="X67" s="21">
        <f t="shared" si="13"/>
        <v>1716.751929302214</v>
      </c>
      <c r="Y67" s="21">
        <f t="shared" si="14"/>
        <v>2306.5553215351224</v>
      </c>
    </row>
    <row r="68" spans="1:25" s="22" customFormat="1" ht="12.75" customHeight="1" x14ac:dyDescent="0.2">
      <c r="A68" s="26">
        <v>97</v>
      </c>
      <c r="B68" s="19">
        <f t="shared" si="9"/>
        <v>3</v>
      </c>
      <c r="C68" s="19">
        <f t="shared" si="10"/>
        <v>0</v>
      </c>
      <c r="D68" s="19">
        <v>94</v>
      </c>
      <c r="E68" s="19">
        <v>97</v>
      </c>
      <c r="F68" s="5" t="s">
        <v>977</v>
      </c>
      <c r="G68" s="24">
        <v>12.486666</v>
      </c>
      <c r="H68" s="24">
        <v>-20.046665999999998</v>
      </c>
      <c r="I68" s="5" t="s">
        <v>153</v>
      </c>
      <c r="J68" s="37" t="s">
        <v>992</v>
      </c>
      <c r="K68" s="5">
        <v>1</v>
      </c>
      <c r="L68" s="5">
        <v>1</v>
      </c>
      <c r="M68" s="19">
        <v>-31.7</v>
      </c>
      <c r="N68" s="19" t="s">
        <v>151</v>
      </c>
      <c r="O68" s="19">
        <f t="shared" si="16"/>
        <v>-28.2</v>
      </c>
      <c r="P68" s="20">
        <v>1.5</v>
      </c>
      <c r="Q68" s="20" t="s">
        <v>151</v>
      </c>
      <c r="R68" s="20">
        <f t="shared" si="17"/>
        <v>-8.0534876895483443</v>
      </c>
      <c r="S68" s="19">
        <f t="shared" si="18"/>
        <v>-7.5534876895483443</v>
      </c>
      <c r="T68" s="20">
        <v>33.5</v>
      </c>
      <c r="U68" s="20">
        <f t="shared" si="15"/>
        <v>306.64999999999998</v>
      </c>
      <c r="V68" s="20" t="s">
        <v>712</v>
      </c>
      <c r="W68" s="19">
        <f t="shared" si="12"/>
        <v>21.24563933983503</v>
      </c>
      <c r="X68" s="21">
        <f t="shared" si="13"/>
        <v>1338.6355111026242</v>
      </c>
      <c r="Y68" s="21">
        <f t="shared" si="14"/>
        <v>1300.9170013235798</v>
      </c>
    </row>
    <row r="69" spans="1:25" s="22" customFormat="1" ht="12.75" customHeight="1" x14ac:dyDescent="0.2">
      <c r="A69" s="26">
        <v>97</v>
      </c>
      <c r="B69" s="19">
        <f t="shared" si="9"/>
        <v>3</v>
      </c>
      <c r="C69" s="19">
        <f t="shared" si="10"/>
        <v>0</v>
      </c>
      <c r="D69" s="19">
        <v>94</v>
      </c>
      <c r="E69" s="19">
        <v>97</v>
      </c>
      <c r="F69" s="5" t="s">
        <v>977</v>
      </c>
      <c r="G69" s="24">
        <v>12.486666</v>
      </c>
      <c r="H69" s="24">
        <v>-20.046665999999998</v>
      </c>
      <c r="I69" s="5" t="s">
        <v>153</v>
      </c>
      <c r="J69" s="37" t="s">
        <v>993</v>
      </c>
      <c r="K69" s="5">
        <v>1</v>
      </c>
      <c r="L69" s="5">
        <v>1</v>
      </c>
      <c r="M69" s="19">
        <v>-32.700000000000003</v>
      </c>
      <c r="N69" s="19" t="s">
        <v>151</v>
      </c>
      <c r="O69" s="19">
        <f t="shared" si="16"/>
        <v>-29.200000000000003</v>
      </c>
      <c r="P69" s="20">
        <v>1.5</v>
      </c>
      <c r="Q69" s="20" t="s">
        <v>151</v>
      </c>
      <c r="R69" s="20">
        <f t="shared" si="17"/>
        <v>-8.0534876895483443</v>
      </c>
      <c r="S69" s="19">
        <f t="shared" si="18"/>
        <v>-7.5534876895483443</v>
      </c>
      <c r="T69" s="20">
        <v>33.5</v>
      </c>
      <c r="U69" s="20">
        <f t="shared" si="15"/>
        <v>306.64999999999998</v>
      </c>
      <c r="V69" s="20" t="s">
        <v>712</v>
      </c>
      <c r="W69" s="19">
        <f t="shared" si="12"/>
        <v>22.297602297539854</v>
      </c>
      <c r="X69" s="21">
        <f t="shared" si="13"/>
        <v>1673.7287296059196</v>
      </c>
      <c r="Y69" s="21">
        <f t="shared" si="14"/>
        <v>2154.9599735144243</v>
      </c>
    </row>
    <row r="70" spans="1:25" s="22" customFormat="1" ht="12.75" customHeight="1" x14ac:dyDescent="0.2">
      <c r="A70" s="19">
        <v>102</v>
      </c>
      <c r="B70" s="19">
        <f t="shared" si="9"/>
        <v>1.5</v>
      </c>
      <c r="C70" s="19">
        <f t="shared" si="10"/>
        <v>3</v>
      </c>
      <c r="D70" s="19">
        <v>100.5</v>
      </c>
      <c r="E70" s="19">
        <v>105</v>
      </c>
      <c r="F70" s="5" t="s">
        <v>994</v>
      </c>
      <c r="G70" s="24">
        <v>28.923400000000001</v>
      </c>
      <c r="H70" s="24">
        <v>50.820300000000003</v>
      </c>
      <c r="I70" s="5" t="s">
        <v>139</v>
      </c>
      <c r="J70" s="5" t="s">
        <v>169</v>
      </c>
      <c r="K70" s="5">
        <v>0</v>
      </c>
      <c r="L70" s="5">
        <v>0</v>
      </c>
      <c r="M70" s="19">
        <v>-29.9</v>
      </c>
      <c r="N70" s="19" t="s">
        <v>973</v>
      </c>
      <c r="O70" s="19">
        <f t="shared" si="16"/>
        <v>-26.4</v>
      </c>
      <c r="P70" s="20">
        <v>2.7</v>
      </c>
      <c r="Q70" s="20" t="s">
        <v>965</v>
      </c>
      <c r="R70" s="20">
        <f t="shared" si="17"/>
        <v>-8.2859779931023176</v>
      </c>
      <c r="S70" s="19">
        <f t="shared" si="18"/>
        <v>-6.5859779931023175</v>
      </c>
      <c r="T70" s="20">
        <v>31.3</v>
      </c>
      <c r="U70" s="20">
        <f t="shared" si="15"/>
        <v>304.45</v>
      </c>
      <c r="V70" s="20" t="s">
        <v>583</v>
      </c>
      <c r="W70" s="19">
        <f t="shared" si="12"/>
        <v>20.351296227298256</v>
      </c>
      <c r="X70" s="21">
        <f t="shared" si="13"/>
        <v>1089.2335337530283</v>
      </c>
      <c r="Y70" s="21">
        <f t="shared" si="14"/>
        <v>926.52870174474617</v>
      </c>
    </row>
    <row r="71" spans="1:25" s="22" customFormat="1" ht="12.75" customHeight="1" x14ac:dyDescent="0.2">
      <c r="A71" s="19">
        <v>102</v>
      </c>
      <c r="B71" s="19">
        <f t="shared" si="9"/>
        <v>1.5</v>
      </c>
      <c r="C71" s="19">
        <f t="shared" si="10"/>
        <v>3</v>
      </c>
      <c r="D71" s="19">
        <v>100.5</v>
      </c>
      <c r="E71" s="19">
        <v>105</v>
      </c>
      <c r="F71" s="5" t="s">
        <v>994</v>
      </c>
      <c r="G71" s="24">
        <v>28.923400000000001</v>
      </c>
      <c r="H71" s="24">
        <v>50.820300000000003</v>
      </c>
      <c r="I71" s="5" t="s">
        <v>139</v>
      </c>
      <c r="J71" s="5" t="s">
        <v>170</v>
      </c>
      <c r="K71" s="5">
        <v>0</v>
      </c>
      <c r="L71" s="5">
        <v>0</v>
      </c>
      <c r="M71" s="19">
        <v>-29.2</v>
      </c>
      <c r="N71" s="19" t="s">
        <v>973</v>
      </c>
      <c r="O71" s="19">
        <f t="shared" si="16"/>
        <v>-25.7</v>
      </c>
      <c r="P71" s="20">
        <v>2.7</v>
      </c>
      <c r="Q71" s="20" t="s">
        <v>965</v>
      </c>
      <c r="R71" s="20">
        <f t="shared" si="17"/>
        <v>-8.2859779931023176</v>
      </c>
      <c r="S71" s="19">
        <f t="shared" si="18"/>
        <v>-6.5859779931023175</v>
      </c>
      <c r="T71" s="20">
        <v>31.3</v>
      </c>
      <c r="U71" s="20">
        <f t="shared" si="15"/>
        <v>304.45</v>
      </c>
      <c r="V71" s="20" t="s">
        <v>583</v>
      </c>
      <c r="W71" s="19">
        <f t="shared" si="12"/>
        <v>19.618210004000545</v>
      </c>
      <c r="X71" s="21">
        <f t="shared" si="13"/>
        <v>973.20237063813886</v>
      </c>
      <c r="Y71" s="21">
        <f t="shared" si="14"/>
        <v>767.89751540127804</v>
      </c>
    </row>
    <row r="72" spans="1:25" s="22" customFormat="1" ht="12.75" customHeight="1" x14ac:dyDescent="0.2">
      <c r="A72" s="19">
        <v>115</v>
      </c>
      <c r="B72" s="19">
        <f t="shared" si="9"/>
        <v>2</v>
      </c>
      <c r="C72" s="19">
        <f t="shared" si="10"/>
        <v>0</v>
      </c>
      <c r="D72" s="19">
        <v>113</v>
      </c>
      <c r="E72" s="19">
        <v>115</v>
      </c>
      <c r="F72" s="5" t="s">
        <v>995</v>
      </c>
      <c r="G72" s="24">
        <v>39.624299999999998</v>
      </c>
      <c r="H72" s="24">
        <v>19.921700000000001</v>
      </c>
      <c r="I72" s="5" t="s">
        <v>173</v>
      </c>
      <c r="J72" s="5" t="s">
        <v>174</v>
      </c>
      <c r="K72" s="5">
        <v>1</v>
      </c>
      <c r="L72" s="5">
        <v>0</v>
      </c>
      <c r="M72" s="19">
        <v>-32.1</v>
      </c>
      <c r="N72" s="19" t="s">
        <v>171</v>
      </c>
      <c r="O72" s="19">
        <f t="shared" si="16"/>
        <v>-28.6</v>
      </c>
      <c r="P72" s="20">
        <v>2.2000000000000002</v>
      </c>
      <c r="Q72" s="20" t="s">
        <v>171</v>
      </c>
      <c r="R72" s="20">
        <f t="shared" si="17"/>
        <v>-9.1829535864978915</v>
      </c>
      <c r="S72" s="19">
        <f t="shared" si="18"/>
        <v>-7.9829535864978913</v>
      </c>
      <c r="T72" s="20">
        <v>23.1</v>
      </c>
      <c r="U72" s="20">
        <f t="shared" si="15"/>
        <v>296.25</v>
      </c>
      <c r="V72" s="23" t="s">
        <v>583</v>
      </c>
      <c r="W72" s="19">
        <f t="shared" si="12"/>
        <v>21.22405436843966</v>
      </c>
      <c r="X72" s="21">
        <f t="shared" si="13"/>
        <v>1037.6564692709737</v>
      </c>
      <c r="Y72" s="21">
        <f t="shared" si="14"/>
        <v>1004.3580567856571</v>
      </c>
    </row>
    <row r="73" spans="1:25" s="22" customFormat="1" ht="12.75" customHeight="1" x14ac:dyDescent="0.2">
      <c r="A73" s="19">
        <v>116</v>
      </c>
      <c r="B73" s="19">
        <f t="shared" si="9"/>
        <v>3</v>
      </c>
      <c r="C73" s="19">
        <f t="shared" si="10"/>
        <v>1</v>
      </c>
      <c r="D73" s="19">
        <v>113</v>
      </c>
      <c r="E73" s="19">
        <v>115</v>
      </c>
      <c r="F73" s="5" t="s">
        <v>995</v>
      </c>
      <c r="G73" s="24">
        <v>39.624299999999998</v>
      </c>
      <c r="H73" s="24">
        <v>19.921700000000001</v>
      </c>
      <c r="I73" s="5" t="s">
        <v>173</v>
      </c>
      <c r="J73" s="5" t="s">
        <v>175</v>
      </c>
      <c r="K73" s="5">
        <v>1</v>
      </c>
      <c r="L73" s="5">
        <v>0</v>
      </c>
      <c r="M73" s="19">
        <v>-32.200000000000003</v>
      </c>
      <c r="N73" s="19" t="s">
        <v>171</v>
      </c>
      <c r="O73" s="19">
        <f t="shared" si="16"/>
        <v>-28.700000000000003</v>
      </c>
      <c r="P73" s="20">
        <v>2.23</v>
      </c>
      <c r="Q73" s="20" t="s">
        <v>171</v>
      </c>
      <c r="R73" s="20">
        <f t="shared" si="17"/>
        <v>-9.1829535864978915</v>
      </c>
      <c r="S73" s="19">
        <f t="shared" si="18"/>
        <v>-7.9529535864978911</v>
      </c>
      <c r="T73" s="20">
        <v>23.1</v>
      </c>
      <c r="U73" s="20">
        <f t="shared" si="15"/>
        <v>296.25</v>
      </c>
      <c r="V73" s="23" t="s">
        <v>583</v>
      </c>
      <c r="W73" s="19">
        <f t="shared" si="12"/>
        <v>21.360080730466578</v>
      </c>
      <c r="X73" s="21">
        <f t="shared" si="13"/>
        <v>1065.1177244282828</v>
      </c>
      <c r="Y73" s="21">
        <f t="shared" si="14"/>
        <v>1058.1468422308237</v>
      </c>
    </row>
    <row r="74" spans="1:25" s="22" customFormat="1" ht="12.75" customHeight="1" x14ac:dyDescent="0.2">
      <c r="A74" s="19">
        <v>116</v>
      </c>
      <c r="B74" s="19">
        <f t="shared" si="9"/>
        <v>2</v>
      </c>
      <c r="C74" s="19">
        <f t="shared" si="10"/>
        <v>0</v>
      </c>
      <c r="D74" s="19">
        <v>114</v>
      </c>
      <c r="E74" s="19">
        <v>116</v>
      </c>
      <c r="F74" s="5" t="s">
        <v>995</v>
      </c>
      <c r="G74" s="24">
        <v>39.624299999999998</v>
      </c>
      <c r="H74" s="24">
        <v>19.921700000000001</v>
      </c>
      <c r="I74" s="5" t="s">
        <v>173</v>
      </c>
      <c r="J74" s="5" t="s">
        <v>176</v>
      </c>
      <c r="K74" s="5">
        <v>1</v>
      </c>
      <c r="L74" s="5">
        <v>0</v>
      </c>
      <c r="M74" s="19">
        <v>-33.200000000000003</v>
      </c>
      <c r="N74" s="19" t="s">
        <v>171</v>
      </c>
      <c r="O74" s="19">
        <f t="shared" si="16"/>
        <v>-29.700000000000003</v>
      </c>
      <c r="P74" s="20">
        <v>2.61</v>
      </c>
      <c r="Q74" s="20" t="s">
        <v>171</v>
      </c>
      <c r="R74" s="20">
        <f t="shared" si="17"/>
        <v>-9.1829535864978915</v>
      </c>
      <c r="S74" s="19">
        <f t="shared" si="18"/>
        <v>-7.5729535864978921</v>
      </c>
      <c r="T74" s="20">
        <v>23.1</v>
      </c>
      <c r="U74" s="20">
        <f t="shared" si="15"/>
        <v>296.25</v>
      </c>
      <c r="V74" s="23" t="s">
        <v>583</v>
      </c>
      <c r="W74" s="19">
        <f t="shared" si="12"/>
        <v>22.804335167991631</v>
      </c>
      <c r="X74" s="21">
        <f t="shared" si="13"/>
        <v>1481.3624516743305</v>
      </c>
      <c r="Y74" s="21">
        <f t="shared" si="14"/>
        <v>2452.9468100674471</v>
      </c>
    </row>
    <row r="75" spans="1:25" s="22" customFormat="1" ht="12.75" customHeight="1" x14ac:dyDescent="0.2">
      <c r="A75" s="19">
        <v>116</v>
      </c>
      <c r="B75" s="19">
        <f t="shared" si="9"/>
        <v>1</v>
      </c>
      <c r="C75" s="19">
        <f t="shared" si="10"/>
        <v>1</v>
      </c>
      <c r="D75" s="19">
        <v>115</v>
      </c>
      <c r="E75" s="19">
        <v>117</v>
      </c>
      <c r="F75" s="5" t="s">
        <v>995</v>
      </c>
      <c r="G75" s="24">
        <v>39.624299999999998</v>
      </c>
      <c r="H75" s="24">
        <v>19.921700000000001</v>
      </c>
      <c r="I75" s="5" t="s">
        <v>173</v>
      </c>
      <c r="J75" s="5" t="s">
        <v>177</v>
      </c>
      <c r="K75" s="5">
        <v>1</v>
      </c>
      <c r="L75" s="5">
        <v>0</v>
      </c>
      <c r="M75" s="19">
        <v>-32.200000000000003</v>
      </c>
      <c r="N75" s="19" t="s">
        <v>171</v>
      </c>
      <c r="O75" s="19">
        <f t="shared" si="16"/>
        <v>-28.700000000000003</v>
      </c>
      <c r="P75" s="20">
        <v>2.2400000000000002</v>
      </c>
      <c r="Q75" s="20" t="s">
        <v>171</v>
      </c>
      <c r="R75" s="20">
        <f t="shared" si="17"/>
        <v>-9.2505394892609552</v>
      </c>
      <c r="S75" s="19">
        <f t="shared" si="18"/>
        <v>-8.0105394892609549</v>
      </c>
      <c r="T75" s="20">
        <v>22.5</v>
      </c>
      <c r="U75" s="20">
        <f t="shared" si="15"/>
        <v>295.64999999999998</v>
      </c>
      <c r="V75" s="23" t="s">
        <v>583</v>
      </c>
      <c r="W75" s="19">
        <f t="shared" si="12"/>
        <v>21.300793277812204</v>
      </c>
      <c r="X75" s="21">
        <f t="shared" si="13"/>
        <v>1036.2851935716913</v>
      </c>
      <c r="Y75" s="21">
        <f t="shared" si="14"/>
        <v>1017.6222980329374</v>
      </c>
    </row>
    <row r="76" spans="1:25" s="22" customFormat="1" ht="12.75" customHeight="1" x14ac:dyDescent="0.2">
      <c r="A76" s="19">
        <v>117</v>
      </c>
      <c r="B76" s="19">
        <f t="shared" si="9"/>
        <v>1</v>
      </c>
      <c r="C76" s="19">
        <f t="shared" si="10"/>
        <v>1</v>
      </c>
      <c r="D76" s="19">
        <v>116</v>
      </c>
      <c r="E76" s="19">
        <v>118</v>
      </c>
      <c r="F76" s="5" t="s">
        <v>996</v>
      </c>
      <c r="G76" s="24">
        <v>39.624299999999998</v>
      </c>
      <c r="H76" s="24">
        <v>19.921700000000001</v>
      </c>
      <c r="I76" s="5" t="s">
        <v>173</v>
      </c>
      <c r="J76" s="5" t="s">
        <v>178</v>
      </c>
      <c r="K76" s="5">
        <v>1</v>
      </c>
      <c r="L76" s="5">
        <v>0</v>
      </c>
      <c r="M76" s="19">
        <v>-32.700000000000003</v>
      </c>
      <c r="N76" s="19" t="s">
        <v>171</v>
      </c>
      <c r="O76" s="19">
        <f t="shared" si="16"/>
        <v>-29.200000000000003</v>
      </c>
      <c r="P76" s="20">
        <v>2.57</v>
      </c>
      <c r="Q76" s="20" t="s">
        <v>171</v>
      </c>
      <c r="R76" s="20">
        <f t="shared" si="17"/>
        <v>-9.2505394892609552</v>
      </c>
      <c r="S76" s="19">
        <f t="shared" si="18"/>
        <v>-7.6805394892609549</v>
      </c>
      <c r="T76" s="20">
        <v>22.5</v>
      </c>
      <c r="U76" s="20">
        <f t="shared" si="15"/>
        <v>295.64999999999998</v>
      </c>
      <c r="V76" s="23" t="s">
        <v>583</v>
      </c>
      <c r="W76" s="19">
        <f t="shared" si="12"/>
        <v>22.166728997465192</v>
      </c>
      <c r="X76" s="21">
        <f t="shared" si="13"/>
        <v>1243.370410336652</v>
      </c>
      <c r="Y76" s="21">
        <f t="shared" si="14"/>
        <v>1526.0225976360477</v>
      </c>
    </row>
    <row r="77" spans="1:25" s="22" customFormat="1" ht="12.75" customHeight="1" x14ac:dyDescent="0.2">
      <c r="A77" s="19">
        <v>117</v>
      </c>
      <c r="B77" s="19">
        <f t="shared" si="9"/>
        <v>1</v>
      </c>
      <c r="C77" s="19">
        <f t="shared" si="10"/>
        <v>1</v>
      </c>
      <c r="D77" s="19">
        <v>116</v>
      </c>
      <c r="E77" s="19">
        <v>118</v>
      </c>
      <c r="F77" s="5" t="s">
        <v>996</v>
      </c>
      <c r="G77" s="24">
        <v>39.624299999999998</v>
      </c>
      <c r="H77" s="24">
        <v>19.921700000000001</v>
      </c>
      <c r="I77" s="5" t="s">
        <v>173</v>
      </c>
      <c r="J77" s="5" t="s">
        <v>179</v>
      </c>
      <c r="K77" s="5">
        <v>1</v>
      </c>
      <c r="L77" s="5">
        <v>0</v>
      </c>
      <c r="M77" s="19">
        <v>-32.9</v>
      </c>
      <c r="N77" s="19" t="s">
        <v>171</v>
      </c>
      <c r="O77" s="19">
        <f t="shared" si="16"/>
        <v>-29.4</v>
      </c>
      <c r="P77" s="20">
        <v>2.15</v>
      </c>
      <c r="Q77" s="20" t="s">
        <v>171</v>
      </c>
      <c r="R77" s="20">
        <f t="shared" si="17"/>
        <v>-9.2505394892609552</v>
      </c>
      <c r="S77" s="19">
        <f t="shared" si="18"/>
        <v>-8.1005394892609548</v>
      </c>
      <c r="T77" s="20">
        <v>22.5</v>
      </c>
      <c r="U77" s="20">
        <f t="shared" si="15"/>
        <v>295.64999999999998</v>
      </c>
      <c r="V77" s="23" t="s">
        <v>583</v>
      </c>
      <c r="W77" s="19">
        <f t="shared" si="12"/>
        <v>21.944632712486147</v>
      </c>
      <c r="X77" s="21">
        <f t="shared" si="13"/>
        <v>1182.7500626106726</v>
      </c>
      <c r="Y77" s="21">
        <f t="shared" si="14"/>
        <v>1352.6925271714022</v>
      </c>
    </row>
    <row r="78" spans="1:25" s="22" customFormat="1" ht="12.75" customHeight="1" x14ac:dyDescent="0.2">
      <c r="A78" s="19">
        <v>120</v>
      </c>
      <c r="B78" s="19">
        <f t="shared" si="9"/>
        <v>7</v>
      </c>
      <c r="C78" s="19">
        <f t="shared" si="10"/>
        <v>5</v>
      </c>
      <c r="D78" s="19">
        <v>113</v>
      </c>
      <c r="E78" s="19">
        <v>125</v>
      </c>
      <c r="F78" s="5" t="s">
        <v>996</v>
      </c>
      <c r="G78" s="24">
        <v>35.936700000000002</v>
      </c>
      <c r="H78" s="24">
        <v>9.5496999999999996</v>
      </c>
      <c r="I78" s="5" t="s">
        <v>183</v>
      </c>
      <c r="J78" s="37" t="s">
        <v>182</v>
      </c>
      <c r="K78" s="5">
        <v>1</v>
      </c>
      <c r="L78" s="5">
        <v>0</v>
      </c>
      <c r="M78" s="19">
        <v>-31.1</v>
      </c>
      <c r="N78" s="19" t="s">
        <v>181</v>
      </c>
      <c r="O78" s="19">
        <f t="shared" si="16"/>
        <v>-27.6</v>
      </c>
      <c r="P78" s="20">
        <v>0.18</v>
      </c>
      <c r="Q78" s="20" t="s">
        <v>181</v>
      </c>
      <c r="R78" s="20">
        <f t="shared" si="17"/>
        <v>-7.9489094750528189</v>
      </c>
      <c r="S78" s="19">
        <f t="shared" si="18"/>
        <v>-8.7689094750528191</v>
      </c>
      <c r="T78" s="20">
        <v>34.5</v>
      </c>
      <c r="U78" s="20">
        <f t="shared" si="15"/>
        <v>307.64999999999998</v>
      </c>
      <c r="V78" s="23" t="s">
        <v>181</v>
      </c>
      <c r="W78" s="19">
        <f t="shared" si="12"/>
        <v>19.365580548073915</v>
      </c>
      <c r="X78" s="21">
        <f t="shared" si="13"/>
        <v>1007.392194012544</v>
      </c>
      <c r="Y78" s="21">
        <f t="shared" si="14"/>
        <v>778.15176291537932</v>
      </c>
    </row>
    <row r="79" spans="1:25" s="22" customFormat="1" ht="12.75" customHeight="1" x14ac:dyDescent="0.2">
      <c r="A79" s="19">
        <v>120</v>
      </c>
      <c r="B79" s="19">
        <f t="shared" si="9"/>
        <v>7</v>
      </c>
      <c r="C79" s="19">
        <f t="shared" si="10"/>
        <v>5</v>
      </c>
      <c r="D79" s="19">
        <v>113</v>
      </c>
      <c r="E79" s="19">
        <v>125</v>
      </c>
      <c r="F79" s="5" t="s">
        <v>996</v>
      </c>
      <c r="G79" s="24">
        <v>35.936700000000002</v>
      </c>
      <c r="H79" s="24">
        <v>9.5496999999999996</v>
      </c>
      <c r="I79" s="5" t="s">
        <v>183</v>
      </c>
      <c r="J79" s="37" t="s">
        <v>184</v>
      </c>
      <c r="K79" s="5">
        <v>1</v>
      </c>
      <c r="L79" s="5">
        <v>0</v>
      </c>
      <c r="M79" s="19">
        <v>-31.2</v>
      </c>
      <c r="N79" s="19" t="s">
        <v>181</v>
      </c>
      <c r="O79" s="19">
        <f t="shared" si="16"/>
        <v>-27.7</v>
      </c>
      <c r="P79" s="20">
        <v>-0.46</v>
      </c>
      <c r="Q79" s="20" t="s">
        <v>181</v>
      </c>
      <c r="R79" s="20">
        <f t="shared" si="17"/>
        <v>-7.9489094750528189</v>
      </c>
      <c r="S79" s="19">
        <f t="shared" si="18"/>
        <v>-9.4089094750528197</v>
      </c>
      <c r="T79" s="20">
        <v>34.5</v>
      </c>
      <c r="U79" s="20">
        <f t="shared" si="15"/>
        <v>307.64999999999998</v>
      </c>
      <c r="V79" s="23" t="s">
        <v>181</v>
      </c>
      <c r="W79" s="19">
        <f t="shared" si="12"/>
        <v>18.81218813632346</v>
      </c>
      <c r="X79" s="21">
        <f t="shared" si="13"/>
        <v>934.87699648837111</v>
      </c>
      <c r="Y79" s="21">
        <f t="shared" si="14"/>
        <v>693.51355452132236</v>
      </c>
    </row>
    <row r="80" spans="1:25" s="22" customFormat="1" ht="12.75" customHeight="1" x14ac:dyDescent="0.2">
      <c r="A80" s="19">
        <v>120</v>
      </c>
      <c r="B80" s="19">
        <f t="shared" si="9"/>
        <v>7</v>
      </c>
      <c r="C80" s="19">
        <f t="shared" si="10"/>
        <v>5</v>
      </c>
      <c r="D80" s="19">
        <v>113</v>
      </c>
      <c r="E80" s="19">
        <v>125</v>
      </c>
      <c r="F80" s="5" t="s">
        <v>996</v>
      </c>
      <c r="G80" s="24">
        <v>35.936700000000002</v>
      </c>
      <c r="H80" s="24">
        <v>9.5496999999999996</v>
      </c>
      <c r="I80" s="5" t="s">
        <v>183</v>
      </c>
      <c r="J80" s="37" t="s">
        <v>185</v>
      </c>
      <c r="K80" s="5">
        <v>1</v>
      </c>
      <c r="L80" s="5">
        <v>0</v>
      </c>
      <c r="M80" s="19">
        <v>-32.6</v>
      </c>
      <c r="N80" s="19" t="s">
        <v>181</v>
      </c>
      <c r="O80" s="19">
        <f t="shared" si="16"/>
        <v>-29.1</v>
      </c>
      <c r="P80" s="20">
        <v>0.47</v>
      </c>
      <c r="Q80" s="20" t="s">
        <v>181</v>
      </c>
      <c r="R80" s="20">
        <f t="shared" si="17"/>
        <v>-7.9489094750528189</v>
      </c>
      <c r="S80" s="19">
        <f t="shared" si="18"/>
        <v>-8.4789094750528182</v>
      </c>
      <c r="T80" s="20">
        <v>34.5</v>
      </c>
      <c r="U80" s="20">
        <f t="shared" si="15"/>
        <v>307.64999999999998</v>
      </c>
      <c r="V80" s="23" t="s">
        <v>181</v>
      </c>
      <c r="W80" s="19">
        <f t="shared" si="12"/>
        <v>21.239149783651492</v>
      </c>
      <c r="X80" s="21">
        <f t="shared" si="13"/>
        <v>1366.159112902878</v>
      </c>
      <c r="Y80" s="21">
        <f t="shared" si="14"/>
        <v>1326.0673106042757</v>
      </c>
    </row>
    <row r="81" spans="1:25" s="22" customFormat="1" ht="12.75" customHeight="1" x14ac:dyDescent="0.2">
      <c r="A81" s="19">
        <v>120</v>
      </c>
      <c r="B81" s="19">
        <f t="shared" si="9"/>
        <v>7</v>
      </c>
      <c r="C81" s="19">
        <f t="shared" si="10"/>
        <v>5</v>
      </c>
      <c r="D81" s="19">
        <v>113</v>
      </c>
      <c r="E81" s="19">
        <v>125</v>
      </c>
      <c r="F81" s="5" t="s">
        <v>996</v>
      </c>
      <c r="G81" s="24">
        <v>35.936700000000002</v>
      </c>
      <c r="H81" s="24">
        <v>9.5496999999999996</v>
      </c>
      <c r="I81" s="5" t="s">
        <v>183</v>
      </c>
      <c r="J81" s="37" t="s">
        <v>186</v>
      </c>
      <c r="K81" s="5">
        <v>1</v>
      </c>
      <c r="L81" s="5">
        <v>0</v>
      </c>
      <c r="M81" s="19">
        <v>-32.4</v>
      </c>
      <c r="N81" s="19" t="s">
        <v>181</v>
      </c>
      <c r="O81" s="19">
        <f t="shared" si="16"/>
        <v>-28.9</v>
      </c>
      <c r="P81" s="20">
        <v>1.2</v>
      </c>
      <c r="Q81" s="20" t="s">
        <v>181</v>
      </c>
      <c r="R81" s="20">
        <f t="shared" si="17"/>
        <v>-7.9489094750528189</v>
      </c>
      <c r="S81" s="19">
        <f t="shared" si="18"/>
        <v>-7.7489094750528187</v>
      </c>
      <c r="T81" s="20">
        <v>34.5</v>
      </c>
      <c r="U81" s="20">
        <f t="shared" si="15"/>
        <v>307.64999999999998</v>
      </c>
      <c r="V81" s="23" t="s">
        <v>181</v>
      </c>
      <c r="W81" s="19">
        <f t="shared" si="12"/>
        <v>21.780548372924535</v>
      </c>
      <c r="X81" s="21">
        <f t="shared" si="13"/>
        <v>1522.8799938215084</v>
      </c>
      <c r="Y81" s="21">
        <f t="shared" si="14"/>
        <v>1664.8016143604293</v>
      </c>
    </row>
    <row r="82" spans="1:25" s="22" customFormat="1" ht="12.75" customHeight="1" x14ac:dyDescent="0.2">
      <c r="A82" s="19">
        <v>120</v>
      </c>
      <c r="B82" s="19">
        <f t="shared" si="9"/>
        <v>7</v>
      </c>
      <c r="C82" s="19">
        <f t="shared" si="10"/>
        <v>5</v>
      </c>
      <c r="D82" s="19">
        <v>113</v>
      </c>
      <c r="E82" s="19">
        <v>125</v>
      </c>
      <c r="F82" s="5" t="s">
        <v>996</v>
      </c>
      <c r="G82" s="24">
        <v>35.936700000000002</v>
      </c>
      <c r="H82" s="24">
        <v>9.5496999999999996</v>
      </c>
      <c r="I82" s="5" t="s">
        <v>183</v>
      </c>
      <c r="J82" s="37" t="s">
        <v>187</v>
      </c>
      <c r="K82" s="5">
        <v>1</v>
      </c>
      <c r="L82" s="5">
        <v>0</v>
      </c>
      <c r="M82" s="19">
        <v>-29.2</v>
      </c>
      <c r="N82" s="19" t="s">
        <v>181</v>
      </c>
      <c r="O82" s="19">
        <f t="shared" si="16"/>
        <v>-25.7</v>
      </c>
      <c r="P82" s="20">
        <v>2.89</v>
      </c>
      <c r="Q82" s="20" t="s">
        <v>181</v>
      </c>
      <c r="R82" s="20">
        <f t="shared" si="17"/>
        <v>-7.9489094750528189</v>
      </c>
      <c r="S82" s="19">
        <f t="shared" si="18"/>
        <v>-6.0589094750528183</v>
      </c>
      <c r="T82" s="20">
        <v>34.5</v>
      </c>
      <c r="U82" s="20">
        <f t="shared" si="15"/>
        <v>307.64999999999998</v>
      </c>
      <c r="V82" s="23" t="s">
        <v>181</v>
      </c>
      <c r="W82" s="19">
        <f t="shared" si="12"/>
        <v>20.159181489220135</v>
      </c>
      <c r="X82" s="21">
        <f t="shared" si="13"/>
        <v>1133.4748743341077</v>
      </c>
      <c r="Y82" s="21">
        <f t="shared" si="14"/>
        <v>943.23380836203035</v>
      </c>
    </row>
    <row r="83" spans="1:25" s="22" customFormat="1" ht="12.75" customHeight="1" x14ac:dyDescent="0.2">
      <c r="A83" s="19">
        <v>120</v>
      </c>
      <c r="B83" s="19">
        <f t="shared" si="9"/>
        <v>7</v>
      </c>
      <c r="C83" s="19">
        <f t="shared" si="10"/>
        <v>5</v>
      </c>
      <c r="D83" s="19">
        <v>113</v>
      </c>
      <c r="E83" s="19">
        <v>125</v>
      </c>
      <c r="F83" s="5" t="s">
        <v>996</v>
      </c>
      <c r="G83" s="24">
        <v>37.000205000000001</v>
      </c>
      <c r="H83" s="24">
        <v>-5</v>
      </c>
      <c r="I83" s="5" t="s">
        <v>189</v>
      </c>
      <c r="J83" s="37" t="s">
        <v>188</v>
      </c>
      <c r="K83" s="5">
        <v>1</v>
      </c>
      <c r="L83" s="5">
        <v>0</v>
      </c>
      <c r="M83" s="19">
        <v>-32.4</v>
      </c>
      <c r="N83" s="19" t="s">
        <v>181</v>
      </c>
      <c r="O83" s="19">
        <f t="shared" si="16"/>
        <v>-28.9</v>
      </c>
      <c r="P83" s="20">
        <v>0.83</v>
      </c>
      <c r="Q83" s="20" t="s">
        <v>181</v>
      </c>
      <c r="R83" s="20">
        <f t="shared" si="17"/>
        <v>-7.9489094750528189</v>
      </c>
      <c r="S83" s="19">
        <f t="shared" si="18"/>
        <v>-8.1189094750528188</v>
      </c>
      <c r="T83" s="20">
        <v>34.5</v>
      </c>
      <c r="U83" s="20">
        <f t="shared" si="15"/>
        <v>307.64999999999998</v>
      </c>
      <c r="V83" s="23" t="s">
        <v>181</v>
      </c>
      <c r="W83" s="19">
        <f t="shared" si="12"/>
        <v>21.399537148539814</v>
      </c>
      <c r="X83" s="21">
        <f t="shared" si="13"/>
        <v>1409.1188729320938</v>
      </c>
      <c r="Y83" s="21">
        <f t="shared" si="14"/>
        <v>1411.1253395560611</v>
      </c>
    </row>
    <row r="84" spans="1:25" s="22" customFormat="1" ht="12.75" customHeight="1" x14ac:dyDescent="0.2">
      <c r="A84" s="19">
        <v>120</v>
      </c>
      <c r="B84" s="19">
        <f t="shared" si="9"/>
        <v>7</v>
      </c>
      <c r="C84" s="19">
        <f t="shared" si="10"/>
        <v>5</v>
      </c>
      <c r="D84" s="19">
        <v>113</v>
      </c>
      <c r="E84" s="19">
        <v>125</v>
      </c>
      <c r="F84" s="5" t="s">
        <v>996</v>
      </c>
      <c r="G84" s="24">
        <v>37.000205000000001</v>
      </c>
      <c r="H84" s="24">
        <v>-5</v>
      </c>
      <c r="I84" s="5" t="s">
        <v>189</v>
      </c>
      <c r="J84" s="37" t="s">
        <v>190</v>
      </c>
      <c r="K84" s="5">
        <v>1</v>
      </c>
      <c r="L84" s="5">
        <v>0</v>
      </c>
      <c r="M84" s="19">
        <v>-34.5</v>
      </c>
      <c r="N84" s="19" t="s">
        <v>181</v>
      </c>
      <c r="O84" s="19">
        <f t="shared" si="16"/>
        <v>-31</v>
      </c>
      <c r="P84" s="20">
        <v>0.72</v>
      </c>
      <c r="Q84" s="20" t="s">
        <v>181</v>
      </c>
      <c r="R84" s="20">
        <f t="shared" si="17"/>
        <v>-7.9489094750528189</v>
      </c>
      <c r="S84" s="19">
        <f t="shared" si="18"/>
        <v>-8.2289094750528182</v>
      </c>
      <c r="T84" s="20">
        <v>34.5</v>
      </c>
      <c r="U84" s="20">
        <f t="shared" si="15"/>
        <v>307.64999999999998</v>
      </c>
      <c r="V84" s="23" t="s">
        <v>181</v>
      </c>
      <c r="W84" s="19">
        <f t="shared" si="12"/>
        <v>23.499577425126095</v>
      </c>
      <c r="X84" s="21">
        <f t="shared" si="13"/>
        <v>2395.3820788005623</v>
      </c>
      <c r="Y84" s="21">
        <f t="shared" si="14"/>
        <v>8811.8570523283088</v>
      </c>
    </row>
    <row r="85" spans="1:25" s="22" customFormat="1" ht="12.75" customHeight="1" x14ac:dyDescent="0.2">
      <c r="A85" s="19">
        <v>120</v>
      </c>
      <c r="B85" s="19">
        <f t="shared" si="9"/>
        <v>7</v>
      </c>
      <c r="C85" s="19">
        <f t="shared" si="10"/>
        <v>5</v>
      </c>
      <c r="D85" s="19">
        <v>113</v>
      </c>
      <c r="E85" s="19">
        <v>125</v>
      </c>
      <c r="F85" s="5" t="s">
        <v>996</v>
      </c>
      <c r="G85" s="24">
        <v>37.000205000000001</v>
      </c>
      <c r="H85" s="24">
        <v>-5</v>
      </c>
      <c r="I85" s="5" t="s">
        <v>189</v>
      </c>
      <c r="J85" s="37" t="s">
        <v>191</v>
      </c>
      <c r="K85" s="5">
        <v>1</v>
      </c>
      <c r="L85" s="5">
        <v>0</v>
      </c>
      <c r="M85" s="19">
        <v>-32.299999999999997</v>
      </c>
      <c r="N85" s="19" t="s">
        <v>181</v>
      </c>
      <c r="O85" s="19">
        <f t="shared" si="16"/>
        <v>-28.799999999999997</v>
      </c>
      <c r="P85" s="20">
        <v>1.53</v>
      </c>
      <c r="Q85" s="20" t="s">
        <v>181</v>
      </c>
      <c r="R85" s="20">
        <f t="shared" si="17"/>
        <v>-7.9489094750528189</v>
      </c>
      <c r="S85" s="19">
        <f t="shared" si="18"/>
        <v>-7.4189094750528186</v>
      </c>
      <c r="T85" s="20">
        <v>34.5</v>
      </c>
      <c r="U85" s="20">
        <f t="shared" si="15"/>
        <v>307.64999999999998</v>
      </c>
      <c r="V85" s="23" t="s">
        <v>181</v>
      </c>
      <c r="W85" s="19">
        <f t="shared" si="12"/>
        <v>22.015126158306366</v>
      </c>
      <c r="X85" s="21">
        <f t="shared" si="13"/>
        <v>1602.5330295506119</v>
      </c>
      <c r="Y85" s="21">
        <f t="shared" si="14"/>
        <v>1871.9907997362861</v>
      </c>
    </row>
    <row r="86" spans="1:25" s="22" customFormat="1" ht="12.75" customHeight="1" x14ac:dyDescent="0.2">
      <c r="A86" s="19">
        <v>120</v>
      </c>
      <c r="B86" s="19">
        <f t="shared" si="9"/>
        <v>7</v>
      </c>
      <c r="C86" s="19">
        <f t="shared" si="10"/>
        <v>5</v>
      </c>
      <c r="D86" s="19">
        <v>113</v>
      </c>
      <c r="E86" s="19">
        <v>125</v>
      </c>
      <c r="F86" s="5" t="s">
        <v>996</v>
      </c>
      <c r="G86" s="24">
        <v>37.000205000000001</v>
      </c>
      <c r="H86" s="24">
        <v>-5</v>
      </c>
      <c r="I86" s="5" t="s">
        <v>189</v>
      </c>
      <c r="J86" s="37" t="s">
        <v>192</v>
      </c>
      <c r="K86" s="5">
        <v>1</v>
      </c>
      <c r="L86" s="5">
        <v>0</v>
      </c>
      <c r="M86" s="19">
        <v>-32.4</v>
      </c>
      <c r="N86" s="19" t="s">
        <v>181</v>
      </c>
      <c r="O86" s="19">
        <f t="shared" si="16"/>
        <v>-28.9</v>
      </c>
      <c r="P86" s="20">
        <v>1.67</v>
      </c>
      <c r="Q86" s="20" t="s">
        <v>181</v>
      </c>
      <c r="R86" s="20">
        <f t="shared" si="17"/>
        <v>-7.9489094750528189</v>
      </c>
      <c r="S86" s="19">
        <f t="shared" si="18"/>
        <v>-7.2789094750528189</v>
      </c>
      <c r="T86" s="20">
        <v>34.5</v>
      </c>
      <c r="U86" s="20">
        <f t="shared" si="15"/>
        <v>307.64999999999998</v>
      </c>
      <c r="V86" s="23" t="s">
        <v>181</v>
      </c>
      <c r="W86" s="19">
        <f t="shared" si="12"/>
        <v>22.264535603899738</v>
      </c>
      <c r="X86" s="21">
        <f t="shared" si="13"/>
        <v>1696.8997475929807</v>
      </c>
      <c r="Y86" s="21">
        <f t="shared" si="14"/>
        <v>2157.470684612666</v>
      </c>
    </row>
    <row r="87" spans="1:25" s="22" customFormat="1" ht="12.75" customHeight="1" x14ac:dyDescent="0.2">
      <c r="A87" s="19">
        <v>120</v>
      </c>
      <c r="B87" s="19">
        <f t="shared" si="9"/>
        <v>7</v>
      </c>
      <c r="C87" s="19">
        <f t="shared" si="10"/>
        <v>5</v>
      </c>
      <c r="D87" s="19">
        <v>113</v>
      </c>
      <c r="E87" s="19">
        <v>125</v>
      </c>
      <c r="F87" s="5" t="s">
        <v>996</v>
      </c>
      <c r="G87" s="24">
        <v>37.000205000000001</v>
      </c>
      <c r="H87" s="24">
        <v>-5</v>
      </c>
      <c r="I87" s="5" t="s">
        <v>189</v>
      </c>
      <c r="J87" s="37" t="s">
        <v>193</v>
      </c>
      <c r="K87" s="5">
        <v>1</v>
      </c>
      <c r="L87" s="5">
        <v>0</v>
      </c>
      <c r="M87" s="19">
        <v>-32.799999999999997</v>
      </c>
      <c r="N87" s="19" t="s">
        <v>181</v>
      </c>
      <c r="O87" s="19">
        <f t="shared" si="16"/>
        <v>-29.299999999999997</v>
      </c>
      <c r="P87" s="20">
        <v>2.93</v>
      </c>
      <c r="Q87" s="20" t="s">
        <v>181</v>
      </c>
      <c r="R87" s="20">
        <f t="shared" si="17"/>
        <v>-7.9489094750528189</v>
      </c>
      <c r="S87" s="19">
        <f t="shared" si="18"/>
        <v>-6.0189094750528191</v>
      </c>
      <c r="T87" s="20">
        <v>34.5</v>
      </c>
      <c r="U87" s="20">
        <f t="shared" si="15"/>
        <v>307.64999999999998</v>
      </c>
      <c r="V87" s="23" t="s">
        <v>181</v>
      </c>
      <c r="W87" s="19">
        <f t="shared" si="12"/>
        <v>23.983816343821076</v>
      </c>
      <c r="X87" s="21">
        <f t="shared" si="13"/>
        <v>2856.3727639801964</v>
      </c>
      <c r="Y87" s="21"/>
    </row>
    <row r="88" spans="1:25" s="22" customFormat="1" ht="12.75" customHeight="1" x14ac:dyDescent="0.2">
      <c r="A88" s="19">
        <v>120</v>
      </c>
      <c r="B88" s="19">
        <f t="shared" si="9"/>
        <v>7</v>
      </c>
      <c r="C88" s="19">
        <f t="shared" si="10"/>
        <v>5</v>
      </c>
      <c r="D88" s="19">
        <v>113</v>
      </c>
      <c r="E88" s="19">
        <v>125</v>
      </c>
      <c r="F88" s="5" t="s">
        <v>996</v>
      </c>
      <c r="G88" s="24">
        <v>37.000205000000001</v>
      </c>
      <c r="H88" s="24">
        <v>-5</v>
      </c>
      <c r="I88" s="5" t="s">
        <v>189</v>
      </c>
      <c r="J88" s="37" t="s">
        <v>194</v>
      </c>
      <c r="K88" s="5">
        <v>1</v>
      </c>
      <c r="L88" s="5">
        <v>0</v>
      </c>
      <c r="M88" s="19">
        <v>-30.9</v>
      </c>
      <c r="N88" s="19" t="s">
        <v>181</v>
      </c>
      <c r="O88" s="19">
        <f t="shared" si="16"/>
        <v>-27.4</v>
      </c>
      <c r="P88" s="20">
        <v>3.1</v>
      </c>
      <c r="Q88" s="20" t="s">
        <v>181</v>
      </c>
      <c r="R88" s="20">
        <f t="shared" si="17"/>
        <v>-7.9489094750528189</v>
      </c>
      <c r="S88" s="19">
        <f t="shared" si="18"/>
        <v>-5.8489094750528192</v>
      </c>
      <c r="T88" s="20">
        <v>34.5</v>
      </c>
      <c r="U88" s="20">
        <f t="shared" si="15"/>
        <v>307.64999999999998</v>
      </c>
      <c r="V88" s="23" t="s">
        <v>181</v>
      </c>
      <c r="W88" s="19">
        <f t="shared" si="12"/>
        <v>22.158225915018814</v>
      </c>
      <c r="X88" s="21">
        <f t="shared" si="13"/>
        <v>1655.3506294910635</v>
      </c>
      <c r="Y88" s="21">
        <f t="shared" si="14"/>
        <v>2025.7888326270433</v>
      </c>
    </row>
    <row r="89" spans="1:25" s="22" customFormat="1" ht="12.75" customHeight="1" x14ac:dyDescent="0.2">
      <c r="A89" s="19">
        <v>120</v>
      </c>
      <c r="B89" s="19">
        <f t="shared" si="9"/>
        <v>7</v>
      </c>
      <c r="C89" s="19">
        <f t="shared" si="10"/>
        <v>5</v>
      </c>
      <c r="D89" s="19">
        <v>113</v>
      </c>
      <c r="E89" s="19">
        <v>125</v>
      </c>
      <c r="F89" s="5" t="s">
        <v>996</v>
      </c>
      <c r="G89" s="24">
        <v>37.000205000000001</v>
      </c>
      <c r="H89" s="24">
        <v>-5</v>
      </c>
      <c r="I89" s="5" t="s">
        <v>189</v>
      </c>
      <c r="J89" s="37" t="s">
        <v>195</v>
      </c>
      <c r="K89" s="5">
        <v>1</v>
      </c>
      <c r="L89" s="5">
        <v>0</v>
      </c>
      <c r="M89" s="19">
        <v>-31.1</v>
      </c>
      <c r="N89" s="19" t="s">
        <v>181</v>
      </c>
      <c r="O89" s="19">
        <f t="shared" si="16"/>
        <v>-27.6</v>
      </c>
      <c r="P89" s="20">
        <v>3.01</v>
      </c>
      <c r="Q89" s="20" t="s">
        <v>181</v>
      </c>
      <c r="R89" s="20">
        <f t="shared" si="17"/>
        <v>-7.9489094750528189</v>
      </c>
      <c r="S89" s="19">
        <f t="shared" si="18"/>
        <v>-5.9389094750528191</v>
      </c>
      <c r="T89" s="20">
        <v>34.5</v>
      </c>
      <c r="U89" s="20">
        <f t="shared" si="15"/>
        <v>307.64999999999998</v>
      </c>
      <c r="V89" s="23" t="s">
        <v>181</v>
      </c>
      <c r="W89" s="19">
        <f t="shared" si="12"/>
        <v>22.275905517222583</v>
      </c>
      <c r="X89" s="21">
        <f t="shared" si="13"/>
        <v>1701.4672597843758</v>
      </c>
      <c r="Y89" s="21">
        <f t="shared" si="14"/>
        <v>2172.5746425047432</v>
      </c>
    </row>
    <row r="90" spans="1:25" s="22" customFormat="1" ht="12.75" customHeight="1" x14ac:dyDescent="0.2">
      <c r="A90" s="19">
        <v>120</v>
      </c>
      <c r="B90" s="19">
        <f t="shared" si="9"/>
        <v>7</v>
      </c>
      <c r="C90" s="19">
        <f t="shared" si="10"/>
        <v>5</v>
      </c>
      <c r="D90" s="19">
        <v>113</v>
      </c>
      <c r="E90" s="19">
        <v>125</v>
      </c>
      <c r="F90" s="5" t="s">
        <v>996</v>
      </c>
      <c r="G90" s="24">
        <v>37.000205000000001</v>
      </c>
      <c r="H90" s="24">
        <v>-5</v>
      </c>
      <c r="I90" s="5" t="s">
        <v>189</v>
      </c>
      <c r="J90" s="37" t="s">
        <v>196</v>
      </c>
      <c r="K90" s="5">
        <v>1</v>
      </c>
      <c r="L90" s="5">
        <v>0</v>
      </c>
      <c r="M90" s="19">
        <v>-30.5</v>
      </c>
      <c r="N90" s="19" t="s">
        <v>181</v>
      </c>
      <c r="O90" s="19">
        <f t="shared" si="16"/>
        <v>-27</v>
      </c>
      <c r="P90" s="20">
        <v>3.1</v>
      </c>
      <c r="Q90" s="20" t="s">
        <v>181</v>
      </c>
      <c r="R90" s="20">
        <f t="shared" si="17"/>
        <v>-7.9489094750528189</v>
      </c>
      <c r="S90" s="19">
        <f t="shared" si="18"/>
        <v>-5.8489094750528192</v>
      </c>
      <c r="T90" s="20">
        <v>34.5</v>
      </c>
      <c r="U90" s="20">
        <f t="shared" si="15"/>
        <v>307.64999999999998</v>
      </c>
      <c r="V90" s="23" t="s">
        <v>181</v>
      </c>
      <c r="W90" s="19">
        <f t="shared" si="12"/>
        <v>21.738016983501751</v>
      </c>
      <c r="X90" s="21">
        <f t="shared" si="13"/>
        <v>1509.2784749086966</v>
      </c>
      <c r="Y90" s="21">
        <f t="shared" si="14"/>
        <v>1632.0509751409186</v>
      </c>
    </row>
    <row r="91" spans="1:25" s="22" customFormat="1" ht="12.75" customHeight="1" x14ac:dyDescent="0.2">
      <c r="A91" s="19">
        <v>120</v>
      </c>
      <c r="B91" s="19">
        <f t="shared" si="9"/>
        <v>7</v>
      </c>
      <c r="C91" s="19">
        <f t="shared" si="10"/>
        <v>5</v>
      </c>
      <c r="D91" s="19">
        <v>113</v>
      </c>
      <c r="E91" s="19">
        <v>125</v>
      </c>
      <c r="F91" s="5" t="s">
        <v>996</v>
      </c>
      <c r="G91" s="24">
        <v>37.000205000000001</v>
      </c>
      <c r="H91" s="24">
        <v>-5</v>
      </c>
      <c r="I91" s="5" t="s">
        <v>189</v>
      </c>
      <c r="J91" s="37" t="s">
        <v>197</v>
      </c>
      <c r="K91" s="5">
        <v>1</v>
      </c>
      <c r="L91" s="5">
        <v>0</v>
      </c>
      <c r="M91" s="19">
        <v>-31.1</v>
      </c>
      <c r="N91" s="19" t="s">
        <v>181</v>
      </c>
      <c r="O91" s="19">
        <f t="shared" si="16"/>
        <v>-27.6</v>
      </c>
      <c r="P91" s="20">
        <v>2.72</v>
      </c>
      <c r="Q91" s="20" t="s">
        <v>181</v>
      </c>
      <c r="R91" s="20">
        <f t="shared" si="17"/>
        <v>-7.9489094750528189</v>
      </c>
      <c r="S91" s="19">
        <f t="shared" si="18"/>
        <v>-6.2289094750528182</v>
      </c>
      <c r="T91" s="20">
        <v>34.5</v>
      </c>
      <c r="U91" s="20">
        <f t="shared" si="15"/>
        <v>307.64999999999998</v>
      </c>
      <c r="V91" s="23" t="s">
        <v>181</v>
      </c>
      <c r="W91" s="19">
        <f t="shared" si="12"/>
        <v>21.977674336638444</v>
      </c>
      <c r="X91" s="21">
        <f t="shared" si="13"/>
        <v>1589.2615878837878</v>
      </c>
      <c r="Y91" s="21">
        <f t="shared" si="14"/>
        <v>1835.5196299797974</v>
      </c>
    </row>
    <row r="92" spans="1:25" s="22" customFormat="1" ht="12.75" customHeight="1" x14ac:dyDescent="0.2">
      <c r="A92" s="19">
        <v>120</v>
      </c>
      <c r="B92" s="19">
        <f t="shared" si="9"/>
        <v>7</v>
      </c>
      <c r="C92" s="19">
        <f t="shared" si="10"/>
        <v>5</v>
      </c>
      <c r="D92" s="19">
        <v>113</v>
      </c>
      <c r="E92" s="19">
        <v>125</v>
      </c>
      <c r="F92" s="5" t="s">
        <v>996</v>
      </c>
      <c r="G92" s="24">
        <v>37.000205000000001</v>
      </c>
      <c r="H92" s="24">
        <v>-5</v>
      </c>
      <c r="I92" s="5" t="s">
        <v>189</v>
      </c>
      <c r="J92" s="37" t="s">
        <v>198</v>
      </c>
      <c r="K92" s="5">
        <v>1</v>
      </c>
      <c r="L92" s="5">
        <v>0</v>
      </c>
      <c r="M92" s="19">
        <v>-30.8</v>
      </c>
      <c r="N92" s="19" t="s">
        <v>181</v>
      </c>
      <c r="O92" s="19">
        <f t="shared" si="16"/>
        <v>-27.3</v>
      </c>
      <c r="P92" s="20">
        <v>2.78</v>
      </c>
      <c r="Q92" s="20" t="s">
        <v>181</v>
      </c>
      <c r="R92" s="20">
        <f t="shared" si="17"/>
        <v>-7.9489094750528189</v>
      </c>
      <c r="S92" s="19">
        <f t="shared" si="18"/>
        <v>-6.1689094750528195</v>
      </c>
      <c r="T92" s="20">
        <v>34.5</v>
      </c>
      <c r="U92" s="20">
        <f t="shared" si="15"/>
        <v>307.64999999999998</v>
      </c>
      <c r="V92" s="23" t="s">
        <v>181</v>
      </c>
      <c r="W92" s="19">
        <f t="shared" si="12"/>
        <v>21.724160095555778</v>
      </c>
      <c r="X92" s="21">
        <f t="shared" si="13"/>
        <v>1504.8993702643768</v>
      </c>
      <c r="Y92" s="21">
        <f t="shared" si="14"/>
        <v>1621.6572198657941</v>
      </c>
    </row>
    <row r="93" spans="1:25" s="22" customFormat="1" ht="12.75" customHeight="1" x14ac:dyDescent="0.2">
      <c r="A93" s="19">
        <v>120</v>
      </c>
      <c r="B93" s="19">
        <f t="shared" si="9"/>
        <v>7</v>
      </c>
      <c r="C93" s="19">
        <f t="shared" si="10"/>
        <v>5</v>
      </c>
      <c r="D93" s="19">
        <v>113</v>
      </c>
      <c r="E93" s="19">
        <v>125</v>
      </c>
      <c r="F93" s="5" t="s">
        <v>996</v>
      </c>
      <c r="G93" s="24">
        <v>37.000205000000001</v>
      </c>
      <c r="H93" s="24">
        <v>-5</v>
      </c>
      <c r="I93" s="5" t="s">
        <v>189</v>
      </c>
      <c r="J93" s="37" t="s">
        <v>199</v>
      </c>
      <c r="K93" s="5">
        <v>1</v>
      </c>
      <c r="L93" s="5">
        <v>0</v>
      </c>
      <c r="M93" s="19">
        <v>-30.7</v>
      </c>
      <c r="N93" s="19" t="s">
        <v>181</v>
      </c>
      <c r="O93" s="19">
        <f t="shared" si="16"/>
        <v>-27.2</v>
      </c>
      <c r="P93" s="20">
        <v>3.38</v>
      </c>
      <c r="Q93" s="20" t="s">
        <v>181</v>
      </c>
      <c r="R93" s="20">
        <f t="shared" si="17"/>
        <v>-7.9489094750528189</v>
      </c>
      <c r="S93" s="19">
        <f t="shared" si="18"/>
        <v>-5.568909475052819</v>
      </c>
      <c r="T93" s="20">
        <v>34.5</v>
      </c>
      <c r="U93" s="20">
        <f t="shared" si="15"/>
        <v>307.64999999999998</v>
      </c>
      <c r="V93" s="23" t="s">
        <v>181</v>
      </c>
      <c r="W93" s="19">
        <f t="shared" si="12"/>
        <v>22.235907200809145</v>
      </c>
      <c r="X93" s="21">
        <f t="shared" si="13"/>
        <v>1685.5070476058613</v>
      </c>
      <c r="Y93" s="21">
        <f t="shared" si="14"/>
        <v>2120.354400926286</v>
      </c>
    </row>
    <row r="94" spans="1:25" s="22" customFormat="1" ht="12.75" customHeight="1" x14ac:dyDescent="0.2">
      <c r="A94" s="19">
        <v>120</v>
      </c>
      <c r="B94" s="19">
        <f t="shared" si="9"/>
        <v>7</v>
      </c>
      <c r="C94" s="19">
        <f t="shared" si="10"/>
        <v>5</v>
      </c>
      <c r="D94" s="19">
        <v>113</v>
      </c>
      <c r="E94" s="19">
        <v>125</v>
      </c>
      <c r="F94" s="5" t="s">
        <v>996</v>
      </c>
      <c r="G94" s="24">
        <v>37.000205000000001</v>
      </c>
      <c r="H94" s="24">
        <v>-5</v>
      </c>
      <c r="I94" s="5" t="s">
        <v>189</v>
      </c>
      <c r="J94" s="37" t="s">
        <v>200</v>
      </c>
      <c r="K94" s="5">
        <v>1</v>
      </c>
      <c r="L94" s="5">
        <v>0</v>
      </c>
      <c r="M94" s="19">
        <v>-28.9</v>
      </c>
      <c r="N94" s="19" t="s">
        <v>181</v>
      </c>
      <c r="O94" s="19">
        <f t="shared" si="16"/>
        <v>-25.4</v>
      </c>
      <c r="P94" s="20">
        <v>3.81</v>
      </c>
      <c r="Q94" s="20" t="s">
        <v>181</v>
      </c>
      <c r="R94" s="20">
        <f t="shared" si="17"/>
        <v>-7.9489094750528189</v>
      </c>
      <c r="S94" s="19">
        <f t="shared" si="18"/>
        <v>-5.1389094750528184</v>
      </c>
      <c r="T94" s="20">
        <v>34.5</v>
      </c>
      <c r="U94" s="20">
        <f t="shared" si="15"/>
        <v>307.64999999999998</v>
      </c>
      <c r="V94" s="23" t="s">
        <v>181</v>
      </c>
      <c r="W94" s="19">
        <f t="shared" si="12"/>
        <v>20.789134542322117</v>
      </c>
      <c r="X94" s="21">
        <f t="shared" si="13"/>
        <v>1258.5060036774162</v>
      </c>
      <c r="Y94" s="21">
        <f t="shared" si="14"/>
        <v>1134.2395029028057</v>
      </c>
    </row>
    <row r="95" spans="1:25" s="22" customFormat="1" ht="12.75" customHeight="1" x14ac:dyDescent="0.2">
      <c r="A95" s="19">
        <v>120</v>
      </c>
      <c r="B95" s="19">
        <f t="shared" si="9"/>
        <v>7</v>
      </c>
      <c r="C95" s="19">
        <f t="shared" si="10"/>
        <v>5</v>
      </c>
      <c r="D95" s="19">
        <v>113</v>
      </c>
      <c r="E95" s="19">
        <v>125</v>
      </c>
      <c r="F95" s="5" t="s">
        <v>996</v>
      </c>
      <c r="G95" s="24">
        <v>37.000205000000001</v>
      </c>
      <c r="H95" s="24">
        <v>-5</v>
      </c>
      <c r="I95" s="5" t="s">
        <v>189</v>
      </c>
      <c r="J95" s="37" t="s">
        <v>201</v>
      </c>
      <c r="K95" s="5">
        <v>1</v>
      </c>
      <c r="L95" s="5">
        <v>0</v>
      </c>
      <c r="M95" s="19">
        <v>-30</v>
      </c>
      <c r="N95" s="19" t="s">
        <v>181</v>
      </c>
      <c r="O95" s="19">
        <f t="shared" si="16"/>
        <v>-26.5</v>
      </c>
      <c r="P95" s="20">
        <v>3.66</v>
      </c>
      <c r="Q95" s="20" t="s">
        <v>181</v>
      </c>
      <c r="R95" s="20">
        <f t="shared" si="17"/>
        <v>-7.9489094750528189</v>
      </c>
      <c r="S95" s="19">
        <f t="shared" si="18"/>
        <v>-5.2889094750528187</v>
      </c>
      <c r="T95" s="20">
        <v>34.5</v>
      </c>
      <c r="U95" s="20">
        <f t="shared" si="15"/>
        <v>307.64999999999998</v>
      </c>
      <c r="V95" s="23" t="s">
        <v>181</v>
      </c>
      <c r="W95" s="19">
        <f t="shared" si="12"/>
        <v>21.788485387721714</v>
      </c>
      <c r="X95" s="21">
        <f t="shared" si="13"/>
        <v>1525.445436580359</v>
      </c>
      <c r="Y95" s="21">
        <f t="shared" si="14"/>
        <v>1671.0594706739541</v>
      </c>
    </row>
    <row r="96" spans="1:25" s="22" customFormat="1" ht="12.75" customHeight="1" x14ac:dyDescent="0.2">
      <c r="A96" s="19">
        <v>120</v>
      </c>
      <c r="B96" s="19">
        <f t="shared" si="9"/>
        <v>1</v>
      </c>
      <c r="C96" s="19">
        <f t="shared" si="10"/>
        <v>1</v>
      </c>
      <c r="D96" s="19">
        <v>119</v>
      </c>
      <c r="E96" s="19">
        <v>121</v>
      </c>
      <c r="F96" s="5" t="s">
        <v>996</v>
      </c>
      <c r="G96" s="24">
        <v>39.624299999999998</v>
      </c>
      <c r="H96" s="24">
        <v>19.921700000000001</v>
      </c>
      <c r="I96" s="5" t="s">
        <v>173</v>
      </c>
      <c r="J96" s="5" t="s">
        <v>180</v>
      </c>
      <c r="K96" s="5">
        <v>1</v>
      </c>
      <c r="L96" s="5">
        <v>0</v>
      </c>
      <c r="M96" s="19">
        <v>-32.4</v>
      </c>
      <c r="N96" s="19" t="s">
        <v>171</v>
      </c>
      <c r="O96" s="19">
        <f t="shared" si="16"/>
        <v>-28.9</v>
      </c>
      <c r="P96" s="20">
        <v>2.2999999999999998</v>
      </c>
      <c r="Q96" s="20" t="s">
        <v>171</v>
      </c>
      <c r="R96" s="20">
        <f t="shared" si="17"/>
        <v>-9.2505394892609552</v>
      </c>
      <c r="S96" s="19">
        <f t="shared" si="18"/>
        <v>-7.9505394892609553</v>
      </c>
      <c r="T96" s="20">
        <v>22.5</v>
      </c>
      <c r="U96" s="20">
        <f t="shared" si="15"/>
        <v>295.64999999999998</v>
      </c>
      <c r="V96" s="23" t="s">
        <v>583</v>
      </c>
      <c r="W96" s="19">
        <f t="shared" si="12"/>
        <v>21.572917836205406</v>
      </c>
      <c r="X96" s="21">
        <f t="shared" si="13"/>
        <v>1093.519605602062</v>
      </c>
      <c r="Y96" s="21">
        <f t="shared" si="14"/>
        <v>1136.6211124158967</v>
      </c>
    </row>
    <row r="97" spans="1:25" s="22" customFormat="1" ht="12.75" customHeight="1" x14ac:dyDescent="0.2">
      <c r="A97" s="26">
        <v>122</v>
      </c>
      <c r="B97" s="19">
        <v>4</v>
      </c>
      <c r="C97" s="19">
        <v>4</v>
      </c>
      <c r="D97" s="19">
        <v>118</v>
      </c>
      <c r="E97" s="19">
        <v>126</v>
      </c>
      <c r="F97" s="5" t="s">
        <v>996</v>
      </c>
      <c r="G97" s="24">
        <v>28.923400000000001</v>
      </c>
      <c r="H97" s="24">
        <v>50.820300000000003</v>
      </c>
      <c r="I97" s="5" t="s">
        <v>139</v>
      </c>
      <c r="J97" s="37" t="s">
        <v>202</v>
      </c>
      <c r="K97" s="5">
        <v>0</v>
      </c>
      <c r="L97" s="5">
        <v>0</v>
      </c>
      <c r="M97" s="19">
        <v>-28.9</v>
      </c>
      <c r="N97" s="19" t="s">
        <v>973</v>
      </c>
      <c r="O97" s="19">
        <f t="shared" si="16"/>
        <v>-25.4</v>
      </c>
      <c r="P97" s="20">
        <v>2</v>
      </c>
      <c r="Q97" s="20" t="s">
        <v>965</v>
      </c>
      <c r="R97" s="20">
        <f t="shared" si="17"/>
        <v>-8.4142126957955448</v>
      </c>
      <c r="S97" s="19">
        <f t="shared" si="18"/>
        <v>-7.4142126957955448</v>
      </c>
      <c r="T97" s="20">
        <v>30.1</v>
      </c>
      <c r="U97" s="20">
        <f t="shared" si="15"/>
        <v>303.25</v>
      </c>
      <c r="V97" s="20" t="s">
        <v>583</v>
      </c>
      <c r="W97" s="19">
        <f t="shared" si="12"/>
        <v>18.454532427872429</v>
      </c>
      <c r="X97" s="21">
        <f t="shared" si="13"/>
        <v>809.77242973044076</v>
      </c>
      <c r="Y97" s="21">
        <f t="shared" si="14"/>
        <v>587.35595828641294</v>
      </c>
    </row>
    <row r="98" spans="1:25" s="22" customFormat="1" ht="12.75" customHeight="1" x14ac:dyDescent="0.2">
      <c r="A98" s="26">
        <v>122</v>
      </c>
      <c r="B98" s="19">
        <v>4</v>
      </c>
      <c r="C98" s="19">
        <v>4</v>
      </c>
      <c r="D98" s="19">
        <v>118</v>
      </c>
      <c r="E98" s="19">
        <v>126</v>
      </c>
      <c r="F98" s="5" t="s">
        <v>996</v>
      </c>
      <c r="G98" s="24">
        <v>28.923400000000001</v>
      </c>
      <c r="H98" s="24">
        <v>50.820300000000003</v>
      </c>
      <c r="I98" s="5" t="s">
        <v>139</v>
      </c>
      <c r="J98" s="37" t="s">
        <v>203</v>
      </c>
      <c r="K98" s="5">
        <v>0</v>
      </c>
      <c r="L98" s="5">
        <v>0</v>
      </c>
      <c r="M98" s="19">
        <v>-29</v>
      </c>
      <c r="N98" s="19" t="s">
        <v>973</v>
      </c>
      <c r="O98" s="19">
        <f t="shared" si="16"/>
        <v>-25.5</v>
      </c>
      <c r="P98" s="20">
        <v>2</v>
      </c>
      <c r="Q98" s="20" t="s">
        <v>965</v>
      </c>
      <c r="R98" s="20">
        <f t="shared" si="17"/>
        <v>-8.4142126957955448</v>
      </c>
      <c r="S98" s="19">
        <f t="shared" si="18"/>
        <v>-7.4142126957955448</v>
      </c>
      <c r="T98" s="20">
        <v>30.1</v>
      </c>
      <c r="U98" s="20">
        <f t="shared" si="15"/>
        <v>303.25</v>
      </c>
      <c r="V98" s="20" t="s">
        <v>583</v>
      </c>
      <c r="W98" s="19">
        <f t="shared" si="12"/>
        <v>18.559042898106171</v>
      </c>
      <c r="X98" s="21">
        <f t="shared" si="13"/>
        <v>820.42979713937257</v>
      </c>
      <c r="Y98" s="21">
        <f t="shared" si="14"/>
        <v>598.84918809972419</v>
      </c>
    </row>
    <row r="99" spans="1:25" s="22" customFormat="1" ht="12.75" customHeight="1" x14ac:dyDescent="0.2">
      <c r="A99" s="19">
        <v>122</v>
      </c>
      <c r="B99" s="19">
        <f t="shared" ref="B99:B125" si="19">ABS(A99-D99)</f>
        <v>1</v>
      </c>
      <c r="C99" s="19">
        <f t="shared" ref="C99:C125" si="20">ABS(E99-A99)</f>
        <v>1</v>
      </c>
      <c r="D99" s="19">
        <v>121</v>
      </c>
      <c r="E99" s="19">
        <v>123</v>
      </c>
      <c r="F99" s="5" t="s">
        <v>996</v>
      </c>
      <c r="G99" s="24">
        <v>39.624299999999998</v>
      </c>
      <c r="H99" s="24">
        <v>19.921700000000001</v>
      </c>
      <c r="I99" s="5" t="s">
        <v>173</v>
      </c>
      <c r="J99" s="5" t="s">
        <v>204</v>
      </c>
      <c r="K99" s="5">
        <v>1</v>
      </c>
      <c r="L99" s="5">
        <v>0</v>
      </c>
      <c r="M99" s="19">
        <v>-31.4</v>
      </c>
      <c r="N99" s="19" t="s">
        <v>171</v>
      </c>
      <c r="O99" s="19">
        <f t="shared" si="16"/>
        <v>-27.9</v>
      </c>
      <c r="P99" s="20">
        <v>2.6</v>
      </c>
      <c r="Q99" s="20" t="s">
        <v>171</v>
      </c>
      <c r="R99" s="20">
        <f t="shared" si="17"/>
        <v>-9.2505394892609552</v>
      </c>
      <c r="S99" s="19">
        <f t="shared" si="18"/>
        <v>-7.6505394892609555</v>
      </c>
      <c r="T99" s="20">
        <v>22.5</v>
      </c>
      <c r="U99" s="20">
        <f t="shared" si="15"/>
        <v>295.64999999999998</v>
      </c>
      <c r="V99" s="23" t="s">
        <v>583</v>
      </c>
      <c r="W99" s="19">
        <f t="shared" si="12"/>
        <v>20.830635233761051</v>
      </c>
      <c r="X99" s="21">
        <f t="shared" si="13"/>
        <v>950.34649677267464</v>
      </c>
      <c r="Y99" s="21">
        <f t="shared" si="14"/>
        <v>861.74531837624204</v>
      </c>
    </row>
    <row r="100" spans="1:25" s="22" customFormat="1" ht="12.75" customHeight="1" x14ac:dyDescent="0.2">
      <c r="A100" s="19">
        <v>124</v>
      </c>
      <c r="B100" s="19">
        <f t="shared" si="19"/>
        <v>1</v>
      </c>
      <c r="C100" s="19">
        <f t="shared" si="20"/>
        <v>1</v>
      </c>
      <c r="D100" s="19">
        <v>123</v>
      </c>
      <c r="E100" s="19">
        <v>125</v>
      </c>
      <c r="F100" s="5" t="s">
        <v>996</v>
      </c>
      <c r="G100" s="24">
        <v>39.624299999999998</v>
      </c>
      <c r="H100" s="24">
        <v>19.921700000000001</v>
      </c>
      <c r="I100" s="5" t="s">
        <v>173</v>
      </c>
      <c r="J100" s="5" t="s">
        <v>205</v>
      </c>
      <c r="K100" s="5">
        <v>1</v>
      </c>
      <c r="L100" s="5">
        <v>0</v>
      </c>
      <c r="M100" s="19">
        <v>-31.8</v>
      </c>
      <c r="N100" s="19" t="s">
        <v>171</v>
      </c>
      <c r="O100" s="19">
        <f t="shared" si="16"/>
        <v>-28.3</v>
      </c>
      <c r="P100" s="20">
        <v>2.7</v>
      </c>
      <c r="Q100" s="20" t="s">
        <v>171</v>
      </c>
      <c r="R100" s="20">
        <f t="shared" si="17"/>
        <v>-9.2505394892609552</v>
      </c>
      <c r="S100" s="19">
        <f t="shared" si="18"/>
        <v>-7.550539489260955</v>
      </c>
      <c r="T100" s="20">
        <v>22.5</v>
      </c>
      <c r="U100" s="20">
        <f t="shared" si="15"/>
        <v>295.64999999999998</v>
      </c>
      <c r="V100" s="23" t="s">
        <v>583</v>
      </c>
      <c r="W100" s="19">
        <f t="shared" si="12"/>
        <v>21.353772265862993</v>
      </c>
      <c r="X100" s="21">
        <f t="shared" si="13"/>
        <v>1046.9534623937766</v>
      </c>
      <c r="Y100" s="21">
        <f t="shared" si="14"/>
        <v>1038.7958163498197</v>
      </c>
    </row>
    <row r="101" spans="1:25" s="22" customFormat="1" ht="12.75" customHeight="1" x14ac:dyDescent="0.2">
      <c r="A101" s="19">
        <v>140</v>
      </c>
      <c r="B101" s="19">
        <f t="shared" si="19"/>
        <v>7.0999999999999943</v>
      </c>
      <c r="C101" s="19">
        <f t="shared" si="20"/>
        <v>5</v>
      </c>
      <c r="D101" s="19">
        <v>132.9</v>
      </c>
      <c r="E101" s="19">
        <v>145</v>
      </c>
      <c r="F101" s="5" t="s">
        <v>997</v>
      </c>
      <c r="G101" s="24">
        <v>28.923400000000001</v>
      </c>
      <c r="H101" s="24">
        <v>50.820300000000003</v>
      </c>
      <c r="I101" s="5" t="s">
        <v>139</v>
      </c>
      <c r="J101" s="37" t="s">
        <v>206</v>
      </c>
      <c r="K101" s="5">
        <v>0</v>
      </c>
      <c r="L101" s="5">
        <v>0</v>
      </c>
      <c r="M101" s="19">
        <v>-30</v>
      </c>
      <c r="N101" s="19" t="s">
        <v>973</v>
      </c>
      <c r="O101" s="19">
        <f t="shared" si="16"/>
        <v>-26.5</v>
      </c>
      <c r="P101" s="20">
        <v>1</v>
      </c>
      <c r="Q101" s="20" t="s">
        <v>965</v>
      </c>
      <c r="R101" s="20">
        <f t="shared" si="17"/>
        <v>-8.3927698138078775</v>
      </c>
      <c r="S101" s="19">
        <f t="shared" si="18"/>
        <v>-8.3927698138078775</v>
      </c>
      <c r="T101" s="20">
        <v>30.3</v>
      </c>
      <c r="U101" s="20">
        <f t="shared" si="15"/>
        <v>303.45</v>
      </c>
      <c r="V101" s="20" t="s">
        <v>583</v>
      </c>
      <c r="W101" s="19">
        <f t="shared" si="12"/>
        <v>18.600133730038102</v>
      </c>
      <c r="X101" s="21">
        <f t="shared" si="13"/>
        <v>828.53713239924389</v>
      </c>
      <c r="Y101" s="21">
        <f t="shared" si="14"/>
        <v>606.30252975853523</v>
      </c>
    </row>
    <row r="102" spans="1:25" s="22" customFormat="1" ht="12.75" customHeight="1" x14ac:dyDescent="0.2">
      <c r="A102" s="19">
        <v>140</v>
      </c>
      <c r="B102" s="19">
        <f t="shared" si="19"/>
        <v>7.0999999999999943</v>
      </c>
      <c r="C102" s="19">
        <f t="shared" si="20"/>
        <v>5</v>
      </c>
      <c r="D102" s="19">
        <v>132.9</v>
      </c>
      <c r="E102" s="19">
        <v>145</v>
      </c>
      <c r="F102" s="5" t="s">
        <v>997</v>
      </c>
      <c r="G102" s="24">
        <v>28.923400000000001</v>
      </c>
      <c r="H102" s="24">
        <v>50.820300000000003</v>
      </c>
      <c r="I102" s="5" t="s">
        <v>139</v>
      </c>
      <c r="J102" s="37" t="s">
        <v>207</v>
      </c>
      <c r="K102" s="5">
        <v>0</v>
      </c>
      <c r="L102" s="5">
        <v>0</v>
      </c>
      <c r="M102" s="19">
        <v>-29.7</v>
      </c>
      <c r="N102" s="19" t="s">
        <v>973</v>
      </c>
      <c r="O102" s="19">
        <f t="shared" si="16"/>
        <v>-26.2</v>
      </c>
      <c r="P102" s="20">
        <v>1</v>
      </c>
      <c r="Q102" s="20" t="s">
        <v>965</v>
      </c>
      <c r="R102" s="20">
        <f t="shared" si="17"/>
        <v>-8.3927698138078775</v>
      </c>
      <c r="S102" s="19">
        <f t="shared" si="18"/>
        <v>-8.3927698138078775</v>
      </c>
      <c r="T102" s="20">
        <v>30.3</v>
      </c>
      <c r="U102" s="20">
        <f t="shared" si="15"/>
        <v>303.45</v>
      </c>
      <c r="V102" s="20" t="s">
        <v>583</v>
      </c>
      <c r="W102" s="19">
        <f t="shared" si="12"/>
        <v>18.286332086868249</v>
      </c>
      <c r="X102" s="21">
        <f t="shared" si="13"/>
        <v>796.88302654497056</v>
      </c>
      <c r="Y102" s="21">
        <f t="shared" si="14"/>
        <v>572.41047681910061</v>
      </c>
    </row>
    <row r="103" spans="1:25" s="22" customFormat="1" ht="12.75" customHeight="1" x14ac:dyDescent="0.2">
      <c r="A103" s="19">
        <v>144</v>
      </c>
      <c r="B103" s="19">
        <f t="shared" si="19"/>
        <v>6</v>
      </c>
      <c r="C103" s="19">
        <f t="shared" si="20"/>
        <v>6</v>
      </c>
      <c r="D103" s="19">
        <v>138</v>
      </c>
      <c r="E103" s="19">
        <v>150</v>
      </c>
      <c r="F103" s="5" t="s">
        <v>998</v>
      </c>
      <c r="G103" s="24" t="s">
        <v>999</v>
      </c>
      <c r="H103" s="24" t="s">
        <v>1000</v>
      </c>
      <c r="I103" s="5" t="s">
        <v>216</v>
      </c>
      <c r="J103" s="5" t="s">
        <v>215</v>
      </c>
      <c r="K103" s="5">
        <v>0</v>
      </c>
      <c r="L103" s="5">
        <v>0</v>
      </c>
      <c r="M103" s="19">
        <v>-32.299999999999997</v>
      </c>
      <c r="N103" s="19" t="s">
        <v>214</v>
      </c>
      <c r="O103" s="19">
        <f t="shared" si="16"/>
        <v>-28.799999999999997</v>
      </c>
      <c r="P103" s="20">
        <v>2</v>
      </c>
      <c r="Q103" s="20" t="s">
        <v>786</v>
      </c>
      <c r="R103" s="20">
        <f t="shared" si="17"/>
        <v>-10.130998090609271</v>
      </c>
      <c r="S103" s="19">
        <f t="shared" si="18"/>
        <v>-9.1309980906092711</v>
      </c>
      <c r="T103" s="20">
        <v>14.9</v>
      </c>
      <c r="U103" s="20">
        <f t="shared" si="15"/>
        <v>288.04999999999995</v>
      </c>
      <c r="V103" s="20" t="s">
        <v>1099</v>
      </c>
      <c r="W103" s="19">
        <f t="shared" si="12"/>
        <v>20.252267204891481</v>
      </c>
      <c r="X103" s="21">
        <f t="shared" si="13"/>
        <v>693.66644254857363</v>
      </c>
      <c r="Y103" s="21">
        <f t="shared" si="14"/>
        <v>583.24355735381619</v>
      </c>
    </row>
    <row r="104" spans="1:25" s="22" customFormat="1" ht="12.75" customHeight="1" x14ac:dyDescent="0.2">
      <c r="A104" s="19">
        <v>145</v>
      </c>
      <c r="B104" s="19">
        <f t="shared" si="19"/>
        <v>0</v>
      </c>
      <c r="C104" s="19">
        <f t="shared" si="20"/>
        <v>7</v>
      </c>
      <c r="D104" s="19">
        <v>145</v>
      </c>
      <c r="E104" s="19">
        <v>152</v>
      </c>
      <c r="F104" s="5" t="s">
        <v>1001</v>
      </c>
      <c r="G104" s="24">
        <v>45.994</v>
      </c>
      <c r="H104" s="24">
        <v>5.7907000000000002</v>
      </c>
      <c r="I104" s="5" t="s">
        <v>210</v>
      </c>
      <c r="J104" s="5" t="s">
        <v>1002</v>
      </c>
      <c r="K104" s="5">
        <v>1</v>
      </c>
      <c r="L104" s="5">
        <v>0</v>
      </c>
      <c r="M104" s="19">
        <v>-31.3</v>
      </c>
      <c r="N104" s="19" t="s">
        <v>1003</v>
      </c>
      <c r="O104" s="19">
        <f t="shared" si="16"/>
        <v>-27.8</v>
      </c>
      <c r="P104" s="20">
        <v>0.9</v>
      </c>
      <c r="Q104" s="20" t="s">
        <v>965</v>
      </c>
      <c r="R104" s="20">
        <f t="shared" si="17"/>
        <v>-9.6503234639739865</v>
      </c>
      <c r="S104" s="19">
        <f t="shared" si="18"/>
        <v>-9.7503234639739862</v>
      </c>
      <c r="T104" s="20">
        <v>19</v>
      </c>
      <c r="U104" s="20">
        <f t="shared" si="15"/>
        <v>292.14999999999998</v>
      </c>
      <c r="V104" s="23" t="s">
        <v>792</v>
      </c>
      <c r="W104" s="19">
        <f t="shared" si="12"/>
        <v>18.565805941191059</v>
      </c>
      <c r="X104" s="21">
        <f t="shared" si="13"/>
        <v>616.50002065600063</v>
      </c>
      <c r="Y104" s="21">
        <f t="shared" si="14"/>
        <v>450.16631257123885</v>
      </c>
    </row>
    <row r="105" spans="1:25" s="22" customFormat="1" ht="12.75" customHeight="1" x14ac:dyDescent="0.2">
      <c r="A105" s="19">
        <v>145</v>
      </c>
      <c r="B105" s="19">
        <f t="shared" si="19"/>
        <v>0</v>
      </c>
      <c r="C105" s="19">
        <f t="shared" si="20"/>
        <v>7</v>
      </c>
      <c r="D105" s="19">
        <v>145</v>
      </c>
      <c r="E105" s="19">
        <v>152</v>
      </c>
      <c r="F105" s="5" t="s">
        <v>1001</v>
      </c>
      <c r="G105" s="24">
        <v>45.994</v>
      </c>
      <c r="H105" s="24">
        <v>5.7907000000000002</v>
      </c>
      <c r="I105" s="5" t="s">
        <v>210</v>
      </c>
      <c r="J105" s="5" t="s">
        <v>1004</v>
      </c>
      <c r="K105" s="5">
        <v>1</v>
      </c>
      <c r="L105" s="5">
        <v>0</v>
      </c>
      <c r="M105" s="19">
        <v>-31.4</v>
      </c>
      <c r="N105" s="19" t="s">
        <v>1003</v>
      </c>
      <c r="O105" s="19">
        <f t="shared" si="16"/>
        <v>-27.9</v>
      </c>
      <c r="P105" s="20">
        <v>0.9</v>
      </c>
      <c r="Q105" s="20" t="s">
        <v>965</v>
      </c>
      <c r="R105" s="20">
        <f t="shared" si="17"/>
        <v>-9.6503234639739865</v>
      </c>
      <c r="S105" s="19">
        <f t="shared" si="18"/>
        <v>-9.7503234639739862</v>
      </c>
      <c r="T105" s="20">
        <v>19</v>
      </c>
      <c r="U105" s="20">
        <f t="shared" si="15"/>
        <v>292.14999999999998</v>
      </c>
      <c r="V105" s="23" t="s">
        <v>792</v>
      </c>
      <c r="W105" s="19">
        <f t="shared" si="12"/>
        <v>18.670585882137658</v>
      </c>
      <c r="X105" s="21">
        <f t="shared" si="13"/>
        <v>624.75055317165084</v>
      </c>
      <c r="Y105" s="21">
        <f t="shared" si="14"/>
        <v>459.18613746639249</v>
      </c>
    </row>
    <row r="106" spans="1:25" s="22" customFormat="1" ht="12.75" customHeight="1" x14ac:dyDescent="0.2">
      <c r="A106" s="19">
        <v>145</v>
      </c>
      <c r="B106" s="19">
        <f t="shared" si="19"/>
        <v>0</v>
      </c>
      <c r="C106" s="19">
        <f t="shared" si="20"/>
        <v>7</v>
      </c>
      <c r="D106" s="19">
        <v>145</v>
      </c>
      <c r="E106" s="19">
        <v>152</v>
      </c>
      <c r="F106" s="5" t="s">
        <v>1001</v>
      </c>
      <c r="G106" s="24">
        <v>45.994</v>
      </c>
      <c r="H106" s="24">
        <v>5.7907000000000002</v>
      </c>
      <c r="I106" s="5" t="s">
        <v>210</v>
      </c>
      <c r="J106" s="5" t="s">
        <v>1005</v>
      </c>
      <c r="K106" s="5">
        <v>1</v>
      </c>
      <c r="L106" s="5">
        <v>0</v>
      </c>
      <c r="M106" s="19">
        <v>-30</v>
      </c>
      <c r="N106" s="19" t="s">
        <v>1003</v>
      </c>
      <c r="O106" s="19">
        <f t="shared" si="16"/>
        <v>-26.5</v>
      </c>
      <c r="P106" s="20">
        <v>1</v>
      </c>
      <c r="Q106" s="20" t="s">
        <v>965</v>
      </c>
      <c r="R106" s="20">
        <f t="shared" si="17"/>
        <v>-9.6503234639739865</v>
      </c>
      <c r="S106" s="19">
        <f t="shared" si="18"/>
        <v>-9.6503234639739865</v>
      </c>
      <c r="T106" s="20">
        <v>19</v>
      </c>
      <c r="U106" s="20">
        <f t="shared" si="15"/>
        <v>292.14999999999998</v>
      </c>
      <c r="V106" s="23" t="s">
        <v>792</v>
      </c>
      <c r="W106" s="19">
        <f t="shared" si="12"/>
        <v>17.308347751439079</v>
      </c>
      <c r="X106" s="21">
        <f t="shared" si="13"/>
        <v>532.16012408544407</v>
      </c>
      <c r="Y106" s="21">
        <f t="shared" si="14"/>
        <v>364.29022336815075</v>
      </c>
    </row>
    <row r="107" spans="1:25" s="22" customFormat="1" ht="12.75" customHeight="1" x14ac:dyDescent="0.2">
      <c r="A107" s="19">
        <v>145</v>
      </c>
      <c r="B107" s="19">
        <f t="shared" si="19"/>
        <v>0</v>
      </c>
      <c r="C107" s="19">
        <f t="shared" si="20"/>
        <v>7</v>
      </c>
      <c r="D107" s="19">
        <v>145</v>
      </c>
      <c r="E107" s="19">
        <v>152</v>
      </c>
      <c r="F107" s="5" t="s">
        <v>1001</v>
      </c>
      <c r="G107" s="24">
        <v>50.611800000000002</v>
      </c>
      <c r="H107" s="24">
        <v>-2.1316999999999999</v>
      </c>
      <c r="I107" s="5" t="s">
        <v>210</v>
      </c>
      <c r="J107" s="5" t="s">
        <v>209</v>
      </c>
      <c r="K107" s="5">
        <v>1</v>
      </c>
      <c r="L107" s="5">
        <v>0</v>
      </c>
      <c r="M107" s="19">
        <v>-30.3</v>
      </c>
      <c r="N107" s="19" t="s">
        <v>208</v>
      </c>
      <c r="O107" s="19">
        <f t="shared" si="16"/>
        <v>-26.8</v>
      </c>
      <c r="P107" s="20">
        <v>1</v>
      </c>
      <c r="Q107" s="20" t="s">
        <v>965</v>
      </c>
      <c r="R107" s="20">
        <f t="shared" si="17"/>
        <v>-9.6503234639739865</v>
      </c>
      <c r="S107" s="19">
        <f t="shared" si="18"/>
        <v>-9.6503234639739865</v>
      </c>
      <c r="T107" s="20">
        <v>19</v>
      </c>
      <c r="U107" s="20">
        <f t="shared" si="15"/>
        <v>292.14999999999998</v>
      </c>
      <c r="V107" s="23" t="s">
        <v>792</v>
      </c>
      <c r="W107" s="19">
        <f t="shared" si="12"/>
        <v>17.621944652718824</v>
      </c>
      <c r="X107" s="21">
        <f t="shared" si="13"/>
        <v>550.95745743941404</v>
      </c>
      <c r="Y107" s="21">
        <f t="shared" si="14"/>
        <v>382.48698636168371</v>
      </c>
    </row>
    <row r="108" spans="1:25" s="22" customFormat="1" ht="12.75" customHeight="1" x14ac:dyDescent="0.2">
      <c r="A108" s="19">
        <v>145</v>
      </c>
      <c r="B108" s="19">
        <f t="shared" si="19"/>
        <v>0</v>
      </c>
      <c r="C108" s="19">
        <f t="shared" si="20"/>
        <v>7</v>
      </c>
      <c r="D108" s="19">
        <v>145</v>
      </c>
      <c r="E108" s="19">
        <v>152</v>
      </c>
      <c r="F108" s="5" t="s">
        <v>1001</v>
      </c>
      <c r="G108" s="24">
        <v>50.611800000000002</v>
      </c>
      <c r="H108" s="24">
        <v>-2.1316999999999999</v>
      </c>
      <c r="I108" s="5" t="s">
        <v>210</v>
      </c>
      <c r="J108" s="5" t="s">
        <v>211</v>
      </c>
      <c r="K108" s="5">
        <v>1</v>
      </c>
      <c r="L108" s="5">
        <v>0</v>
      </c>
      <c r="M108" s="19">
        <v>-33.200000000000003</v>
      </c>
      <c r="N108" s="19" t="s">
        <v>208</v>
      </c>
      <c r="O108" s="19">
        <f t="shared" si="16"/>
        <v>-29.700000000000003</v>
      </c>
      <c r="P108" s="20">
        <v>1</v>
      </c>
      <c r="Q108" s="20" t="s">
        <v>965</v>
      </c>
      <c r="R108" s="20">
        <f t="shared" si="17"/>
        <v>-9.6503234639739865</v>
      </c>
      <c r="S108" s="19">
        <f t="shared" si="18"/>
        <v>-9.6503234639739865</v>
      </c>
      <c r="T108" s="20">
        <v>19</v>
      </c>
      <c r="U108" s="20">
        <f t="shared" si="15"/>
        <v>292.14999999999998</v>
      </c>
      <c r="V108" s="23" t="s">
        <v>792</v>
      </c>
      <c r="W108" s="19">
        <f t="shared" ref="W108:W125" si="21">1000*((S108+1000)/(O108+1000)-1)</f>
        <v>20.663378889030248</v>
      </c>
      <c r="X108" s="21">
        <f t="shared" ref="X108:X125" si="22">(168/(26.5-W108))/(EXP(-58.0931+90.5069*(100/U108)+22.294*LN(U108/100)+34*(0.02777+(-0.02589)*(U108/100)+0.00506*(U108/100)^2)))</f>
        <v>838.05864868479046</v>
      </c>
      <c r="Y108" s="21">
        <f t="shared" ref="Y108:Y125" si="23">(82.4/(23.9-W108))/(EXP(-58.093+90.5069*(100/U108)+22.294*LN(U108/100)+34*(0.02777+(-0.0259)*(U108/100)+0.00506*(U108/100)^2)))</f>
        <v>741.90780683438265</v>
      </c>
    </row>
    <row r="109" spans="1:25" s="22" customFormat="1" ht="12.75" customHeight="1" x14ac:dyDescent="0.2">
      <c r="A109" s="19">
        <v>145</v>
      </c>
      <c r="B109" s="19">
        <f t="shared" si="19"/>
        <v>0</v>
      </c>
      <c r="C109" s="19">
        <f t="shared" si="20"/>
        <v>7</v>
      </c>
      <c r="D109" s="19">
        <v>145</v>
      </c>
      <c r="E109" s="19">
        <v>152</v>
      </c>
      <c r="F109" s="5" t="s">
        <v>1001</v>
      </c>
      <c r="G109" s="24">
        <v>50.611800000000002</v>
      </c>
      <c r="H109" s="24">
        <v>-2.1316999999999999</v>
      </c>
      <c r="I109" s="5" t="s">
        <v>210</v>
      </c>
      <c r="J109" s="5" t="s">
        <v>212</v>
      </c>
      <c r="K109" s="5">
        <v>1</v>
      </c>
      <c r="L109" s="5">
        <v>0</v>
      </c>
      <c r="M109" s="19">
        <v>-29.9</v>
      </c>
      <c r="N109" s="19" t="s">
        <v>208</v>
      </c>
      <c r="O109" s="19">
        <f t="shared" si="16"/>
        <v>-26.4</v>
      </c>
      <c r="P109" s="20">
        <v>1</v>
      </c>
      <c r="Q109" s="20" t="s">
        <v>965</v>
      </c>
      <c r="R109" s="20">
        <f t="shared" si="17"/>
        <v>-9.6503234639739865</v>
      </c>
      <c r="S109" s="19">
        <f t="shared" si="18"/>
        <v>-9.6503234639739865</v>
      </c>
      <c r="T109" s="20">
        <v>19</v>
      </c>
      <c r="U109" s="20">
        <f t="shared" ref="U109:U121" si="24">T109+273.15</f>
        <v>292.14999999999998</v>
      </c>
      <c r="V109" s="23" t="s">
        <v>792</v>
      </c>
      <c r="W109" s="19">
        <f t="shared" si="21"/>
        <v>17.203858397725867</v>
      </c>
      <c r="X109" s="21">
        <f t="shared" si="22"/>
        <v>526.1786029537061</v>
      </c>
      <c r="Y109" s="21">
        <f t="shared" si="23"/>
        <v>358.60568856218833</v>
      </c>
    </row>
    <row r="110" spans="1:25" s="22" customFormat="1" ht="12.75" customHeight="1" x14ac:dyDescent="0.2">
      <c r="A110" s="19">
        <v>145</v>
      </c>
      <c r="B110" s="19">
        <f t="shared" si="19"/>
        <v>0</v>
      </c>
      <c r="C110" s="19">
        <f t="shared" si="20"/>
        <v>7</v>
      </c>
      <c r="D110" s="19">
        <v>145</v>
      </c>
      <c r="E110" s="19">
        <v>152</v>
      </c>
      <c r="F110" s="5" t="s">
        <v>1001</v>
      </c>
      <c r="G110" s="24">
        <v>50.611800000000002</v>
      </c>
      <c r="H110" s="24">
        <v>-2.1316999999999999</v>
      </c>
      <c r="I110" s="5" t="s">
        <v>210</v>
      </c>
      <c r="J110" s="5" t="s">
        <v>213</v>
      </c>
      <c r="K110" s="5">
        <v>1</v>
      </c>
      <c r="L110" s="5">
        <v>0</v>
      </c>
      <c r="M110" s="19">
        <v>-21.4</v>
      </c>
      <c r="N110" s="19" t="s">
        <v>208</v>
      </c>
      <c r="O110" s="19">
        <f t="shared" si="16"/>
        <v>-17.899999999999999</v>
      </c>
      <c r="P110" s="20">
        <v>1</v>
      </c>
      <c r="Q110" s="20" t="s">
        <v>965</v>
      </c>
      <c r="R110" s="20">
        <f t="shared" si="17"/>
        <v>-9.6503234639739865</v>
      </c>
      <c r="S110" s="19">
        <f t="shared" si="18"/>
        <v>-9.6503234639739865</v>
      </c>
      <c r="T110" s="20">
        <v>19</v>
      </c>
      <c r="U110" s="20">
        <f t="shared" si="24"/>
        <v>292.14999999999998</v>
      </c>
      <c r="V110" s="23" t="s">
        <v>792</v>
      </c>
      <c r="W110" s="19">
        <f t="shared" si="21"/>
        <v>8.4000372019406022</v>
      </c>
      <c r="X110" s="21">
        <f t="shared" si="22"/>
        <v>270.24535109369776</v>
      </c>
      <c r="Y110" s="21">
        <f t="shared" si="23"/>
        <v>154.92130537849235</v>
      </c>
    </row>
    <row r="111" spans="1:25" s="22" customFormat="1" ht="12.75" customHeight="1" x14ac:dyDescent="0.2">
      <c r="A111" s="19">
        <v>145</v>
      </c>
      <c r="B111" s="19">
        <f t="shared" si="19"/>
        <v>0</v>
      </c>
      <c r="C111" s="19">
        <f t="shared" si="20"/>
        <v>7</v>
      </c>
      <c r="D111" s="19">
        <v>145</v>
      </c>
      <c r="E111" s="19">
        <v>152</v>
      </c>
      <c r="F111" s="5" t="s">
        <v>1001</v>
      </c>
      <c r="G111" s="24">
        <v>50.611800000000002</v>
      </c>
      <c r="H111" s="24">
        <v>-2.1316999999999999</v>
      </c>
      <c r="I111" s="5" t="s">
        <v>210</v>
      </c>
      <c r="J111" s="5" t="s">
        <v>217</v>
      </c>
      <c r="K111" s="5">
        <v>1</v>
      </c>
      <c r="L111" s="5">
        <v>0</v>
      </c>
      <c r="M111" s="19">
        <v>-27.8</v>
      </c>
      <c r="N111" s="19" t="s">
        <v>208</v>
      </c>
      <c r="O111" s="19">
        <f t="shared" si="16"/>
        <v>-24.3</v>
      </c>
      <c r="P111" s="20">
        <v>1</v>
      </c>
      <c r="Q111" s="20" t="s">
        <v>965</v>
      </c>
      <c r="R111" s="20">
        <f t="shared" si="17"/>
        <v>-9.6503234639739865</v>
      </c>
      <c r="S111" s="19">
        <f t="shared" si="18"/>
        <v>-9.6503234639739865</v>
      </c>
      <c r="T111" s="20">
        <v>19</v>
      </c>
      <c r="U111" s="20">
        <f t="shared" si="24"/>
        <v>292.14999999999998</v>
      </c>
      <c r="V111" s="23" t="s">
        <v>792</v>
      </c>
      <c r="W111" s="19">
        <f t="shared" si="21"/>
        <v>15.014529605438032</v>
      </c>
      <c r="X111" s="21">
        <f t="shared" si="22"/>
        <v>425.87988415871746</v>
      </c>
      <c r="Y111" s="21">
        <f t="shared" si="23"/>
        <v>270.24730974997613</v>
      </c>
    </row>
    <row r="112" spans="1:25" s="22" customFormat="1" ht="12.75" customHeight="1" x14ac:dyDescent="0.2">
      <c r="A112" s="19">
        <v>146</v>
      </c>
      <c r="B112" s="19">
        <f t="shared" si="19"/>
        <v>1</v>
      </c>
      <c r="C112" s="19">
        <f t="shared" si="20"/>
        <v>6</v>
      </c>
      <c r="D112" s="19">
        <v>145</v>
      </c>
      <c r="E112" s="19">
        <v>152</v>
      </c>
      <c r="F112" s="5" t="s">
        <v>1001</v>
      </c>
      <c r="G112" s="24">
        <v>50.611800000000002</v>
      </c>
      <c r="H112" s="24">
        <v>-2.1316999999999999</v>
      </c>
      <c r="I112" s="5" t="s">
        <v>210</v>
      </c>
      <c r="J112" s="5" t="s">
        <v>218</v>
      </c>
      <c r="K112" s="5">
        <v>1</v>
      </c>
      <c r="L112" s="5">
        <v>0</v>
      </c>
      <c r="M112" s="19">
        <v>-27.8</v>
      </c>
      <c r="N112" s="19" t="s">
        <v>208</v>
      </c>
      <c r="O112" s="19">
        <f t="shared" si="16"/>
        <v>-24.3</v>
      </c>
      <c r="P112" s="20">
        <v>1</v>
      </c>
      <c r="Q112" s="20" t="s">
        <v>965</v>
      </c>
      <c r="R112" s="20">
        <f t="shared" si="17"/>
        <v>-9.6503234639739865</v>
      </c>
      <c r="S112" s="19">
        <f t="shared" si="18"/>
        <v>-9.6503234639739865</v>
      </c>
      <c r="T112" s="20">
        <v>19</v>
      </c>
      <c r="U112" s="20">
        <f t="shared" si="24"/>
        <v>292.14999999999998</v>
      </c>
      <c r="V112" s="23" t="s">
        <v>792</v>
      </c>
      <c r="W112" s="19">
        <f t="shared" si="21"/>
        <v>15.014529605438032</v>
      </c>
      <c r="X112" s="21">
        <f t="shared" si="22"/>
        <v>425.87988415871746</v>
      </c>
      <c r="Y112" s="21">
        <f t="shared" si="23"/>
        <v>270.24730974997613</v>
      </c>
    </row>
    <row r="113" spans="1:25" s="22" customFormat="1" ht="12.75" customHeight="1" x14ac:dyDescent="0.2">
      <c r="A113" s="19">
        <v>146</v>
      </c>
      <c r="B113" s="19">
        <f t="shared" si="19"/>
        <v>1</v>
      </c>
      <c r="C113" s="19">
        <f t="shared" si="20"/>
        <v>6</v>
      </c>
      <c r="D113" s="19">
        <v>145</v>
      </c>
      <c r="E113" s="19">
        <v>152</v>
      </c>
      <c r="F113" s="5" t="s">
        <v>1001</v>
      </c>
      <c r="G113" s="24">
        <v>50.611800000000002</v>
      </c>
      <c r="H113" s="24">
        <v>-2.1316999999999999</v>
      </c>
      <c r="I113" s="5" t="s">
        <v>210</v>
      </c>
      <c r="J113" s="5" t="s">
        <v>221</v>
      </c>
      <c r="K113" s="5">
        <v>1</v>
      </c>
      <c r="L113" s="5">
        <v>0</v>
      </c>
      <c r="M113" s="19">
        <v>-31.6</v>
      </c>
      <c r="N113" s="19" t="s">
        <v>208</v>
      </c>
      <c r="O113" s="19">
        <f t="shared" si="16"/>
        <v>-28.1</v>
      </c>
      <c r="P113" s="20">
        <v>1</v>
      </c>
      <c r="Q113" s="20" t="s">
        <v>965</v>
      </c>
      <c r="R113" s="20">
        <f t="shared" si="17"/>
        <v>-9.6503234639739865</v>
      </c>
      <c r="S113" s="19">
        <f t="shared" si="18"/>
        <v>-9.6503234639739865</v>
      </c>
      <c r="T113" s="20">
        <v>19</v>
      </c>
      <c r="U113" s="20">
        <f t="shared" si="24"/>
        <v>292.14999999999998</v>
      </c>
      <c r="V113" s="23" t="s">
        <v>792</v>
      </c>
      <c r="W113" s="19">
        <f t="shared" si="21"/>
        <v>18.983101693616611</v>
      </c>
      <c r="X113" s="21">
        <f t="shared" si="22"/>
        <v>650.72462095045262</v>
      </c>
      <c r="Y113" s="21">
        <f t="shared" si="23"/>
        <v>488.37179871626876</v>
      </c>
    </row>
    <row r="114" spans="1:25" s="22" customFormat="1" ht="12.75" customHeight="1" x14ac:dyDescent="0.2">
      <c r="A114" s="19">
        <v>146</v>
      </c>
      <c r="B114" s="19">
        <f t="shared" si="19"/>
        <v>8</v>
      </c>
      <c r="C114" s="19">
        <f t="shared" si="20"/>
        <v>4</v>
      </c>
      <c r="D114" s="19">
        <v>138</v>
      </c>
      <c r="E114" s="19">
        <v>150</v>
      </c>
      <c r="F114" s="5" t="s">
        <v>998</v>
      </c>
      <c r="G114" s="24" t="s">
        <v>999</v>
      </c>
      <c r="H114" s="24" t="s">
        <v>1000</v>
      </c>
      <c r="I114" s="5" t="s">
        <v>220</v>
      </c>
      <c r="J114" s="5" t="s">
        <v>219</v>
      </c>
      <c r="K114" s="5">
        <v>0</v>
      </c>
      <c r="L114" s="5">
        <v>0</v>
      </c>
      <c r="M114" s="19">
        <v>-32.9</v>
      </c>
      <c r="N114" s="19" t="s">
        <v>214</v>
      </c>
      <c r="O114" s="19">
        <f t="shared" ref="O114:O165" si="25">M114+3.5</f>
        <v>-29.4</v>
      </c>
      <c r="P114" s="20">
        <v>2</v>
      </c>
      <c r="Q114" s="20" t="s">
        <v>786</v>
      </c>
      <c r="R114" s="20">
        <f t="shared" si="17"/>
        <v>-10.130998090609271</v>
      </c>
      <c r="S114" s="19">
        <f t="shared" si="18"/>
        <v>-9.1309980906092711</v>
      </c>
      <c r="T114" s="20">
        <v>14.9</v>
      </c>
      <c r="U114" s="20">
        <f t="shared" si="24"/>
        <v>288.04999999999995</v>
      </c>
      <c r="V114" s="20" t="s">
        <v>1099</v>
      </c>
      <c r="W114" s="19">
        <f t="shared" si="21"/>
        <v>20.882960961663642</v>
      </c>
      <c r="X114" s="21">
        <f t="shared" si="22"/>
        <v>771.55286840601525</v>
      </c>
      <c r="Y114" s="21">
        <f t="shared" si="23"/>
        <v>705.16709418132598</v>
      </c>
    </row>
    <row r="115" spans="1:25" s="22" customFormat="1" ht="12.75" customHeight="1" x14ac:dyDescent="0.2">
      <c r="A115" s="19">
        <v>147</v>
      </c>
      <c r="B115" s="19">
        <f t="shared" si="19"/>
        <v>2</v>
      </c>
      <c r="C115" s="19">
        <f t="shared" si="20"/>
        <v>5</v>
      </c>
      <c r="D115" s="19">
        <v>145</v>
      </c>
      <c r="E115" s="19">
        <v>152</v>
      </c>
      <c r="F115" s="5" t="s">
        <v>1001</v>
      </c>
      <c r="G115" s="24">
        <v>50.611800000000002</v>
      </c>
      <c r="H115" s="24">
        <v>-2.1316999999999999</v>
      </c>
      <c r="I115" s="5" t="s">
        <v>210</v>
      </c>
      <c r="J115" s="5" t="s">
        <v>222</v>
      </c>
      <c r="K115" s="5">
        <v>1</v>
      </c>
      <c r="L115" s="5">
        <v>0</v>
      </c>
      <c r="M115" s="19">
        <v>-32</v>
      </c>
      <c r="N115" s="19" t="s">
        <v>208</v>
      </c>
      <c r="O115" s="19">
        <f t="shared" si="25"/>
        <v>-28.5</v>
      </c>
      <c r="P115" s="20">
        <v>1.2</v>
      </c>
      <c r="Q115" s="20" t="s">
        <v>965</v>
      </c>
      <c r="R115" s="20">
        <f t="shared" si="17"/>
        <v>-9.6503234639739865</v>
      </c>
      <c r="S115" s="19">
        <f t="shared" si="18"/>
        <v>-9.4503234639739873</v>
      </c>
      <c r="T115" s="20">
        <v>19</v>
      </c>
      <c r="U115" s="20">
        <f t="shared" si="24"/>
        <v>292.14999999999998</v>
      </c>
      <c r="V115" s="23" t="s">
        <v>792</v>
      </c>
      <c r="W115" s="19">
        <f t="shared" si="21"/>
        <v>19.608519337134254</v>
      </c>
      <c r="X115" s="21">
        <f t="shared" si="22"/>
        <v>709.77936969359246</v>
      </c>
      <c r="Y115" s="21">
        <f t="shared" si="23"/>
        <v>559.54451589906932</v>
      </c>
    </row>
    <row r="116" spans="1:25" s="22" customFormat="1" ht="12.75" customHeight="1" x14ac:dyDescent="0.2">
      <c r="A116" s="19">
        <v>148</v>
      </c>
      <c r="B116" s="19">
        <f t="shared" si="19"/>
        <v>10</v>
      </c>
      <c r="C116" s="19">
        <f t="shared" si="20"/>
        <v>2</v>
      </c>
      <c r="D116" s="19">
        <v>138</v>
      </c>
      <c r="E116" s="19">
        <v>150</v>
      </c>
      <c r="F116" s="5" t="s">
        <v>998</v>
      </c>
      <c r="G116" s="24" t="s">
        <v>999</v>
      </c>
      <c r="H116" s="24" t="s">
        <v>1000</v>
      </c>
      <c r="I116" s="5" t="s">
        <v>220</v>
      </c>
      <c r="J116" s="5" t="s">
        <v>223</v>
      </c>
      <c r="K116" s="5">
        <v>0</v>
      </c>
      <c r="L116" s="5">
        <v>0</v>
      </c>
      <c r="M116" s="19">
        <v>-31.5</v>
      </c>
      <c r="N116" s="19" t="s">
        <v>214</v>
      </c>
      <c r="O116" s="19">
        <f t="shared" si="25"/>
        <v>-28</v>
      </c>
      <c r="P116" s="20">
        <v>2</v>
      </c>
      <c r="Q116" s="20" t="s">
        <v>786</v>
      </c>
      <c r="R116" s="20">
        <f t="shared" si="17"/>
        <v>-10.1547959006427</v>
      </c>
      <c r="S116" s="19">
        <f t="shared" si="18"/>
        <v>-9.1547959006427</v>
      </c>
      <c r="T116" s="20">
        <v>14.7</v>
      </c>
      <c r="U116" s="20">
        <f t="shared" si="24"/>
        <v>287.84999999999997</v>
      </c>
      <c r="V116" s="20" t="s">
        <v>1099</v>
      </c>
      <c r="W116" s="19">
        <f t="shared" si="21"/>
        <v>19.388070061067133</v>
      </c>
      <c r="X116" s="21">
        <f t="shared" si="22"/>
        <v>605.65510151756632</v>
      </c>
      <c r="Y116" s="21">
        <f t="shared" si="23"/>
        <v>468.65153326512547</v>
      </c>
    </row>
    <row r="117" spans="1:25" s="22" customFormat="1" ht="12.75" customHeight="1" x14ac:dyDescent="0.2">
      <c r="A117" s="19">
        <v>148</v>
      </c>
      <c r="B117" s="19">
        <f t="shared" si="19"/>
        <v>3</v>
      </c>
      <c r="C117" s="19">
        <f t="shared" si="20"/>
        <v>4</v>
      </c>
      <c r="D117" s="19">
        <v>145</v>
      </c>
      <c r="E117" s="19">
        <v>152</v>
      </c>
      <c r="F117" s="5" t="s">
        <v>1001</v>
      </c>
      <c r="G117" s="24">
        <v>50.611800000000002</v>
      </c>
      <c r="H117" s="24">
        <v>-2.1316999999999999</v>
      </c>
      <c r="I117" s="5" t="s">
        <v>210</v>
      </c>
      <c r="J117" s="5" t="s">
        <v>224</v>
      </c>
      <c r="K117" s="5">
        <v>1</v>
      </c>
      <c r="L117" s="5">
        <v>0</v>
      </c>
      <c r="M117" s="19">
        <v>-32.6</v>
      </c>
      <c r="N117" s="19" t="s">
        <v>208</v>
      </c>
      <c r="O117" s="19">
        <f t="shared" si="25"/>
        <v>-29.1</v>
      </c>
      <c r="P117" s="20">
        <v>1</v>
      </c>
      <c r="Q117" s="20" t="s">
        <v>965</v>
      </c>
      <c r="R117" s="20">
        <f t="shared" si="17"/>
        <v>-9.6503234639739865</v>
      </c>
      <c r="S117" s="19">
        <f t="shared" si="18"/>
        <v>-9.6503234639739865</v>
      </c>
      <c r="T117" s="20">
        <v>19</v>
      </c>
      <c r="U117" s="20">
        <f t="shared" si="24"/>
        <v>292.14999999999998</v>
      </c>
      <c r="V117" s="23" t="s">
        <v>792</v>
      </c>
      <c r="W117" s="19">
        <f t="shared" si="21"/>
        <v>20.032625951206029</v>
      </c>
      <c r="X117" s="21">
        <f t="shared" si="22"/>
        <v>756.32409139171091</v>
      </c>
      <c r="Y117" s="21">
        <f t="shared" si="23"/>
        <v>620.90566872947329</v>
      </c>
    </row>
    <row r="118" spans="1:25" s="22" customFormat="1" ht="12.75" customHeight="1" x14ac:dyDescent="0.2">
      <c r="A118" s="19">
        <v>149</v>
      </c>
      <c r="B118" s="19">
        <f t="shared" si="19"/>
        <v>4</v>
      </c>
      <c r="C118" s="19">
        <f t="shared" si="20"/>
        <v>3</v>
      </c>
      <c r="D118" s="19">
        <v>145</v>
      </c>
      <c r="E118" s="19">
        <v>152</v>
      </c>
      <c r="F118" s="5" t="s">
        <v>1001</v>
      </c>
      <c r="G118" s="24">
        <v>50.611800000000002</v>
      </c>
      <c r="H118" s="24">
        <v>-2.1316999999999999</v>
      </c>
      <c r="I118" s="5" t="s">
        <v>210</v>
      </c>
      <c r="J118" s="5" t="s">
        <v>225</v>
      </c>
      <c r="K118" s="5">
        <v>1</v>
      </c>
      <c r="L118" s="5">
        <v>0</v>
      </c>
      <c r="M118" s="19">
        <v>-32.4</v>
      </c>
      <c r="N118" s="19" t="s">
        <v>208</v>
      </c>
      <c r="O118" s="19">
        <f t="shared" si="25"/>
        <v>-28.9</v>
      </c>
      <c r="P118" s="20">
        <v>1.5</v>
      </c>
      <c r="Q118" s="20" t="s">
        <v>965</v>
      </c>
      <c r="R118" s="20">
        <f t="shared" si="17"/>
        <v>-9.6503234639739865</v>
      </c>
      <c r="S118" s="19">
        <f t="shared" si="18"/>
        <v>-9.1503234639739865</v>
      </c>
      <c r="T118" s="20">
        <v>19</v>
      </c>
      <c r="U118" s="20">
        <f t="shared" si="24"/>
        <v>292.14999999999998</v>
      </c>
      <c r="V118" s="23" t="s">
        <v>792</v>
      </c>
      <c r="W118" s="19">
        <f t="shared" si="21"/>
        <v>20.337428211333552</v>
      </c>
      <c r="X118" s="21">
        <f t="shared" si="22"/>
        <v>793.73206006950443</v>
      </c>
      <c r="Y118" s="21">
        <f t="shared" si="23"/>
        <v>674.02837400570206</v>
      </c>
    </row>
    <row r="119" spans="1:25" s="22" customFormat="1" ht="12.75" customHeight="1" x14ac:dyDescent="0.2">
      <c r="A119" s="19">
        <v>149</v>
      </c>
      <c r="B119" s="19">
        <f t="shared" si="19"/>
        <v>4</v>
      </c>
      <c r="C119" s="19">
        <f t="shared" si="20"/>
        <v>3</v>
      </c>
      <c r="D119" s="19">
        <v>145</v>
      </c>
      <c r="E119" s="19">
        <v>152</v>
      </c>
      <c r="F119" s="5" t="s">
        <v>1001</v>
      </c>
      <c r="G119" s="24">
        <v>50.611800000000002</v>
      </c>
      <c r="H119" s="24">
        <v>-2.1316999999999999</v>
      </c>
      <c r="I119" s="5" t="s">
        <v>210</v>
      </c>
      <c r="J119" s="5" t="s">
        <v>226</v>
      </c>
      <c r="K119" s="5">
        <v>1</v>
      </c>
      <c r="L119" s="5">
        <v>0</v>
      </c>
      <c r="M119" s="19">
        <v>-31.9</v>
      </c>
      <c r="N119" s="19" t="s">
        <v>208</v>
      </c>
      <c r="O119" s="19">
        <f t="shared" si="25"/>
        <v>-28.4</v>
      </c>
      <c r="P119" s="20">
        <v>1.6</v>
      </c>
      <c r="Q119" s="20" t="s">
        <v>965</v>
      </c>
      <c r="R119" s="20">
        <f t="shared" si="17"/>
        <v>-9.6503234639739865</v>
      </c>
      <c r="S119" s="19">
        <f t="shared" si="18"/>
        <v>-9.0503234639739869</v>
      </c>
      <c r="T119" s="20">
        <v>19</v>
      </c>
      <c r="U119" s="20">
        <f t="shared" si="24"/>
        <v>292.14999999999998</v>
      </c>
      <c r="V119" s="23" t="s">
        <v>792</v>
      </c>
      <c r="W119" s="19">
        <f t="shared" si="21"/>
        <v>19.915270209989622</v>
      </c>
      <c r="X119" s="21">
        <f t="shared" si="22"/>
        <v>742.84457481689935</v>
      </c>
      <c r="Y119" s="21">
        <f t="shared" si="23"/>
        <v>602.61914773076171</v>
      </c>
    </row>
    <row r="120" spans="1:25" s="22" customFormat="1" ht="12.75" customHeight="1" x14ac:dyDescent="0.2">
      <c r="A120" s="19">
        <v>149</v>
      </c>
      <c r="B120" s="19">
        <f t="shared" si="19"/>
        <v>4</v>
      </c>
      <c r="C120" s="19">
        <f t="shared" si="20"/>
        <v>3</v>
      </c>
      <c r="D120" s="19">
        <v>145</v>
      </c>
      <c r="E120" s="19">
        <v>152</v>
      </c>
      <c r="F120" s="5" t="s">
        <v>1001</v>
      </c>
      <c r="G120" s="24">
        <v>50.611800000000002</v>
      </c>
      <c r="H120" s="24">
        <v>-2.1316999999999999</v>
      </c>
      <c r="I120" s="5" t="s">
        <v>210</v>
      </c>
      <c r="J120" s="5" t="s">
        <v>227</v>
      </c>
      <c r="K120" s="5">
        <v>1</v>
      </c>
      <c r="L120" s="5">
        <v>0</v>
      </c>
      <c r="M120" s="19">
        <v>-32.1</v>
      </c>
      <c r="N120" s="19" t="s">
        <v>208</v>
      </c>
      <c r="O120" s="19">
        <f t="shared" si="25"/>
        <v>-28.6</v>
      </c>
      <c r="P120" s="20">
        <v>1.6</v>
      </c>
      <c r="Q120" s="20" t="s">
        <v>965</v>
      </c>
      <c r="R120" s="20">
        <f t="shared" si="17"/>
        <v>-9.6503234639739865</v>
      </c>
      <c r="S120" s="19">
        <f t="shared" si="18"/>
        <v>-9.0503234639739869</v>
      </c>
      <c r="T120" s="20">
        <v>19</v>
      </c>
      <c r="U120" s="20">
        <f t="shared" si="24"/>
        <v>292.14999999999998</v>
      </c>
      <c r="V120" s="23" t="s">
        <v>792</v>
      </c>
      <c r="W120" s="19">
        <f t="shared" si="21"/>
        <v>20.125258941760428</v>
      </c>
      <c r="X120" s="21">
        <f t="shared" si="22"/>
        <v>767.31442994411327</v>
      </c>
      <c r="Y120" s="21">
        <f t="shared" si="23"/>
        <v>636.14283283137706</v>
      </c>
    </row>
    <row r="121" spans="1:25" s="22" customFormat="1" ht="12.75" customHeight="1" x14ac:dyDescent="0.2">
      <c r="A121" s="19">
        <v>150</v>
      </c>
      <c r="B121" s="19">
        <f t="shared" si="19"/>
        <v>12</v>
      </c>
      <c r="C121" s="19">
        <f t="shared" si="20"/>
        <v>0</v>
      </c>
      <c r="D121" s="19">
        <v>138</v>
      </c>
      <c r="E121" s="19">
        <v>150</v>
      </c>
      <c r="F121" s="5" t="s">
        <v>998</v>
      </c>
      <c r="G121" s="24" t="s">
        <v>999</v>
      </c>
      <c r="H121" s="24" t="s">
        <v>1000</v>
      </c>
      <c r="I121" s="5" t="s">
        <v>220</v>
      </c>
      <c r="J121" s="5" t="s">
        <v>228</v>
      </c>
      <c r="K121" s="5">
        <v>0</v>
      </c>
      <c r="L121" s="5">
        <v>0</v>
      </c>
      <c r="M121" s="19">
        <v>-30.8</v>
      </c>
      <c r="N121" s="19" t="s">
        <v>214</v>
      </c>
      <c r="O121" s="19">
        <f t="shared" si="25"/>
        <v>-27.3</v>
      </c>
      <c r="P121" s="20">
        <v>2</v>
      </c>
      <c r="Q121" s="20" t="s">
        <v>786</v>
      </c>
      <c r="R121" s="20">
        <f t="shared" si="17"/>
        <v>-10.670887932858452</v>
      </c>
      <c r="S121" s="19">
        <f t="shared" si="18"/>
        <v>-9.6708879328584523</v>
      </c>
      <c r="T121" s="20">
        <v>10.43</v>
      </c>
      <c r="U121" s="20">
        <f t="shared" si="24"/>
        <v>283.58</v>
      </c>
      <c r="V121" s="20" t="s">
        <v>1099</v>
      </c>
      <c r="W121" s="19">
        <f t="shared" si="21"/>
        <v>18.123894383819781</v>
      </c>
      <c r="X121" s="21">
        <f t="shared" si="22"/>
        <v>448.9170713014106</v>
      </c>
      <c r="Y121" s="21">
        <f t="shared" si="23"/>
        <v>319.57027409774685</v>
      </c>
    </row>
    <row r="122" spans="1:25" s="22" customFormat="1" ht="12.75" customHeight="1" x14ac:dyDescent="0.2">
      <c r="A122" s="19">
        <v>177</v>
      </c>
      <c r="B122" s="19">
        <f t="shared" si="19"/>
        <v>2.9000000000000057</v>
      </c>
      <c r="C122" s="19">
        <f t="shared" si="20"/>
        <v>5.6999999999999886</v>
      </c>
      <c r="D122" s="19">
        <v>174.1</v>
      </c>
      <c r="E122" s="19">
        <v>182.7</v>
      </c>
      <c r="F122" s="5" t="s">
        <v>1006</v>
      </c>
      <c r="G122" s="24">
        <v>54.455399999999997</v>
      </c>
      <c r="H122" s="24">
        <v>-0.57550000000000001</v>
      </c>
      <c r="I122" s="5" t="s">
        <v>810</v>
      </c>
      <c r="J122" s="5" t="s">
        <v>230</v>
      </c>
      <c r="K122" s="5">
        <v>1</v>
      </c>
      <c r="L122" s="5">
        <v>1</v>
      </c>
      <c r="M122" s="19">
        <v>-32.9</v>
      </c>
      <c r="N122" s="19" t="s">
        <v>229</v>
      </c>
      <c r="O122" s="19">
        <f t="shared" si="25"/>
        <v>-29.4</v>
      </c>
      <c r="P122" s="20">
        <v>2</v>
      </c>
      <c r="Q122" s="20" t="s">
        <v>1007</v>
      </c>
      <c r="R122" s="20">
        <f t="shared" si="17"/>
        <v>-9.4207105218425973</v>
      </c>
      <c r="S122" s="19">
        <f t="shared" si="18"/>
        <v>-8.4207105218425973</v>
      </c>
      <c r="T122" s="20">
        <v>21</v>
      </c>
      <c r="U122" s="20">
        <f>T122+273.15</f>
        <v>294.14999999999998</v>
      </c>
      <c r="V122" s="23" t="s">
        <v>1008</v>
      </c>
      <c r="W122" s="19">
        <f t="shared" si="21"/>
        <v>21.614763525816372</v>
      </c>
      <c r="X122" s="21">
        <f t="shared" si="22"/>
        <v>1058.9065975249471</v>
      </c>
      <c r="Y122" s="21">
        <f t="shared" si="23"/>
        <v>1111.2734558552586</v>
      </c>
    </row>
    <row r="123" spans="1:25" s="22" customFormat="1" ht="12.75" customHeight="1" x14ac:dyDescent="0.2">
      <c r="A123" s="19">
        <v>177</v>
      </c>
      <c r="B123" s="19">
        <f t="shared" si="19"/>
        <v>2.9000000000000057</v>
      </c>
      <c r="C123" s="19">
        <f t="shared" si="20"/>
        <v>5.6999999999999886</v>
      </c>
      <c r="D123" s="19">
        <v>174.1</v>
      </c>
      <c r="E123" s="19">
        <v>182.7</v>
      </c>
      <c r="F123" s="5" t="s">
        <v>1006</v>
      </c>
      <c r="G123" s="24">
        <v>54.455399999999997</v>
      </c>
      <c r="H123" s="24">
        <v>-0.57550000000000001</v>
      </c>
      <c r="I123" s="5" t="s">
        <v>810</v>
      </c>
      <c r="J123" s="5" t="s">
        <v>231</v>
      </c>
      <c r="K123" s="5">
        <v>1</v>
      </c>
      <c r="L123" s="5">
        <v>1</v>
      </c>
      <c r="M123" s="19">
        <v>-32.700000000000003</v>
      </c>
      <c r="N123" s="19" t="s">
        <v>229</v>
      </c>
      <c r="O123" s="19">
        <f t="shared" si="25"/>
        <v>-29.200000000000003</v>
      </c>
      <c r="P123" s="20">
        <v>2</v>
      </c>
      <c r="Q123" s="20" t="s">
        <v>1007</v>
      </c>
      <c r="R123" s="20">
        <f t="shared" si="17"/>
        <v>-9.4207105218425973</v>
      </c>
      <c r="S123" s="19">
        <f t="shared" si="18"/>
        <v>-8.4207105218425973</v>
      </c>
      <c r="T123" s="20">
        <v>21</v>
      </c>
      <c r="U123" s="20">
        <f>T123+273.15</f>
        <v>294.14999999999998</v>
      </c>
      <c r="V123" s="23" t="s">
        <v>1008</v>
      </c>
      <c r="W123" s="19">
        <f t="shared" si="21"/>
        <v>21.404294888913711</v>
      </c>
      <c r="X123" s="21">
        <f t="shared" si="22"/>
        <v>1015.1704269008978</v>
      </c>
      <c r="Y123" s="21">
        <f t="shared" si="23"/>
        <v>1017.5571716512476</v>
      </c>
    </row>
    <row r="124" spans="1:25" s="22" customFormat="1" ht="12.75" customHeight="1" x14ac:dyDescent="0.2">
      <c r="A124" s="19">
        <v>178</v>
      </c>
      <c r="B124" s="19">
        <f t="shared" si="19"/>
        <v>3.9000000000000057</v>
      </c>
      <c r="C124" s="19">
        <f t="shared" si="20"/>
        <v>4.6999999999999886</v>
      </c>
      <c r="D124" s="19">
        <v>174.1</v>
      </c>
      <c r="E124" s="19">
        <v>182.7</v>
      </c>
      <c r="F124" s="5" t="s">
        <v>1006</v>
      </c>
      <c r="G124" s="24">
        <v>54.455399999999997</v>
      </c>
      <c r="H124" s="24">
        <v>-0.57550000000000001</v>
      </c>
      <c r="I124" s="5" t="s">
        <v>810</v>
      </c>
      <c r="J124" s="5" t="s">
        <v>232</v>
      </c>
      <c r="K124" s="5">
        <v>1</v>
      </c>
      <c r="L124" s="5">
        <v>1</v>
      </c>
      <c r="M124" s="19">
        <v>-32.799999999999997</v>
      </c>
      <c r="N124" s="19" t="s">
        <v>229</v>
      </c>
      <c r="O124" s="19">
        <f t="shared" si="25"/>
        <v>-29.299999999999997</v>
      </c>
      <c r="P124" s="20">
        <v>2</v>
      </c>
      <c r="Q124" s="20" t="s">
        <v>1007</v>
      </c>
      <c r="R124" s="20">
        <f t="shared" ref="R124:R187" si="26">24.12-(9866/U124)</f>
        <v>-9.4207105218425973</v>
      </c>
      <c r="S124" s="19">
        <f t="shared" ref="S124:S187" si="27">P124-1+R124</f>
        <v>-8.4207105218425973</v>
      </c>
      <c r="T124" s="20">
        <v>21</v>
      </c>
      <c r="U124" s="20">
        <f>T124+273.15</f>
        <v>294.14999999999998</v>
      </c>
      <c r="V124" s="23" t="s">
        <v>1008</v>
      </c>
      <c r="W124" s="19">
        <f t="shared" si="21"/>
        <v>21.509518366289669</v>
      </c>
      <c r="X124" s="21">
        <f t="shared" si="22"/>
        <v>1036.5751269455163</v>
      </c>
      <c r="Y124" s="21">
        <f t="shared" si="23"/>
        <v>1062.3476868846992</v>
      </c>
    </row>
    <row r="125" spans="1:25" s="22" customFormat="1" ht="12.75" customHeight="1" x14ac:dyDescent="0.2">
      <c r="A125" s="19">
        <v>178</v>
      </c>
      <c r="B125" s="19">
        <f t="shared" si="19"/>
        <v>4</v>
      </c>
      <c r="C125" s="19">
        <f t="shared" si="20"/>
        <v>5</v>
      </c>
      <c r="D125" s="19">
        <v>174</v>
      </c>
      <c r="E125" s="19">
        <v>183</v>
      </c>
      <c r="F125" s="5" t="s">
        <v>1006</v>
      </c>
      <c r="G125" s="24">
        <v>54.455399999999997</v>
      </c>
      <c r="H125" s="24">
        <v>-0.57550000000000001</v>
      </c>
      <c r="I125" s="5" t="s">
        <v>810</v>
      </c>
      <c r="J125" s="5" t="s">
        <v>233</v>
      </c>
      <c r="K125" s="5">
        <v>1</v>
      </c>
      <c r="L125" s="5">
        <v>1</v>
      </c>
      <c r="M125" s="19">
        <v>-32.9</v>
      </c>
      <c r="N125" s="19" t="s">
        <v>229</v>
      </c>
      <c r="O125" s="19">
        <f t="shared" si="25"/>
        <v>-29.4</v>
      </c>
      <c r="P125" s="20">
        <v>2</v>
      </c>
      <c r="Q125" s="20" t="s">
        <v>1007</v>
      </c>
      <c r="R125" s="20">
        <f t="shared" si="26"/>
        <v>-9.4207105218425973</v>
      </c>
      <c r="S125" s="19">
        <f t="shared" si="27"/>
        <v>-8.4207105218425973</v>
      </c>
      <c r="T125" s="20">
        <v>21</v>
      </c>
      <c r="U125" s="20">
        <f>T125+273.15</f>
        <v>294.14999999999998</v>
      </c>
      <c r="V125" s="23" t="s">
        <v>1008</v>
      </c>
      <c r="W125" s="19">
        <f t="shared" si="21"/>
        <v>21.614763525816372</v>
      </c>
      <c r="X125" s="21">
        <f t="shared" si="22"/>
        <v>1058.9065975249471</v>
      </c>
      <c r="Y125" s="21">
        <f t="shared" si="23"/>
        <v>1111.2734558552586</v>
      </c>
    </row>
    <row r="126" spans="1:25" s="22" customFormat="1" ht="12.75" customHeight="1" x14ac:dyDescent="0.2">
      <c r="A126" s="19">
        <f t="shared" ref="A126:A137" si="28">(D126+E126)/2</f>
        <v>178.7</v>
      </c>
      <c r="B126" s="19">
        <f t="shared" ref="B126:B137" si="29">A126-D126</f>
        <v>4</v>
      </c>
      <c r="C126" s="19">
        <f t="shared" ref="C126:C137" si="30">E126-A126</f>
        <v>4</v>
      </c>
      <c r="D126" s="19">
        <v>174.7</v>
      </c>
      <c r="E126" s="19">
        <v>182.7</v>
      </c>
      <c r="F126" s="5" t="s">
        <v>904</v>
      </c>
      <c r="G126" s="24">
        <v>48.2</v>
      </c>
      <c r="H126" s="24">
        <v>8.8000000000000007</v>
      </c>
      <c r="I126" s="5" t="s">
        <v>236</v>
      </c>
      <c r="J126" s="19" t="s">
        <v>242</v>
      </c>
      <c r="K126" s="5">
        <v>1</v>
      </c>
      <c r="L126" s="5">
        <v>0</v>
      </c>
      <c r="M126" s="26">
        <v>-31.04</v>
      </c>
      <c r="N126" s="19" t="s">
        <v>234</v>
      </c>
      <c r="O126" s="19">
        <f t="shared" si="25"/>
        <v>-27.54</v>
      </c>
      <c r="P126" s="20">
        <v>-0.3</v>
      </c>
      <c r="Q126" s="20" t="s">
        <v>1131</v>
      </c>
      <c r="R126" s="20">
        <f t="shared" si="26"/>
        <v>-9.0820864883055741</v>
      </c>
      <c r="S126" s="19">
        <f t="shared" si="27"/>
        <v>-10.382086488305575</v>
      </c>
      <c r="T126" s="20">
        <v>24</v>
      </c>
      <c r="U126" s="20">
        <f t="shared" ref="U126:U137" si="31">T126+273.15</f>
        <v>297.14999999999998</v>
      </c>
      <c r="V126" s="20" t="s">
        <v>1132</v>
      </c>
      <c r="W126" s="19">
        <f t="shared" ref="W126:W137" si="32">1000*((S126+1000)/(O126+1000)-1)</f>
        <v>17.643824436680553</v>
      </c>
      <c r="X126" s="21">
        <f t="shared" ref="X126:X137" si="33">(168/(26.5-W126))/(EXP(-58.0931+90.5069*(100/U126)+22.294*LN(U126/100)+34*(0.02777+(-0.02589)*(U126/100)+0.00506*(U126/100)^2)))</f>
        <v>632.95732790710099</v>
      </c>
      <c r="Y126" s="21">
        <f t="shared" ref="Y126:Y137" si="34">(82.4/(23.9-W126))/(EXP(-58.093+90.5069*(100/U126)+22.294*LN(U126/100)+34*(0.02777+(-0.0259)*(U126/100)+0.00506*(U126/100)^2)))</f>
        <v>439.87065962806759</v>
      </c>
    </row>
    <row r="127" spans="1:25" s="22" customFormat="1" ht="12.75" customHeight="1" x14ac:dyDescent="0.2">
      <c r="A127" s="19">
        <f t="shared" si="28"/>
        <v>178.7</v>
      </c>
      <c r="B127" s="19">
        <f t="shared" si="29"/>
        <v>4</v>
      </c>
      <c r="C127" s="19">
        <f t="shared" si="30"/>
        <v>4</v>
      </c>
      <c r="D127" s="19">
        <v>174.7</v>
      </c>
      <c r="E127" s="19">
        <v>182.7</v>
      </c>
      <c r="F127" s="5" t="s">
        <v>904</v>
      </c>
      <c r="G127" s="24">
        <v>48.2</v>
      </c>
      <c r="H127" s="24">
        <v>8.8000000000000007</v>
      </c>
      <c r="I127" s="5" t="s">
        <v>236</v>
      </c>
      <c r="J127" s="19" t="s">
        <v>243</v>
      </c>
      <c r="K127" s="5">
        <v>1</v>
      </c>
      <c r="L127" s="5">
        <v>0</v>
      </c>
      <c r="M127" s="19">
        <v>-30.62</v>
      </c>
      <c r="N127" s="19" t="s">
        <v>234</v>
      </c>
      <c r="O127" s="19">
        <f t="shared" si="25"/>
        <v>-27.12</v>
      </c>
      <c r="P127" s="20">
        <v>-0.3</v>
      </c>
      <c r="Q127" s="20" t="s">
        <v>1131</v>
      </c>
      <c r="R127" s="20">
        <f t="shared" si="26"/>
        <v>-9.0820864883055741</v>
      </c>
      <c r="S127" s="19">
        <f t="shared" si="27"/>
        <v>-10.382086488305575</v>
      </c>
      <c r="T127" s="20">
        <v>24</v>
      </c>
      <c r="U127" s="20">
        <f t="shared" si="31"/>
        <v>297.14999999999998</v>
      </c>
      <c r="V127" s="20" t="s">
        <v>1132</v>
      </c>
      <c r="W127" s="19">
        <f t="shared" si="32"/>
        <v>17.204499539197336</v>
      </c>
      <c r="X127" s="21">
        <f t="shared" si="33"/>
        <v>603.04243366696596</v>
      </c>
      <c r="Y127" s="21">
        <f t="shared" si="34"/>
        <v>411.00857029235726</v>
      </c>
    </row>
    <row r="128" spans="1:25" s="22" customFormat="1" ht="12.75" customHeight="1" x14ac:dyDescent="0.2">
      <c r="A128" s="19">
        <f t="shared" si="28"/>
        <v>178.7</v>
      </c>
      <c r="B128" s="19">
        <f t="shared" si="29"/>
        <v>4</v>
      </c>
      <c r="C128" s="19">
        <f t="shared" si="30"/>
        <v>4</v>
      </c>
      <c r="D128" s="19">
        <v>174.7</v>
      </c>
      <c r="E128" s="19">
        <v>182.7</v>
      </c>
      <c r="F128" s="5" t="s">
        <v>904</v>
      </c>
      <c r="G128" s="24">
        <v>48.2</v>
      </c>
      <c r="H128" s="24">
        <v>8.8000000000000007</v>
      </c>
      <c r="I128" s="5" t="s">
        <v>236</v>
      </c>
      <c r="J128" s="19" t="s">
        <v>244</v>
      </c>
      <c r="K128" s="5">
        <v>1</v>
      </c>
      <c r="L128" s="5">
        <v>0</v>
      </c>
      <c r="M128" s="19">
        <v>-30.42</v>
      </c>
      <c r="N128" s="19" t="s">
        <v>234</v>
      </c>
      <c r="O128" s="19">
        <f t="shared" si="25"/>
        <v>-26.92</v>
      </c>
      <c r="P128" s="20">
        <v>-0.3</v>
      </c>
      <c r="Q128" s="20" t="s">
        <v>1131</v>
      </c>
      <c r="R128" s="20">
        <f t="shared" si="26"/>
        <v>-9.0820864883055741</v>
      </c>
      <c r="S128" s="19">
        <f t="shared" si="27"/>
        <v>-10.382086488305575</v>
      </c>
      <c r="T128" s="20">
        <v>24</v>
      </c>
      <c r="U128" s="20">
        <f t="shared" si="31"/>
        <v>297.14999999999998</v>
      </c>
      <c r="V128" s="20" t="s">
        <v>1132</v>
      </c>
      <c r="W128" s="19">
        <f t="shared" si="32"/>
        <v>16.995430500775122</v>
      </c>
      <c r="X128" s="21">
        <f t="shared" si="33"/>
        <v>589.77749812782065</v>
      </c>
      <c r="Y128" s="21">
        <f t="shared" si="34"/>
        <v>398.56330971760906</v>
      </c>
    </row>
    <row r="129" spans="1:25" s="22" customFormat="1" ht="12.75" customHeight="1" x14ac:dyDescent="0.2">
      <c r="A129" s="19">
        <f t="shared" si="28"/>
        <v>178.7</v>
      </c>
      <c r="B129" s="19">
        <f t="shared" si="29"/>
        <v>4</v>
      </c>
      <c r="C129" s="19">
        <f t="shared" si="30"/>
        <v>4</v>
      </c>
      <c r="D129" s="19">
        <v>174.7</v>
      </c>
      <c r="E129" s="19">
        <v>182.7</v>
      </c>
      <c r="F129" s="5" t="s">
        <v>904</v>
      </c>
      <c r="G129" s="24">
        <v>48.2</v>
      </c>
      <c r="H129" s="24">
        <v>8.8000000000000007</v>
      </c>
      <c r="I129" s="5" t="s">
        <v>236</v>
      </c>
      <c r="J129" s="19" t="s">
        <v>245</v>
      </c>
      <c r="K129" s="5">
        <v>1</v>
      </c>
      <c r="L129" s="5">
        <v>0</v>
      </c>
      <c r="M129" s="19">
        <v>-30.44</v>
      </c>
      <c r="N129" s="19" t="s">
        <v>234</v>
      </c>
      <c r="O129" s="19">
        <f t="shared" si="25"/>
        <v>-26.94</v>
      </c>
      <c r="P129" s="20">
        <v>-0.3</v>
      </c>
      <c r="Q129" s="20" t="s">
        <v>1131</v>
      </c>
      <c r="R129" s="20">
        <f t="shared" si="26"/>
        <v>-9.0820864883055741</v>
      </c>
      <c r="S129" s="19">
        <f t="shared" si="27"/>
        <v>-10.382086488305575</v>
      </c>
      <c r="T129" s="20">
        <v>24</v>
      </c>
      <c r="U129" s="20">
        <f t="shared" si="31"/>
        <v>297.14999999999998</v>
      </c>
      <c r="V129" s="20" t="s">
        <v>1132</v>
      </c>
      <c r="W129" s="19">
        <f t="shared" si="32"/>
        <v>17.016333537186235</v>
      </c>
      <c r="X129" s="21">
        <f t="shared" si="33"/>
        <v>591.07743213184324</v>
      </c>
      <c r="Y129" s="21">
        <f t="shared" si="34"/>
        <v>399.77359255454877</v>
      </c>
    </row>
    <row r="130" spans="1:25" s="22" customFormat="1" ht="12.75" customHeight="1" x14ac:dyDescent="0.2">
      <c r="A130" s="19">
        <f t="shared" si="28"/>
        <v>178.7</v>
      </c>
      <c r="B130" s="19">
        <f t="shared" si="29"/>
        <v>4</v>
      </c>
      <c r="C130" s="19">
        <f t="shared" si="30"/>
        <v>4</v>
      </c>
      <c r="D130" s="19">
        <v>174.7</v>
      </c>
      <c r="E130" s="19">
        <v>182.7</v>
      </c>
      <c r="F130" s="5" t="s">
        <v>904</v>
      </c>
      <c r="G130" s="24">
        <v>48.2</v>
      </c>
      <c r="H130" s="24">
        <v>8.8000000000000007</v>
      </c>
      <c r="I130" s="5" t="s">
        <v>236</v>
      </c>
      <c r="J130" s="19" t="s">
        <v>246</v>
      </c>
      <c r="K130" s="5">
        <v>1</v>
      </c>
      <c r="L130" s="5">
        <v>0</v>
      </c>
      <c r="M130" s="19">
        <v>-29.92</v>
      </c>
      <c r="N130" s="19" t="s">
        <v>234</v>
      </c>
      <c r="O130" s="19">
        <f t="shared" si="25"/>
        <v>-26.42</v>
      </c>
      <c r="P130" s="20">
        <v>-0.3</v>
      </c>
      <c r="Q130" s="20" t="s">
        <v>1131</v>
      </c>
      <c r="R130" s="20">
        <f t="shared" si="26"/>
        <v>-9.0820864883055741</v>
      </c>
      <c r="S130" s="19">
        <f t="shared" si="27"/>
        <v>-10.382086488305575</v>
      </c>
      <c r="T130" s="20">
        <v>24</v>
      </c>
      <c r="U130" s="20">
        <f t="shared" si="31"/>
        <v>297.14999999999998</v>
      </c>
      <c r="V130" s="20" t="s">
        <v>1132</v>
      </c>
      <c r="W130" s="19">
        <f t="shared" si="32"/>
        <v>16.473133704158151</v>
      </c>
      <c r="X130" s="21">
        <f t="shared" si="33"/>
        <v>559.05614522450367</v>
      </c>
      <c r="Y130" s="21">
        <f t="shared" si="34"/>
        <v>370.53421485816426</v>
      </c>
    </row>
    <row r="131" spans="1:25" s="22" customFormat="1" ht="12.75" customHeight="1" x14ac:dyDescent="0.2">
      <c r="A131" s="19">
        <f t="shared" si="28"/>
        <v>178.7</v>
      </c>
      <c r="B131" s="19">
        <f t="shared" si="29"/>
        <v>4</v>
      </c>
      <c r="C131" s="19">
        <f t="shared" si="30"/>
        <v>4</v>
      </c>
      <c r="D131" s="19">
        <v>174.7</v>
      </c>
      <c r="E131" s="19">
        <v>182.7</v>
      </c>
      <c r="F131" s="5" t="s">
        <v>904</v>
      </c>
      <c r="G131" s="24">
        <v>48.2</v>
      </c>
      <c r="H131" s="24">
        <v>8.8000000000000007</v>
      </c>
      <c r="I131" s="5" t="s">
        <v>236</v>
      </c>
      <c r="J131" s="19" t="s">
        <v>247</v>
      </c>
      <c r="K131" s="5">
        <v>1</v>
      </c>
      <c r="L131" s="5">
        <v>0</v>
      </c>
      <c r="M131" s="19">
        <v>-31.01</v>
      </c>
      <c r="N131" s="19" t="s">
        <v>234</v>
      </c>
      <c r="O131" s="19">
        <f t="shared" si="25"/>
        <v>-27.51</v>
      </c>
      <c r="P131" s="20">
        <v>-0.3</v>
      </c>
      <c r="Q131" s="20" t="s">
        <v>1131</v>
      </c>
      <c r="R131" s="20">
        <f t="shared" si="26"/>
        <v>-9.0820864883055741</v>
      </c>
      <c r="S131" s="19">
        <f t="shared" si="27"/>
        <v>-10.382086488305575</v>
      </c>
      <c r="T131" s="20">
        <v>24</v>
      </c>
      <c r="U131" s="20">
        <f t="shared" si="31"/>
        <v>297.14999999999998</v>
      </c>
      <c r="V131" s="20" t="s">
        <v>1132</v>
      </c>
      <c r="W131" s="19">
        <f t="shared" si="32"/>
        <v>17.612431502323389</v>
      </c>
      <c r="X131" s="21">
        <f t="shared" si="33"/>
        <v>630.72157716705681</v>
      </c>
      <c r="Y131" s="21">
        <f t="shared" si="34"/>
        <v>437.67444804827335</v>
      </c>
    </row>
    <row r="132" spans="1:25" s="22" customFormat="1" ht="12.75" customHeight="1" x14ac:dyDescent="0.2">
      <c r="A132" s="19">
        <f t="shared" si="28"/>
        <v>178.7</v>
      </c>
      <c r="B132" s="19">
        <f t="shared" si="29"/>
        <v>4</v>
      </c>
      <c r="C132" s="19">
        <f t="shared" si="30"/>
        <v>4</v>
      </c>
      <c r="D132" s="19">
        <v>174.7</v>
      </c>
      <c r="E132" s="19">
        <v>182.7</v>
      </c>
      <c r="F132" s="5" t="s">
        <v>904</v>
      </c>
      <c r="G132" s="24">
        <v>48.2</v>
      </c>
      <c r="H132" s="24">
        <v>8.8000000000000007</v>
      </c>
      <c r="I132" s="5" t="s">
        <v>236</v>
      </c>
      <c r="J132" s="19" t="s">
        <v>248</v>
      </c>
      <c r="K132" s="5">
        <v>1</v>
      </c>
      <c r="L132" s="5">
        <v>0</v>
      </c>
      <c r="M132" s="19">
        <v>-30.9</v>
      </c>
      <c r="N132" s="19" t="s">
        <v>234</v>
      </c>
      <c r="O132" s="19">
        <f t="shared" si="25"/>
        <v>-27.4</v>
      </c>
      <c r="P132" s="20">
        <v>-0.3</v>
      </c>
      <c r="Q132" s="20" t="s">
        <v>1131</v>
      </c>
      <c r="R132" s="20">
        <f t="shared" si="26"/>
        <v>-8.8601103125522336</v>
      </c>
      <c r="S132" s="19">
        <f t="shared" si="27"/>
        <v>-10.160110312552234</v>
      </c>
      <c r="T132" s="20">
        <v>26</v>
      </c>
      <c r="U132" s="20">
        <f t="shared" si="31"/>
        <v>299.14999999999998</v>
      </c>
      <c r="V132" s="20" t="s">
        <v>1132</v>
      </c>
      <c r="W132" s="19">
        <f t="shared" si="32"/>
        <v>17.725570314052863</v>
      </c>
      <c r="X132" s="21">
        <f t="shared" si="33"/>
        <v>672.3956597509781</v>
      </c>
      <c r="Y132" s="21">
        <f t="shared" si="34"/>
        <v>469.09756224249838</v>
      </c>
    </row>
    <row r="133" spans="1:25" s="22" customFormat="1" ht="12.75" customHeight="1" x14ac:dyDescent="0.2">
      <c r="A133" s="19">
        <f t="shared" si="28"/>
        <v>178.7</v>
      </c>
      <c r="B133" s="19">
        <f t="shared" si="29"/>
        <v>4</v>
      </c>
      <c r="C133" s="19">
        <f t="shared" si="30"/>
        <v>4</v>
      </c>
      <c r="D133" s="19">
        <v>174.7</v>
      </c>
      <c r="E133" s="19">
        <v>182.7</v>
      </c>
      <c r="F133" s="5" t="s">
        <v>904</v>
      </c>
      <c r="G133" s="24">
        <v>48.2</v>
      </c>
      <c r="H133" s="24">
        <v>8.8000000000000007</v>
      </c>
      <c r="I133" s="5" t="s">
        <v>236</v>
      </c>
      <c r="J133" s="19" t="s">
        <v>249</v>
      </c>
      <c r="K133" s="5">
        <v>1</v>
      </c>
      <c r="L133" s="5">
        <v>0</v>
      </c>
      <c r="M133" s="19">
        <v>-33.49</v>
      </c>
      <c r="N133" s="19" t="s">
        <v>234</v>
      </c>
      <c r="O133" s="19">
        <f t="shared" si="25"/>
        <v>-29.990000000000002</v>
      </c>
      <c r="P133" s="20">
        <v>-0.3</v>
      </c>
      <c r="Q133" s="20" t="s">
        <v>1131</v>
      </c>
      <c r="R133" s="20">
        <f t="shared" si="26"/>
        <v>-8.8601103125522336</v>
      </c>
      <c r="S133" s="19">
        <f t="shared" si="27"/>
        <v>-10.160110312552234</v>
      </c>
      <c r="T133" s="20">
        <v>26</v>
      </c>
      <c r="U133" s="20">
        <f t="shared" si="31"/>
        <v>299.14999999999998</v>
      </c>
      <c r="V133" s="20" t="s">
        <v>1132</v>
      </c>
      <c r="W133" s="19">
        <f t="shared" si="32"/>
        <v>20.442974492477227</v>
      </c>
      <c r="X133" s="21">
        <f t="shared" si="33"/>
        <v>974.05705660202057</v>
      </c>
      <c r="Y133" s="21">
        <f t="shared" si="34"/>
        <v>837.83296004402916</v>
      </c>
    </row>
    <row r="134" spans="1:25" s="22" customFormat="1" ht="12.75" customHeight="1" x14ac:dyDescent="0.2">
      <c r="A134" s="19">
        <f t="shared" si="28"/>
        <v>178.7</v>
      </c>
      <c r="B134" s="19">
        <f t="shared" si="29"/>
        <v>4</v>
      </c>
      <c r="C134" s="19">
        <f t="shared" si="30"/>
        <v>4</v>
      </c>
      <c r="D134" s="19">
        <v>174.7</v>
      </c>
      <c r="E134" s="19">
        <v>182.7</v>
      </c>
      <c r="F134" s="5" t="s">
        <v>904</v>
      </c>
      <c r="G134" s="24">
        <v>48.2</v>
      </c>
      <c r="H134" s="24">
        <v>8.8000000000000007</v>
      </c>
      <c r="I134" s="5" t="s">
        <v>236</v>
      </c>
      <c r="J134" s="19" t="s">
        <v>250</v>
      </c>
      <c r="K134" s="5">
        <v>1</v>
      </c>
      <c r="L134" s="5">
        <v>0</v>
      </c>
      <c r="M134" s="19">
        <v>-34.380000000000003</v>
      </c>
      <c r="N134" s="19" t="s">
        <v>234</v>
      </c>
      <c r="O134" s="19">
        <f t="shared" si="25"/>
        <v>-30.880000000000003</v>
      </c>
      <c r="P134" s="20">
        <v>-0.3</v>
      </c>
      <c r="Q134" s="20" t="s">
        <v>1131</v>
      </c>
      <c r="R134" s="20">
        <f t="shared" si="26"/>
        <v>-8.8601103125522336</v>
      </c>
      <c r="S134" s="19">
        <f t="shared" si="27"/>
        <v>-10.160110312552234</v>
      </c>
      <c r="T134" s="20">
        <v>26</v>
      </c>
      <c r="U134" s="20">
        <f t="shared" si="31"/>
        <v>299.14999999999998</v>
      </c>
      <c r="V134" s="20" t="s">
        <v>1132</v>
      </c>
      <c r="W134" s="19">
        <f t="shared" si="32"/>
        <v>21.380107404086026</v>
      </c>
      <c r="X134" s="21">
        <f t="shared" si="33"/>
        <v>1152.3461336531761</v>
      </c>
      <c r="Y134" s="21">
        <f t="shared" si="34"/>
        <v>1149.418002422829</v>
      </c>
    </row>
    <row r="135" spans="1:25" s="22" customFormat="1" ht="12.75" customHeight="1" x14ac:dyDescent="0.2">
      <c r="A135" s="19">
        <f t="shared" si="28"/>
        <v>178.7</v>
      </c>
      <c r="B135" s="19">
        <f t="shared" si="29"/>
        <v>4</v>
      </c>
      <c r="C135" s="19">
        <f t="shared" si="30"/>
        <v>4</v>
      </c>
      <c r="D135" s="19">
        <v>174.7</v>
      </c>
      <c r="E135" s="19">
        <v>182.7</v>
      </c>
      <c r="F135" s="5" t="s">
        <v>904</v>
      </c>
      <c r="G135" s="24">
        <v>48.2</v>
      </c>
      <c r="H135" s="24">
        <v>8.8000000000000007</v>
      </c>
      <c r="I135" s="5" t="s">
        <v>236</v>
      </c>
      <c r="J135" s="19" t="s">
        <v>251</v>
      </c>
      <c r="K135" s="5">
        <v>1</v>
      </c>
      <c r="L135" s="5">
        <v>0</v>
      </c>
      <c r="M135" s="19">
        <v>-34.450000000000003</v>
      </c>
      <c r="N135" s="19" t="s">
        <v>234</v>
      </c>
      <c r="O135" s="19">
        <f t="shared" si="25"/>
        <v>-30.950000000000003</v>
      </c>
      <c r="P135" s="20">
        <v>-0.3</v>
      </c>
      <c r="Q135" s="20" t="s">
        <v>1131</v>
      </c>
      <c r="R135" s="20">
        <f t="shared" si="26"/>
        <v>-8.8601103125522336</v>
      </c>
      <c r="S135" s="19">
        <f t="shared" si="27"/>
        <v>-10.160110312552234</v>
      </c>
      <c r="T135" s="20">
        <v>26</v>
      </c>
      <c r="U135" s="20">
        <f t="shared" si="31"/>
        <v>299.14999999999998</v>
      </c>
      <c r="V135" s="20" t="s">
        <v>1132</v>
      </c>
      <c r="W135" s="19">
        <f t="shared" si="32"/>
        <v>21.453887505750835</v>
      </c>
      <c r="X135" s="21">
        <f t="shared" si="33"/>
        <v>1169.1947899189402</v>
      </c>
      <c r="Y135" s="21">
        <f t="shared" si="34"/>
        <v>1184.0869627725654</v>
      </c>
    </row>
    <row r="136" spans="1:25" s="22" customFormat="1" ht="12.75" customHeight="1" x14ac:dyDescent="0.2">
      <c r="A136" s="19">
        <f t="shared" si="28"/>
        <v>178.7</v>
      </c>
      <c r="B136" s="19">
        <f t="shared" si="29"/>
        <v>4</v>
      </c>
      <c r="C136" s="19">
        <f t="shared" si="30"/>
        <v>4</v>
      </c>
      <c r="D136" s="19">
        <v>174.7</v>
      </c>
      <c r="E136" s="19">
        <v>182.7</v>
      </c>
      <c r="F136" s="5" t="s">
        <v>904</v>
      </c>
      <c r="G136" s="24">
        <v>48.2</v>
      </c>
      <c r="H136" s="24">
        <v>8.8000000000000007</v>
      </c>
      <c r="I136" s="5" t="s">
        <v>236</v>
      </c>
      <c r="J136" s="19" t="s">
        <v>252</v>
      </c>
      <c r="K136" s="5">
        <v>1</v>
      </c>
      <c r="L136" s="5">
        <v>0</v>
      </c>
      <c r="M136" s="19">
        <v>-35.270000000000003</v>
      </c>
      <c r="N136" s="19" t="s">
        <v>234</v>
      </c>
      <c r="O136" s="19">
        <f t="shared" si="25"/>
        <v>-31.770000000000003</v>
      </c>
      <c r="P136" s="20">
        <v>-1</v>
      </c>
      <c r="Q136" s="20" t="s">
        <v>1131</v>
      </c>
      <c r="R136" s="20">
        <f t="shared" si="26"/>
        <v>-8.8601103125522336</v>
      </c>
      <c r="S136" s="19">
        <f t="shared" si="27"/>
        <v>-10.860110312552234</v>
      </c>
      <c r="T136" s="20">
        <v>26</v>
      </c>
      <c r="U136" s="20">
        <f t="shared" si="31"/>
        <v>299.14999999999998</v>
      </c>
      <c r="V136" s="20" t="s">
        <v>1132</v>
      </c>
      <c r="W136" s="19">
        <f t="shared" si="32"/>
        <v>21.595994430504859</v>
      </c>
      <c r="X136" s="21">
        <f t="shared" si="33"/>
        <v>1203.0753950037574</v>
      </c>
      <c r="Y136" s="21">
        <f t="shared" si="34"/>
        <v>1257.1193196161355</v>
      </c>
    </row>
    <row r="137" spans="1:25" s="22" customFormat="1" ht="12.75" customHeight="1" x14ac:dyDescent="0.2">
      <c r="A137" s="19">
        <f t="shared" si="28"/>
        <v>178.7</v>
      </c>
      <c r="B137" s="19">
        <f t="shared" si="29"/>
        <v>4</v>
      </c>
      <c r="C137" s="19">
        <f t="shared" si="30"/>
        <v>4</v>
      </c>
      <c r="D137" s="19">
        <v>174.7</v>
      </c>
      <c r="E137" s="19">
        <v>182.7</v>
      </c>
      <c r="F137" s="5" t="s">
        <v>904</v>
      </c>
      <c r="G137" s="24">
        <v>48.2</v>
      </c>
      <c r="H137" s="24">
        <v>8.8000000000000007</v>
      </c>
      <c r="I137" s="5" t="s">
        <v>236</v>
      </c>
      <c r="J137" s="19" t="s">
        <v>253</v>
      </c>
      <c r="K137" s="5">
        <v>1</v>
      </c>
      <c r="L137" s="5">
        <v>0</v>
      </c>
      <c r="M137" s="30">
        <v>-35.71</v>
      </c>
      <c r="N137" s="19" t="s">
        <v>234</v>
      </c>
      <c r="O137" s="19">
        <f t="shared" si="25"/>
        <v>-32.21</v>
      </c>
      <c r="P137" s="20">
        <v>-1</v>
      </c>
      <c r="Q137" s="20" t="s">
        <v>1131</v>
      </c>
      <c r="R137" s="20">
        <f t="shared" si="26"/>
        <v>-8.8601103125522336</v>
      </c>
      <c r="S137" s="19">
        <f t="shared" si="27"/>
        <v>-10.860110312552234</v>
      </c>
      <c r="T137" s="20">
        <v>26</v>
      </c>
      <c r="U137" s="20">
        <f t="shared" si="31"/>
        <v>299.14999999999998</v>
      </c>
      <c r="V137" s="20" t="s">
        <v>1132</v>
      </c>
      <c r="W137" s="19">
        <f t="shared" si="32"/>
        <v>22.060457007664567</v>
      </c>
      <c r="X137" s="21">
        <f t="shared" si="33"/>
        <v>1328.9404895519078</v>
      </c>
      <c r="Y137" s="21">
        <f t="shared" si="34"/>
        <v>1574.5268938989659</v>
      </c>
    </row>
    <row r="138" spans="1:25" ht="12.75" customHeight="1" x14ac:dyDescent="0.2">
      <c r="A138" s="19">
        <v>179</v>
      </c>
      <c r="B138" s="19">
        <f t="shared" ref="B138:B159" si="35">ABS(A138-D138)</f>
        <v>4.9000000000000057</v>
      </c>
      <c r="C138" s="19">
        <f t="shared" ref="C138:C159" si="36">ABS(E138-A138)</f>
        <v>3.6999999999999886</v>
      </c>
      <c r="D138" s="19">
        <v>174.1</v>
      </c>
      <c r="E138" s="19">
        <v>182.7</v>
      </c>
      <c r="F138" s="5" t="s">
        <v>1006</v>
      </c>
      <c r="G138" s="24">
        <v>54.455399999999997</v>
      </c>
      <c r="H138" s="24">
        <v>-0.57550000000000001</v>
      </c>
      <c r="I138" s="5" t="s">
        <v>810</v>
      </c>
      <c r="J138" s="5" t="s">
        <v>260</v>
      </c>
      <c r="K138" s="5">
        <v>1</v>
      </c>
      <c r="L138" s="5">
        <v>1</v>
      </c>
      <c r="M138" s="19">
        <v>-32.83</v>
      </c>
      <c r="N138" s="19" t="s">
        <v>229</v>
      </c>
      <c r="O138" s="19">
        <f t="shared" si="25"/>
        <v>-29.33</v>
      </c>
      <c r="P138" s="20">
        <v>2</v>
      </c>
      <c r="Q138" s="20" t="s">
        <v>1007</v>
      </c>
      <c r="R138" s="20">
        <f t="shared" si="26"/>
        <v>-9.4207105218425973</v>
      </c>
      <c r="S138" s="19">
        <f t="shared" si="27"/>
        <v>-8.4207105218425973</v>
      </c>
      <c r="T138" s="20">
        <v>21</v>
      </c>
      <c r="U138" s="20">
        <f t="shared" ref="U138:U201" si="37">T138+273.15</f>
        <v>294.14999999999998</v>
      </c>
      <c r="V138" s="23" t="s">
        <v>1008</v>
      </c>
      <c r="W138" s="19">
        <f t="shared" ref="W138:W201" si="38">1000*((S138+1000)/(O138+1000)-1)</f>
        <v>21.541089637217013</v>
      </c>
      <c r="X138" s="21">
        <f t="shared" ref="X138:X201" si="39">(168/(26.5-W138))/(EXP(-58.0931+90.5069*(100/U138)+22.294*LN(U138/100)+34*(0.02777+(-0.02589)*(U138/100)+0.00506*(U138/100)^2)))</f>
        <v>1043.1745594367658</v>
      </c>
      <c r="Y138" s="21">
        <f t="shared" ref="Y138:Y201" si="40">(82.4/(23.9-W138))/(EXP(-58.093+90.5069*(100/U138)+22.294*LN(U138/100)+34*(0.02777+(-0.0259)*(U138/100)+0.00506*(U138/100)^2)))</f>
        <v>1076.5659747733941</v>
      </c>
    </row>
    <row r="139" spans="1:25" ht="12.75" customHeight="1" x14ac:dyDescent="0.2">
      <c r="A139" s="19">
        <v>179</v>
      </c>
      <c r="B139" s="19">
        <f t="shared" si="35"/>
        <v>4.9000000000000057</v>
      </c>
      <c r="C139" s="19">
        <f t="shared" si="36"/>
        <v>3.6999999999999886</v>
      </c>
      <c r="D139" s="19">
        <v>174.1</v>
      </c>
      <c r="E139" s="19">
        <v>182.7</v>
      </c>
      <c r="F139" s="5" t="s">
        <v>1006</v>
      </c>
      <c r="G139" s="24">
        <v>54.455399999999997</v>
      </c>
      <c r="H139" s="24">
        <v>-0.57550000000000001</v>
      </c>
      <c r="I139" s="5" t="s">
        <v>810</v>
      </c>
      <c r="J139" s="5" t="s">
        <v>261</v>
      </c>
      <c r="K139" s="5">
        <v>1</v>
      </c>
      <c r="L139" s="5">
        <v>1</v>
      </c>
      <c r="M139" s="19">
        <v>-32.9</v>
      </c>
      <c r="N139" s="19" t="s">
        <v>229</v>
      </c>
      <c r="O139" s="19">
        <f t="shared" si="25"/>
        <v>-29.4</v>
      </c>
      <c r="P139" s="20">
        <v>2</v>
      </c>
      <c r="Q139" s="20" t="s">
        <v>1007</v>
      </c>
      <c r="R139" s="20">
        <f t="shared" si="26"/>
        <v>-9.4207105218425973</v>
      </c>
      <c r="S139" s="19">
        <f t="shared" si="27"/>
        <v>-8.4207105218425973</v>
      </c>
      <c r="T139" s="20">
        <v>21</v>
      </c>
      <c r="U139" s="20">
        <f t="shared" si="37"/>
        <v>294.14999999999998</v>
      </c>
      <c r="V139" s="23" t="s">
        <v>1008</v>
      </c>
      <c r="W139" s="19">
        <f t="shared" si="38"/>
        <v>21.614763525816372</v>
      </c>
      <c r="X139" s="21">
        <f t="shared" si="39"/>
        <v>1058.9065975249471</v>
      </c>
      <c r="Y139" s="21">
        <f t="shared" si="40"/>
        <v>1111.2734558552586</v>
      </c>
    </row>
    <row r="140" spans="1:25" ht="12.75" customHeight="1" x14ac:dyDescent="0.2">
      <c r="A140" s="19">
        <v>180</v>
      </c>
      <c r="B140" s="19">
        <f t="shared" si="35"/>
        <v>5.9000000000000057</v>
      </c>
      <c r="C140" s="19">
        <f t="shared" si="36"/>
        <v>2.6999999999999886</v>
      </c>
      <c r="D140" s="19">
        <v>174.1</v>
      </c>
      <c r="E140" s="19">
        <v>182.7</v>
      </c>
      <c r="F140" s="5" t="s">
        <v>1006</v>
      </c>
      <c r="G140" s="24">
        <v>54.455399999999997</v>
      </c>
      <c r="H140" s="24">
        <v>-0.57550000000000001</v>
      </c>
      <c r="I140" s="5" t="s">
        <v>810</v>
      </c>
      <c r="J140" s="5" t="s">
        <v>262</v>
      </c>
      <c r="K140" s="5">
        <v>1</v>
      </c>
      <c r="L140" s="5">
        <v>1</v>
      </c>
      <c r="M140" s="19">
        <v>-32.799999999999997</v>
      </c>
      <c r="N140" s="19" t="s">
        <v>229</v>
      </c>
      <c r="O140" s="19">
        <f t="shared" si="25"/>
        <v>-29.299999999999997</v>
      </c>
      <c r="P140" s="20">
        <v>2</v>
      </c>
      <c r="Q140" s="20" t="s">
        <v>1007</v>
      </c>
      <c r="R140" s="20">
        <f t="shared" si="26"/>
        <v>-9.4207105218425973</v>
      </c>
      <c r="S140" s="19">
        <f t="shared" si="27"/>
        <v>-8.4207105218425973</v>
      </c>
      <c r="T140" s="20">
        <v>21</v>
      </c>
      <c r="U140" s="20">
        <f t="shared" si="37"/>
        <v>294.14999999999998</v>
      </c>
      <c r="V140" s="23" t="s">
        <v>1008</v>
      </c>
      <c r="W140" s="19">
        <f t="shared" si="38"/>
        <v>21.509518366289669</v>
      </c>
      <c r="X140" s="21">
        <f t="shared" si="39"/>
        <v>1036.5751269455163</v>
      </c>
      <c r="Y140" s="21">
        <f t="shared" si="40"/>
        <v>1062.3476868846992</v>
      </c>
    </row>
    <row r="141" spans="1:25" ht="12.75" customHeight="1" x14ac:dyDescent="0.2">
      <c r="A141" s="19">
        <v>180</v>
      </c>
      <c r="B141" s="19">
        <f t="shared" si="35"/>
        <v>5.9000000000000057</v>
      </c>
      <c r="C141" s="19">
        <f t="shared" si="36"/>
        <v>2.6999999999999886</v>
      </c>
      <c r="D141" s="19">
        <v>174.1</v>
      </c>
      <c r="E141" s="19">
        <v>182.7</v>
      </c>
      <c r="F141" s="5" t="s">
        <v>1006</v>
      </c>
      <c r="G141" s="24">
        <v>54.455399999999997</v>
      </c>
      <c r="H141" s="24">
        <v>-0.57550000000000001</v>
      </c>
      <c r="I141" s="5" t="s">
        <v>810</v>
      </c>
      <c r="J141" s="5" t="s">
        <v>263</v>
      </c>
      <c r="K141" s="5">
        <v>1</v>
      </c>
      <c r="L141" s="5">
        <v>1</v>
      </c>
      <c r="M141" s="19">
        <v>-32.58</v>
      </c>
      <c r="N141" s="19" t="s">
        <v>229</v>
      </c>
      <c r="O141" s="19">
        <f t="shared" si="25"/>
        <v>-29.08</v>
      </c>
      <c r="P141" s="20">
        <v>2</v>
      </c>
      <c r="Q141" s="20" t="s">
        <v>1007</v>
      </c>
      <c r="R141" s="20">
        <f t="shared" si="26"/>
        <v>-9.4207105218425973</v>
      </c>
      <c r="S141" s="19">
        <f t="shared" si="27"/>
        <v>-8.4207105218425973</v>
      </c>
      <c r="T141" s="20">
        <v>21</v>
      </c>
      <c r="U141" s="20">
        <f t="shared" si="37"/>
        <v>294.14999999999998</v>
      </c>
      <c r="V141" s="23" t="s">
        <v>1008</v>
      </c>
      <c r="W141" s="19">
        <f t="shared" si="38"/>
        <v>21.278055327068614</v>
      </c>
      <c r="X141" s="21">
        <f t="shared" si="39"/>
        <v>990.62886663612221</v>
      </c>
      <c r="Y141" s="21">
        <f t="shared" si="40"/>
        <v>968.56453926363395</v>
      </c>
    </row>
    <row r="142" spans="1:25" ht="12.75" customHeight="1" x14ac:dyDescent="0.2">
      <c r="A142" s="19">
        <v>181</v>
      </c>
      <c r="B142" s="19">
        <f t="shared" si="35"/>
        <v>6.9000000000000057</v>
      </c>
      <c r="C142" s="19">
        <f t="shared" si="36"/>
        <v>1.6999999999999886</v>
      </c>
      <c r="D142" s="19">
        <v>174.1</v>
      </c>
      <c r="E142" s="19">
        <v>182.7</v>
      </c>
      <c r="F142" s="5" t="s">
        <v>1006</v>
      </c>
      <c r="G142" s="24">
        <v>54.455399999999997</v>
      </c>
      <c r="H142" s="24">
        <v>-0.57550000000000001</v>
      </c>
      <c r="I142" s="5" t="s">
        <v>810</v>
      </c>
      <c r="J142" s="5" t="s">
        <v>264</v>
      </c>
      <c r="K142" s="5">
        <v>1</v>
      </c>
      <c r="L142" s="5">
        <v>1</v>
      </c>
      <c r="M142" s="19">
        <v>-33.06</v>
      </c>
      <c r="N142" s="19" t="s">
        <v>229</v>
      </c>
      <c r="O142" s="19">
        <f t="shared" si="25"/>
        <v>-29.560000000000002</v>
      </c>
      <c r="P142" s="20">
        <v>2</v>
      </c>
      <c r="Q142" s="20" t="s">
        <v>1007</v>
      </c>
      <c r="R142" s="20">
        <f t="shared" si="26"/>
        <v>-9.4207105218425973</v>
      </c>
      <c r="S142" s="19">
        <f t="shared" si="27"/>
        <v>-8.4207105218425973</v>
      </c>
      <c r="T142" s="20">
        <v>21</v>
      </c>
      <c r="U142" s="20">
        <f t="shared" si="37"/>
        <v>294.14999999999998</v>
      </c>
      <c r="V142" s="23" t="s">
        <v>1008</v>
      </c>
      <c r="W142" s="19">
        <f t="shared" si="38"/>
        <v>21.783200896662748</v>
      </c>
      <c r="X142" s="21">
        <f t="shared" si="39"/>
        <v>1096.7202587285356</v>
      </c>
      <c r="Y142" s="21">
        <f t="shared" si="40"/>
        <v>1199.6994094096262</v>
      </c>
    </row>
    <row r="143" spans="1:25" ht="12.75" customHeight="1" x14ac:dyDescent="0.2">
      <c r="A143" s="19">
        <v>181</v>
      </c>
      <c r="B143" s="19">
        <f t="shared" si="35"/>
        <v>6.9000000000000057</v>
      </c>
      <c r="C143" s="19">
        <f t="shared" si="36"/>
        <v>1.6999999999999886</v>
      </c>
      <c r="D143" s="19">
        <v>174.1</v>
      </c>
      <c r="E143" s="19">
        <v>182.7</v>
      </c>
      <c r="F143" s="5" t="s">
        <v>1006</v>
      </c>
      <c r="G143" s="24">
        <v>54.455399999999997</v>
      </c>
      <c r="H143" s="24">
        <v>-0.57550000000000001</v>
      </c>
      <c r="I143" s="5" t="s">
        <v>810</v>
      </c>
      <c r="J143" s="5" t="s">
        <v>265</v>
      </c>
      <c r="K143" s="5">
        <v>1</v>
      </c>
      <c r="L143" s="5">
        <v>1</v>
      </c>
      <c r="M143" s="19">
        <v>-32.68</v>
      </c>
      <c r="N143" s="19" t="s">
        <v>229</v>
      </c>
      <c r="O143" s="19">
        <f t="shared" si="25"/>
        <v>-29.18</v>
      </c>
      <c r="P143" s="20">
        <v>2</v>
      </c>
      <c r="Q143" s="20" t="s">
        <v>1007</v>
      </c>
      <c r="R143" s="20">
        <f t="shared" si="26"/>
        <v>-9.4207105218425973</v>
      </c>
      <c r="S143" s="19">
        <f t="shared" si="27"/>
        <v>-8.4207105218425973</v>
      </c>
      <c r="T143" s="20">
        <v>21</v>
      </c>
      <c r="U143" s="20">
        <f t="shared" si="37"/>
        <v>294.14999999999998</v>
      </c>
      <c r="V143" s="23" t="s">
        <v>1008</v>
      </c>
      <c r="W143" s="19">
        <f t="shared" si="38"/>
        <v>21.383252794706877</v>
      </c>
      <c r="X143" s="21">
        <f t="shared" si="39"/>
        <v>1010.9956434101789</v>
      </c>
      <c r="Y143" s="21">
        <f t="shared" si="40"/>
        <v>1009.049549661366</v>
      </c>
    </row>
    <row r="144" spans="1:25" ht="12.75" customHeight="1" x14ac:dyDescent="0.2">
      <c r="A144" s="19">
        <v>182</v>
      </c>
      <c r="B144" s="19">
        <f t="shared" si="35"/>
        <v>7.9000000000000057</v>
      </c>
      <c r="C144" s="19">
        <f t="shared" si="36"/>
        <v>0.69999999999998863</v>
      </c>
      <c r="D144" s="19">
        <v>174.1</v>
      </c>
      <c r="E144" s="19">
        <v>182.7</v>
      </c>
      <c r="F144" s="5" t="s">
        <v>1006</v>
      </c>
      <c r="G144" s="24">
        <v>54.455399999999997</v>
      </c>
      <c r="H144" s="24">
        <v>-0.57550000000000001</v>
      </c>
      <c r="I144" s="5" t="s">
        <v>810</v>
      </c>
      <c r="J144" s="5" t="s">
        <v>266</v>
      </c>
      <c r="K144" s="5">
        <v>1</v>
      </c>
      <c r="L144" s="5">
        <v>1</v>
      </c>
      <c r="M144" s="19">
        <v>-32.630000000000003</v>
      </c>
      <c r="N144" s="19" t="s">
        <v>229</v>
      </c>
      <c r="O144" s="19">
        <f t="shared" si="25"/>
        <v>-29.130000000000003</v>
      </c>
      <c r="P144" s="20">
        <v>2</v>
      </c>
      <c r="Q144" s="20" t="s">
        <v>1007</v>
      </c>
      <c r="R144" s="20">
        <f t="shared" si="26"/>
        <v>-9.4207105218425973</v>
      </c>
      <c r="S144" s="19">
        <f t="shared" si="27"/>
        <v>-8.4207105218425973</v>
      </c>
      <c r="T144" s="20">
        <v>21</v>
      </c>
      <c r="U144" s="20">
        <f t="shared" si="37"/>
        <v>294.14999999999998</v>
      </c>
      <c r="V144" s="23" t="s">
        <v>1008</v>
      </c>
      <c r="W144" s="19">
        <f t="shared" si="38"/>
        <v>21.330651352042374</v>
      </c>
      <c r="X144" s="21">
        <f t="shared" si="39"/>
        <v>1000.7081133957514</v>
      </c>
      <c r="Y144" s="21">
        <f t="shared" si="40"/>
        <v>988.39160505959035</v>
      </c>
    </row>
    <row r="145" spans="1:25" ht="12.75" customHeight="1" x14ac:dyDescent="0.2">
      <c r="A145" s="19">
        <v>182</v>
      </c>
      <c r="B145" s="19">
        <f t="shared" si="35"/>
        <v>7.9000000000000057</v>
      </c>
      <c r="C145" s="19">
        <f t="shared" si="36"/>
        <v>0.69999999999998863</v>
      </c>
      <c r="D145" s="19">
        <v>174.1</v>
      </c>
      <c r="E145" s="19">
        <v>182.7</v>
      </c>
      <c r="F145" s="5" t="s">
        <v>1006</v>
      </c>
      <c r="G145" s="24">
        <v>54.455399999999997</v>
      </c>
      <c r="H145" s="24">
        <v>-0.57550000000000001</v>
      </c>
      <c r="I145" s="5" t="s">
        <v>810</v>
      </c>
      <c r="J145" s="5" t="s">
        <v>1009</v>
      </c>
      <c r="K145" s="5">
        <v>1</v>
      </c>
      <c r="L145" s="5">
        <v>1</v>
      </c>
      <c r="M145" s="19">
        <v>-30.86</v>
      </c>
      <c r="N145" s="19" t="s">
        <v>229</v>
      </c>
      <c r="O145" s="19">
        <f t="shared" si="25"/>
        <v>-27.36</v>
      </c>
      <c r="P145" s="20">
        <v>2</v>
      </c>
      <c r="Q145" s="20" t="s">
        <v>1007</v>
      </c>
      <c r="R145" s="20">
        <f t="shared" si="26"/>
        <v>-9.4207105218425973</v>
      </c>
      <c r="S145" s="19">
        <f t="shared" si="27"/>
        <v>-8.4207105218425973</v>
      </c>
      <c r="T145" s="20">
        <v>21</v>
      </c>
      <c r="U145" s="20">
        <f t="shared" si="37"/>
        <v>294.14999999999998</v>
      </c>
      <c r="V145" s="23" t="s">
        <v>1008</v>
      </c>
      <c r="W145" s="19">
        <f t="shared" si="38"/>
        <v>19.472044618931371</v>
      </c>
      <c r="X145" s="21">
        <f t="shared" si="39"/>
        <v>736.06174946944213</v>
      </c>
      <c r="Y145" s="21">
        <f t="shared" si="40"/>
        <v>573.52037578563989</v>
      </c>
    </row>
    <row r="146" spans="1:25" ht="12.75" customHeight="1" x14ac:dyDescent="0.2">
      <c r="A146" s="19">
        <v>182</v>
      </c>
      <c r="B146" s="19">
        <f t="shared" si="35"/>
        <v>7.9000000000000057</v>
      </c>
      <c r="C146" s="19">
        <f t="shared" si="36"/>
        <v>0.69999999999998863</v>
      </c>
      <c r="D146" s="19">
        <v>174.1</v>
      </c>
      <c r="E146" s="19">
        <v>182.7</v>
      </c>
      <c r="F146" s="5" t="s">
        <v>1006</v>
      </c>
      <c r="G146" s="24">
        <v>54.455399999999997</v>
      </c>
      <c r="H146" s="24">
        <v>-0.57550000000000001</v>
      </c>
      <c r="I146" s="5" t="s">
        <v>810</v>
      </c>
      <c r="J146" s="5" t="s">
        <v>1010</v>
      </c>
      <c r="K146" s="5">
        <v>1</v>
      </c>
      <c r="L146" s="5">
        <v>1</v>
      </c>
      <c r="M146" s="19">
        <v>-31.05</v>
      </c>
      <c r="N146" s="19" t="s">
        <v>229</v>
      </c>
      <c r="O146" s="19">
        <f t="shared" si="25"/>
        <v>-27.55</v>
      </c>
      <c r="P146" s="20">
        <v>2</v>
      </c>
      <c r="Q146" s="20" t="s">
        <v>1007</v>
      </c>
      <c r="R146" s="20">
        <f t="shared" si="26"/>
        <v>-9.4207105218425973</v>
      </c>
      <c r="S146" s="19">
        <f t="shared" si="27"/>
        <v>-8.4207105218425973</v>
      </c>
      <c r="T146" s="20">
        <v>21</v>
      </c>
      <c r="U146" s="20">
        <f t="shared" si="37"/>
        <v>294.14999999999998</v>
      </c>
      <c r="V146" s="23" t="s">
        <v>1008</v>
      </c>
      <c r="W146" s="19">
        <f t="shared" si="38"/>
        <v>19.6712319174841</v>
      </c>
      <c r="X146" s="21">
        <f t="shared" si="39"/>
        <v>757.53182279353098</v>
      </c>
      <c r="Y146" s="21">
        <f t="shared" si="40"/>
        <v>600.53485661990726</v>
      </c>
    </row>
    <row r="147" spans="1:25" ht="12.75" customHeight="1" x14ac:dyDescent="0.2">
      <c r="A147" s="19">
        <v>182</v>
      </c>
      <c r="B147" s="19">
        <f t="shared" si="35"/>
        <v>7.9000000000000057</v>
      </c>
      <c r="C147" s="19">
        <f t="shared" si="36"/>
        <v>0.69999999999998863</v>
      </c>
      <c r="D147" s="19">
        <v>174.1</v>
      </c>
      <c r="E147" s="19">
        <v>182.7</v>
      </c>
      <c r="F147" s="5" t="s">
        <v>1006</v>
      </c>
      <c r="G147" s="24">
        <v>54.455399999999997</v>
      </c>
      <c r="H147" s="24">
        <v>-0.57550000000000001</v>
      </c>
      <c r="I147" s="5" t="s">
        <v>810</v>
      </c>
      <c r="J147" s="5" t="s">
        <v>1011</v>
      </c>
      <c r="K147" s="5">
        <v>1</v>
      </c>
      <c r="L147" s="5">
        <v>1</v>
      </c>
      <c r="M147" s="19">
        <v>-31.17</v>
      </c>
      <c r="N147" s="19" t="s">
        <v>229</v>
      </c>
      <c r="O147" s="19">
        <f t="shared" si="25"/>
        <v>-27.67</v>
      </c>
      <c r="P147" s="20">
        <v>2</v>
      </c>
      <c r="Q147" s="20" t="s">
        <v>1007</v>
      </c>
      <c r="R147" s="20">
        <f t="shared" si="26"/>
        <v>-9.4207105218425973</v>
      </c>
      <c r="S147" s="19">
        <f t="shared" si="27"/>
        <v>-8.4207105218425973</v>
      </c>
      <c r="T147" s="20">
        <v>21</v>
      </c>
      <c r="U147" s="20">
        <f t="shared" si="37"/>
        <v>294.14999999999998</v>
      </c>
      <c r="V147" s="23" t="s">
        <v>1008</v>
      </c>
      <c r="W147" s="19">
        <f t="shared" si="38"/>
        <v>19.797074530413905</v>
      </c>
      <c r="X147" s="21">
        <f t="shared" si="39"/>
        <v>771.75393885171582</v>
      </c>
      <c r="Y147" s="21">
        <f t="shared" si="40"/>
        <v>618.95412259797035</v>
      </c>
    </row>
    <row r="148" spans="1:25" ht="12.75" customHeight="1" x14ac:dyDescent="0.2">
      <c r="A148" s="19">
        <v>182</v>
      </c>
      <c r="B148" s="19">
        <f t="shared" si="35"/>
        <v>7.9000000000000057</v>
      </c>
      <c r="C148" s="19">
        <f t="shared" si="36"/>
        <v>0.69999999999998863</v>
      </c>
      <c r="D148" s="19">
        <v>174.1</v>
      </c>
      <c r="E148" s="19">
        <v>182.7</v>
      </c>
      <c r="F148" s="5" t="s">
        <v>1006</v>
      </c>
      <c r="G148" s="24">
        <v>54.455399999999997</v>
      </c>
      <c r="H148" s="24">
        <v>-0.57550000000000001</v>
      </c>
      <c r="I148" s="5" t="s">
        <v>810</v>
      </c>
      <c r="J148" s="5" t="s">
        <v>1012</v>
      </c>
      <c r="K148" s="5">
        <v>1</v>
      </c>
      <c r="L148" s="5">
        <v>1</v>
      </c>
      <c r="M148" s="19">
        <v>-31.31</v>
      </c>
      <c r="N148" s="19" t="s">
        <v>229</v>
      </c>
      <c r="O148" s="19">
        <f t="shared" si="25"/>
        <v>-27.81</v>
      </c>
      <c r="P148" s="20">
        <v>2</v>
      </c>
      <c r="Q148" s="20" t="s">
        <v>1007</v>
      </c>
      <c r="R148" s="20">
        <f t="shared" si="26"/>
        <v>-9.4207105218425973</v>
      </c>
      <c r="S148" s="19">
        <f t="shared" si="27"/>
        <v>-8.4207105218425973</v>
      </c>
      <c r="T148" s="20">
        <v>21</v>
      </c>
      <c r="U148" s="20">
        <f t="shared" si="37"/>
        <v>294.14999999999998</v>
      </c>
      <c r="V148" s="23" t="s">
        <v>1008</v>
      </c>
      <c r="W148" s="19">
        <f t="shared" si="38"/>
        <v>19.943930176361981</v>
      </c>
      <c r="X148" s="21">
        <f t="shared" si="39"/>
        <v>789.04118963638621</v>
      </c>
      <c r="Y148" s="21">
        <f t="shared" si="40"/>
        <v>641.9306906411399</v>
      </c>
    </row>
    <row r="149" spans="1:25" ht="12.75" customHeight="1" x14ac:dyDescent="0.2">
      <c r="A149" s="19">
        <v>184</v>
      </c>
      <c r="B149" s="19">
        <f t="shared" si="35"/>
        <v>2</v>
      </c>
      <c r="C149" s="19">
        <f t="shared" si="36"/>
        <v>2</v>
      </c>
      <c r="D149" s="19">
        <v>182</v>
      </c>
      <c r="E149" s="19">
        <v>186</v>
      </c>
      <c r="F149" s="5" t="s">
        <v>1013</v>
      </c>
      <c r="G149" s="24" t="s">
        <v>999</v>
      </c>
      <c r="H149" s="24" t="s">
        <v>1000</v>
      </c>
      <c r="I149" s="5" t="s">
        <v>1015</v>
      </c>
      <c r="J149" s="5" t="s">
        <v>1014</v>
      </c>
      <c r="K149" s="5">
        <v>0</v>
      </c>
      <c r="L149" s="5">
        <v>0</v>
      </c>
      <c r="M149" s="19">
        <v>-31.1</v>
      </c>
      <c r="N149" s="19" t="s">
        <v>214</v>
      </c>
      <c r="O149" s="19">
        <f t="shared" si="25"/>
        <v>-27.6</v>
      </c>
      <c r="P149" s="20">
        <v>2.1</v>
      </c>
      <c r="Q149" s="20" t="s">
        <v>786</v>
      </c>
      <c r="R149" s="20">
        <f t="shared" si="26"/>
        <v>-11.252149720349923</v>
      </c>
      <c r="S149" s="19">
        <f t="shared" si="27"/>
        <v>-10.152149720349923</v>
      </c>
      <c r="T149" s="20">
        <v>5.77</v>
      </c>
      <c r="U149" s="20">
        <f t="shared" si="37"/>
        <v>278.91999999999996</v>
      </c>
      <c r="V149" s="23" t="s">
        <v>814</v>
      </c>
      <c r="W149" s="19">
        <f t="shared" si="38"/>
        <v>17.943079267431106</v>
      </c>
      <c r="X149" s="21">
        <f t="shared" si="39"/>
        <v>374.54977993525051</v>
      </c>
      <c r="Y149" s="21">
        <f t="shared" si="40"/>
        <v>264.11410068478017</v>
      </c>
    </row>
    <row r="150" spans="1:25" ht="12.75" customHeight="1" x14ac:dyDescent="0.2">
      <c r="A150" s="19">
        <v>184</v>
      </c>
      <c r="B150" s="19">
        <f t="shared" si="35"/>
        <v>2</v>
      </c>
      <c r="C150" s="19">
        <f t="shared" si="36"/>
        <v>2</v>
      </c>
      <c r="D150" s="19">
        <v>182</v>
      </c>
      <c r="E150" s="19">
        <v>186</v>
      </c>
      <c r="F150" s="5" t="s">
        <v>1013</v>
      </c>
      <c r="G150" s="24" t="s">
        <v>999</v>
      </c>
      <c r="H150" s="24" t="s">
        <v>1000</v>
      </c>
      <c r="I150" s="5" t="s">
        <v>276</v>
      </c>
      <c r="J150" s="5" t="s">
        <v>275</v>
      </c>
      <c r="K150" s="5">
        <v>0</v>
      </c>
      <c r="L150" s="5">
        <v>0</v>
      </c>
      <c r="M150" s="19">
        <v>-30.7</v>
      </c>
      <c r="N150" s="19" t="s">
        <v>214</v>
      </c>
      <c r="O150" s="19">
        <f t="shared" si="25"/>
        <v>-27.2</v>
      </c>
      <c r="P150" s="20">
        <v>2</v>
      </c>
      <c r="Q150" s="20" t="s">
        <v>786</v>
      </c>
      <c r="R150" s="20">
        <f t="shared" si="26"/>
        <v>-9.5351253624424395</v>
      </c>
      <c r="S150" s="19">
        <f t="shared" si="27"/>
        <v>-8.5351253624424395</v>
      </c>
      <c r="T150" s="20">
        <v>20</v>
      </c>
      <c r="U150" s="20">
        <f t="shared" si="37"/>
        <v>293.14999999999998</v>
      </c>
      <c r="V150" s="23" t="s">
        <v>814</v>
      </c>
      <c r="W150" s="19">
        <f t="shared" si="38"/>
        <v>19.186754356042002</v>
      </c>
      <c r="X150" s="21">
        <f t="shared" si="39"/>
        <v>687.9970630555971</v>
      </c>
      <c r="Y150" s="21">
        <f t="shared" si="40"/>
        <v>524.06364941508343</v>
      </c>
    </row>
    <row r="151" spans="1:25" ht="12.75" customHeight="1" x14ac:dyDescent="0.2">
      <c r="A151" s="19">
        <v>184</v>
      </c>
      <c r="B151" s="19">
        <f t="shared" si="35"/>
        <v>2</v>
      </c>
      <c r="C151" s="19">
        <f t="shared" si="36"/>
        <v>2</v>
      </c>
      <c r="D151" s="19">
        <v>182</v>
      </c>
      <c r="E151" s="19">
        <v>186</v>
      </c>
      <c r="F151" s="5" t="s">
        <v>1013</v>
      </c>
      <c r="G151" s="24" t="s">
        <v>999</v>
      </c>
      <c r="H151" s="24" t="s">
        <v>1000</v>
      </c>
      <c r="I151" s="5" t="s">
        <v>1015</v>
      </c>
      <c r="J151" s="5" t="s">
        <v>1016</v>
      </c>
      <c r="K151" s="5">
        <v>0</v>
      </c>
      <c r="L151" s="5">
        <v>0</v>
      </c>
      <c r="M151" s="19">
        <v>-30.9</v>
      </c>
      <c r="N151" s="19" t="s">
        <v>214</v>
      </c>
      <c r="O151" s="19">
        <f t="shared" si="25"/>
        <v>-27.4</v>
      </c>
      <c r="P151" s="20">
        <v>2</v>
      </c>
      <c r="Q151" s="20" t="s">
        <v>786</v>
      </c>
      <c r="R151" s="20">
        <f t="shared" si="26"/>
        <v>-9.5351253624424395</v>
      </c>
      <c r="S151" s="19">
        <f t="shared" si="27"/>
        <v>-8.5351253624424395</v>
      </c>
      <c r="T151" s="20">
        <v>20</v>
      </c>
      <c r="U151" s="20">
        <f t="shared" si="37"/>
        <v>293.14999999999998</v>
      </c>
      <c r="V151" s="23" t="s">
        <v>814</v>
      </c>
      <c r="W151" s="19">
        <f t="shared" si="38"/>
        <v>19.396334194486499</v>
      </c>
      <c r="X151" s="21">
        <f t="shared" si="39"/>
        <v>708.29507780927088</v>
      </c>
      <c r="Y151" s="21">
        <f t="shared" si="40"/>
        <v>548.45115499877625</v>
      </c>
    </row>
    <row r="152" spans="1:25" ht="12.75" customHeight="1" x14ac:dyDescent="0.2">
      <c r="A152" s="19">
        <v>186.75</v>
      </c>
      <c r="B152" s="19">
        <f t="shared" si="35"/>
        <v>4.0500000000000114</v>
      </c>
      <c r="C152" s="19">
        <f t="shared" si="36"/>
        <v>4.0500000000000114</v>
      </c>
      <c r="D152" s="19">
        <v>182.7</v>
      </c>
      <c r="E152" s="19">
        <v>190.8</v>
      </c>
      <c r="F152" s="5" t="s">
        <v>1017</v>
      </c>
      <c r="G152" s="24" t="s">
        <v>999</v>
      </c>
      <c r="H152" s="24" t="s">
        <v>1000</v>
      </c>
      <c r="I152" s="5" t="s">
        <v>1019</v>
      </c>
      <c r="J152" s="5" t="s">
        <v>1018</v>
      </c>
      <c r="K152" s="5">
        <v>0</v>
      </c>
      <c r="L152" s="5">
        <v>0</v>
      </c>
      <c r="M152" s="19">
        <v>-31.5</v>
      </c>
      <c r="N152" s="19" t="s">
        <v>1020</v>
      </c>
      <c r="O152" s="19">
        <f t="shared" si="25"/>
        <v>-28</v>
      </c>
      <c r="P152" s="20">
        <v>2</v>
      </c>
      <c r="Q152" s="20" t="s">
        <v>786</v>
      </c>
      <c r="R152" s="20">
        <f t="shared" si="26"/>
        <v>-9.5351253624424395</v>
      </c>
      <c r="S152" s="19">
        <f t="shared" si="27"/>
        <v>-8.5351253624424395</v>
      </c>
      <c r="T152" s="20">
        <v>20</v>
      </c>
      <c r="U152" s="20">
        <f t="shared" si="37"/>
        <v>293.14999999999998</v>
      </c>
      <c r="V152" s="23" t="s">
        <v>814</v>
      </c>
      <c r="W152" s="19">
        <f t="shared" si="38"/>
        <v>20.025591190902858</v>
      </c>
      <c r="X152" s="21">
        <f t="shared" si="39"/>
        <v>777.13528336016293</v>
      </c>
      <c r="Y152" s="21">
        <f t="shared" si="40"/>
        <v>637.52712593536819</v>
      </c>
    </row>
    <row r="153" spans="1:25" ht="12.75" customHeight="1" x14ac:dyDescent="0.2">
      <c r="A153" s="19">
        <v>186.75</v>
      </c>
      <c r="B153" s="19">
        <f t="shared" si="35"/>
        <v>4.0500000000000114</v>
      </c>
      <c r="C153" s="19">
        <f t="shared" si="36"/>
        <v>4.0500000000000114</v>
      </c>
      <c r="D153" s="19">
        <v>182.7</v>
      </c>
      <c r="E153" s="19">
        <v>190.8</v>
      </c>
      <c r="F153" s="5" t="s">
        <v>1017</v>
      </c>
      <c r="G153" s="24" t="s">
        <v>999</v>
      </c>
      <c r="H153" s="24" t="s">
        <v>1000</v>
      </c>
      <c r="I153" s="5" t="s">
        <v>220</v>
      </c>
      <c r="J153" s="5" t="s">
        <v>1021</v>
      </c>
      <c r="K153" s="5">
        <v>0</v>
      </c>
      <c r="L153" s="5">
        <v>0</v>
      </c>
      <c r="M153" s="19">
        <v>-31.6</v>
      </c>
      <c r="N153" s="19" t="s">
        <v>214</v>
      </c>
      <c r="O153" s="19">
        <f t="shared" si="25"/>
        <v>-28.1</v>
      </c>
      <c r="P153" s="20">
        <v>2</v>
      </c>
      <c r="Q153" s="20" t="s">
        <v>786</v>
      </c>
      <c r="R153" s="20">
        <f t="shared" si="26"/>
        <v>-9.5351253624424395</v>
      </c>
      <c r="S153" s="19">
        <f t="shared" si="27"/>
        <v>-8.5351253624424395</v>
      </c>
      <c r="T153" s="20">
        <v>20</v>
      </c>
      <c r="U153" s="20">
        <f t="shared" si="37"/>
        <v>293.14999999999998</v>
      </c>
      <c r="V153" s="23" t="s">
        <v>814</v>
      </c>
      <c r="W153" s="19">
        <f t="shared" si="38"/>
        <v>20.130542892846659</v>
      </c>
      <c r="X153" s="21">
        <f t="shared" si="39"/>
        <v>789.94040462200917</v>
      </c>
      <c r="Y153" s="21">
        <f t="shared" si="40"/>
        <v>655.27757513806148</v>
      </c>
    </row>
    <row r="154" spans="1:25" ht="12.75" customHeight="1" x14ac:dyDescent="0.2">
      <c r="A154" s="19">
        <v>186.75</v>
      </c>
      <c r="B154" s="19">
        <f t="shared" si="35"/>
        <v>4.0500000000000114</v>
      </c>
      <c r="C154" s="19">
        <f t="shared" si="36"/>
        <v>4.0500000000000114</v>
      </c>
      <c r="D154" s="19">
        <v>182.7</v>
      </c>
      <c r="E154" s="19">
        <v>190.8</v>
      </c>
      <c r="F154" s="5" t="s">
        <v>1017</v>
      </c>
      <c r="G154" s="24" t="s">
        <v>999</v>
      </c>
      <c r="H154" s="24" t="s">
        <v>1000</v>
      </c>
      <c r="I154" s="5" t="s">
        <v>220</v>
      </c>
      <c r="J154" s="5" t="s">
        <v>1022</v>
      </c>
      <c r="K154" s="5">
        <v>0</v>
      </c>
      <c r="L154" s="5">
        <v>0</v>
      </c>
      <c r="M154" s="19">
        <v>-31.5</v>
      </c>
      <c r="N154" s="19" t="s">
        <v>214</v>
      </c>
      <c r="O154" s="19">
        <f t="shared" si="25"/>
        <v>-28</v>
      </c>
      <c r="P154" s="20">
        <v>2</v>
      </c>
      <c r="Q154" s="20" t="s">
        <v>786</v>
      </c>
      <c r="R154" s="20">
        <f t="shared" si="26"/>
        <v>-9.5351253624424395</v>
      </c>
      <c r="S154" s="19">
        <f t="shared" si="27"/>
        <v>-8.5351253624424395</v>
      </c>
      <c r="T154" s="20">
        <v>20</v>
      </c>
      <c r="U154" s="20">
        <f t="shared" si="37"/>
        <v>293.14999999999998</v>
      </c>
      <c r="V154" s="23" t="s">
        <v>814</v>
      </c>
      <c r="W154" s="19">
        <f t="shared" si="38"/>
        <v>20.025591190902858</v>
      </c>
      <c r="X154" s="21">
        <f t="shared" si="39"/>
        <v>777.13528336016293</v>
      </c>
      <c r="Y154" s="21">
        <f t="shared" si="40"/>
        <v>637.52712593536819</v>
      </c>
    </row>
    <row r="155" spans="1:25" ht="12.75" customHeight="1" x14ac:dyDescent="0.2">
      <c r="A155" s="19">
        <v>186.75</v>
      </c>
      <c r="B155" s="19">
        <f t="shared" si="35"/>
        <v>4.0500000000000114</v>
      </c>
      <c r="C155" s="19">
        <f t="shared" si="36"/>
        <v>4.0500000000000114</v>
      </c>
      <c r="D155" s="19">
        <v>182.7</v>
      </c>
      <c r="E155" s="19">
        <v>190.8</v>
      </c>
      <c r="F155" s="5" t="s">
        <v>1017</v>
      </c>
      <c r="G155" s="24" t="s">
        <v>999</v>
      </c>
      <c r="H155" s="24" t="s">
        <v>1000</v>
      </c>
      <c r="I155" s="5" t="s">
        <v>216</v>
      </c>
      <c r="J155" s="5" t="s">
        <v>1023</v>
      </c>
      <c r="K155" s="5">
        <v>0</v>
      </c>
      <c r="L155" s="5">
        <v>0</v>
      </c>
      <c r="M155" s="19">
        <v>-32.6</v>
      </c>
      <c r="N155" s="19" t="s">
        <v>214</v>
      </c>
      <c r="O155" s="19">
        <f t="shared" si="25"/>
        <v>-29.1</v>
      </c>
      <c r="P155" s="20">
        <v>2</v>
      </c>
      <c r="Q155" s="20" t="s">
        <v>786</v>
      </c>
      <c r="R155" s="20">
        <f t="shared" si="26"/>
        <v>-9.5351253624424395</v>
      </c>
      <c r="S155" s="19">
        <f t="shared" si="27"/>
        <v>-8.5351253624424395</v>
      </c>
      <c r="T155" s="20">
        <v>20</v>
      </c>
      <c r="U155" s="20">
        <f t="shared" si="37"/>
        <v>293.14999999999998</v>
      </c>
      <c r="V155" s="23" t="s">
        <v>814</v>
      </c>
      <c r="W155" s="19">
        <f t="shared" si="38"/>
        <v>21.181248982961918</v>
      </c>
      <c r="X155" s="21">
        <f t="shared" si="39"/>
        <v>945.99117505770948</v>
      </c>
      <c r="Y155" s="21">
        <f t="shared" si="40"/>
        <v>908.52038207358055</v>
      </c>
    </row>
    <row r="156" spans="1:25" ht="12.75" customHeight="1" x14ac:dyDescent="0.2">
      <c r="A156" s="19">
        <v>186.75</v>
      </c>
      <c r="B156" s="19">
        <f t="shared" si="35"/>
        <v>4.0500000000000114</v>
      </c>
      <c r="C156" s="19">
        <f t="shared" si="36"/>
        <v>4.0500000000000114</v>
      </c>
      <c r="D156" s="19">
        <v>182.7</v>
      </c>
      <c r="E156" s="19">
        <v>190.8</v>
      </c>
      <c r="F156" s="5" t="s">
        <v>1017</v>
      </c>
      <c r="G156" s="24" t="s">
        <v>999</v>
      </c>
      <c r="H156" s="24" t="s">
        <v>1000</v>
      </c>
      <c r="I156" s="5" t="s">
        <v>216</v>
      </c>
      <c r="J156" s="5" t="s">
        <v>1024</v>
      </c>
      <c r="K156" s="5">
        <v>0</v>
      </c>
      <c r="L156" s="5">
        <v>0</v>
      </c>
      <c r="M156" s="19">
        <v>-32.9</v>
      </c>
      <c r="N156" s="19" t="s">
        <v>214</v>
      </c>
      <c r="O156" s="19">
        <f t="shared" si="25"/>
        <v>-29.4</v>
      </c>
      <c r="P156" s="20">
        <v>2</v>
      </c>
      <c r="Q156" s="20" t="s">
        <v>786</v>
      </c>
      <c r="R156" s="20">
        <f t="shared" si="26"/>
        <v>-9.5351253624424395</v>
      </c>
      <c r="S156" s="19">
        <f t="shared" si="27"/>
        <v>-8.5351253624424395</v>
      </c>
      <c r="T156" s="20">
        <v>20</v>
      </c>
      <c r="U156" s="20">
        <f t="shared" si="37"/>
        <v>293.14999999999998</v>
      </c>
      <c r="V156" s="23" t="s">
        <v>814</v>
      </c>
      <c r="W156" s="19">
        <f t="shared" si="38"/>
        <v>21.496882997689593</v>
      </c>
      <c r="X156" s="21">
        <f t="shared" si="39"/>
        <v>1005.6713688933783</v>
      </c>
      <c r="Y156" s="21">
        <f t="shared" si="40"/>
        <v>1027.8487108150059</v>
      </c>
    </row>
    <row r="157" spans="1:25" ht="12.75" customHeight="1" x14ac:dyDescent="0.2">
      <c r="A157" s="19">
        <v>188</v>
      </c>
      <c r="B157" s="19">
        <f t="shared" si="35"/>
        <v>5</v>
      </c>
      <c r="C157" s="19">
        <f t="shared" si="36"/>
        <v>2.8000000000000114</v>
      </c>
      <c r="D157" s="19">
        <v>183</v>
      </c>
      <c r="E157" s="19">
        <v>190.8</v>
      </c>
      <c r="F157" s="5" t="s">
        <v>1013</v>
      </c>
      <c r="G157" s="24" t="s">
        <v>999</v>
      </c>
      <c r="H157" s="24" t="s">
        <v>1000</v>
      </c>
      <c r="I157" s="5" t="s">
        <v>1015</v>
      </c>
      <c r="J157" s="5" t="s">
        <v>1025</v>
      </c>
      <c r="K157" s="5">
        <v>0</v>
      </c>
      <c r="L157" s="5">
        <v>0</v>
      </c>
      <c r="M157" s="19">
        <v>-30.9</v>
      </c>
      <c r="N157" s="19" t="s">
        <v>214</v>
      </c>
      <c r="O157" s="19">
        <f t="shared" si="25"/>
        <v>-27.4</v>
      </c>
      <c r="P157" s="20">
        <v>2</v>
      </c>
      <c r="Q157" s="20" t="s">
        <v>786</v>
      </c>
      <c r="R157" s="20">
        <f t="shared" si="26"/>
        <v>-9.5351253624424395</v>
      </c>
      <c r="S157" s="19">
        <f t="shared" si="27"/>
        <v>-8.5351253624424395</v>
      </c>
      <c r="T157" s="20">
        <v>20</v>
      </c>
      <c r="U157" s="20">
        <f t="shared" si="37"/>
        <v>293.14999999999998</v>
      </c>
      <c r="V157" s="23" t="s">
        <v>814</v>
      </c>
      <c r="W157" s="19">
        <f t="shared" si="38"/>
        <v>19.396334194486499</v>
      </c>
      <c r="X157" s="21">
        <f t="shared" si="39"/>
        <v>708.29507780927088</v>
      </c>
      <c r="Y157" s="21">
        <f t="shared" si="40"/>
        <v>548.45115499877625</v>
      </c>
    </row>
    <row r="158" spans="1:25" ht="12.75" customHeight="1" x14ac:dyDescent="0.2">
      <c r="A158" s="19">
        <v>188</v>
      </c>
      <c r="B158" s="19">
        <f t="shared" si="35"/>
        <v>5</v>
      </c>
      <c r="C158" s="19">
        <f t="shared" si="36"/>
        <v>2.8000000000000114</v>
      </c>
      <c r="D158" s="19">
        <v>183</v>
      </c>
      <c r="E158" s="19">
        <v>190.8</v>
      </c>
      <c r="F158" s="5" t="s">
        <v>1013</v>
      </c>
      <c r="G158" s="24" t="s">
        <v>999</v>
      </c>
      <c r="H158" s="24" t="s">
        <v>1000</v>
      </c>
      <c r="I158" s="5" t="s">
        <v>1015</v>
      </c>
      <c r="J158" s="5" t="s">
        <v>1026</v>
      </c>
      <c r="K158" s="5">
        <v>0</v>
      </c>
      <c r="L158" s="5">
        <v>0</v>
      </c>
      <c r="M158" s="19">
        <v>-31.5</v>
      </c>
      <c r="N158" s="19" t="s">
        <v>214</v>
      </c>
      <c r="O158" s="19">
        <f t="shared" si="25"/>
        <v>-28</v>
      </c>
      <c r="P158" s="20">
        <v>2</v>
      </c>
      <c r="Q158" s="20" t="s">
        <v>786</v>
      </c>
      <c r="R158" s="20">
        <f t="shared" si="26"/>
        <v>-9.5351253624424395</v>
      </c>
      <c r="S158" s="19">
        <f t="shared" si="27"/>
        <v>-8.5351253624424395</v>
      </c>
      <c r="T158" s="20">
        <v>20</v>
      </c>
      <c r="U158" s="20">
        <f t="shared" si="37"/>
        <v>293.14999999999998</v>
      </c>
      <c r="V158" s="23" t="s">
        <v>814</v>
      </c>
      <c r="W158" s="19">
        <f t="shared" si="38"/>
        <v>20.025591190902858</v>
      </c>
      <c r="X158" s="21">
        <f t="shared" si="39"/>
        <v>777.13528336016293</v>
      </c>
      <c r="Y158" s="21">
        <f t="shared" si="40"/>
        <v>637.52712593536819</v>
      </c>
    </row>
    <row r="159" spans="1:25" ht="12.75" customHeight="1" x14ac:dyDescent="0.2">
      <c r="A159" s="19">
        <v>188</v>
      </c>
      <c r="B159" s="19">
        <f t="shared" si="35"/>
        <v>5</v>
      </c>
      <c r="C159" s="19">
        <f t="shared" si="36"/>
        <v>2.8000000000000114</v>
      </c>
      <c r="D159" s="19">
        <v>183</v>
      </c>
      <c r="E159" s="19">
        <v>190.8</v>
      </c>
      <c r="F159" s="5" t="s">
        <v>1013</v>
      </c>
      <c r="G159" s="24" t="s">
        <v>999</v>
      </c>
      <c r="H159" s="24" t="s">
        <v>1000</v>
      </c>
      <c r="I159" s="5" t="s">
        <v>216</v>
      </c>
      <c r="J159" s="5" t="s">
        <v>1027</v>
      </c>
      <c r="K159" s="5">
        <v>0</v>
      </c>
      <c r="L159" s="5">
        <v>0</v>
      </c>
      <c r="M159" s="19">
        <v>-29</v>
      </c>
      <c r="N159" s="19" t="s">
        <v>214</v>
      </c>
      <c r="O159" s="19">
        <f t="shared" si="25"/>
        <v>-25.5</v>
      </c>
      <c r="P159" s="20">
        <v>2</v>
      </c>
      <c r="Q159" s="20" t="s">
        <v>786</v>
      </c>
      <c r="R159" s="20">
        <f t="shared" si="26"/>
        <v>-9.5351253624424395</v>
      </c>
      <c r="S159" s="19">
        <f t="shared" si="27"/>
        <v>-8.5351253624424395</v>
      </c>
      <c r="T159" s="20">
        <v>20</v>
      </c>
      <c r="U159" s="20">
        <f t="shared" si="37"/>
        <v>293.14999999999998</v>
      </c>
      <c r="V159" s="23" t="s">
        <v>814</v>
      </c>
      <c r="W159" s="19">
        <f t="shared" si="38"/>
        <v>17.408799012373024</v>
      </c>
      <c r="X159" s="21">
        <f t="shared" si="39"/>
        <v>553.4462972818493</v>
      </c>
      <c r="Y159" s="21">
        <f t="shared" si="40"/>
        <v>380.52137308189543</v>
      </c>
    </row>
    <row r="160" spans="1:25" ht="12.75" customHeight="1" x14ac:dyDescent="0.2">
      <c r="A160" s="19">
        <v>188.416533708744</v>
      </c>
      <c r="B160" s="19">
        <v>0</v>
      </c>
      <c r="C160" s="19">
        <v>0</v>
      </c>
      <c r="D160" s="19">
        <v>188.416533708744</v>
      </c>
      <c r="E160" s="19">
        <v>188.416533708744</v>
      </c>
      <c r="F160" s="5" t="s">
        <v>915</v>
      </c>
      <c r="G160" s="24">
        <v>53.25</v>
      </c>
      <c r="H160" s="24">
        <v>-2.15</v>
      </c>
      <c r="I160" s="5" t="s">
        <v>288</v>
      </c>
      <c r="J160" s="5" t="s">
        <v>287</v>
      </c>
      <c r="K160" s="5">
        <v>1</v>
      </c>
      <c r="L160" s="5">
        <v>0</v>
      </c>
      <c r="M160" s="19">
        <v>-32.097999999999999</v>
      </c>
      <c r="N160" s="19" t="s">
        <v>286</v>
      </c>
      <c r="O160" s="19">
        <f t="shared" si="25"/>
        <v>-28.597999999999999</v>
      </c>
      <c r="P160" s="20">
        <v>1.5</v>
      </c>
      <c r="Q160" s="19" t="s">
        <v>286</v>
      </c>
      <c r="R160" s="20">
        <f t="shared" si="26"/>
        <v>-9.4207105218425973</v>
      </c>
      <c r="S160" s="19">
        <f t="shared" si="27"/>
        <v>-8.9207105218425973</v>
      </c>
      <c r="T160" s="20">
        <v>21</v>
      </c>
      <c r="U160" s="20">
        <f t="shared" si="37"/>
        <v>294.14999999999998</v>
      </c>
      <c r="V160" s="19" t="s">
        <v>286</v>
      </c>
      <c r="W160" s="19">
        <f t="shared" si="38"/>
        <v>20.256587363581158</v>
      </c>
      <c r="X160" s="21">
        <f t="shared" si="39"/>
        <v>828.55473988817448</v>
      </c>
      <c r="Y160" s="21">
        <f t="shared" si="40"/>
        <v>697.01757323009576</v>
      </c>
    </row>
    <row r="161" spans="1:25" ht="12.75" customHeight="1" x14ac:dyDescent="0.2">
      <c r="A161" s="19">
        <v>188.68660409823201</v>
      </c>
      <c r="B161" s="19">
        <v>0</v>
      </c>
      <c r="C161" s="19">
        <v>0</v>
      </c>
      <c r="D161" s="19">
        <v>188.68660409823201</v>
      </c>
      <c r="E161" s="19">
        <v>188.68660409823201</v>
      </c>
      <c r="F161" s="5" t="s">
        <v>915</v>
      </c>
      <c r="G161" s="24">
        <v>53.25</v>
      </c>
      <c r="H161" s="24">
        <v>-2.15</v>
      </c>
      <c r="I161" s="5" t="s">
        <v>288</v>
      </c>
      <c r="J161" s="5" t="s">
        <v>289</v>
      </c>
      <c r="K161" s="5">
        <v>1</v>
      </c>
      <c r="L161" s="5">
        <v>0</v>
      </c>
      <c r="M161" s="19">
        <v>-32.278500000000001</v>
      </c>
      <c r="N161" s="19" t="s">
        <v>286</v>
      </c>
      <c r="O161" s="19">
        <f t="shared" si="25"/>
        <v>-28.778500000000001</v>
      </c>
      <c r="P161" s="20">
        <v>1.47</v>
      </c>
      <c r="Q161" s="19" t="s">
        <v>286</v>
      </c>
      <c r="R161" s="20">
        <f t="shared" si="26"/>
        <v>-9.4207105218425973</v>
      </c>
      <c r="S161" s="19">
        <f t="shared" si="27"/>
        <v>-8.9507105218425966</v>
      </c>
      <c r="T161" s="20">
        <v>21</v>
      </c>
      <c r="U161" s="20">
        <f t="shared" si="37"/>
        <v>294.14999999999998</v>
      </c>
      <c r="V161" s="19" t="s">
        <v>286</v>
      </c>
      <c r="W161" s="19">
        <f t="shared" si="38"/>
        <v>20.415311520757484</v>
      </c>
      <c r="X161" s="21">
        <f t="shared" si="39"/>
        <v>850.16827905486196</v>
      </c>
      <c r="Y161" s="21">
        <f t="shared" si="40"/>
        <v>728.76604300208658</v>
      </c>
    </row>
    <row r="162" spans="1:25" ht="12.75" customHeight="1" x14ac:dyDescent="0.2">
      <c r="A162" s="19">
        <v>188.95805099327401</v>
      </c>
      <c r="B162" s="19">
        <v>0</v>
      </c>
      <c r="C162" s="19">
        <v>0</v>
      </c>
      <c r="D162" s="19">
        <v>188.95805099327401</v>
      </c>
      <c r="E162" s="19">
        <v>188.95805099327401</v>
      </c>
      <c r="F162" s="5" t="s">
        <v>915</v>
      </c>
      <c r="G162" s="24">
        <v>53.25</v>
      </c>
      <c r="H162" s="24">
        <v>-2.15</v>
      </c>
      <c r="I162" s="5" t="s">
        <v>288</v>
      </c>
      <c r="J162" s="5" t="s">
        <v>290</v>
      </c>
      <c r="K162" s="5">
        <v>1</v>
      </c>
      <c r="L162" s="5">
        <v>0</v>
      </c>
      <c r="M162" s="19">
        <v>-32.228000000000002</v>
      </c>
      <c r="N162" s="19" t="s">
        <v>286</v>
      </c>
      <c r="O162" s="19">
        <f t="shared" si="25"/>
        <v>-28.728000000000002</v>
      </c>
      <c r="P162" s="20">
        <v>1.72</v>
      </c>
      <c r="Q162" s="19" t="s">
        <v>286</v>
      </c>
      <c r="R162" s="20">
        <f t="shared" si="26"/>
        <v>-9.4207105218425973</v>
      </c>
      <c r="S162" s="19">
        <f t="shared" si="27"/>
        <v>-8.7007105218425966</v>
      </c>
      <c r="T162" s="20">
        <v>21</v>
      </c>
      <c r="U162" s="20">
        <f t="shared" si="37"/>
        <v>294.14999999999998</v>
      </c>
      <c r="V162" s="19" t="s">
        <v>286</v>
      </c>
      <c r="W162" s="19">
        <f t="shared" si="38"/>
        <v>20.619650806527279</v>
      </c>
      <c r="X162" s="21">
        <f t="shared" si="39"/>
        <v>879.71121489259099</v>
      </c>
      <c r="Y162" s="21">
        <f t="shared" si="40"/>
        <v>774.1622871021475</v>
      </c>
    </row>
    <row r="163" spans="1:25" ht="12.75" customHeight="1" x14ac:dyDescent="0.2">
      <c r="A163" s="19">
        <v>189.229773189426</v>
      </c>
      <c r="B163" s="19">
        <v>0</v>
      </c>
      <c r="C163" s="19">
        <v>0</v>
      </c>
      <c r="D163" s="19">
        <v>189.229773189426</v>
      </c>
      <c r="E163" s="19">
        <v>189.229773189426</v>
      </c>
      <c r="F163" s="5" t="s">
        <v>915</v>
      </c>
      <c r="G163" s="24">
        <v>53.25</v>
      </c>
      <c r="H163" s="24">
        <v>-2.15</v>
      </c>
      <c r="I163" s="5" t="s">
        <v>288</v>
      </c>
      <c r="J163" s="5" t="s">
        <v>291</v>
      </c>
      <c r="K163" s="5">
        <v>1</v>
      </c>
      <c r="L163" s="5">
        <v>0</v>
      </c>
      <c r="M163" s="19">
        <v>-32.904499999999999</v>
      </c>
      <c r="N163" s="19" t="s">
        <v>286</v>
      </c>
      <c r="O163" s="19">
        <f t="shared" si="25"/>
        <v>-29.404499999999999</v>
      </c>
      <c r="P163" s="20">
        <v>0.55000000000000004</v>
      </c>
      <c r="Q163" s="19" t="s">
        <v>286</v>
      </c>
      <c r="R163" s="20">
        <f t="shared" si="26"/>
        <v>-9.6503234639739865</v>
      </c>
      <c r="S163" s="19">
        <f t="shared" si="27"/>
        <v>-10.100323463973986</v>
      </c>
      <c r="T163" s="20">
        <v>19</v>
      </c>
      <c r="U163" s="20">
        <f t="shared" si="37"/>
        <v>292.14999999999998</v>
      </c>
      <c r="V163" s="19" t="s">
        <v>286</v>
      </c>
      <c r="W163" s="19">
        <f t="shared" si="38"/>
        <v>19.889002716400483</v>
      </c>
      <c r="X163" s="21">
        <f t="shared" si="39"/>
        <v>739.89302843597193</v>
      </c>
      <c r="Y163" s="21">
        <f t="shared" si="40"/>
        <v>598.67267420298492</v>
      </c>
    </row>
    <row r="164" spans="1:25" ht="12.75" customHeight="1" x14ac:dyDescent="0.2">
      <c r="A164" s="19">
        <v>189.29501955263601</v>
      </c>
      <c r="B164" s="19">
        <v>0</v>
      </c>
      <c r="C164" s="19">
        <v>0</v>
      </c>
      <c r="D164" s="19">
        <v>189.29501955263601</v>
      </c>
      <c r="E164" s="19">
        <v>189.29501955263601</v>
      </c>
      <c r="F164" s="5" t="s">
        <v>915</v>
      </c>
      <c r="G164" s="24">
        <v>53.25</v>
      </c>
      <c r="H164" s="24">
        <v>-2.15</v>
      </c>
      <c r="I164" s="5" t="s">
        <v>288</v>
      </c>
      <c r="J164" s="5" t="s">
        <v>292</v>
      </c>
      <c r="K164" s="5">
        <v>1</v>
      </c>
      <c r="L164" s="5">
        <v>0</v>
      </c>
      <c r="M164" s="19">
        <v>-31.978333333333335</v>
      </c>
      <c r="N164" s="19" t="s">
        <v>286</v>
      </c>
      <c r="O164" s="19">
        <f t="shared" si="25"/>
        <v>-28.478333333333335</v>
      </c>
      <c r="P164" s="20">
        <v>0.31874169200000002</v>
      </c>
      <c r="Q164" s="19" t="s">
        <v>286</v>
      </c>
      <c r="R164" s="20">
        <f t="shared" si="26"/>
        <v>-9.6503234639739865</v>
      </c>
      <c r="S164" s="19">
        <f t="shared" si="27"/>
        <v>-10.331581771973987</v>
      </c>
      <c r="T164" s="20">
        <v>19</v>
      </c>
      <c r="U164" s="20">
        <f t="shared" si="37"/>
        <v>292.14999999999998</v>
      </c>
      <c r="V164" s="19" t="s">
        <v>286</v>
      </c>
      <c r="W164" s="19">
        <f t="shared" si="38"/>
        <v>18.678689507380277</v>
      </c>
      <c r="X164" s="21">
        <f t="shared" si="39"/>
        <v>625.39785445930568</v>
      </c>
      <c r="Y164" s="21">
        <f t="shared" si="40"/>
        <v>459.89880766286768</v>
      </c>
    </row>
    <row r="165" spans="1:25" ht="12.75" customHeight="1" x14ac:dyDescent="0.2">
      <c r="A165" s="19">
        <v>189.32117315814199</v>
      </c>
      <c r="B165" s="19">
        <v>0</v>
      </c>
      <c r="C165" s="19">
        <v>0</v>
      </c>
      <c r="D165" s="19">
        <v>189.32117315814199</v>
      </c>
      <c r="E165" s="19">
        <v>189.32117315814199</v>
      </c>
      <c r="F165" s="5" t="s">
        <v>915</v>
      </c>
      <c r="G165" s="24">
        <v>53.25</v>
      </c>
      <c r="H165" s="24">
        <v>-2.15</v>
      </c>
      <c r="I165" s="5" t="s">
        <v>288</v>
      </c>
      <c r="J165" s="5" t="s">
        <v>293</v>
      </c>
      <c r="K165" s="5">
        <v>1</v>
      </c>
      <c r="L165" s="5">
        <v>0</v>
      </c>
      <c r="M165" s="19">
        <v>-32.654499999999999</v>
      </c>
      <c r="N165" s="19" t="s">
        <v>286</v>
      </c>
      <c r="O165" s="19">
        <f t="shared" si="25"/>
        <v>-29.154499999999999</v>
      </c>
      <c r="P165" s="20">
        <v>-7.0000000000000007E-2</v>
      </c>
      <c r="Q165" s="19" t="s">
        <v>286</v>
      </c>
      <c r="R165" s="20">
        <f t="shared" si="26"/>
        <v>-9.6503234639739865</v>
      </c>
      <c r="S165" s="19">
        <f t="shared" si="27"/>
        <v>-10.720323463973987</v>
      </c>
      <c r="T165" s="20">
        <v>19</v>
      </c>
      <c r="U165" s="20">
        <f t="shared" si="37"/>
        <v>292.14999999999998</v>
      </c>
      <c r="V165" s="19" t="s">
        <v>286</v>
      </c>
      <c r="W165" s="19">
        <f t="shared" si="38"/>
        <v>18.987755040349885</v>
      </c>
      <c r="X165" s="21">
        <f t="shared" si="39"/>
        <v>651.127702493377</v>
      </c>
      <c r="Y165" s="21">
        <f t="shared" si="40"/>
        <v>488.83443104280099</v>
      </c>
    </row>
    <row r="166" spans="1:25" ht="12.75" customHeight="1" x14ac:dyDescent="0.2">
      <c r="A166" s="19">
        <v>189.37045205693701</v>
      </c>
      <c r="B166" s="19">
        <v>0</v>
      </c>
      <c r="C166" s="19">
        <v>0</v>
      </c>
      <c r="D166" s="19">
        <v>189.37045205693701</v>
      </c>
      <c r="E166" s="19">
        <v>189.37045205693701</v>
      </c>
      <c r="F166" s="5" t="s">
        <v>915</v>
      </c>
      <c r="G166" s="24">
        <v>53.25</v>
      </c>
      <c r="H166" s="24">
        <v>-2.15</v>
      </c>
      <c r="I166" s="5" t="s">
        <v>288</v>
      </c>
      <c r="J166" s="5" t="s">
        <v>294</v>
      </c>
      <c r="K166" s="5">
        <v>1</v>
      </c>
      <c r="L166" s="5">
        <v>0</v>
      </c>
      <c r="M166" s="19">
        <v>-32.579499999999996</v>
      </c>
      <c r="N166" s="19" t="s">
        <v>286</v>
      </c>
      <c r="O166" s="19">
        <f t="shared" ref="O166:O214" si="41">M166+3.5</f>
        <v>-29.079499999999996</v>
      </c>
      <c r="P166" s="20">
        <v>-0.08</v>
      </c>
      <c r="Q166" s="19" t="s">
        <v>286</v>
      </c>
      <c r="R166" s="20">
        <f t="shared" si="26"/>
        <v>-9.6503234639739865</v>
      </c>
      <c r="S166" s="19">
        <f t="shared" si="27"/>
        <v>-10.730323463973987</v>
      </c>
      <c r="T166" s="20">
        <v>19</v>
      </c>
      <c r="U166" s="20">
        <f t="shared" si="37"/>
        <v>292.14999999999998</v>
      </c>
      <c r="V166" s="19" t="s">
        <v>286</v>
      </c>
      <c r="W166" s="19">
        <f t="shared" si="38"/>
        <v>18.898742519110499</v>
      </c>
      <c r="X166" s="21">
        <f t="shared" si="39"/>
        <v>643.50284323904191</v>
      </c>
      <c r="Y166" s="21">
        <f t="shared" si="40"/>
        <v>480.1341420970694</v>
      </c>
    </row>
    <row r="167" spans="1:25" ht="12.75" customHeight="1" x14ac:dyDescent="0.2">
      <c r="A167" s="19">
        <v>189.39275144689501</v>
      </c>
      <c r="B167" s="19">
        <v>0</v>
      </c>
      <c r="C167" s="19">
        <v>0</v>
      </c>
      <c r="D167" s="19">
        <v>189.39275144689501</v>
      </c>
      <c r="E167" s="19">
        <v>189.39275144689501</v>
      </c>
      <c r="F167" s="5" t="s">
        <v>915</v>
      </c>
      <c r="G167" s="24">
        <v>53.25</v>
      </c>
      <c r="H167" s="24">
        <v>-2.15</v>
      </c>
      <c r="I167" s="5" t="s">
        <v>288</v>
      </c>
      <c r="J167" s="5" t="s">
        <v>295</v>
      </c>
      <c r="K167" s="5">
        <v>1</v>
      </c>
      <c r="L167" s="5">
        <v>0</v>
      </c>
      <c r="M167" s="19">
        <v>-31.707999999999998</v>
      </c>
      <c r="N167" s="19" t="s">
        <v>286</v>
      </c>
      <c r="O167" s="19">
        <f t="shared" si="41"/>
        <v>-28.207999999999998</v>
      </c>
      <c r="P167" s="20">
        <v>-0.13</v>
      </c>
      <c r="Q167" s="19" t="s">
        <v>286</v>
      </c>
      <c r="R167" s="20">
        <f t="shared" si="26"/>
        <v>-9.6503234639739865</v>
      </c>
      <c r="S167" s="19">
        <f t="shared" si="27"/>
        <v>-10.780323463973986</v>
      </c>
      <c r="T167" s="20">
        <v>19</v>
      </c>
      <c r="U167" s="20">
        <f t="shared" si="37"/>
        <v>292.14999999999998</v>
      </c>
      <c r="V167" s="19" t="s">
        <v>286</v>
      </c>
      <c r="W167" s="19">
        <f t="shared" si="38"/>
        <v>17.933546001640323</v>
      </c>
      <c r="X167" s="21">
        <f t="shared" si="39"/>
        <v>570.99831529837809</v>
      </c>
      <c r="Y167" s="21">
        <f t="shared" si="40"/>
        <v>402.4625800607194</v>
      </c>
    </row>
    <row r="168" spans="1:25" ht="12.75" customHeight="1" x14ac:dyDescent="0.2">
      <c r="A168" s="19">
        <v>189.439002033474</v>
      </c>
      <c r="B168" s="19">
        <v>0</v>
      </c>
      <c r="C168" s="19">
        <v>0</v>
      </c>
      <c r="D168" s="19">
        <v>189.439002033474</v>
      </c>
      <c r="E168" s="19">
        <v>189.439002033474</v>
      </c>
      <c r="F168" s="5" t="s">
        <v>915</v>
      </c>
      <c r="G168" s="24">
        <v>53.25</v>
      </c>
      <c r="H168" s="24">
        <v>-2.15</v>
      </c>
      <c r="I168" s="5" t="s">
        <v>288</v>
      </c>
      <c r="J168" s="5" t="s">
        <v>296</v>
      </c>
      <c r="K168" s="5">
        <v>1</v>
      </c>
      <c r="L168" s="5">
        <v>0</v>
      </c>
      <c r="M168" s="19">
        <v>-33.865000000000002</v>
      </c>
      <c r="N168" s="19" t="s">
        <v>286</v>
      </c>
      <c r="O168" s="19">
        <f t="shared" si="41"/>
        <v>-30.365000000000002</v>
      </c>
      <c r="P168" s="20">
        <v>-0.09</v>
      </c>
      <c r="Q168" s="19" t="s">
        <v>286</v>
      </c>
      <c r="R168" s="20">
        <f t="shared" si="26"/>
        <v>-9.6503234639739865</v>
      </c>
      <c r="S168" s="19">
        <f t="shared" si="27"/>
        <v>-10.740323463973986</v>
      </c>
      <c r="T168" s="20">
        <v>19</v>
      </c>
      <c r="U168" s="20">
        <f t="shared" si="37"/>
        <v>292.14999999999998</v>
      </c>
      <c r="V168" s="19" t="s">
        <v>286</v>
      </c>
      <c r="W168" s="19">
        <f t="shared" si="38"/>
        <v>20.239241091777991</v>
      </c>
      <c r="X168" s="21">
        <f t="shared" si="39"/>
        <v>781.28400611636812</v>
      </c>
      <c r="Y168" s="21">
        <f t="shared" si="40"/>
        <v>655.94990825541822</v>
      </c>
    </row>
    <row r="169" spans="1:25" ht="12.75" customHeight="1" x14ac:dyDescent="0.2">
      <c r="A169" s="19">
        <v>189.51058032222701</v>
      </c>
      <c r="B169" s="19">
        <v>0</v>
      </c>
      <c r="C169" s="19">
        <v>0</v>
      </c>
      <c r="D169" s="19">
        <v>189.51058032222701</v>
      </c>
      <c r="E169" s="19">
        <v>189.51058032222701</v>
      </c>
      <c r="F169" s="5" t="s">
        <v>915</v>
      </c>
      <c r="G169" s="24">
        <v>53.25</v>
      </c>
      <c r="H169" s="24">
        <v>-2.15</v>
      </c>
      <c r="I169" s="5" t="s">
        <v>288</v>
      </c>
      <c r="J169" s="5" t="s">
        <v>297</v>
      </c>
      <c r="K169" s="5">
        <v>1</v>
      </c>
      <c r="L169" s="5">
        <v>0</v>
      </c>
      <c r="M169" s="19">
        <v>-32.722499999999997</v>
      </c>
      <c r="N169" s="19" t="s">
        <v>286</v>
      </c>
      <c r="O169" s="19">
        <f t="shared" si="41"/>
        <v>-29.222499999999997</v>
      </c>
      <c r="P169" s="20">
        <v>0.23</v>
      </c>
      <c r="Q169" s="19" t="s">
        <v>286</v>
      </c>
      <c r="R169" s="20">
        <f t="shared" si="26"/>
        <v>-9.6503234639739865</v>
      </c>
      <c r="S169" s="19">
        <f t="shared" si="27"/>
        <v>-10.420323463973986</v>
      </c>
      <c r="T169" s="20">
        <v>19</v>
      </c>
      <c r="U169" s="20">
        <f t="shared" si="37"/>
        <v>292.14999999999998</v>
      </c>
      <c r="V169" s="19" t="s">
        <v>286</v>
      </c>
      <c r="W169" s="19">
        <f t="shared" si="38"/>
        <v>19.368162669639588</v>
      </c>
      <c r="X169" s="21">
        <f t="shared" si="39"/>
        <v>685.85843655203485</v>
      </c>
      <c r="Y169" s="21">
        <f t="shared" si="40"/>
        <v>529.86775449913614</v>
      </c>
    </row>
    <row r="170" spans="1:25" ht="12.75" customHeight="1" x14ac:dyDescent="0.2">
      <c r="A170" s="19">
        <v>189.57995620209601</v>
      </c>
      <c r="B170" s="19">
        <v>0</v>
      </c>
      <c r="C170" s="19">
        <v>0</v>
      </c>
      <c r="D170" s="19">
        <v>189.57995620209601</v>
      </c>
      <c r="E170" s="19">
        <v>189.57995620209601</v>
      </c>
      <c r="F170" s="5" t="s">
        <v>915</v>
      </c>
      <c r="G170" s="24">
        <v>53.25</v>
      </c>
      <c r="H170" s="24">
        <v>-2.15</v>
      </c>
      <c r="I170" s="5" t="s">
        <v>288</v>
      </c>
      <c r="J170" s="5" t="s">
        <v>298</v>
      </c>
      <c r="K170" s="5">
        <v>1</v>
      </c>
      <c r="L170" s="5">
        <v>0</v>
      </c>
      <c r="M170" s="19">
        <v>-32.5</v>
      </c>
      <c r="N170" s="19" t="s">
        <v>286</v>
      </c>
      <c r="O170" s="19">
        <f t="shared" si="41"/>
        <v>-29</v>
      </c>
      <c r="P170" s="20">
        <v>0.54</v>
      </c>
      <c r="Q170" s="19" t="s">
        <v>286</v>
      </c>
      <c r="R170" s="20">
        <f t="shared" si="26"/>
        <v>-9.6503234639739865</v>
      </c>
      <c r="S170" s="19">
        <f t="shared" si="27"/>
        <v>-10.110323463973987</v>
      </c>
      <c r="T170" s="20">
        <v>19</v>
      </c>
      <c r="U170" s="20">
        <f t="shared" si="37"/>
        <v>292.14999999999998</v>
      </c>
      <c r="V170" s="19" t="s">
        <v>286</v>
      </c>
      <c r="W170" s="19">
        <f t="shared" si="38"/>
        <v>19.453837833188548</v>
      </c>
      <c r="X170" s="21">
        <f t="shared" si="39"/>
        <v>694.197874721625</v>
      </c>
      <c r="Y170" s="21">
        <f t="shared" si="40"/>
        <v>540.07802232627421</v>
      </c>
    </row>
    <row r="171" spans="1:25" ht="12.75" customHeight="1" x14ac:dyDescent="0.2">
      <c r="A171" s="19">
        <v>189.65098388862799</v>
      </c>
      <c r="B171" s="19">
        <v>0</v>
      </c>
      <c r="C171" s="19">
        <v>0</v>
      </c>
      <c r="D171" s="19">
        <v>189.65098388862799</v>
      </c>
      <c r="E171" s="19">
        <v>189.65098388862799</v>
      </c>
      <c r="F171" s="5" t="s">
        <v>915</v>
      </c>
      <c r="G171" s="24">
        <v>53.25</v>
      </c>
      <c r="H171" s="24">
        <v>-2.15</v>
      </c>
      <c r="I171" s="5" t="s">
        <v>288</v>
      </c>
      <c r="J171" s="5" t="s">
        <v>299</v>
      </c>
      <c r="K171" s="5">
        <v>1</v>
      </c>
      <c r="L171" s="5">
        <v>0</v>
      </c>
      <c r="M171" s="19">
        <v>-32.829000000000001</v>
      </c>
      <c r="N171" s="19" t="s">
        <v>286</v>
      </c>
      <c r="O171" s="19">
        <f t="shared" si="41"/>
        <v>-29.329000000000001</v>
      </c>
      <c r="P171" s="20">
        <v>-0.04</v>
      </c>
      <c r="Q171" s="19" t="s">
        <v>286</v>
      </c>
      <c r="R171" s="20">
        <f t="shared" si="26"/>
        <v>-9.6503234639739865</v>
      </c>
      <c r="S171" s="19">
        <f t="shared" si="27"/>
        <v>-10.690323463973986</v>
      </c>
      <c r="T171" s="20">
        <v>19</v>
      </c>
      <c r="U171" s="20">
        <f t="shared" si="37"/>
        <v>292.14999999999998</v>
      </c>
      <c r="V171" s="19" t="s">
        <v>286</v>
      </c>
      <c r="W171" s="19">
        <f t="shared" si="38"/>
        <v>19.201847521998605</v>
      </c>
      <c r="X171" s="21">
        <f t="shared" si="39"/>
        <v>670.22863880804425</v>
      </c>
      <c r="Y171" s="21">
        <f t="shared" si="40"/>
        <v>511.11037396873485</v>
      </c>
    </row>
    <row r="172" spans="1:25" ht="12.75" customHeight="1" x14ac:dyDescent="0.2">
      <c r="A172" s="19">
        <v>189.72173627404999</v>
      </c>
      <c r="B172" s="19">
        <v>0</v>
      </c>
      <c r="C172" s="19">
        <v>0</v>
      </c>
      <c r="D172" s="19">
        <v>189.72173627404999</v>
      </c>
      <c r="E172" s="19">
        <v>189.72173627404999</v>
      </c>
      <c r="F172" s="5" t="s">
        <v>915</v>
      </c>
      <c r="G172" s="24">
        <v>53.25</v>
      </c>
      <c r="H172" s="24">
        <v>-2.15</v>
      </c>
      <c r="I172" s="5" t="s">
        <v>288</v>
      </c>
      <c r="J172" s="5" t="s">
        <v>300</v>
      </c>
      <c r="K172" s="5">
        <v>1</v>
      </c>
      <c r="L172" s="5">
        <v>0</v>
      </c>
      <c r="M172" s="19">
        <v>-31.914999999999999</v>
      </c>
      <c r="N172" s="19" t="s">
        <v>286</v>
      </c>
      <c r="O172" s="19">
        <f t="shared" si="41"/>
        <v>-28.414999999999999</v>
      </c>
      <c r="P172" s="20">
        <v>-0.35</v>
      </c>
      <c r="Q172" s="19" t="s">
        <v>286</v>
      </c>
      <c r="R172" s="20">
        <f t="shared" si="26"/>
        <v>-9.6503234639739865</v>
      </c>
      <c r="S172" s="19">
        <f t="shared" si="27"/>
        <v>-11.000323463973986</v>
      </c>
      <c r="T172" s="20">
        <v>19</v>
      </c>
      <c r="U172" s="20">
        <f t="shared" si="37"/>
        <v>292.14999999999998</v>
      </c>
      <c r="V172" s="19" t="s">
        <v>286</v>
      </c>
      <c r="W172" s="19">
        <f t="shared" si="38"/>
        <v>17.923986615711264</v>
      </c>
      <c r="X172" s="21">
        <f t="shared" si="39"/>
        <v>570.36184319692609</v>
      </c>
      <c r="Y172" s="21">
        <f t="shared" si="40"/>
        <v>401.81879048439089</v>
      </c>
    </row>
    <row r="173" spans="1:25" ht="12.75" customHeight="1" x14ac:dyDescent="0.2">
      <c r="A173" s="19">
        <v>189.79826998279401</v>
      </c>
      <c r="B173" s="19">
        <v>0</v>
      </c>
      <c r="C173" s="19">
        <v>0</v>
      </c>
      <c r="D173" s="19">
        <v>189.79826998279401</v>
      </c>
      <c r="E173" s="19">
        <v>189.79826998279401</v>
      </c>
      <c r="F173" s="5" t="s">
        <v>915</v>
      </c>
      <c r="G173" s="24">
        <v>53.25</v>
      </c>
      <c r="H173" s="24">
        <v>-2.15</v>
      </c>
      <c r="I173" s="5" t="s">
        <v>288</v>
      </c>
      <c r="J173" s="5" t="s">
        <v>301</v>
      </c>
      <c r="K173" s="5">
        <v>1</v>
      </c>
      <c r="L173" s="5">
        <v>0</v>
      </c>
      <c r="M173" s="19">
        <v>-31.483500000000003</v>
      </c>
      <c r="N173" s="19" t="s">
        <v>286</v>
      </c>
      <c r="O173" s="19">
        <f t="shared" si="41"/>
        <v>-27.983500000000003</v>
      </c>
      <c r="P173" s="20">
        <v>-0.442644814</v>
      </c>
      <c r="Q173" s="19" t="s">
        <v>286</v>
      </c>
      <c r="R173" s="20">
        <f t="shared" si="26"/>
        <v>-9.6503234639739865</v>
      </c>
      <c r="S173" s="19">
        <f t="shared" si="27"/>
        <v>-11.092968277973986</v>
      </c>
      <c r="T173" s="20">
        <v>19</v>
      </c>
      <c r="U173" s="20">
        <f t="shared" si="37"/>
        <v>292.14999999999998</v>
      </c>
      <c r="V173" s="19" t="s">
        <v>286</v>
      </c>
      <c r="W173" s="19">
        <f t="shared" si="38"/>
        <v>17.376795272534995</v>
      </c>
      <c r="X173" s="21">
        <f t="shared" si="39"/>
        <v>536.15269494270956</v>
      </c>
      <c r="Y173" s="21">
        <f t="shared" si="40"/>
        <v>368.11269465194215</v>
      </c>
    </row>
    <row r="174" spans="1:25" ht="12.75" customHeight="1" x14ac:dyDescent="0.2">
      <c r="A174" s="19">
        <v>189.854706710465</v>
      </c>
      <c r="B174" s="19">
        <v>0</v>
      </c>
      <c r="C174" s="19">
        <v>0</v>
      </c>
      <c r="D174" s="19">
        <v>189.854706710465</v>
      </c>
      <c r="E174" s="19">
        <v>189.854706710465</v>
      </c>
      <c r="F174" s="5" t="s">
        <v>915</v>
      </c>
      <c r="G174" s="24">
        <v>53.25</v>
      </c>
      <c r="H174" s="24">
        <v>-2.15</v>
      </c>
      <c r="I174" s="5" t="s">
        <v>288</v>
      </c>
      <c r="J174" s="5" t="s">
        <v>302</v>
      </c>
      <c r="K174" s="5">
        <v>1</v>
      </c>
      <c r="L174" s="5">
        <v>0</v>
      </c>
      <c r="M174" s="19">
        <v>-34.058999999999997</v>
      </c>
      <c r="N174" s="19" t="s">
        <v>286</v>
      </c>
      <c r="O174" s="19">
        <f t="shared" si="41"/>
        <v>-30.558999999999997</v>
      </c>
      <c r="P174" s="20">
        <v>-0.41</v>
      </c>
      <c r="Q174" s="19" t="s">
        <v>286</v>
      </c>
      <c r="R174" s="20">
        <f t="shared" si="26"/>
        <v>-9.6503234639739865</v>
      </c>
      <c r="S174" s="19">
        <f t="shared" si="27"/>
        <v>-11.060323463973987</v>
      </c>
      <c r="T174" s="20">
        <v>19</v>
      </c>
      <c r="U174" s="20">
        <f t="shared" si="37"/>
        <v>292.14999999999998</v>
      </c>
      <c r="V174" s="19" t="s">
        <v>286</v>
      </c>
      <c r="W174" s="19">
        <f t="shared" si="38"/>
        <v>20.113319465574484</v>
      </c>
      <c r="X174" s="21">
        <f>(168/(26.5-W174))/(EXP(-58.0931+90.5069*(100/U174)+22.294*LN(U174/100)+34*(0.02777+(-0.02589)*(U174/100)+0.00506*(U174/100)^2)))</f>
        <v>765.87998644657694</v>
      </c>
      <c r="Y174" s="21">
        <f>(82.4/(23.9-W174))/(EXP(-58.093+90.5069*(100/U174)+22.294*LN(U174/100)+34*(0.02777+(-0.0259)*(U174/100)+0.00506*(U174/100)^2)))</f>
        <v>634.1370623064015</v>
      </c>
    </row>
    <row r="175" spans="1:25" ht="12.75" customHeight="1" x14ac:dyDescent="0.2">
      <c r="A175" s="19">
        <v>189.94005005474699</v>
      </c>
      <c r="B175" s="19">
        <v>0</v>
      </c>
      <c r="C175" s="19">
        <v>0</v>
      </c>
      <c r="D175" s="19">
        <v>189.94005005474699</v>
      </c>
      <c r="E175" s="19">
        <v>189.94005005474699</v>
      </c>
      <c r="F175" s="5" t="s">
        <v>915</v>
      </c>
      <c r="G175" s="24">
        <v>53.25</v>
      </c>
      <c r="H175" s="24">
        <v>-2.15</v>
      </c>
      <c r="I175" s="5" t="s">
        <v>288</v>
      </c>
      <c r="J175" s="5" t="s">
        <v>303</v>
      </c>
      <c r="K175" s="5">
        <v>1</v>
      </c>
      <c r="L175" s="5">
        <v>0</v>
      </c>
      <c r="M175" s="19">
        <v>-32.799999999999997</v>
      </c>
      <c r="N175" s="19" t="s">
        <v>286</v>
      </c>
      <c r="O175" s="19">
        <f t="shared" si="41"/>
        <v>-29.299999999999997</v>
      </c>
      <c r="P175" s="20">
        <v>-0.36</v>
      </c>
      <c r="Q175" s="19" t="s">
        <v>286</v>
      </c>
      <c r="R175" s="20">
        <f t="shared" si="26"/>
        <v>-9.6503234639739865</v>
      </c>
      <c r="S175" s="19">
        <f t="shared" si="27"/>
        <v>-11.010323463973986</v>
      </c>
      <c r="T175" s="20">
        <v>19</v>
      </c>
      <c r="U175" s="20">
        <f t="shared" si="37"/>
        <v>292.14999999999998</v>
      </c>
      <c r="V175" s="19" t="s">
        <v>286</v>
      </c>
      <c r="W175" s="19">
        <f t="shared" si="38"/>
        <v>18.841739503477896</v>
      </c>
      <c r="X175" s="21">
        <f t="shared" si="39"/>
        <v>638.71303455475402</v>
      </c>
      <c r="Y175" s="21">
        <f t="shared" si="40"/>
        <v>474.72337014759705</v>
      </c>
    </row>
    <row r="176" spans="1:25" ht="12.75" customHeight="1" x14ac:dyDescent="0.2">
      <c r="A176" s="19">
        <v>189.98189582355701</v>
      </c>
      <c r="B176" s="19">
        <v>0</v>
      </c>
      <c r="C176" s="19">
        <v>0</v>
      </c>
      <c r="D176" s="19">
        <v>189.98189582355701</v>
      </c>
      <c r="E176" s="19">
        <v>189.98189582355701</v>
      </c>
      <c r="F176" s="5" t="s">
        <v>915</v>
      </c>
      <c r="G176" s="24">
        <v>53.25</v>
      </c>
      <c r="H176" s="24">
        <v>-2.15</v>
      </c>
      <c r="I176" s="5" t="s">
        <v>288</v>
      </c>
      <c r="J176" s="5" t="s">
        <v>304</v>
      </c>
      <c r="K176" s="5">
        <v>1</v>
      </c>
      <c r="L176" s="5">
        <v>0</v>
      </c>
      <c r="M176" s="19">
        <v>-33.905500000000004</v>
      </c>
      <c r="N176" s="19" t="s">
        <v>286</v>
      </c>
      <c r="O176" s="19">
        <f t="shared" si="41"/>
        <v>-30.405500000000004</v>
      </c>
      <c r="P176" s="20">
        <v>-0.34</v>
      </c>
      <c r="Q176" s="19" t="s">
        <v>286</v>
      </c>
      <c r="R176" s="20">
        <f t="shared" si="26"/>
        <v>-9.6503234639739865</v>
      </c>
      <c r="S176" s="19">
        <f t="shared" si="27"/>
        <v>-10.990323463973986</v>
      </c>
      <c r="T176" s="20">
        <v>19</v>
      </c>
      <c r="U176" s="20">
        <f t="shared" si="37"/>
        <v>292.14999999999998</v>
      </c>
      <c r="V176" s="19" t="s">
        <v>286</v>
      </c>
      <c r="W176" s="19">
        <f t="shared" si="38"/>
        <v>20.024016778174889</v>
      </c>
      <c r="X176" s="21">
        <f t="shared" si="39"/>
        <v>755.31863403529485</v>
      </c>
      <c r="Y176" s="21">
        <f t="shared" si="40"/>
        <v>619.52653883334585</v>
      </c>
    </row>
    <row r="177" spans="1:25" ht="12.75" customHeight="1" x14ac:dyDescent="0.2">
      <c r="A177" s="19">
        <v>190.06806507117199</v>
      </c>
      <c r="B177" s="19">
        <v>0</v>
      </c>
      <c r="C177" s="19">
        <v>0</v>
      </c>
      <c r="D177" s="19">
        <v>190.06806507117199</v>
      </c>
      <c r="E177" s="19">
        <v>190.06806507117199</v>
      </c>
      <c r="F177" s="5" t="s">
        <v>915</v>
      </c>
      <c r="G177" s="24">
        <v>53.25</v>
      </c>
      <c r="H177" s="24">
        <v>-2.15</v>
      </c>
      <c r="I177" s="5" t="s">
        <v>288</v>
      </c>
      <c r="J177" s="5" t="s">
        <v>305</v>
      </c>
      <c r="K177" s="5">
        <v>1</v>
      </c>
      <c r="L177" s="5">
        <v>0</v>
      </c>
      <c r="M177" s="19">
        <v>-30.9315</v>
      </c>
      <c r="N177" s="19" t="s">
        <v>286</v>
      </c>
      <c r="O177" s="19">
        <f t="shared" si="41"/>
        <v>-27.4315</v>
      </c>
      <c r="P177" s="20">
        <v>-0.50711979042375899</v>
      </c>
      <c r="Q177" s="19" t="s">
        <v>286</v>
      </c>
      <c r="R177" s="20">
        <f t="shared" si="26"/>
        <v>-9.6503234639739865</v>
      </c>
      <c r="S177" s="19">
        <f t="shared" si="27"/>
        <v>-11.157443254397746</v>
      </c>
      <c r="T177" s="20">
        <v>19</v>
      </c>
      <c r="U177" s="20">
        <f t="shared" si="37"/>
        <v>292.14999999999998</v>
      </c>
      <c r="V177" s="19" t="s">
        <v>286</v>
      </c>
      <c r="W177" s="19">
        <f t="shared" si="38"/>
        <v>16.733069954046663</v>
      </c>
      <c r="X177" s="21">
        <f t="shared" si="39"/>
        <v>500.81558669206009</v>
      </c>
      <c r="Y177" s="21">
        <f t="shared" si="40"/>
        <v>335.04924069256992</v>
      </c>
    </row>
    <row r="178" spans="1:25" ht="12.75" customHeight="1" x14ac:dyDescent="0.2">
      <c r="A178" s="19">
        <v>190.182035306334</v>
      </c>
      <c r="B178" s="19">
        <v>0</v>
      </c>
      <c r="C178" s="19">
        <v>0</v>
      </c>
      <c r="D178" s="19">
        <v>190.182035306334</v>
      </c>
      <c r="E178" s="19">
        <v>190.182035306334</v>
      </c>
      <c r="F178" s="5" t="s">
        <v>915</v>
      </c>
      <c r="G178" s="24">
        <v>53.25</v>
      </c>
      <c r="H178" s="24">
        <v>-2.15</v>
      </c>
      <c r="I178" s="5" t="s">
        <v>288</v>
      </c>
      <c r="J178" s="5" t="s">
        <v>306</v>
      </c>
      <c r="K178" s="5">
        <v>1</v>
      </c>
      <c r="L178" s="5">
        <v>0</v>
      </c>
      <c r="M178" s="19">
        <v>-33.463999999999999</v>
      </c>
      <c r="N178" s="19" t="s">
        <v>286</v>
      </c>
      <c r="O178" s="19">
        <f t="shared" si="41"/>
        <v>-29.963999999999999</v>
      </c>
      <c r="P178" s="20">
        <v>-0.11523500158659</v>
      </c>
      <c r="Q178" s="19" t="s">
        <v>286</v>
      </c>
      <c r="R178" s="20">
        <f t="shared" si="26"/>
        <v>-9.6503234639739865</v>
      </c>
      <c r="S178" s="19">
        <f t="shared" si="27"/>
        <v>-10.765558465560577</v>
      </c>
      <c r="T178" s="20">
        <v>19</v>
      </c>
      <c r="U178" s="20">
        <f t="shared" si="37"/>
        <v>292.14999999999998</v>
      </c>
      <c r="V178" s="19" t="s">
        <v>286</v>
      </c>
      <c r="W178" s="19">
        <f t="shared" si="38"/>
        <v>19.791473238559565</v>
      </c>
      <c r="X178" s="21">
        <f t="shared" si="39"/>
        <v>729.13636258553981</v>
      </c>
      <c r="Y178" s="21">
        <f t="shared" si="40"/>
        <v>584.46119726662141</v>
      </c>
    </row>
    <row r="179" spans="1:25" ht="12.75" customHeight="1" x14ac:dyDescent="0.2">
      <c r="A179" s="19">
        <v>190.218466597439</v>
      </c>
      <c r="B179" s="19">
        <v>0</v>
      </c>
      <c r="C179" s="19">
        <v>0</v>
      </c>
      <c r="D179" s="19">
        <v>190.218466597439</v>
      </c>
      <c r="E179" s="19">
        <v>190.218466597439</v>
      </c>
      <c r="F179" s="5" t="s">
        <v>915</v>
      </c>
      <c r="G179" s="24">
        <v>53.25</v>
      </c>
      <c r="H179" s="24">
        <v>-2.15</v>
      </c>
      <c r="I179" s="5" t="s">
        <v>288</v>
      </c>
      <c r="J179" s="5" t="s">
        <v>307</v>
      </c>
      <c r="K179" s="5">
        <v>1</v>
      </c>
      <c r="L179" s="5">
        <v>0</v>
      </c>
      <c r="M179" s="19">
        <v>-33.4</v>
      </c>
      <c r="N179" s="19" t="s">
        <v>286</v>
      </c>
      <c r="O179" s="19">
        <f t="shared" si="41"/>
        <v>-29.9</v>
      </c>
      <c r="P179" s="20">
        <v>-2.2722110206462701E-2</v>
      </c>
      <c r="Q179" s="19" t="s">
        <v>286</v>
      </c>
      <c r="R179" s="20">
        <f t="shared" si="26"/>
        <v>-9.6503234639739865</v>
      </c>
      <c r="S179" s="19">
        <f t="shared" si="27"/>
        <v>-10.673045574180449</v>
      </c>
      <c r="T179" s="20">
        <v>19</v>
      </c>
      <c r="U179" s="20">
        <f t="shared" si="37"/>
        <v>292.14999999999998</v>
      </c>
      <c r="V179" s="19" t="s">
        <v>286</v>
      </c>
      <c r="W179" s="19">
        <f t="shared" si="38"/>
        <v>19.819559247314267</v>
      </c>
      <c r="X179" s="21">
        <f t="shared" si="39"/>
        <v>732.20180856748584</v>
      </c>
      <c r="Y179" s="21">
        <f t="shared" si="40"/>
        <v>588.48409167880209</v>
      </c>
    </row>
    <row r="180" spans="1:25" ht="12.75" customHeight="1" x14ac:dyDescent="0.2">
      <c r="A180" s="19">
        <v>190.26718587746601</v>
      </c>
      <c r="B180" s="19">
        <v>0</v>
      </c>
      <c r="C180" s="19">
        <v>0</v>
      </c>
      <c r="D180" s="19">
        <v>190.26718587746601</v>
      </c>
      <c r="E180" s="19">
        <v>190.26718587746601</v>
      </c>
      <c r="F180" s="5" t="s">
        <v>915</v>
      </c>
      <c r="G180" s="24">
        <v>53.25</v>
      </c>
      <c r="H180" s="24">
        <v>-2.15</v>
      </c>
      <c r="I180" s="5" t="s">
        <v>288</v>
      </c>
      <c r="J180" s="5" t="s">
        <v>308</v>
      </c>
      <c r="K180" s="5">
        <v>1</v>
      </c>
      <c r="L180" s="5">
        <v>0</v>
      </c>
      <c r="M180" s="19">
        <v>-34.013000000000005</v>
      </c>
      <c r="N180" s="19" t="s">
        <v>286</v>
      </c>
      <c r="O180" s="19">
        <f t="shared" si="41"/>
        <v>-30.513000000000005</v>
      </c>
      <c r="P180" s="20">
        <v>-0.54610126907346102</v>
      </c>
      <c r="Q180" s="19" t="s">
        <v>286</v>
      </c>
      <c r="R180" s="20">
        <f t="shared" si="26"/>
        <v>-9.6503234639739865</v>
      </c>
      <c r="S180" s="19">
        <f t="shared" si="27"/>
        <v>-11.196424733047447</v>
      </c>
      <c r="T180" s="20">
        <v>19</v>
      </c>
      <c r="U180" s="20">
        <f t="shared" si="37"/>
        <v>292.14999999999998</v>
      </c>
      <c r="V180" s="19" t="s">
        <v>286</v>
      </c>
      <c r="W180" s="19">
        <f t="shared" si="38"/>
        <v>19.924532527978876</v>
      </c>
      <c r="X180" s="21">
        <f t="shared" si="39"/>
        <v>743.89095862121792</v>
      </c>
      <c r="Y180" s="21">
        <f t="shared" si="40"/>
        <v>604.02317133603037</v>
      </c>
    </row>
    <row r="181" spans="1:25" ht="12.75" customHeight="1" x14ac:dyDescent="0.2">
      <c r="A181" s="19">
        <v>190.30984769816499</v>
      </c>
      <c r="B181" s="19">
        <v>0</v>
      </c>
      <c r="C181" s="19">
        <v>0</v>
      </c>
      <c r="D181" s="19">
        <v>190.30984769816499</v>
      </c>
      <c r="E181" s="19">
        <v>190.30984769816499</v>
      </c>
      <c r="F181" s="5" t="s">
        <v>915</v>
      </c>
      <c r="G181" s="24">
        <v>53.25</v>
      </c>
      <c r="H181" s="24">
        <v>-2.15</v>
      </c>
      <c r="I181" s="5" t="s">
        <v>288</v>
      </c>
      <c r="J181" s="5" t="s">
        <v>309</v>
      </c>
      <c r="K181" s="5">
        <v>1</v>
      </c>
      <c r="L181" s="5">
        <v>0</v>
      </c>
      <c r="M181" s="19">
        <v>-33.33</v>
      </c>
      <c r="N181" s="19" t="s">
        <v>286</v>
      </c>
      <c r="O181" s="19">
        <f t="shared" si="41"/>
        <v>-29.83</v>
      </c>
      <c r="P181" s="20">
        <v>7.9950772388314204E-2</v>
      </c>
      <c r="Q181" s="19" t="s">
        <v>286</v>
      </c>
      <c r="R181" s="20">
        <f t="shared" si="26"/>
        <v>-9.6503234639739865</v>
      </c>
      <c r="S181" s="19">
        <f t="shared" si="27"/>
        <v>-10.570372691585673</v>
      </c>
      <c r="T181" s="20">
        <v>19</v>
      </c>
      <c r="U181" s="20">
        <f t="shared" si="37"/>
        <v>292.14999999999998</v>
      </c>
      <c r="V181" s="19" t="s">
        <v>286</v>
      </c>
      <c r="W181" s="19">
        <f t="shared" si="38"/>
        <v>19.851806702345208</v>
      </c>
      <c r="X181" s="21">
        <f t="shared" si="39"/>
        <v>735.75339677171007</v>
      </c>
      <c r="Y181" s="21">
        <f t="shared" si="40"/>
        <v>593.17189013294956</v>
      </c>
    </row>
    <row r="182" spans="1:25" ht="12.75" customHeight="1" x14ac:dyDescent="0.2">
      <c r="A182" s="19">
        <v>190.349048113534</v>
      </c>
      <c r="B182" s="19">
        <v>0</v>
      </c>
      <c r="C182" s="19">
        <v>0</v>
      </c>
      <c r="D182" s="19">
        <v>190.349048113534</v>
      </c>
      <c r="E182" s="19">
        <v>190.349048113534</v>
      </c>
      <c r="F182" s="5" t="s">
        <v>915</v>
      </c>
      <c r="G182" s="24">
        <v>53.25</v>
      </c>
      <c r="H182" s="24">
        <v>-2.15</v>
      </c>
      <c r="I182" s="5" t="s">
        <v>288</v>
      </c>
      <c r="J182" s="5" t="s">
        <v>310</v>
      </c>
      <c r="K182" s="5">
        <v>1</v>
      </c>
      <c r="L182" s="5">
        <v>0</v>
      </c>
      <c r="M182" s="19">
        <v>-34.491</v>
      </c>
      <c r="N182" s="19" t="s">
        <v>286</v>
      </c>
      <c r="O182" s="19">
        <f t="shared" si="41"/>
        <v>-30.991</v>
      </c>
      <c r="P182" s="20">
        <v>-0.44</v>
      </c>
      <c r="Q182" s="19" t="s">
        <v>286</v>
      </c>
      <c r="R182" s="20">
        <f t="shared" si="26"/>
        <v>-9.6503234639739865</v>
      </c>
      <c r="S182" s="19">
        <f t="shared" si="27"/>
        <v>-11.090323463973986</v>
      </c>
      <c r="T182" s="20">
        <v>19</v>
      </c>
      <c r="U182" s="20">
        <f t="shared" si="37"/>
        <v>292.14999999999998</v>
      </c>
      <c r="V182" s="19" t="s">
        <v>286</v>
      </c>
      <c r="W182" s="19">
        <f t="shared" si="38"/>
        <v>20.537143139048197</v>
      </c>
      <c r="X182" s="21">
        <f t="shared" si="39"/>
        <v>820.316656127756</v>
      </c>
      <c r="Y182" s="21">
        <f t="shared" si="40"/>
        <v>714.05788865892714</v>
      </c>
    </row>
    <row r="183" spans="1:25" ht="12.75" customHeight="1" x14ac:dyDescent="0.2">
      <c r="A183" s="19">
        <v>190.43585365853701</v>
      </c>
      <c r="B183" s="19">
        <v>0</v>
      </c>
      <c r="C183" s="19">
        <v>0</v>
      </c>
      <c r="D183" s="19">
        <v>190.43585365853701</v>
      </c>
      <c r="E183" s="19">
        <v>190.43585365853701</v>
      </c>
      <c r="F183" s="5" t="s">
        <v>915</v>
      </c>
      <c r="G183" s="24">
        <v>53.25</v>
      </c>
      <c r="H183" s="24">
        <v>-2.15</v>
      </c>
      <c r="I183" s="5" t="s">
        <v>288</v>
      </c>
      <c r="J183" s="5" t="s">
        <v>311</v>
      </c>
      <c r="K183" s="5">
        <v>1</v>
      </c>
      <c r="L183" s="5">
        <v>0</v>
      </c>
      <c r="M183" s="19">
        <v>-33.996499999999997</v>
      </c>
      <c r="N183" s="19" t="s">
        <v>286</v>
      </c>
      <c r="O183" s="19">
        <f t="shared" si="41"/>
        <v>-30.496499999999997</v>
      </c>
      <c r="P183" s="20">
        <v>-0.51092660842479698</v>
      </c>
      <c r="Q183" s="19" t="s">
        <v>286</v>
      </c>
      <c r="R183" s="20">
        <f t="shared" si="26"/>
        <v>-9.6503234639739865</v>
      </c>
      <c r="S183" s="19">
        <f t="shared" si="27"/>
        <v>-11.161250072398783</v>
      </c>
      <c r="T183" s="20">
        <v>19</v>
      </c>
      <c r="U183" s="20">
        <f t="shared" si="37"/>
        <v>292.14999999999998</v>
      </c>
      <c r="V183" s="19" t="s">
        <v>286</v>
      </c>
      <c r="W183" s="19">
        <f t="shared" si="38"/>
        <v>19.943455518831364</v>
      </c>
      <c r="X183" s="21">
        <f t="shared" si="39"/>
        <v>746.03791908883431</v>
      </c>
      <c r="Y183" s="21">
        <f t="shared" si="40"/>
        <v>606.9120368600461</v>
      </c>
    </row>
    <row r="184" spans="1:25" ht="12.75" customHeight="1" x14ac:dyDescent="0.2">
      <c r="A184" s="19">
        <v>190.52040650406499</v>
      </c>
      <c r="B184" s="19">
        <v>0</v>
      </c>
      <c r="C184" s="19">
        <v>0</v>
      </c>
      <c r="D184" s="19">
        <v>190.52040650406499</v>
      </c>
      <c r="E184" s="19">
        <v>190.52040650406499</v>
      </c>
      <c r="F184" s="5" t="s">
        <v>915</v>
      </c>
      <c r="G184" s="24">
        <v>53.25</v>
      </c>
      <c r="H184" s="24">
        <v>-2.15</v>
      </c>
      <c r="I184" s="5" t="s">
        <v>288</v>
      </c>
      <c r="J184" s="5" t="s">
        <v>312</v>
      </c>
      <c r="K184" s="5">
        <v>1</v>
      </c>
      <c r="L184" s="5">
        <v>0</v>
      </c>
      <c r="M184" s="19">
        <v>-34.227000000000004</v>
      </c>
      <c r="N184" s="19" t="s">
        <v>286</v>
      </c>
      <c r="O184" s="19">
        <f t="shared" si="41"/>
        <v>-30.727000000000004</v>
      </c>
      <c r="P184" s="20">
        <v>-0.47085362451750401</v>
      </c>
      <c r="Q184" s="19" t="s">
        <v>286</v>
      </c>
      <c r="R184" s="20">
        <f t="shared" si="26"/>
        <v>-9.6503234639739865</v>
      </c>
      <c r="S184" s="19">
        <f t="shared" si="27"/>
        <v>-11.121177088491491</v>
      </c>
      <c r="T184" s="20">
        <v>19</v>
      </c>
      <c r="U184" s="20">
        <f t="shared" si="37"/>
        <v>292.14999999999998</v>
      </c>
      <c r="V184" s="19" t="s">
        <v>286</v>
      </c>
      <c r="W184" s="19">
        <f t="shared" si="38"/>
        <v>20.227348653587327</v>
      </c>
      <c r="X184" s="21">
        <f t="shared" si="39"/>
        <v>779.80275500914593</v>
      </c>
      <c r="Y184" s="21">
        <f t="shared" si="40"/>
        <v>653.82587223775511</v>
      </c>
    </row>
    <row r="185" spans="1:25" ht="12.75" customHeight="1" x14ac:dyDescent="0.2">
      <c r="A185" s="19">
        <v>190.59065040650401</v>
      </c>
      <c r="B185" s="19">
        <v>0</v>
      </c>
      <c r="C185" s="19">
        <v>0</v>
      </c>
      <c r="D185" s="19">
        <v>190.59065040650401</v>
      </c>
      <c r="E185" s="19">
        <v>190.59065040650401</v>
      </c>
      <c r="F185" s="5" t="s">
        <v>915</v>
      </c>
      <c r="G185" s="24">
        <v>53.25</v>
      </c>
      <c r="H185" s="24">
        <v>-2.15</v>
      </c>
      <c r="I185" s="5" t="s">
        <v>288</v>
      </c>
      <c r="J185" s="5" t="s">
        <v>313</v>
      </c>
      <c r="K185" s="5">
        <v>1</v>
      </c>
      <c r="L185" s="5">
        <v>0</v>
      </c>
      <c r="M185" s="19">
        <v>-32.862499999999997</v>
      </c>
      <c r="N185" s="19" t="s">
        <v>286</v>
      </c>
      <c r="O185" s="19">
        <f t="shared" si="41"/>
        <v>-29.362499999999997</v>
      </c>
      <c r="P185" s="20">
        <v>-0.111350193555527</v>
      </c>
      <c r="Q185" s="19" t="s">
        <v>286</v>
      </c>
      <c r="R185" s="20">
        <f t="shared" si="26"/>
        <v>-9.6503234639739865</v>
      </c>
      <c r="S185" s="19">
        <f t="shared" si="27"/>
        <v>-10.761673657529514</v>
      </c>
      <c r="T185" s="20">
        <v>19</v>
      </c>
      <c r="U185" s="20">
        <f t="shared" si="37"/>
        <v>292.14999999999998</v>
      </c>
      <c r="V185" s="19" t="s">
        <v>286</v>
      </c>
      <c r="W185" s="19">
        <f t="shared" si="38"/>
        <v>19.163515053220557</v>
      </c>
      <c r="X185" s="21">
        <f t="shared" si="39"/>
        <v>666.72675492800704</v>
      </c>
      <c r="Y185" s="21">
        <f t="shared" si="40"/>
        <v>506.97394734172428</v>
      </c>
    </row>
    <row r="186" spans="1:25" ht="12.75" customHeight="1" x14ac:dyDescent="0.2">
      <c r="A186" s="19">
        <v>190.89286727057899</v>
      </c>
      <c r="B186" s="19">
        <v>0</v>
      </c>
      <c r="C186" s="19">
        <v>0</v>
      </c>
      <c r="D186" s="19">
        <v>190.89286727057899</v>
      </c>
      <c r="E186" s="19">
        <v>190.89286727057899</v>
      </c>
      <c r="F186" s="5" t="s">
        <v>915</v>
      </c>
      <c r="G186" s="24">
        <v>53.25</v>
      </c>
      <c r="H186" s="24">
        <v>-2.15</v>
      </c>
      <c r="I186" s="5" t="s">
        <v>288</v>
      </c>
      <c r="J186" s="5" t="s">
        <v>314</v>
      </c>
      <c r="K186" s="5">
        <v>1</v>
      </c>
      <c r="L186" s="5">
        <v>0</v>
      </c>
      <c r="M186" s="19">
        <v>-34.243499999999997</v>
      </c>
      <c r="N186" s="19" t="s">
        <v>286</v>
      </c>
      <c r="O186" s="19">
        <f t="shared" si="41"/>
        <v>-30.743499999999997</v>
      </c>
      <c r="P186" s="20">
        <v>-0.48</v>
      </c>
      <c r="Q186" s="19" t="s">
        <v>286</v>
      </c>
      <c r="R186" s="20">
        <f t="shared" si="26"/>
        <v>-9.6503234639739865</v>
      </c>
      <c r="S186" s="19">
        <f t="shared" si="27"/>
        <v>-11.130323463973987</v>
      </c>
      <c r="T186" s="20">
        <v>19</v>
      </c>
      <c r="U186" s="20">
        <f t="shared" si="37"/>
        <v>292.14999999999998</v>
      </c>
      <c r="V186" s="19" t="s">
        <v>286</v>
      </c>
      <c r="W186" s="19">
        <f t="shared" si="38"/>
        <v>20.235279862478084</v>
      </c>
      <c r="X186" s="21">
        <f t="shared" si="39"/>
        <v>780.78999440816096</v>
      </c>
      <c r="Y186" s="21">
        <f t="shared" si="40"/>
        <v>655.24088603861935</v>
      </c>
    </row>
    <row r="187" spans="1:25" ht="12.75" customHeight="1" x14ac:dyDescent="0.2">
      <c r="A187" s="19">
        <v>191.22188656951599</v>
      </c>
      <c r="B187" s="19">
        <v>0</v>
      </c>
      <c r="C187" s="19">
        <v>0</v>
      </c>
      <c r="D187" s="19">
        <v>191.22188656951599</v>
      </c>
      <c r="E187" s="19">
        <v>191.22188656951599</v>
      </c>
      <c r="F187" s="5" t="s">
        <v>915</v>
      </c>
      <c r="G187" s="24">
        <v>53.25</v>
      </c>
      <c r="H187" s="24">
        <v>-2.15</v>
      </c>
      <c r="I187" s="5" t="s">
        <v>288</v>
      </c>
      <c r="J187" s="5" t="s">
        <v>315</v>
      </c>
      <c r="K187" s="5">
        <v>1</v>
      </c>
      <c r="L187" s="5">
        <v>0</v>
      </c>
      <c r="M187" s="19">
        <v>-33.899500000000003</v>
      </c>
      <c r="N187" s="19" t="s">
        <v>286</v>
      </c>
      <c r="O187" s="19">
        <f t="shared" si="41"/>
        <v>-30.399500000000003</v>
      </c>
      <c r="P187" s="20">
        <v>-0.50649708289865902</v>
      </c>
      <c r="Q187" s="19" t="s">
        <v>286</v>
      </c>
      <c r="R187" s="20">
        <f t="shared" si="26"/>
        <v>-9.6503234639739865</v>
      </c>
      <c r="S187" s="19">
        <f t="shared" si="27"/>
        <v>-11.156820546872645</v>
      </c>
      <c r="T187" s="20">
        <v>19</v>
      </c>
      <c r="U187" s="20">
        <f t="shared" si="37"/>
        <v>292.14999999999998</v>
      </c>
      <c r="V187" s="19" t="s">
        <v>286</v>
      </c>
      <c r="W187" s="19">
        <f t="shared" si="38"/>
        <v>19.845987551705413</v>
      </c>
      <c r="X187" s="21">
        <f t="shared" si="39"/>
        <v>735.10995645914318</v>
      </c>
      <c r="Y187" s="21">
        <f t="shared" si="40"/>
        <v>592.32044810409559</v>
      </c>
    </row>
    <row r="188" spans="1:25" ht="12.75" customHeight="1" x14ac:dyDescent="0.2">
      <c r="A188" s="19">
        <v>191.65660890114199</v>
      </c>
      <c r="B188" s="19">
        <v>0</v>
      </c>
      <c r="C188" s="19">
        <v>0</v>
      </c>
      <c r="D188" s="19">
        <v>191.65660890114199</v>
      </c>
      <c r="E188" s="19">
        <v>191.65660890114199</v>
      </c>
      <c r="F188" s="5" t="s">
        <v>915</v>
      </c>
      <c r="G188" s="24">
        <v>53.25</v>
      </c>
      <c r="H188" s="24">
        <v>-2.15</v>
      </c>
      <c r="I188" s="5" t="s">
        <v>288</v>
      </c>
      <c r="J188" s="5" t="s">
        <v>316</v>
      </c>
      <c r="K188" s="5">
        <v>1</v>
      </c>
      <c r="L188" s="5">
        <v>0</v>
      </c>
      <c r="M188" s="19">
        <v>-34.503999999999998</v>
      </c>
      <c r="N188" s="19" t="s">
        <v>286</v>
      </c>
      <c r="O188" s="19">
        <f t="shared" si="41"/>
        <v>-31.003999999999998</v>
      </c>
      <c r="P188" s="20">
        <v>-0.78236895055699596</v>
      </c>
      <c r="Q188" s="19" t="s">
        <v>286</v>
      </c>
      <c r="R188" s="20">
        <f t="shared" ref="R188:R251" si="42">24.12-(9866/U188)</f>
        <v>-9.6503234639739865</v>
      </c>
      <c r="S188" s="19">
        <f t="shared" ref="S188:S251" si="43">P188-1+R188</f>
        <v>-11.432692414530983</v>
      </c>
      <c r="T188" s="20">
        <v>19</v>
      </c>
      <c r="U188" s="20">
        <f t="shared" si="37"/>
        <v>292.14999999999998</v>
      </c>
      <c r="V188" s="19" t="s">
        <v>286</v>
      </c>
      <c r="W188" s="19">
        <f t="shared" si="38"/>
        <v>20.197511223440713</v>
      </c>
      <c r="X188" s="21">
        <f t="shared" si="39"/>
        <v>776.11098957240915</v>
      </c>
      <c r="Y188" s="21">
        <f t="shared" si="40"/>
        <v>648.55685321615738</v>
      </c>
    </row>
    <row r="189" spans="1:25" ht="12.75" customHeight="1" x14ac:dyDescent="0.2">
      <c r="A189" s="19">
        <v>191.85626853091799</v>
      </c>
      <c r="B189" s="19">
        <v>0</v>
      </c>
      <c r="C189" s="19">
        <v>0</v>
      </c>
      <c r="D189" s="19">
        <v>191.85626853091799</v>
      </c>
      <c r="E189" s="19">
        <v>191.85626853091799</v>
      </c>
      <c r="F189" s="5" t="s">
        <v>915</v>
      </c>
      <c r="G189" s="24">
        <v>53.25</v>
      </c>
      <c r="H189" s="24">
        <v>-2.15</v>
      </c>
      <c r="I189" s="5" t="s">
        <v>288</v>
      </c>
      <c r="J189" s="5" t="s">
        <v>317</v>
      </c>
      <c r="K189" s="5">
        <v>1</v>
      </c>
      <c r="L189" s="5">
        <v>0</v>
      </c>
      <c r="M189" s="19">
        <v>-33.325499999999998</v>
      </c>
      <c r="N189" s="19" t="s">
        <v>286</v>
      </c>
      <c r="O189" s="19">
        <f t="shared" si="41"/>
        <v>-29.825499999999998</v>
      </c>
      <c r="P189" s="20">
        <v>-0.85205346793275505</v>
      </c>
      <c r="Q189" s="19" t="s">
        <v>286</v>
      </c>
      <c r="R189" s="20">
        <f t="shared" si="42"/>
        <v>-9.6503234639739865</v>
      </c>
      <c r="S189" s="19">
        <f t="shared" si="43"/>
        <v>-11.502376931906742</v>
      </c>
      <c r="T189" s="20">
        <v>19</v>
      </c>
      <c r="U189" s="20">
        <f t="shared" si="37"/>
        <v>292.14999999999998</v>
      </c>
      <c r="V189" s="19" t="s">
        <v>286</v>
      </c>
      <c r="W189" s="19">
        <f t="shared" si="38"/>
        <v>18.886419987428347</v>
      </c>
      <c r="X189" s="21">
        <f t="shared" si="39"/>
        <v>642.4613379077424</v>
      </c>
      <c r="Y189" s="21">
        <f t="shared" si="40"/>
        <v>478.95405358490081</v>
      </c>
    </row>
    <row r="190" spans="1:25" ht="12.75" customHeight="1" x14ac:dyDescent="0.2">
      <c r="A190" s="19">
        <v>192.07569909413201</v>
      </c>
      <c r="B190" s="19">
        <v>0</v>
      </c>
      <c r="C190" s="19">
        <v>0</v>
      </c>
      <c r="D190" s="19">
        <v>192.07569909413201</v>
      </c>
      <c r="E190" s="19">
        <v>192.07569909413201</v>
      </c>
      <c r="F190" s="5" t="s">
        <v>915</v>
      </c>
      <c r="G190" s="24">
        <v>53.25</v>
      </c>
      <c r="H190" s="24">
        <v>-2.15</v>
      </c>
      <c r="I190" s="5" t="s">
        <v>288</v>
      </c>
      <c r="J190" s="5" t="s">
        <v>318</v>
      </c>
      <c r="K190" s="5">
        <v>1</v>
      </c>
      <c r="L190" s="5">
        <v>0</v>
      </c>
      <c r="M190" s="19">
        <v>-33.924500000000002</v>
      </c>
      <c r="N190" s="19" t="s">
        <v>286</v>
      </c>
      <c r="O190" s="19">
        <f t="shared" si="41"/>
        <v>-30.424500000000002</v>
      </c>
      <c r="P190" s="20">
        <v>-0.86259770654794199</v>
      </c>
      <c r="Q190" s="19" t="s">
        <v>286</v>
      </c>
      <c r="R190" s="20">
        <f t="shared" si="42"/>
        <v>-9.6503234639739865</v>
      </c>
      <c r="S190" s="19">
        <f t="shared" si="43"/>
        <v>-11.512921170521928</v>
      </c>
      <c r="T190" s="20">
        <v>19</v>
      </c>
      <c r="U190" s="20">
        <f t="shared" si="37"/>
        <v>292.14999999999998</v>
      </c>
      <c r="V190" s="19" t="s">
        <v>286</v>
      </c>
      <c r="W190" s="19">
        <f t="shared" si="38"/>
        <v>19.50500897503904</v>
      </c>
      <c r="X190" s="21">
        <f t="shared" si="39"/>
        <v>699.27620831675483</v>
      </c>
      <c r="Y190" s="21">
        <f t="shared" si="40"/>
        <v>546.36618285580255</v>
      </c>
    </row>
    <row r="191" spans="1:25" ht="12.75" customHeight="1" x14ac:dyDescent="0.2">
      <c r="A191" s="19">
        <v>192.16218948404901</v>
      </c>
      <c r="B191" s="19">
        <v>0</v>
      </c>
      <c r="C191" s="19">
        <v>0</v>
      </c>
      <c r="D191" s="19">
        <v>192.16218948404901</v>
      </c>
      <c r="E191" s="19">
        <v>192.16218948404901</v>
      </c>
      <c r="F191" s="5" t="s">
        <v>915</v>
      </c>
      <c r="G191" s="24">
        <v>53.25</v>
      </c>
      <c r="H191" s="24">
        <v>-2.15</v>
      </c>
      <c r="I191" s="5" t="s">
        <v>288</v>
      </c>
      <c r="J191" s="5" t="s">
        <v>319</v>
      </c>
      <c r="K191" s="5">
        <v>1</v>
      </c>
      <c r="L191" s="5">
        <v>0</v>
      </c>
      <c r="M191" s="19">
        <v>-34.497</v>
      </c>
      <c r="N191" s="19" t="s">
        <v>286</v>
      </c>
      <c r="O191" s="19">
        <f t="shared" si="41"/>
        <v>-30.997</v>
      </c>
      <c r="P191" s="20">
        <v>-0.83370830209491398</v>
      </c>
      <c r="Q191" s="19" t="s">
        <v>286</v>
      </c>
      <c r="R191" s="20">
        <f t="shared" si="42"/>
        <v>-9.6503234639739865</v>
      </c>
      <c r="S191" s="19">
        <f t="shared" si="43"/>
        <v>-11.484031766068901</v>
      </c>
      <c r="T191" s="20">
        <v>19</v>
      </c>
      <c r="U191" s="20">
        <f t="shared" si="37"/>
        <v>292.14999999999998</v>
      </c>
      <c r="V191" s="19" t="s">
        <v>286</v>
      </c>
      <c r="W191" s="19">
        <f t="shared" si="38"/>
        <v>20.13715977549202</v>
      </c>
      <c r="X191" s="21">
        <f t="shared" si="39"/>
        <v>768.7495880069298</v>
      </c>
      <c r="Y191" s="21">
        <f t="shared" si="40"/>
        <v>638.15477849778108</v>
      </c>
    </row>
    <row r="192" spans="1:25" ht="12.75" customHeight="1" x14ac:dyDescent="0.2">
      <c r="A192" s="19">
        <v>192.400252067743</v>
      </c>
      <c r="B192" s="19">
        <v>0</v>
      </c>
      <c r="C192" s="19">
        <v>0</v>
      </c>
      <c r="D192" s="19">
        <v>192.400252067743</v>
      </c>
      <c r="E192" s="19">
        <v>192.400252067743</v>
      </c>
      <c r="F192" s="5" t="s">
        <v>915</v>
      </c>
      <c r="G192" s="24">
        <v>53.25</v>
      </c>
      <c r="H192" s="24">
        <v>-2.15</v>
      </c>
      <c r="I192" s="5" t="s">
        <v>288</v>
      </c>
      <c r="J192" s="5" t="s">
        <v>320</v>
      </c>
      <c r="K192" s="5">
        <v>1</v>
      </c>
      <c r="L192" s="5">
        <v>0</v>
      </c>
      <c r="M192" s="19">
        <v>-34.486499999999999</v>
      </c>
      <c r="N192" s="19" t="s">
        <v>286</v>
      </c>
      <c r="O192" s="19">
        <f t="shared" si="41"/>
        <v>-30.986499999999999</v>
      </c>
      <c r="P192" s="20">
        <v>-0.42271147633635803</v>
      </c>
      <c r="Q192" s="19" t="s">
        <v>286</v>
      </c>
      <c r="R192" s="20">
        <f t="shared" si="42"/>
        <v>-9.6503234639739865</v>
      </c>
      <c r="S192" s="19">
        <f t="shared" si="43"/>
        <v>-11.073034940310345</v>
      </c>
      <c r="T192" s="20">
        <v>19</v>
      </c>
      <c r="U192" s="20">
        <f t="shared" si="37"/>
        <v>292.14999999999998</v>
      </c>
      <c r="V192" s="19" t="s">
        <v>286</v>
      </c>
      <c r="W192" s="19">
        <f t="shared" si="38"/>
        <v>20.550245233621254</v>
      </c>
      <c r="X192" s="21">
        <f t="shared" si="39"/>
        <v>822.123094683707</v>
      </c>
      <c r="Y192" s="21">
        <f t="shared" si="40"/>
        <v>716.85082564695642</v>
      </c>
    </row>
    <row r="193" spans="1:25" ht="12.75" customHeight="1" x14ac:dyDescent="0.2">
      <c r="A193" s="19">
        <v>192.47911248522999</v>
      </c>
      <c r="B193" s="19">
        <v>0</v>
      </c>
      <c r="C193" s="19">
        <v>0</v>
      </c>
      <c r="D193" s="19">
        <v>192.47911248522999</v>
      </c>
      <c r="E193" s="19">
        <v>192.47911248522999</v>
      </c>
      <c r="F193" s="5" t="s">
        <v>915</v>
      </c>
      <c r="G193" s="24">
        <v>53.25</v>
      </c>
      <c r="H193" s="24">
        <v>-2.15</v>
      </c>
      <c r="I193" s="5" t="s">
        <v>288</v>
      </c>
      <c r="J193" s="5" t="s">
        <v>321</v>
      </c>
      <c r="K193" s="5">
        <v>1</v>
      </c>
      <c r="L193" s="5">
        <v>0</v>
      </c>
      <c r="M193" s="19">
        <v>-32.654499999999999</v>
      </c>
      <c r="N193" s="19" t="s">
        <v>286</v>
      </c>
      <c r="O193" s="19">
        <f t="shared" si="41"/>
        <v>-29.154499999999999</v>
      </c>
      <c r="P193" s="20">
        <v>0.18427509202980599</v>
      </c>
      <c r="Q193" s="19" t="s">
        <v>286</v>
      </c>
      <c r="R193" s="20">
        <f t="shared" si="42"/>
        <v>-9.6503234639739865</v>
      </c>
      <c r="S193" s="19">
        <f t="shared" si="43"/>
        <v>-10.466048371944181</v>
      </c>
      <c r="T193" s="20">
        <v>19</v>
      </c>
      <c r="U193" s="20">
        <f t="shared" si="37"/>
        <v>292.14999999999998</v>
      </c>
      <c r="V193" s="19" t="s">
        <v>286</v>
      </c>
      <c r="W193" s="19">
        <f t="shared" si="38"/>
        <v>19.249666015916709</v>
      </c>
      <c r="X193" s="21">
        <f t="shared" si="39"/>
        <v>674.64903160083691</v>
      </c>
      <c r="Y193" s="21">
        <f t="shared" si="40"/>
        <v>516.36602407747034</v>
      </c>
    </row>
    <row r="194" spans="1:25" ht="12.75" customHeight="1" x14ac:dyDescent="0.2">
      <c r="A194" s="19">
        <v>192.5</v>
      </c>
      <c r="B194" s="19">
        <f t="shared" ref="B194:B203" si="44">A194-D194</f>
        <v>4.5</v>
      </c>
      <c r="C194" s="19">
        <f t="shared" ref="C194:C203" si="45">E194-A194</f>
        <v>3.5</v>
      </c>
      <c r="D194" s="19">
        <v>188</v>
      </c>
      <c r="E194" s="19">
        <v>196</v>
      </c>
      <c r="F194" s="5" t="s">
        <v>915</v>
      </c>
      <c r="G194" s="24">
        <v>53.25</v>
      </c>
      <c r="H194" s="24">
        <v>-2.15</v>
      </c>
      <c r="I194" s="5" t="s">
        <v>288</v>
      </c>
      <c r="J194" s="5" t="s">
        <v>322</v>
      </c>
      <c r="K194" s="5">
        <v>1</v>
      </c>
      <c r="L194" s="5">
        <v>0</v>
      </c>
      <c r="M194" s="19">
        <v>-33.346499999999999</v>
      </c>
      <c r="N194" s="19" t="s">
        <v>286</v>
      </c>
      <c r="O194" s="19">
        <f t="shared" si="41"/>
        <v>-29.846499999999999</v>
      </c>
      <c r="P194" s="20">
        <v>1</v>
      </c>
      <c r="Q194" s="19" t="s">
        <v>286</v>
      </c>
      <c r="R194" s="20">
        <f t="shared" si="42"/>
        <v>-9.4207105218425973</v>
      </c>
      <c r="S194" s="19">
        <f t="shared" si="43"/>
        <v>-9.4207105218425973</v>
      </c>
      <c r="T194" s="20">
        <v>21</v>
      </c>
      <c r="U194" s="20">
        <f t="shared" si="37"/>
        <v>294.14999999999998</v>
      </c>
      <c r="V194" s="19" t="s">
        <v>286</v>
      </c>
      <c r="W194" s="19">
        <f t="shared" si="38"/>
        <v>21.054183155714501</v>
      </c>
      <c r="X194" s="21">
        <f t="shared" si="39"/>
        <v>949.90508878586115</v>
      </c>
      <c r="Y194" s="21">
        <f t="shared" si="40"/>
        <v>892.37037134416369</v>
      </c>
    </row>
    <row r="195" spans="1:25" ht="12.75" customHeight="1" x14ac:dyDescent="0.2">
      <c r="A195" s="19">
        <v>192.5</v>
      </c>
      <c r="B195" s="19">
        <f t="shared" si="44"/>
        <v>4.5</v>
      </c>
      <c r="C195" s="19">
        <f t="shared" si="45"/>
        <v>3.5</v>
      </c>
      <c r="D195" s="19">
        <v>188</v>
      </c>
      <c r="E195" s="19">
        <v>196</v>
      </c>
      <c r="F195" s="5" t="s">
        <v>915</v>
      </c>
      <c r="G195" s="24">
        <v>53.25</v>
      </c>
      <c r="H195" s="24">
        <v>-2.15</v>
      </c>
      <c r="I195" s="5" t="s">
        <v>288</v>
      </c>
      <c r="J195" s="5" t="s">
        <v>323</v>
      </c>
      <c r="K195" s="5">
        <v>1</v>
      </c>
      <c r="L195" s="5">
        <v>0</v>
      </c>
      <c r="M195" s="19">
        <v>-33.419499999999999</v>
      </c>
      <c r="N195" s="19" t="s">
        <v>286</v>
      </c>
      <c r="O195" s="19">
        <f t="shared" si="41"/>
        <v>-29.919499999999999</v>
      </c>
      <c r="P195" s="20">
        <v>0.9</v>
      </c>
      <c r="Q195" s="19" t="s">
        <v>286</v>
      </c>
      <c r="R195" s="20">
        <f t="shared" si="42"/>
        <v>-9.4207105218425973</v>
      </c>
      <c r="S195" s="19">
        <f t="shared" si="43"/>
        <v>-9.5207105218425969</v>
      </c>
      <c r="T195" s="20">
        <v>21</v>
      </c>
      <c r="U195" s="20">
        <f t="shared" si="37"/>
        <v>294.14999999999998</v>
      </c>
      <c r="V195" s="19" t="s">
        <v>286</v>
      </c>
      <c r="W195" s="19">
        <f t="shared" si="38"/>
        <v>21.027934772585688</v>
      </c>
      <c r="X195" s="21">
        <f t="shared" si="39"/>
        <v>945.34858741567518</v>
      </c>
      <c r="Y195" s="21">
        <f t="shared" si="40"/>
        <v>884.21481861636914</v>
      </c>
    </row>
    <row r="196" spans="1:25" ht="12.75" customHeight="1" x14ac:dyDescent="0.2">
      <c r="A196" s="19">
        <v>192.5</v>
      </c>
      <c r="B196" s="19">
        <f t="shared" si="44"/>
        <v>4.5</v>
      </c>
      <c r="C196" s="19">
        <f t="shared" si="45"/>
        <v>3.5</v>
      </c>
      <c r="D196" s="19">
        <v>188</v>
      </c>
      <c r="E196" s="19">
        <v>196</v>
      </c>
      <c r="F196" s="5" t="s">
        <v>915</v>
      </c>
      <c r="G196" s="24">
        <v>53.25</v>
      </c>
      <c r="H196" s="24">
        <v>-2.15</v>
      </c>
      <c r="I196" s="5" t="s">
        <v>288</v>
      </c>
      <c r="J196" s="5" t="s">
        <v>324</v>
      </c>
      <c r="K196" s="5">
        <v>1</v>
      </c>
      <c r="L196" s="5">
        <v>0</v>
      </c>
      <c r="M196" s="19">
        <v>-34.427999999999997</v>
      </c>
      <c r="N196" s="19" t="s">
        <v>286</v>
      </c>
      <c r="O196" s="19">
        <f t="shared" si="41"/>
        <v>-30.927999999999997</v>
      </c>
      <c r="P196" s="20">
        <v>0.3</v>
      </c>
      <c r="Q196" s="19" t="s">
        <v>286</v>
      </c>
      <c r="R196" s="20">
        <f t="shared" si="42"/>
        <v>-9.4207105218425973</v>
      </c>
      <c r="S196" s="19">
        <f t="shared" si="43"/>
        <v>-10.120710521842597</v>
      </c>
      <c r="T196" s="20">
        <v>21</v>
      </c>
      <c r="U196" s="20">
        <f t="shared" si="37"/>
        <v>294.14999999999998</v>
      </c>
      <c r="V196" s="19" t="s">
        <v>286</v>
      </c>
      <c r="W196" s="19">
        <f t="shared" si="38"/>
        <v>21.471355563010164</v>
      </c>
      <c r="X196" s="21">
        <f t="shared" si="39"/>
        <v>1028.7084715973947</v>
      </c>
      <c r="Y196" s="21">
        <f t="shared" si="40"/>
        <v>1045.654355752511</v>
      </c>
    </row>
    <row r="197" spans="1:25" ht="12.75" customHeight="1" x14ac:dyDescent="0.2">
      <c r="A197" s="19">
        <v>192.5</v>
      </c>
      <c r="B197" s="19">
        <f t="shared" si="44"/>
        <v>4.5</v>
      </c>
      <c r="C197" s="19">
        <f t="shared" si="45"/>
        <v>3.5</v>
      </c>
      <c r="D197" s="19">
        <v>188</v>
      </c>
      <c r="E197" s="19">
        <v>196</v>
      </c>
      <c r="F197" s="5" t="s">
        <v>915</v>
      </c>
      <c r="G197" s="24">
        <v>53.25</v>
      </c>
      <c r="H197" s="24">
        <v>-2.15</v>
      </c>
      <c r="I197" s="5" t="s">
        <v>288</v>
      </c>
      <c r="J197" s="5" t="s">
        <v>325</v>
      </c>
      <c r="K197" s="5">
        <v>1</v>
      </c>
      <c r="L197" s="5">
        <v>0</v>
      </c>
      <c r="M197" s="19">
        <v>-33.778000000000006</v>
      </c>
      <c r="N197" s="19" t="s">
        <v>286</v>
      </c>
      <c r="O197" s="19">
        <f t="shared" si="41"/>
        <v>-30.278000000000006</v>
      </c>
      <c r="P197" s="20">
        <v>0.1</v>
      </c>
      <c r="Q197" s="19" t="s">
        <v>286</v>
      </c>
      <c r="R197" s="20">
        <f t="shared" si="42"/>
        <v>-9.4207105218425973</v>
      </c>
      <c r="S197" s="19">
        <f t="shared" si="43"/>
        <v>-10.320710521842598</v>
      </c>
      <c r="T197" s="20">
        <v>21</v>
      </c>
      <c r="U197" s="20">
        <f t="shared" si="37"/>
        <v>294.14999999999998</v>
      </c>
      <c r="V197" s="19" t="s">
        <v>286</v>
      </c>
      <c r="W197" s="19">
        <f t="shared" si="38"/>
        <v>20.580423542167161</v>
      </c>
      <c r="X197" s="21">
        <f t="shared" si="39"/>
        <v>873.88163153760445</v>
      </c>
      <c r="Y197" s="21">
        <f t="shared" si="40"/>
        <v>765.01405115110231</v>
      </c>
    </row>
    <row r="198" spans="1:25" ht="12.75" customHeight="1" x14ac:dyDescent="0.2">
      <c r="A198" s="19">
        <v>192.5</v>
      </c>
      <c r="B198" s="19">
        <f t="shared" si="44"/>
        <v>4.5</v>
      </c>
      <c r="C198" s="19">
        <f t="shared" si="45"/>
        <v>3.5</v>
      </c>
      <c r="D198" s="19">
        <v>188</v>
      </c>
      <c r="E198" s="19">
        <v>196</v>
      </c>
      <c r="F198" s="5" t="s">
        <v>915</v>
      </c>
      <c r="G198" s="24">
        <v>53.25</v>
      </c>
      <c r="H198" s="24">
        <v>-2.15</v>
      </c>
      <c r="I198" s="5" t="s">
        <v>288</v>
      </c>
      <c r="J198" s="5" t="s">
        <v>326</v>
      </c>
      <c r="K198" s="5">
        <v>1</v>
      </c>
      <c r="L198" s="5">
        <v>0</v>
      </c>
      <c r="M198" s="19">
        <v>-34.33</v>
      </c>
      <c r="N198" s="19" t="s">
        <v>286</v>
      </c>
      <c r="O198" s="19">
        <f t="shared" si="41"/>
        <v>-30.83</v>
      </c>
      <c r="P198" s="20">
        <v>1.4</v>
      </c>
      <c r="Q198" s="19" t="s">
        <v>286</v>
      </c>
      <c r="R198" s="20">
        <f t="shared" si="42"/>
        <v>-9.4207105218425973</v>
      </c>
      <c r="S198" s="19">
        <f t="shared" si="43"/>
        <v>-9.0207105218425969</v>
      </c>
      <c r="T198" s="20">
        <v>21</v>
      </c>
      <c r="U198" s="20">
        <f t="shared" si="37"/>
        <v>294.14999999999998</v>
      </c>
      <c r="V198" s="19" t="s">
        <v>286</v>
      </c>
      <c r="W198" s="19">
        <f t="shared" si="38"/>
        <v>22.503058780355857</v>
      </c>
      <c r="X198" s="21">
        <f t="shared" si="39"/>
        <v>1294.2419837345321</v>
      </c>
      <c r="Y198" s="21">
        <f t="shared" si="40"/>
        <v>1817.9166012149369</v>
      </c>
    </row>
    <row r="199" spans="1:25" ht="12.75" customHeight="1" x14ac:dyDescent="0.2">
      <c r="A199" s="19">
        <v>192.5</v>
      </c>
      <c r="B199" s="19">
        <f t="shared" si="44"/>
        <v>4.5</v>
      </c>
      <c r="C199" s="19">
        <f t="shared" si="45"/>
        <v>3.5</v>
      </c>
      <c r="D199" s="19">
        <v>188</v>
      </c>
      <c r="E199" s="19">
        <v>196</v>
      </c>
      <c r="F199" s="5" t="s">
        <v>915</v>
      </c>
      <c r="G199" s="24">
        <v>53.25</v>
      </c>
      <c r="H199" s="24">
        <v>-2.15</v>
      </c>
      <c r="I199" s="5" t="s">
        <v>288</v>
      </c>
      <c r="J199" s="5" t="s">
        <v>327</v>
      </c>
      <c r="K199" s="5">
        <v>1</v>
      </c>
      <c r="L199" s="5">
        <v>0</v>
      </c>
      <c r="M199" s="19">
        <v>-33.164500000000004</v>
      </c>
      <c r="N199" s="19" t="s">
        <v>286</v>
      </c>
      <c r="O199" s="19">
        <f t="shared" si="41"/>
        <v>-29.664500000000004</v>
      </c>
      <c r="P199" s="20">
        <v>1.2</v>
      </c>
      <c r="Q199" s="19" t="s">
        <v>286</v>
      </c>
      <c r="R199" s="20">
        <f t="shared" si="42"/>
        <v>-9.4207105218425973</v>
      </c>
      <c r="S199" s="19">
        <f t="shared" si="43"/>
        <v>-9.220710521842598</v>
      </c>
      <c r="T199" s="20">
        <v>21</v>
      </c>
      <c r="U199" s="20">
        <f t="shared" si="37"/>
        <v>294.14999999999998</v>
      </c>
      <c r="V199" s="19" t="s">
        <v>286</v>
      </c>
      <c r="W199" s="19">
        <f t="shared" si="38"/>
        <v>21.068784433999621</v>
      </c>
      <c r="X199" s="21">
        <f t="shared" si="39"/>
        <v>952.45881333928151</v>
      </c>
      <c r="Y199" s="21">
        <f t="shared" si="40"/>
        <v>896.97254585954295</v>
      </c>
    </row>
    <row r="200" spans="1:25" ht="12.75" customHeight="1" x14ac:dyDescent="0.2">
      <c r="A200" s="19">
        <v>192.5</v>
      </c>
      <c r="B200" s="19">
        <f t="shared" si="44"/>
        <v>4.5</v>
      </c>
      <c r="C200" s="19">
        <f t="shared" si="45"/>
        <v>3.5</v>
      </c>
      <c r="D200" s="19">
        <v>188</v>
      </c>
      <c r="E200" s="19">
        <v>196</v>
      </c>
      <c r="F200" s="5" t="s">
        <v>915</v>
      </c>
      <c r="G200" s="24">
        <v>53.25</v>
      </c>
      <c r="H200" s="24">
        <v>-2.15</v>
      </c>
      <c r="I200" s="5" t="s">
        <v>288</v>
      </c>
      <c r="J200" s="5" t="s">
        <v>328</v>
      </c>
      <c r="K200" s="5">
        <v>1</v>
      </c>
      <c r="L200" s="5">
        <v>0</v>
      </c>
      <c r="M200" s="19">
        <v>-29.125</v>
      </c>
      <c r="N200" s="19" t="s">
        <v>286</v>
      </c>
      <c r="O200" s="19">
        <f t="shared" si="41"/>
        <v>-25.625</v>
      </c>
      <c r="P200" s="20">
        <v>0.7</v>
      </c>
      <c r="Q200" s="19" t="s">
        <v>286</v>
      </c>
      <c r="R200" s="20">
        <f t="shared" si="42"/>
        <v>-9.6503234639739865</v>
      </c>
      <c r="S200" s="19">
        <f t="shared" si="43"/>
        <v>-9.9503234639739873</v>
      </c>
      <c r="T200" s="20">
        <v>19</v>
      </c>
      <c r="U200" s="20">
        <f t="shared" si="37"/>
        <v>292.14999999999998</v>
      </c>
      <c r="V200" s="19" t="s">
        <v>286</v>
      </c>
      <c r="W200" s="19">
        <f t="shared" si="38"/>
        <v>16.086903436588695</v>
      </c>
      <c r="X200" s="21">
        <f t="shared" si="39"/>
        <v>469.73835029356621</v>
      </c>
      <c r="Y200" s="21">
        <f t="shared" si="40"/>
        <v>307.33966366659126</v>
      </c>
    </row>
    <row r="201" spans="1:25" ht="12.75" customHeight="1" x14ac:dyDescent="0.2">
      <c r="A201" s="19">
        <v>192.5</v>
      </c>
      <c r="B201" s="19">
        <f t="shared" si="44"/>
        <v>4.5</v>
      </c>
      <c r="C201" s="19">
        <f t="shared" si="45"/>
        <v>3.5</v>
      </c>
      <c r="D201" s="19">
        <v>188</v>
      </c>
      <c r="E201" s="19">
        <v>196</v>
      </c>
      <c r="F201" s="5" t="s">
        <v>915</v>
      </c>
      <c r="G201" s="24">
        <v>53.25</v>
      </c>
      <c r="H201" s="24">
        <v>-2.15</v>
      </c>
      <c r="I201" s="5" t="s">
        <v>288</v>
      </c>
      <c r="J201" s="5" t="s">
        <v>329</v>
      </c>
      <c r="K201" s="5">
        <v>1</v>
      </c>
      <c r="L201" s="5">
        <v>0</v>
      </c>
      <c r="M201" s="19">
        <v>-30.729500000000002</v>
      </c>
      <c r="N201" s="19" t="s">
        <v>286</v>
      </c>
      <c r="O201" s="19">
        <f t="shared" si="41"/>
        <v>-27.229500000000002</v>
      </c>
      <c r="P201" s="20">
        <v>1.7</v>
      </c>
      <c r="Q201" s="19" t="s">
        <v>286</v>
      </c>
      <c r="R201" s="20">
        <f t="shared" si="42"/>
        <v>-9.6503234639739865</v>
      </c>
      <c r="S201" s="19">
        <f t="shared" si="43"/>
        <v>-8.9503234639739873</v>
      </c>
      <c r="T201" s="20">
        <v>19</v>
      </c>
      <c r="U201" s="20">
        <f t="shared" si="37"/>
        <v>292.14999999999998</v>
      </c>
      <c r="V201" s="19" t="s">
        <v>286</v>
      </c>
      <c r="W201" s="19">
        <f t="shared" si="38"/>
        <v>18.790841761778367</v>
      </c>
      <c r="X201" s="21">
        <f t="shared" si="39"/>
        <v>634.49609542231906</v>
      </c>
      <c r="Y201" s="21">
        <f t="shared" si="40"/>
        <v>469.994147378229</v>
      </c>
    </row>
    <row r="202" spans="1:25" ht="12.75" customHeight="1" x14ac:dyDescent="0.2">
      <c r="A202" s="19">
        <v>192.5</v>
      </c>
      <c r="B202" s="19">
        <f t="shared" si="44"/>
        <v>4.5</v>
      </c>
      <c r="C202" s="19">
        <f t="shared" si="45"/>
        <v>3.5</v>
      </c>
      <c r="D202" s="19">
        <v>188</v>
      </c>
      <c r="E202" s="19">
        <v>196</v>
      </c>
      <c r="F202" s="5" t="s">
        <v>915</v>
      </c>
      <c r="G202" s="24">
        <v>53.25</v>
      </c>
      <c r="H202" s="24">
        <v>-2.15</v>
      </c>
      <c r="I202" s="5" t="s">
        <v>288</v>
      </c>
      <c r="J202" s="5" t="s">
        <v>330</v>
      </c>
      <c r="K202" s="5">
        <v>1</v>
      </c>
      <c r="L202" s="5">
        <v>0</v>
      </c>
      <c r="M202" s="19">
        <v>-30.631499999999999</v>
      </c>
      <c r="N202" s="19" t="s">
        <v>286</v>
      </c>
      <c r="O202" s="19">
        <f t="shared" si="41"/>
        <v>-27.131499999999999</v>
      </c>
      <c r="P202" s="20">
        <v>1.8</v>
      </c>
      <c r="Q202" s="19" t="s">
        <v>286</v>
      </c>
      <c r="R202" s="20">
        <f t="shared" si="42"/>
        <v>-9.6503234639739865</v>
      </c>
      <c r="S202" s="19">
        <f t="shared" si="43"/>
        <v>-8.8503234639739858</v>
      </c>
      <c r="T202" s="20">
        <v>19</v>
      </c>
      <c r="U202" s="20">
        <f t="shared" ref="U202:U214" si="46">T202+273.15</f>
        <v>292.14999999999998</v>
      </c>
      <c r="V202" s="19" t="s">
        <v>286</v>
      </c>
      <c r="W202" s="19">
        <f t="shared" ref="W202:W214" si="47">1000*((S202+1000)/(O202+1000)-1)</f>
        <v>18.791004679487465</v>
      </c>
      <c r="X202" s="21">
        <f t="shared" ref="X202:X223" si="48">(168/(26.5-W202))/(EXP(-58.0931+90.5069*(100/U202)+22.294*LN(U202/100)+34*(0.02777+(-0.02589)*(U202/100)+0.00506*(U202/100)^2)))</f>
        <v>634.50950451727897</v>
      </c>
      <c r="Y202" s="21">
        <f t="shared" ref="Y202:Y223" si="49">(82.4/(23.9-W202))/(EXP(-58.093+90.5069*(100/U202)+22.294*LN(U202/100)+34*(0.02777+(-0.0259)*(U202/100)+0.00506*(U202/100)^2)))</f>
        <v>470.00913474168823</v>
      </c>
    </row>
    <row r="203" spans="1:25" ht="12.75" customHeight="1" x14ac:dyDescent="0.2">
      <c r="A203" s="19">
        <v>192.5</v>
      </c>
      <c r="B203" s="19">
        <f t="shared" si="44"/>
        <v>4.5</v>
      </c>
      <c r="C203" s="19">
        <f t="shared" si="45"/>
        <v>3.5</v>
      </c>
      <c r="D203" s="19">
        <v>188</v>
      </c>
      <c r="E203" s="19">
        <v>196</v>
      </c>
      <c r="F203" s="5" t="s">
        <v>915</v>
      </c>
      <c r="G203" s="24">
        <v>53.25</v>
      </c>
      <c r="H203" s="24">
        <v>-2.15</v>
      </c>
      <c r="I203" s="5" t="s">
        <v>288</v>
      </c>
      <c r="J203" s="5" t="s">
        <v>331</v>
      </c>
      <c r="K203" s="5">
        <v>1</v>
      </c>
      <c r="L203" s="5">
        <v>0</v>
      </c>
      <c r="M203" s="19">
        <v>-30.983000000000001</v>
      </c>
      <c r="N203" s="19" t="s">
        <v>286</v>
      </c>
      <c r="O203" s="19">
        <f t="shared" si="41"/>
        <v>-27.483000000000001</v>
      </c>
      <c r="P203" s="20">
        <v>1.5</v>
      </c>
      <c r="Q203" s="19" t="s">
        <v>286</v>
      </c>
      <c r="R203" s="20">
        <f t="shared" si="42"/>
        <v>-9.6503234639739865</v>
      </c>
      <c r="S203" s="19">
        <f t="shared" si="43"/>
        <v>-9.1503234639739865</v>
      </c>
      <c r="T203" s="20">
        <v>19</v>
      </c>
      <c r="U203" s="20">
        <f t="shared" si="46"/>
        <v>292.14999999999998</v>
      </c>
      <c r="V203" s="19" t="s">
        <v>286</v>
      </c>
      <c r="W203" s="19">
        <f t="shared" si="47"/>
        <v>18.8507517462686</v>
      </c>
      <c r="X203" s="21">
        <f t="shared" si="48"/>
        <v>639.46555777665185</v>
      </c>
      <c r="Y203" s="21">
        <f t="shared" si="49"/>
        <v>475.57068880875215</v>
      </c>
    </row>
    <row r="204" spans="1:25" ht="12.75" customHeight="1" x14ac:dyDescent="0.2">
      <c r="A204" s="19">
        <v>192.55800609756099</v>
      </c>
      <c r="B204" s="19">
        <v>0</v>
      </c>
      <c r="C204" s="19">
        <v>0</v>
      </c>
      <c r="D204" s="19">
        <v>192.55800609756099</v>
      </c>
      <c r="E204" s="19">
        <v>192.55800609756099</v>
      </c>
      <c r="F204" s="5" t="s">
        <v>915</v>
      </c>
      <c r="G204" s="24">
        <v>53.25</v>
      </c>
      <c r="H204" s="24">
        <v>-2.15</v>
      </c>
      <c r="I204" s="5" t="s">
        <v>288</v>
      </c>
      <c r="J204" s="5" t="s">
        <v>332</v>
      </c>
      <c r="K204" s="5">
        <v>1</v>
      </c>
      <c r="L204" s="5">
        <v>0</v>
      </c>
      <c r="M204" s="19">
        <v>-31.853000000000002</v>
      </c>
      <c r="N204" s="19" t="s">
        <v>286</v>
      </c>
      <c r="O204" s="19">
        <f t="shared" si="41"/>
        <v>-28.353000000000002</v>
      </c>
      <c r="P204" s="20">
        <v>0.89558433642055002</v>
      </c>
      <c r="Q204" s="19" t="s">
        <v>286</v>
      </c>
      <c r="R204" s="20">
        <f t="shared" si="42"/>
        <v>-9.6503234639739865</v>
      </c>
      <c r="S204" s="19">
        <f t="shared" si="43"/>
        <v>-9.754739127553437</v>
      </c>
      <c r="T204" s="20">
        <v>19</v>
      </c>
      <c r="U204" s="20">
        <f t="shared" si="46"/>
        <v>292.14999999999998</v>
      </c>
      <c r="V204" s="19" t="s">
        <v>286</v>
      </c>
      <c r="W204" s="19">
        <f t="shared" si="47"/>
        <v>19.140964642968548</v>
      </c>
      <c r="X204" s="21">
        <f t="shared" si="48"/>
        <v>664.68369342331516</v>
      </c>
      <c r="Y204" s="21">
        <f t="shared" si="49"/>
        <v>504.57168099109828</v>
      </c>
    </row>
    <row r="205" spans="1:25" ht="12.75" customHeight="1" x14ac:dyDescent="0.2">
      <c r="A205" s="19">
        <v>192.65007926829301</v>
      </c>
      <c r="B205" s="19">
        <v>0</v>
      </c>
      <c r="C205" s="19">
        <v>0</v>
      </c>
      <c r="D205" s="19">
        <v>192.65007926829301</v>
      </c>
      <c r="E205" s="19">
        <v>192.65007926829301</v>
      </c>
      <c r="F205" s="5" t="s">
        <v>915</v>
      </c>
      <c r="G205" s="24">
        <v>53.25</v>
      </c>
      <c r="H205" s="24">
        <v>-2.15</v>
      </c>
      <c r="I205" s="5" t="s">
        <v>288</v>
      </c>
      <c r="J205" s="5" t="s">
        <v>333</v>
      </c>
      <c r="K205" s="5">
        <v>1</v>
      </c>
      <c r="L205" s="5">
        <v>0</v>
      </c>
      <c r="M205" s="19">
        <v>-32.846500000000006</v>
      </c>
      <c r="N205" s="19" t="s">
        <v>286</v>
      </c>
      <c r="O205" s="19">
        <f t="shared" si="41"/>
        <v>-29.346500000000006</v>
      </c>
      <c r="P205" s="20">
        <v>0.30357075413745599</v>
      </c>
      <c r="Q205" s="19" t="s">
        <v>286</v>
      </c>
      <c r="R205" s="20">
        <f t="shared" si="42"/>
        <v>-9.6503234639739865</v>
      </c>
      <c r="S205" s="19">
        <f t="shared" si="43"/>
        <v>-10.346752709836531</v>
      </c>
      <c r="T205" s="20">
        <v>19</v>
      </c>
      <c r="U205" s="20">
        <f t="shared" si="46"/>
        <v>292.14999999999998</v>
      </c>
      <c r="V205" s="19" t="s">
        <v>286</v>
      </c>
      <c r="W205" s="19">
        <f t="shared" si="47"/>
        <v>19.574180992664616</v>
      </c>
      <c r="X205" s="21">
        <f t="shared" si="48"/>
        <v>706.26026986320892</v>
      </c>
      <c r="Y205" s="21">
        <f t="shared" si="49"/>
        <v>555.10285241281213</v>
      </c>
    </row>
    <row r="206" spans="1:25" ht="12.75" customHeight="1" x14ac:dyDescent="0.2">
      <c r="A206" s="19">
        <v>192.74951829268301</v>
      </c>
      <c r="B206" s="19">
        <v>0</v>
      </c>
      <c r="C206" s="19">
        <v>0</v>
      </c>
      <c r="D206" s="19">
        <v>192.74951829268301</v>
      </c>
      <c r="E206" s="19">
        <v>192.74951829268301</v>
      </c>
      <c r="F206" s="5" t="s">
        <v>915</v>
      </c>
      <c r="G206" s="24">
        <v>53.25</v>
      </c>
      <c r="H206" s="24">
        <v>-2.15</v>
      </c>
      <c r="I206" s="5" t="s">
        <v>288</v>
      </c>
      <c r="J206" s="5" t="s">
        <v>334</v>
      </c>
      <c r="K206" s="5">
        <v>1</v>
      </c>
      <c r="L206" s="5">
        <v>0</v>
      </c>
      <c r="M206" s="19">
        <v>-33.001000000000005</v>
      </c>
      <c r="N206" s="19" t="s">
        <v>286</v>
      </c>
      <c r="O206" s="19">
        <f t="shared" si="41"/>
        <v>-29.501000000000005</v>
      </c>
      <c r="P206" s="20">
        <v>0.231231938290164</v>
      </c>
      <c r="Q206" s="19" t="s">
        <v>286</v>
      </c>
      <c r="R206" s="20">
        <f t="shared" si="42"/>
        <v>-9.6503234639739865</v>
      </c>
      <c r="S206" s="19">
        <f t="shared" si="43"/>
        <v>-10.419091525683822</v>
      </c>
      <c r="T206" s="20">
        <v>19</v>
      </c>
      <c r="U206" s="20">
        <f t="shared" si="46"/>
        <v>292.14999999999998</v>
      </c>
      <c r="V206" s="19" t="s">
        <v>286</v>
      </c>
      <c r="W206" s="19">
        <f t="shared" si="47"/>
        <v>19.661955833355947</v>
      </c>
      <c r="X206" s="21">
        <f t="shared" si="48"/>
        <v>715.32600286567413</v>
      </c>
      <c r="Y206" s="21">
        <f t="shared" si="49"/>
        <v>566.5996803178457</v>
      </c>
    </row>
    <row r="207" spans="1:25" ht="12.75" customHeight="1" x14ac:dyDescent="0.2">
      <c r="A207" s="19">
        <v>192.846696363636</v>
      </c>
      <c r="B207" s="19">
        <v>0</v>
      </c>
      <c r="C207" s="19">
        <v>0</v>
      </c>
      <c r="D207" s="19">
        <v>192.846696363636</v>
      </c>
      <c r="E207" s="19">
        <v>192.846696363636</v>
      </c>
      <c r="F207" s="5" t="s">
        <v>915</v>
      </c>
      <c r="G207" s="24">
        <v>53.25</v>
      </c>
      <c r="H207" s="24">
        <v>-2.15</v>
      </c>
      <c r="I207" s="5" t="s">
        <v>288</v>
      </c>
      <c r="J207" s="5" t="s">
        <v>335</v>
      </c>
      <c r="K207" s="5">
        <v>1</v>
      </c>
      <c r="L207" s="5">
        <v>0</v>
      </c>
      <c r="M207" s="19">
        <v>-31.6205</v>
      </c>
      <c r="N207" s="19" t="s">
        <v>286</v>
      </c>
      <c r="O207" s="19">
        <f t="shared" si="41"/>
        <v>-28.1205</v>
      </c>
      <c r="P207" s="20">
        <v>0.377965703465238</v>
      </c>
      <c r="Q207" s="19" t="s">
        <v>286</v>
      </c>
      <c r="R207" s="20">
        <f t="shared" si="42"/>
        <v>-9.6503234639739865</v>
      </c>
      <c r="S207" s="19">
        <f t="shared" si="43"/>
        <v>-10.272357760508749</v>
      </c>
      <c r="T207" s="20">
        <v>19</v>
      </c>
      <c r="U207" s="20">
        <f t="shared" si="46"/>
        <v>292.14999999999998</v>
      </c>
      <c r="V207" s="19" t="s">
        <v>286</v>
      </c>
      <c r="W207" s="19">
        <f t="shared" si="47"/>
        <v>18.364562931403761</v>
      </c>
      <c r="X207" s="21">
        <f t="shared" si="48"/>
        <v>601.24990948869095</v>
      </c>
      <c r="Y207" s="21">
        <f t="shared" si="49"/>
        <v>433.8003377576801</v>
      </c>
    </row>
    <row r="208" spans="1:25" ht="12.75" customHeight="1" x14ac:dyDescent="0.2">
      <c r="A208" s="19">
        <v>192.87560062272701</v>
      </c>
      <c r="B208" s="19">
        <v>0</v>
      </c>
      <c r="C208" s="19">
        <v>0</v>
      </c>
      <c r="D208" s="19">
        <v>192.87560062272701</v>
      </c>
      <c r="E208" s="19">
        <v>192.87560062272701</v>
      </c>
      <c r="F208" s="5" t="s">
        <v>915</v>
      </c>
      <c r="G208" s="24">
        <v>53.25</v>
      </c>
      <c r="H208" s="24">
        <v>-2.15</v>
      </c>
      <c r="I208" s="5" t="s">
        <v>288</v>
      </c>
      <c r="J208" s="5" t="s">
        <v>336</v>
      </c>
      <c r="K208" s="5">
        <v>1</v>
      </c>
      <c r="L208" s="5">
        <v>0</v>
      </c>
      <c r="M208" s="19">
        <v>-30.36675</v>
      </c>
      <c r="N208" s="19" t="s">
        <v>286</v>
      </c>
      <c r="O208" s="19">
        <f t="shared" si="41"/>
        <v>-26.86675</v>
      </c>
      <c r="P208" s="20">
        <v>0.33438848284397799</v>
      </c>
      <c r="Q208" s="19" t="s">
        <v>286</v>
      </c>
      <c r="R208" s="20">
        <f t="shared" si="42"/>
        <v>-9.6503234639739865</v>
      </c>
      <c r="S208" s="19">
        <f t="shared" si="43"/>
        <v>-10.315934981130008</v>
      </c>
      <c r="T208" s="20">
        <v>19</v>
      </c>
      <c r="U208" s="20">
        <f t="shared" si="46"/>
        <v>292.14999999999998</v>
      </c>
      <c r="V208" s="19" t="s">
        <v>286</v>
      </c>
      <c r="W208" s="19">
        <f t="shared" si="47"/>
        <v>17.007758206668999</v>
      </c>
      <c r="X208" s="21">
        <f t="shared" si="48"/>
        <v>515.30828097752646</v>
      </c>
      <c r="Y208" s="21">
        <f t="shared" si="49"/>
        <v>348.40252881390882</v>
      </c>
    </row>
    <row r="209" spans="1:25" ht="12.75" customHeight="1" x14ac:dyDescent="0.2">
      <c r="A209" s="19">
        <v>192.93462363636399</v>
      </c>
      <c r="B209" s="19">
        <v>0</v>
      </c>
      <c r="C209" s="19">
        <v>0</v>
      </c>
      <c r="D209" s="19">
        <v>192.93462363636399</v>
      </c>
      <c r="E209" s="19">
        <v>192.93462363636399</v>
      </c>
      <c r="F209" s="5" t="s">
        <v>915</v>
      </c>
      <c r="G209" s="24">
        <v>53.25</v>
      </c>
      <c r="H209" s="24">
        <v>-2.15</v>
      </c>
      <c r="I209" s="5" t="s">
        <v>288</v>
      </c>
      <c r="J209" s="5" t="s">
        <v>337</v>
      </c>
      <c r="K209" s="5">
        <v>1</v>
      </c>
      <c r="L209" s="5">
        <v>0</v>
      </c>
      <c r="M209" s="19">
        <v>-30.6355</v>
      </c>
      <c r="N209" s="19" t="s">
        <v>286</v>
      </c>
      <c r="O209" s="19">
        <f t="shared" si="41"/>
        <v>-27.1355</v>
      </c>
      <c r="P209" s="20">
        <v>1.0380921062231501</v>
      </c>
      <c r="Q209" s="19" t="s">
        <v>286</v>
      </c>
      <c r="R209" s="20">
        <f t="shared" si="42"/>
        <v>-9.6503234639739865</v>
      </c>
      <c r="S209" s="19">
        <f t="shared" si="43"/>
        <v>-9.6122313577508365</v>
      </c>
      <c r="T209" s="20">
        <v>19</v>
      </c>
      <c r="U209" s="20">
        <f t="shared" si="46"/>
        <v>292.14999999999998</v>
      </c>
      <c r="V209" s="19" t="s">
        <v>286</v>
      </c>
      <c r="W209" s="19">
        <f t="shared" si="47"/>
        <v>18.012034196179584</v>
      </c>
      <c r="X209" s="21">
        <f t="shared" si="48"/>
        <v>576.27833502142619</v>
      </c>
      <c r="Y209" s="21">
        <f t="shared" si="49"/>
        <v>407.82751632751678</v>
      </c>
    </row>
    <row r="210" spans="1:25" ht="12.75" customHeight="1" x14ac:dyDescent="0.2">
      <c r="A210" s="19">
        <v>193.04563181818199</v>
      </c>
      <c r="B210" s="19">
        <v>0</v>
      </c>
      <c r="C210" s="19">
        <v>0</v>
      </c>
      <c r="D210" s="19">
        <v>193.04563181818199</v>
      </c>
      <c r="E210" s="19">
        <v>193.04563181818199</v>
      </c>
      <c r="F210" s="5" t="s">
        <v>915</v>
      </c>
      <c r="G210" s="24">
        <v>53.25</v>
      </c>
      <c r="H210" s="24">
        <v>-2.15</v>
      </c>
      <c r="I210" s="5" t="s">
        <v>288</v>
      </c>
      <c r="J210" s="5" t="s">
        <v>338</v>
      </c>
      <c r="K210" s="5">
        <v>1</v>
      </c>
      <c r="L210" s="5">
        <v>0</v>
      </c>
      <c r="M210" s="19">
        <v>-29.914999999999999</v>
      </c>
      <c r="N210" s="19" t="s">
        <v>286</v>
      </c>
      <c r="O210" s="19">
        <f t="shared" si="41"/>
        <v>-26.414999999999999</v>
      </c>
      <c r="P210" s="20">
        <v>1.98158335</v>
      </c>
      <c r="Q210" s="19" t="s">
        <v>286</v>
      </c>
      <c r="R210" s="20">
        <f t="shared" si="42"/>
        <v>-9.6503234639739865</v>
      </c>
      <c r="S210" s="19">
        <f t="shared" si="43"/>
        <v>-8.6687401139739872</v>
      </c>
      <c r="T210" s="20">
        <v>19</v>
      </c>
      <c r="U210" s="20">
        <f t="shared" si="46"/>
        <v>292.14999999999998</v>
      </c>
      <c r="V210" s="19" t="s">
        <v>286</v>
      </c>
      <c r="W210" s="19">
        <f t="shared" si="47"/>
        <v>18.22774579109776</v>
      </c>
      <c r="X210" s="21">
        <f t="shared" si="48"/>
        <v>591.30566803429292</v>
      </c>
      <c r="Y210" s="21">
        <f t="shared" si="49"/>
        <v>423.33689245182006</v>
      </c>
    </row>
    <row r="211" spans="1:25" ht="12.75" customHeight="1" x14ac:dyDescent="0.2">
      <c r="A211" s="19">
        <v>193.93170227272699</v>
      </c>
      <c r="B211" s="19">
        <v>0</v>
      </c>
      <c r="C211" s="19">
        <v>0</v>
      </c>
      <c r="D211" s="19">
        <v>193.93170227272699</v>
      </c>
      <c r="E211" s="19">
        <v>193.93170227272699</v>
      </c>
      <c r="F211" s="5" t="s">
        <v>915</v>
      </c>
      <c r="G211" s="24">
        <v>53.25</v>
      </c>
      <c r="H211" s="24">
        <v>-2.15</v>
      </c>
      <c r="I211" s="5" t="s">
        <v>288</v>
      </c>
      <c r="J211" s="5" t="s">
        <v>339</v>
      </c>
      <c r="K211" s="5">
        <v>1</v>
      </c>
      <c r="L211" s="5">
        <v>0</v>
      </c>
      <c r="M211" s="19">
        <v>-30.476500000000001</v>
      </c>
      <c r="N211" s="19" t="s">
        <v>286</v>
      </c>
      <c r="O211" s="19">
        <f t="shared" si="41"/>
        <v>-26.976500000000001</v>
      </c>
      <c r="P211" s="20">
        <v>2.0705521440000001</v>
      </c>
      <c r="Q211" s="19" t="s">
        <v>286</v>
      </c>
      <c r="R211" s="20">
        <f t="shared" si="42"/>
        <v>-9.6503234639739865</v>
      </c>
      <c r="S211" s="19">
        <f t="shared" si="43"/>
        <v>-8.579771319973986</v>
      </c>
      <c r="T211" s="20">
        <v>19</v>
      </c>
      <c r="U211" s="20">
        <f t="shared" si="46"/>
        <v>292.14999999999998</v>
      </c>
      <c r="V211" s="19" t="s">
        <v>286</v>
      </c>
      <c r="W211" s="19">
        <f t="shared" si="47"/>
        <v>18.906767082219389</v>
      </c>
      <c r="X211" s="21">
        <f t="shared" si="48"/>
        <v>644.1828999727461</v>
      </c>
      <c r="Y211" s="21">
        <f t="shared" si="49"/>
        <v>480.90575976190354</v>
      </c>
    </row>
    <row r="212" spans="1:25" ht="12.75" customHeight="1" x14ac:dyDescent="0.2">
      <c r="A212" s="19">
        <v>195.60356656346701</v>
      </c>
      <c r="B212" s="19">
        <v>0</v>
      </c>
      <c r="C212" s="19">
        <v>0</v>
      </c>
      <c r="D212" s="19">
        <v>195.60356656346701</v>
      </c>
      <c r="E212" s="19">
        <v>195.60356656346701</v>
      </c>
      <c r="F212" s="5" t="s">
        <v>915</v>
      </c>
      <c r="G212" s="24">
        <v>53.25</v>
      </c>
      <c r="H212" s="24">
        <v>-2.15</v>
      </c>
      <c r="I212" s="5" t="s">
        <v>288</v>
      </c>
      <c r="J212" s="5" t="s">
        <v>340</v>
      </c>
      <c r="K212" s="5">
        <v>1</v>
      </c>
      <c r="L212" s="5">
        <v>0</v>
      </c>
      <c r="M212" s="19">
        <v>-30.776</v>
      </c>
      <c r="N212" s="19" t="s">
        <v>286</v>
      </c>
      <c r="O212" s="19">
        <f t="shared" si="41"/>
        <v>-27.276</v>
      </c>
      <c r="P212" s="20">
        <v>2</v>
      </c>
      <c r="Q212" s="19" t="s">
        <v>286</v>
      </c>
      <c r="R212" s="20">
        <f t="shared" si="42"/>
        <v>-9.6503234639739865</v>
      </c>
      <c r="S212" s="19">
        <f t="shared" si="43"/>
        <v>-8.6503234639739865</v>
      </c>
      <c r="T212" s="20">
        <v>19</v>
      </c>
      <c r="U212" s="20">
        <f t="shared" si="46"/>
        <v>292.14999999999998</v>
      </c>
      <c r="V212" s="19" t="s">
        <v>286</v>
      </c>
      <c r="W212" s="19">
        <f t="shared" si="47"/>
        <v>19.147956189038197</v>
      </c>
      <c r="X212" s="21">
        <f t="shared" si="48"/>
        <v>665.31578523122641</v>
      </c>
      <c r="Y212" s="21">
        <f t="shared" si="49"/>
        <v>505.31404286599343</v>
      </c>
    </row>
    <row r="213" spans="1:25" ht="12.75" customHeight="1" x14ac:dyDescent="0.2">
      <c r="A213" s="19">
        <v>195.72460681114501</v>
      </c>
      <c r="B213" s="19">
        <v>0</v>
      </c>
      <c r="C213" s="19">
        <v>0</v>
      </c>
      <c r="D213" s="19">
        <v>195.72460681114501</v>
      </c>
      <c r="E213" s="19">
        <v>195.72460681114501</v>
      </c>
      <c r="F213" s="5" t="s">
        <v>915</v>
      </c>
      <c r="G213" s="24">
        <v>53.25</v>
      </c>
      <c r="H213" s="24">
        <v>-2.15</v>
      </c>
      <c r="I213" s="5" t="s">
        <v>288</v>
      </c>
      <c r="J213" s="5" t="s">
        <v>341</v>
      </c>
      <c r="K213" s="5">
        <v>1</v>
      </c>
      <c r="L213" s="5">
        <v>0</v>
      </c>
      <c r="M213" s="19">
        <v>-31.200000000000003</v>
      </c>
      <c r="N213" s="19" t="s">
        <v>286</v>
      </c>
      <c r="O213" s="19">
        <f t="shared" si="41"/>
        <v>-27.700000000000003</v>
      </c>
      <c r="P213" s="20">
        <v>2.8</v>
      </c>
      <c r="Q213" s="19" t="s">
        <v>286</v>
      </c>
      <c r="R213" s="20">
        <f t="shared" si="42"/>
        <v>-9.6503234639739865</v>
      </c>
      <c r="S213" s="19">
        <f t="shared" si="43"/>
        <v>-7.8503234639739867</v>
      </c>
      <c r="T213" s="20">
        <v>19</v>
      </c>
      <c r="U213" s="20">
        <f t="shared" si="46"/>
        <v>292.14999999999998</v>
      </c>
      <c r="V213" s="19" t="s">
        <v>286</v>
      </c>
      <c r="W213" s="19">
        <f t="shared" si="47"/>
        <v>20.415176937186086</v>
      </c>
      <c r="X213" s="21">
        <f t="shared" si="48"/>
        <v>803.87395831398226</v>
      </c>
      <c r="Y213" s="21">
        <f t="shared" si="49"/>
        <v>689.0663964024784</v>
      </c>
    </row>
    <row r="214" spans="1:25" ht="12.75" customHeight="1" x14ac:dyDescent="0.2">
      <c r="A214" s="19">
        <v>195.83271826625401</v>
      </c>
      <c r="B214" s="19">
        <v>0</v>
      </c>
      <c r="C214" s="19">
        <v>0</v>
      </c>
      <c r="D214" s="19">
        <v>195.83271826625401</v>
      </c>
      <c r="E214" s="19">
        <v>195.83271826625401</v>
      </c>
      <c r="F214" s="5" t="s">
        <v>915</v>
      </c>
      <c r="G214" s="24">
        <v>53.25</v>
      </c>
      <c r="H214" s="24">
        <v>-2.15</v>
      </c>
      <c r="I214" s="5" t="s">
        <v>288</v>
      </c>
      <c r="J214" s="5" t="s">
        <v>342</v>
      </c>
      <c r="K214" s="5">
        <v>1</v>
      </c>
      <c r="L214" s="5">
        <v>0</v>
      </c>
      <c r="M214" s="19">
        <v>-28.240000000000002</v>
      </c>
      <c r="N214" s="19" t="s">
        <v>286</v>
      </c>
      <c r="O214" s="19">
        <f t="shared" si="41"/>
        <v>-24.740000000000002</v>
      </c>
      <c r="P214" s="20">
        <v>2.9</v>
      </c>
      <c r="Q214" s="19" t="s">
        <v>286</v>
      </c>
      <c r="R214" s="20">
        <f t="shared" si="42"/>
        <v>-9.6503234639739865</v>
      </c>
      <c r="S214" s="19">
        <f t="shared" si="43"/>
        <v>-7.7503234639739862</v>
      </c>
      <c r="T214" s="20">
        <v>19</v>
      </c>
      <c r="U214" s="20">
        <f t="shared" si="46"/>
        <v>292.14999999999998</v>
      </c>
      <c r="V214" s="19" t="s">
        <v>286</v>
      </c>
      <c r="W214" s="19">
        <f t="shared" si="47"/>
        <v>17.420663757383714</v>
      </c>
      <c r="X214" s="21">
        <f t="shared" si="48"/>
        <v>538.74321541096754</v>
      </c>
      <c r="Y214" s="21">
        <f t="shared" si="49"/>
        <v>370.60500953780138</v>
      </c>
    </row>
    <row r="215" spans="1:25" ht="12.75" customHeight="1" x14ac:dyDescent="0.2">
      <c r="A215" s="19">
        <f t="shared" ref="A215:A223" si="50">(D215+E215)/2</f>
        <v>203.5</v>
      </c>
      <c r="B215" s="19">
        <f t="shared" ref="B215:B223" si="51">A215-D215</f>
        <v>1.5</v>
      </c>
      <c r="C215" s="19">
        <f t="shared" ref="C215:C223" si="52">E215-A215</f>
        <v>1.5</v>
      </c>
      <c r="D215" s="19">
        <v>202</v>
      </c>
      <c r="E215" s="19">
        <v>205</v>
      </c>
      <c r="F215" s="5" t="s">
        <v>914</v>
      </c>
      <c r="G215" s="24">
        <v>51.1</v>
      </c>
      <c r="H215" s="24">
        <v>-3.17</v>
      </c>
      <c r="I215" s="5" t="s">
        <v>367</v>
      </c>
      <c r="J215" s="5" t="s">
        <v>366</v>
      </c>
      <c r="K215" s="5">
        <v>1</v>
      </c>
      <c r="L215" s="5">
        <v>0</v>
      </c>
      <c r="M215" s="19">
        <v>-33.9</v>
      </c>
      <c r="N215" s="19" t="s">
        <v>365</v>
      </c>
      <c r="O215" s="19">
        <f t="shared" ref="O215:O250" si="53">M215+3.5</f>
        <v>-30.4</v>
      </c>
      <c r="P215" s="20">
        <v>-0.7</v>
      </c>
      <c r="Q215" s="20" t="s">
        <v>1133</v>
      </c>
      <c r="R215" s="20">
        <f t="shared" si="42"/>
        <v>-8.5110567223416602</v>
      </c>
      <c r="S215" s="19">
        <f t="shared" si="43"/>
        <v>-10.21105672234166</v>
      </c>
      <c r="T215" s="20">
        <v>29.2</v>
      </c>
      <c r="U215" s="20">
        <f t="shared" ref="U215:U223" si="54">T215+273.15</f>
        <v>302.34999999999997</v>
      </c>
      <c r="V215" s="20" t="s">
        <v>1133</v>
      </c>
      <c r="W215" s="19">
        <f>1000*((S215+1000)/(O215+1000)-1)</f>
        <v>20.821929948079855</v>
      </c>
      <c r="X215" s="21">
        <f t="shared" si="48"/>
        <v>1123.4143815438881</v>
      </c>
      <c r="Y215" s="21">
        <f t="shared" si="49"/>
        <v>1017.3799556662102</v>
      </c>
    </row>
    <row r="216" spans="1:25" ht="12.75" customHeight="1" x14ac:dyDescent="0.2">
      <c r="A216" s="19">
        <f t="shared" si="50"/>
        <v>203.5</v>
      </c>
      <c r="B216" s="19">
        <f t="shared" si="51"/>
        <v>1.5</v>
      </c>
      <c r="C216" s="19">
        <f t="shared" si="52"/>
        <v>1.5</v>
      </c>
      <c r="D216" s="19">
        <v>202</v>
      </c>
      <c r="E216" s="19">
        <v>205</v>
      </c>
      <c r="F216" s="5" t="s">
        <v>914</v>
      </c>
      <c r="G216" s="24">
        <v>51.1</v>
      </c>
      <c r="H216" s="24">
        <v>-3.17</v>
      </c>
      <c r="I216" s="5" t="s">
        <v>367</v>
      </c>
      <c r="J216" s="5" t="s">
        <v>368</v>
      </c>
      <c r="K216" s="5">
        <v>1</v>
      </c>
      <c r="L216" s="5">
        <v>0</v>
      </c>
      <c r="M216" s="19">
        <v>-34.6</v>
      </c>
      <c r="N216" s="19" t="s">
        <v>365</v>
      </c>
      <c r="O216" s="19">
        <f t="shared" si="53"/>
        <v>-31.1</v>
      </c>
      <c r="P216" s="20">
        <v>-0.7</v>
      </c>
      <c r="Q216" s="20" t="s">
        <v>1133</v>
      </c>
      <c r="R216" s="20">
        <f t="shared" si="42"/>
        <v>-8.5110567223416602</v>
      </c>
      <c r="S216" s="19">
        <f t="shared" si="43"/>
        <v>-10.21105672234166</v>
      </c>
      <c r="T216" s="20">
        <v>29.2</v>
      </c>
      <c r="U216" s="20">
        <f t="shared" si="54"/>
        <v>302.34999999999997</v>
      </c>
      <c r="V216" s="20" t="s">
        <v>1133</v>
      </c>
      <c r="W216" s="19">
        <f t="shared" ref="W216:W223" si="55">1000*((S216+1000)/(O216+1000)-1)</f>
        <v>21.559441921414233</v>
      </c>
      <c r="X216" s="21">
        <f t="shared" si="48"/>
        <v>1291.1143749911505</v>
      </c>
      <c r="Y216" s="21">
        <f t="shared" si="49"/>
        <v>1337.9573024106244</v>
      </c>
    </row>
    <row r="217" spans="1:25" ht="12.75" customHeight="1" x14ac:dyDescent="0.2">
      <c r="A217" s="19">
        <f t="shared" si="50"/>
        <v>203.5</v>
      </c>
      <c r="B217" s="19">
        <f t="shared" si="51"/>
        <v>1.5</v>
      </c>
      <c r="C217" s="19">
        <f t="shared" si="52"/>
        <v>1.5</v>
      </c>
      <c r="D217" s="19">
        <v>202</v>
      </c>
      <c r="E217" s="19">
        <v>205</v>
      </c>
      <c r="F217" s="5" t="s">
        <v>914</v>
      </c>
      <c r="G217" s="24">
        <v>51.1</v>
      </c>
      <c r="H217" s="24">
        <v>-3.17</v>
      </c>
      <c r="I217" s="5" t="s">
        <v>367</v>
      </c>
      <c r="J217" s="5" t="s">
        <v>369</v>
      </c>
      <c r="K217" s="5">
        <v>1</v>
      </c>
      <c r="L217" s="5">
        <v>0</v>
      </c>
      <c r="M217" s="19">
        <v>-33.6</v>
      </c>
      <c r="N217" s="19" t="s">
        <v>365</v>
      </c>
      <c r="O217" s="19">
        <f t="shared" si="53"/>
        <v>-30.1</v>
      </c>
      <c r="P217" s="20">
        <v>-0.7</v>
      </c>
      <c r="Q217" s="20" t="s">
        <v>1133</v>
      </c>
      <c r="R217" s="20">
        <f t="shared" si="42"/>
        <v>-8.5110567223416602</v>
      </c>
      <c r="S217" s="19">
        <f t="shared" si="43"/>
        <v>-10.21105672234166</v>
      </c>
      <c r="T217" s="20">
        <v>29.2</v>
      </c>
      <c r="U217" s="20">
        <f t="shared" si="54"/>
        <v>302.34999999999997</v>
      </c>
      <c r="V217" s="20" t="s">
        <v>1133</v>
      </c>
      <c r="W217" s="19">
        <f t="shared" si="55"/>
        <v>20.506179273799717</v>
      </c>
      <c r="X217" s="21">
        <f t="shared" si="48"/>
        <v>1064.2336244488461</v>
      </c>
      <c r="Y217" s="21">
        <f t="shared" si="49"/>
        <v>922.72604406718415</v>
      </c>
    </row>
    <row r="218" spans="1:25" ht="12.75" customHeight="1" x14ac:dyDescent="0.2">
      <c r="A218" s="19">
        <f t="shared" si="50"/>
        <v>203.5</v>
      </c>
      <c r="B218" s="19">
        <f t="shared" si="51"/>
        <v>1.5</v>
      </c>
      <c r="C218" s="19">
        <f t="shared" si="52"/>
        <v>1.5</v>
      </c>
      <c r="D218" s="19">
        <v>202</v>
      </c>
      <c r="E218" s="19">
        <v>205</v>
      </c>
      <c r="F218" s="5" t="s">
        <v>914</v>
      </c>
      <c r="G218" s="24">
        <v>51.1</v>
      </c>
      <c r="H218" s="24">
        <v>-3.17</v>
      </c>
      <c r="I218" s="5" t="s">
        <v>367</v>
      </c>
      <c r="J218" s="5" t="s">
        <v>370</v>
      </c>
      <c r="K218" s="5">
        <v>1</v>
      </c>
      <c r="L218" s="5">
        <v>0</v>
      </c>
      <c r="M218" s="19">
        <v>-33.6</v>
      </c>
      <c r="N218" s="19" t="s">
        <v>365</v>
      </c>
      <c r="O218" s="19">
        <f t="shared" si="53"/>
        <v>-30.1</v>
      </c>
      <c r="P218" s="20">
        <v>-0.7</v>
      </c>
      <c r="Q218" s="20" t="s">
        <v>1133</v>
      </c>
      <c r="R218" s="20">
        <f t="shared" si="42"/>
        <v>-8.5110567223416602</v>
      </c>
      <c r="S218" s="19">
        <f t="shared" si="43"/>
        <v>-10.21105672234166</v>
      </c>
      <c r="T218" s="20">
        <v>29.2</v>
      </c>
      <c r="U218" s="20">
        <f t="shared" si="54"/>
        <v>302.34999999999997</v>
      </c>
      <c r="V218" s="20" t="s">
        <v>1133</v>
      </c>
      <c r="W218" s="19">
        <f t="shared" si="55"/>
        <v>20.506179273799717</v>
      </c>
      <c r="X218" s="21">
        <f t="shared" si="48"/>
        <v>1064.2336244488461</v>
      </c>
      <c r="Y218" s="21">
        <f t="shared" si="49"/>
        <v>922.72604406718415</v>
      </c>
    </row>
    <row r="219" spans="1:25" ht="12.75" customHeight="1" x14ac:dyDescent="0.2">
      <c r="A219" s="19">
        <f t="shared" si="50"/>
        <v>203.5</v>
      </c>
      <c r="B219" s="19">
        <f t="shared" si="51"/>
        <v>1.5</v>
      </c>
      <c r="C219" s="19">
        <f t="shared" si="52"/>
        <v>1.5</v>
      </c>
      <c r="D219" s="19">
        <v>202</v>
      </c>
      <c r="E219" s="19">
        <v>205</v>
      </c>
      <c r="F219" s="5" t="s">
        <v>914</v>
      </c>
      <c r="G219" s="24">
        <v>51.1</v>
      </c>
      <c r="H219" s="24">
        <v>-3.17</v>
      </c>
      <c r="I219" s="5" t="s">
        <v>367</v>
      </c>
      <c r="J219" s="5" t="s">
        <v>371</v>
      </c>
      <c r="K219" s="5">
        <v>1</v>
      </c>
      <c r="L219" s="5">
        <v>0</v>
      </c>
      <c r="M219" s="19">
        <v>-33</v>
      </c>
      <c r="N219" s="19" t="s">
        <v>365</v>
      </c>
      <c r="O219" s="19">
        <f t="shared" si="53"/>
        <v>-29.5</v>
      </c>
      <c r="P219" s="20">
        <v>-0.7</v>
      </c>
      <c r="Q219" s="20" t="s">
        <v>1133</v>
      </c>
      <c r="R219" s="20">
        <f t="shared" si="42"/>
        <v>-8.5110567223416602</v>
      </c>
      <c r="S219" s="19">
        <f t="shared" si="43"/>
        <v>-10.21105672234166</v>
      </c>
      <c r="T219" s="20">
        <v>29.2</v>
      </c>
      <c r="U219" s="20">
        <f t="shared" si="54"/>
        <v>302.34999999999997</v>
      </c>
      <c r="V219" s="20" t="s">
        <v>1133</v>
      </c>
      <c r="W219" s="19">
        <f t="shared" si="55"/>
        <v>19.875263552455724</v>
      </c>
      <c r="X219" s="21">
        <f t="shared" si="48"/>
        <v>962.8798981286734</v>
      </c>
      <c r="Y219" s="21">
        <f t="shared" si="49"/>
        <v>778.07995971282912</v>
      </c>
    </row>
    <row r="220" spans="1:25" ht="12.75" customHeight="1" x14ac:dyDescent="0.2">
      <c r="A220" s="19">
        <f t="shared" si="50"/>
        <v>203.5</v>
      </c>
      <c r="B220" s="19">
        <f t="shared" si="51"/>
        <v>1.5</v>
      </c>
      <c r="C220" s="19">
        <f t="shared" si="52"/>
        <v>1.5</v>
      </c>
      <c r="D220" s="19">
        <v>202</v>
      </c>
      <c r="E220" s="19">
        <v>205</v>
      </c>
      <c r="F220" s="5" t="s">
        <v>914</v>
      </c>
      <c r="G220" s="24">
        <v>51.1</v>
      </c>
      <c r="H220" s="24">
        <v>-3.17</v>
      </c>
      <c r="I220" s="5" t="s">
        <v>367</v>
      </c>
      <c r="J220" s="5" t="s">
        <v>372</v>
      </c>
      <c r="K220" s="5">
        <v>1</v>
      </c>
      <c r="L220" s="5">
        <v>0</v>
      </c>
      <c r="M220" s="19">
        <v>-30.2</v>
      </c>
      <c r="N220" s="19" t="s">
        <v>365</v>
      </c>
      <c r="O220" s="19">
        <f t="shared" si="53"/>
        <v>-26.7</v>
      </c>
      <c r="P220" s="20">
        <v>-0.7</v>
      </c>
      <c r="Q220" s="20" t="s">
        <v>1133</v>
      </c>
      <c r="R220" s="20">
        <f t="shared" si="42"/>
        <v>-8.5110567223416602</v>
      </c>
      <c r="S220" s="19">
        <f t="shared" si="43"/>
        <v>-10.21105672234166</v>
      </c>
      <c r="T220" s="20">
        <v>29.2</v>
      </c>
      <c r="U220" s="20">
        <f t="shared" si="54"/>
        <v>302.34999999999997</v>
      </c>
      <c r="V220" s="20" t="s">
        <v>1133</v>
      </c>
      <c r="W220" s="19">
        <f t="shared" si="55"/>
        <v>16.941275328941074</v>
      </c>
      <c r="X220" s="21">
        <f t="shared" si="48"/>
        <v>667.33019050689836</v>
      </c>
      <c r="Y220" s="21">
        <f t="shared" si="49"/>
        <v>450.0202150523462</v>
      </c>
    </row>
    <row r="221" spans="1:25" ht="12.75" customHeight="1" x14ac:dyDescent="0.2">
      <c r="A221" s="19">
        <f t="shared" si="50"/>
        <v>203.5</v>
      </c>
      <c r="B221" s="19">
        <f t="shared" si="51"/>
        <v>1.5</v>
      </c>
      <c r="C221" s="19">
        <f t="shared" si="52"/>
        <v>1.5</v>
      </c>
      <c r="D221" s="19">
        <v>202</v>
      </c>
      <c r="E221" s="19">
        <v>205</v>
      </c>
      <c r="F221" s="5" t="s">
        <v>914</v>
      </c>
      <c r="G221" s="24">
        <v>51.1</v>
      </c>
      <c r="H221" s="24">
        <v>-3.17</v>
      </c>
      <c r="I221" s="5" t="s">
        <v>367</v>
      </c>
      <c r="J221" s="5" t="s">
        <v>373</v>
      </c>
      <c r="K221" s="5">
        <v>1</v>
      </c>
      <c r="L221" s="5">
        <v>0</v>
      </c>
      <c r="M221" s="19">
        <v>-34.200000000000003</v>
      </c>
      <c r="N221" s="19" t="s">
        <v>365</v>
      </c>
      <c r="O221" s="19">
        <f t="shared" si="53"/>
        <v>-30.700000000000003</v>
      </c>
      <c r="P221" s="20">
        <v>-0.7</v>
      </c>
      <c r="Q221" s="20" t="s">
        <v>1133</v>
      </c>
      <c r="R221" s="20">
        <f t="shared" si="42"/>
        <v>-8.5110567223416602</v>
      </c>
      <c r="S221" s="19">
        <f t="shared" si="43"/>
        <v>-10.21105672234166</v>
      </c>
      <c r="T221" s="20">
        <v>29.2</v>
      </c>
      <c r="U221" s="20">
        <f t="shared" si="54"/>
        <v>302.34999999999997</v>
      </c>
      <c r="V221" s="20" t="s">
        <v>1133</v>
      </c>
      <c r="W221" s="19">
        <f t="shared" si="55"/>
        <v>21.137876073102689</v>
      </c>
      <c r="X221" s="21">
        <f t="shared" si="48"/>
        <v>1189.6080065855035</v>
      </c>
      <c r="Y221" s="21">
        <f t="shared" si="49"/>
        <v>1133.7531753970536</v>
      </c>
    </row>
    <row r="222" spans="1:25" ht="12.75" customHeight="1" x14ac:dyDescent="0.2">
      <c r="A222" s="19">
        <f t="shared" si="50"/>
        <v>203.5</v>
      </c>
      <c r="B222" s="19">
        <f t="shared" si="51"/>
        <v>1.5</v>
      </c>
      <c r="C222" s="19">
        <f t="shared" si="52"/>
        <v>1.5</v>
      </c>
      <c r="D222" s="19">
        <v>202</v>
      </c>
      <c r="E222" s="19">
        <v>205</v>
      </c>
      <c r="F222" s="5" t="s">
        <v>914</v>
      </c>
      <c r="G222" s="24">
        <v>51.1</v>
      </c>
      <c r="H222" s="24">
        <v>-3.17</v>
      </c>
      <c r="I222" s="5" t="s">
        <v>367</v>
      </c>
      <c r="J222" s="5" t="s">
        <v>374</v>
      </c>
      <c r="K222" s="5">
        <v>1</v>
      </c>
      <c r="L222" s="5">
        <v>0</v>
      </c>
      <c r="M222" s="19">
        <v>-33.4</v>
      </c>
      <c r="N222" s="19" t="s">
        <v>365</v>
      </c>
      <c r="O222" s="19">
        <f t="shared" si="53"/>
        <v>-29.9</v>
      </c>
      <c r="P222" s="20">
        <v>-0.7</v>
      </c>
      <c r="Q222" s="20" t="s">
        <v>1133</v>
      </c>
      <c r="R222" s="20">
        <f t="shared" si="42"/>
        <v>-8.5110567223416602</v>
      </c>
      <c r="S222" s="19">
        <f t="shared" si="43"/>
        <v>-10.21105672234166</v>
      </c>
      <c r="T222" s="20">
        <v>29.2</v>
      </c>
      <c r="U222" s="20">
        <f t="shared" si="54"/>
        <v>302.34999999999997</v>
      </c>
      <c r="V222" s="20" t="s">
        <v>1133</v>
      </c>
      <c r="W222" s="19">
        <f t="shared" si="55"/>
        <v>20.295787318480805</v>
      </c>
      <c r="X222" s="21">
        <f t="shared" si="48"/>
        <v>1028.1442437880435</v>
      </c>
      <c r="Y222" s="21">
        <f t="shared" si="49"/>
        <v>868.86292504803941</v>
      </c>
    </row>
    <row r="223" spans="1:25" ht="12.75" customHeight="1" x14ac:dyDescent="0.2">
      <c r="A223" s="19">
        <f t="shared" si="50"/>
        <v>203.5</v>
      </c>
      <c r="B223" s="19">
        <f t="shared" si="51"/>
        <v>1.5</v>
      </c>
      <c r="C223" s="19">
        <f t="shared" si="52"/>
        <v>1.5</v>
      </c>
      <c r="D223" s="19">
        <v>202</v>
      </c>
      <c r="E223" s="19">
        <v>205</v>
      </c>
      <c r="F223" s="5" t="s">
        <v>914</v>
      </c>
      <c r="G223" s="24">
        <v>51.1</v>
      </c>
      <c r="H223" s="24">
        <v>-3.17</v>
      </c>
      <c r="I223" s="5" t="s">
        <v>367</v>
      </c>
      <c r="J223" s="5" t="s">
        <v>375</v>
      </c>
      <c r="K223" s="5">
        <v>1</v>
      </c>
      <c r="L223" s="5">
        <v>0</v>
      </c>
      <c r="M223" s="19">
        <v>-33.700000000000003</v>
      </c>
      <c r="N223" s="19" t="s">
        <v>365</v>
      </c>
      <c r="O223" s="19">
        <f t="shared" si="53"/>
        <v>-30.200000000000003</v>
      </c>
      <c r="P223" s="20">
        <v>-0.7</v>
      </c>
      <c r="Q223" s="20" t="s">
        <v>1133</v>
      </c>
      <c r="R223" s="20">
        <f t="shared" si="42"/>
        <v>-8.5110567223416602</v>
      </c>
      <c r="S223" s="19">
        <f t="shared" si="43"/>
        <v>-10.21105672234166</v>
      </c>
      <c r="T223" s="20">
        <v>29.2</v>
      </c>
      <c r="U223" s="20">
        <f t="shared" si="54"/>
        <v>302.34999999999997</v>
      </c>
      <c r="V223" s="20" t="s">
        <v>1133</v>
      </c>
      <c r="W223" s="19">
        <f t="shared" si="55"/>
        <v>20.611407793007075</v>
      </c>
      <c r="X223" s="21">
        <f t="shared" si="48"/>
        <v>1083.2513666281129</v>
      </c>
      <c r="Y223" s="21">
        <f t="shared" si="49"/>
        <v>952.25147292540021</v>
      </c>
    </row>
    <row r="224" spans="1:25" ht="12.75" customHeight="1" x14ac:dyDescent="0.2">
      <c r="A224" s="26">
        <v>204.9</v>
      </c>
      <c r="B224" s="19">
        <v>3.5999999999999943</v>
      </c>
      <c r="C224" s="19">
        <v>3.5999999999999943</v>
      </c>
      <c r="D224" s="19">
        <v>201.3</v>
      </c>
      <c r="E224" s="19">
        <v>208.5</v>
      </c>
      <c r="F224" s="5" t="s">
        <v>887</v>
      </c>
      <c r="G224" s="24">
        <v>51.182833000000002</v>
      </c>
      <c r="H224" s="24">
        <v>-3.286</v>
      </c>
      <c r="I224" s="5" t="s">
        <v>397</v>
      </c>
      <c r="J224" s="5" t="s">
        <v>396</v>
      </c>
      <c r="K224" s="5">
        <v>1</v>
      </c>
      <c r="L224" s="5">
        <v>0</v>
      </c>
      <c r="M224" s="19">
        <v>-30.350999999999999</v>
      </c>
      <c r="N224" s="19" t="s">
        <v>395</v>
      </c>
      <c r="O224" s="19">
        <f t="shared" si="53"/>
        <v>-26.850999999999999</v>
      </c>
      <c r="P224" s="20">
        <v>-0.7</v>
      </c>
      <c r="Q224" s="20" t="s">
        <v>1133</v>
      </c>
      <c r="R224" s="20">
        <f t="shared" si="42"/>
        <v>-8.5110567223416602</v>
      </c>
      <c r="S224" s="19">
        <f t="shared" si="43"/>
        <v>-10.21105672234166</v>
      </c>
      <c r="T224" s="20">
        <v>29.2</v>
      </c>
      <c r="U224" s="20">
        <f t="shared" ref="U224:U272" si="56">T224+273.15</f>
        <v>302.34999999999997</v>
      </c>
      <c r="V224" s="20" t="s">
        <v>1133</v>
      </c>
      <c r="W224" s="19">
        <f t="shared" ref="W224:W272" si="57">1000*((S224+1000)/(O224+1000)-1)</f>
        <v>17.09907041743697</v>
      </c>
      <c r="X224" s="21">
        <f t="shared" ref="X224:X272" si="58">(168/(26.5-W224))/(EXP(-58.0931+90.5069*(100/U224)+22.294*LN(U224/100)+34*(0.02777+(-0.02589)*(U224/100)+0.00506*(U224/100)^2)))</f>
        <v>678.53136221467639</v>
      </c>
      <c r="Y224" s="21">
        <f t="shared" ref="Y224:Y272" si="59">(82.4/(23.9-W224))/(EXP(-58.093+90.5069*(100/U224)+22.294*LN(U224/100)+34*(0.02777+(-0.0259)*(U224/100)+0.00506*(U224/100)^2)))</f>
        <v>460.46157880961738</v>
      </c>
    </row>
    <row r="225" spans="1:25" ht="12.75" customHeight="1" x14ac:dyDescent="0.2">
      <c r="A225" s="26">
        <v>204.9</v>
      </c>
      <c r="B225" s="19">
        <v>3.5999999999999943</v>
      </c>
      <c r="C225" s="19">
        <v>3.5999999999999943</v>
      </c>
      <c r="D225" s="19">
        <v>201.3</v>
      </c>
      <c r="E225" s="19">
        <v>208.5</v>
      </c>
      <c r="F225" s="5" t="s">
        <v>887</v>
      </c>
      <c r="G225" s="24">
        <v>51.182833000000002</v>
      </c>
      <c r="H225" s="24">
        <v>-3.286</v>
      </c>
      <c r="I225" s="5" t="s">
        <v>397</v>
      </c>
      <c r="J225" s="5" t="s">
        <v>398</v>
      </c>
      <c r="K225" s="5">
        <v>1</v>
      </c>
      <c r="L225" s="5">
        <v>0</v>
      </c>
      <c r="M225" s="19">
        <v>-33.476999999999897</v>
      </c>
      <c r="N225" s="19" t="s">
        <v>395</v>
      </c>
      <c r="O225" s="19">
        <f t="shared" si="53"/>
        <v>-29.976999999999897</v>
      </c>
      <c r="P225" s="20">
        <v>-0.7</v>
      </c>
      <c r="Q225" s="20" t="s">
        <v>1133</v>
      </c>
      <c r="R225" s="20">
        <f t="shared" si="42"/>
        <v>-8.5110567223416602</v>
      </c>
      <c r="S225" s="19">
        <f t="shared" si="43"/>
        <v>-10.21105672234166</v>
      </c>
      <c r="T225" s="20">
        <v>29.2</v>
      </c>
      <c r="U225" s="20">
        <f t="shared" si="56"/>
        <v>302.34999999999997</v>
      </c>
      <c r="V225" s="20" t="s">
        <v>1133</v>
      </c>
      <c r="W225" s="19">
        <f t="shared" si="57"/>
        <v>20.376777950273485</v>
      </c>
      <c r="X225" s="21">
        <f t="shared" si="58"/>
        <v>1041.7433018006661</v>
      </c>
      <c r="Y225" s="21">
        <f t="shared" si="59"/>
        <v>888.83605085381703</v>
      </c>
    </row>
    <row r="226" spans="1:25" ht="12.75" customHeight="1" x14ac:dyDescent="0.2">
      <c r="A226" s="26">
        <v>204.9</v>
      </c>
      <c r="B226" s="19">
        <v>3.5999999999999943</v>
      </c>
      <c r="C226" s="19">
        <v>3.5999999999999943</v>
      </c>
      <c r="D226" s="19">
        <v>201.3</v>
      </c>
      <c r="E226" s="19">
        <v>208.5</v>
      </c>
      <c r="F226" s="5" t="s">
        <v>887</v>
      </c>
      <c r="G226" s="24">
        <v>51.182833000000002</v>
      </c>
      <c r="H226" s="24">
        <v>-3.286</v>
      </c>
      <c r="I226" s="5" t="s">
        <v>397</v>
      </c>
      <c r="J226" s="5" t="s">
        <v>399</v>
      </c>
      <c r="K226" s="5">
        <v>1</v>
      </c>
      <c r="L226" s="5">
        <v>0</v>
      </c>
      <c r="M226" s="19">
        <v>-30.322333329999999</v>
      </c>
      <c r="N226" s="19" t="s">
        <v>395</v>
      </c>
      <c r="O226" s="19">
        <f t="shared" si="53"/>
        <v>-26.822333329999999</v>
      </c>
      <c r="P226" s="20">
        <v>-0.7</v>
      </c>
      <c r="Q226" s="20" t="s">
        <v>1133</v>
      </c>
      <c r="R226" s="20">
        <f t="shared" si="42"/>
        <v>-8.5110567223416602</v>
      </c>
      <c r="S226" s="19">
        <f t="shared" si="43"/>
        <v>-10.21105672234166</v>
      </c>
      <c r="T226" s="20">
        <v>29.2</v>
      </c>
      <c r="U226" s="20">
        <f t="shared" si="56"/>
        <v>302.34999999999997</v>
      </c>
      <c r="V226" s="20" t="s">
        <v>1133</v>
      </c>
      <c r="W226" s="19">
        <f t="shared" si="57"/>
        <v>17.069109964779948</v>
      </c>
      <c r="X226" s="21">
        <f t="shared" si="58"/>
        <v>676.37577491824754</v>
      </c>
      <c r="Y226" s="21">
        <f t="shared" si="59"/>
        <v>458.44198293540876</v>
      </c>
    </row>
    <row r="227" spans="1:25" ht="12.75" customHeight="1" x14ac:dyDescent="0.2">
      <c r="A227" s="19">
        <v>204.9</v>
      </c>
      <c r="B227" s="19">
        <v>3.5999999999999943</v>
      </c>
      <c r="C227" s="19">
        <v>3.5999999999999943</v>
      </c>
      <c r="D227" s="19">
        <v>201.3</v>
      </c>
      <c r="E227" s="19">
        <v>208.5</v>
      </c>
      <c r="F227" s="5" t="s">
        <v>887</v>
      </c>
      <c r="G227" s="24">
        <v>51.182833000000002</v>
      </c>
      <c r="H227" s="24">
        <v>-3.286</v>
      </c>
      <c r="I227" s="5" t="s">
        <v>397</v>
      </c>
      <c r="J227" s="5" t="s">
        <v>400</v>
      </c>
      <c r="K227" s="5">
        <v>1</v>
      </c>
      <c r="L227" s="5">
        <v>0</v>
      </c>
      <c r="M227" s="19">
        <v>-31.725666669999999</v>
      </c>
      <c r="N227" s="19" t="s">
        <v>395</v>
      </c>
      <c r="O227" s="19">
        <f t="shared" si="53"/>
        <v>-28.225666669999999</v>
      </c>
      <c r="P227" s="20">
        <v>-0.7</v>
      </c>
      <c r="Q227" s="20" t="s">
        <v>1133</v>
      </c>
      <c r="R227" s="20">
        <f t="shared" si="42"/>
        <v>-8.5110567223416602</v>
      </c>
      <c r="S227" s="19">
        <f t="shared" si="43"/>
        <v>-10.21105672234166</v>
      </c>
      <c r="T227" s="20">
        <v>29.2</v>
      </c>
      <c r="U227" s="20">
        <f t="shared" si="56"/>
        <v>302.34999999999997</v>
      </c>
      <c r="V227" s="20" t="s">
        <v>1133</v>
      </c>
      <c r="W227" s="19">
        <f t="shared" si="57"/>
        <v>18.537853213232314</v>
      </c>
      <c r="X227" s="21">
        <f t="shared" si="58"/>
        <v>801.14392846182261</v>
      </c>
      <c r="Y227" s="21">
        <f t="shared" si="59"/>
        <v>584.01362317940584</v>
      </c>
    </row>
    <row r="228" spans="1:25" ht="12.75" customHeight="1" x14ac:dyDescent="0.2">
      <c r="A228" s="19">
        <v>204.9</v>
      </c>
      <c r="B228" s="19">
        <v>3.5999999999999943</v>
      </c>
      <c r="C228" s="19">
        <v>3.5999999999999943</v>
      </c>
      <c r="D228" s="19">
        <v>201.3</v>
      </c>
      <c r="E228" s="19">
        <v>208.5</v>
      </c>
      <c r="F228" s="5" t="s">
        <v>887</v>
      </c>
      <c r="G228" s="24">
        <v>51.182833000000002</v>
      </c>
      <c r="H228" s="24">
        <v>-3.286</v>
      </c>
      <c r="I228" s="5" t="s">
        <v>397</v>
      </c>
      <c r="J228" s="5" t="s">
        <v>401</v>
      </c>
      <c r="K228" s="5">
        <v>1</v>
      </c>
      <c r="L228" s="5">
        <v>0</v>
      </c>
      <c r="M228" s="30">
        <v>-31.316333329999999</v>
      </c>
      <c r="N228" s="19" t="s">
        <v>395</v>
      </c>
      <c r="O228" s="19">
        <f t="shared" si="53"/>
        <v>-27.816333329999999</v>
      </c>
      <c r="P228" s="20">
        <v>-0.7</v>
      </c>
      <c r="Q228" s="20" t="s">
        <v>1133</v>
      </c>
      <c r="R228" s="20">
        <f t="shared" si="42"/>
        <v>-8.5110567223416602</v>
      </c>
      <c r="S228" s="19">
        <f t="shared" si="43"/>
        <v>-10.21105672234166</v>
      </c>
      <c r="T228" s="20">
        <v>29.2</v>
      </c>
      <c r="U228" s="20">
        <f t="shared" si="56"/>
        <v>302.34999999999997</v>
      </c>
      <c r="V228" s="20" t="s">
        <v>1133</v>
      </c>
      <c r="W228" s="19">
        <f t="shared" si="57"/>
        <v>18.10900266197768</v>
      </c>
      <c r="X228" s="21">
        <f t="shared" si="58"/>
        <v>760.19873428349479</v>
      </c>
      <c r="Y228" s="21">
        <f t="shared" si="59"/>
        <v>540.76467146667085</v>
      </c>
    </row>
    <row r="229" spans="1:25" ht="12.75" customHeight="1" x14ac:dyDescent="0.2">
      <c r="A229" s="26">
        <v>204.9</v>
      </c>
      <c r="B229" s="19">
        <v>3.5999999999999943</v>
      </c>
      <c r="C229" s="19">
        <v>3.5999999999999943</v>
      </c>
      <c r="D229" s="19">
        <v>201.3</v>
      </c>
      <c r="E229" s="19">
        <v>208.5</v>
      </c>
      <c r="F229" s="5" t="s">
        <v>887</v>
      </c>
      <c r="G229" s="24">
        <v>51.182833000000002</v>
      </c>
      <c r="H229" s="24">
        <v>-3.286</v>
      </c>
      <c r="I229" s="5" t="s">
        <v>397</v>
      </c>
      <c r="J229" s="35" t="s">
        <v>402</v>
      </c>
      <c r="K229" s="5">
        <v>1</v>
      </c>
      <c r="L229" s="5">
        <v>0</v>
      </c>
      <c r="M229" s="19">
        <v>-32.315333330000001</v>
      </c>
      <c r="N229" s="19" t="s">
        <v>395</v>
      </c>
      <c r="O229" s="19">
        <f t="shared" si="53"/>
        <v>-28.815333330000001</v>
      </c>
      <c r="P229" s="20">
        <v>-0.7</v>
      </c>
      <c r="Q229" s="20" t="s">
        <v>1133</v>
      </c>
      <c r="R229" s="20">
        <f t="shared" si="42"/>
        <v>-8.5110567223416602</v>
      </c>
      <c r="S229" s="19">
        <f t="shared" si="43"/>
        <v>-10.21105672234166</v>
      </c>
      <c r="T229" s="20">
        <v>29.2</v>
      </c>
      <c r="U229" s="20">
        <f t="shared" si="56"/>
        <v>302.34999999999997</v>
      </c>
      <c r="V229" s="20" t="s">
        <v>1133</v>
      </c>
      <c r="W229" s="19">
        <f t="shared" si="57"/>
        <v>19.156270940158706</v>
      </c>
      <c r="X229" s="21">
        <f t="shared" si="58"/>
        <v>868.60850989491644</v>
      </c>
      <c r="Y229" s="21">
        <f t="shared" si="59"/>
        <v>660.14874236193725</v>
      </c>
    </row>
    <row r="230" spans="1:25" ht="12.75" customHeight="1" x14ac:dyDescent="0.2">
      <c r="A230" s="19">
        <v>204.9</v>
      </c>
      <c r="B230" s="19">
        <v>3.5999999999999943</v>
      </c>
      <c r="C230" s="19">
        <v>3.5999999999999943</v>
      </c>
      <c r="D230" s="19">
        <v>201.3</v>
      </c>
      <c r="E230" s="19">
        <v>208.5</v>
      </c>
      <c r="F230" s="5" t="s">
        <v>887</v>
      </c>
      <c r="G230" s="24">
        <v>51.182833000000002</v>
      </c>
      <c r="H230" s="24">
        <v>-3.286</v>
      </c>
      <c r="I230" s="5" t="s">
        <v>397</v>
      </c>
      <c r="J230" s="5" t="s">
        <v>403</v>
      </c>
      <c r="K230" s="5">
        <v>1</v>
      </c>
      <c r="L230" s="5">
        <v>0</v>
      </c>
      <c r="M230" s="19">
        <v>-33.247666670000001</v>
      </c>
      <c r="N230" s="19" t="s">
        <v>395</v>
      </c>
      <c r="O230" s="19">
        <f t="shared" si="53"/>
        <v>-29.747666670000001</v>
      </c>
      <c r="P230" s="20">
        <v>-0.7</v>
      </c>
      <c r="Q230" s="20" t="s">
        <v>1133</v>
      </c>
      <c r="R230" s="20">
        <f t="shared" si="42"/>
        <v>-8.5110567223416602</v>
      </c>
      <c r="S230" s="19">
        <f t="shared" si="43"/>
        <v>-10.21105672234166</v>
      </c>
      <c r="T230" s="20">
        <v>29.2</v>
      </c>
      <c r="U230" s="20">
        <f t="shared" si="56"/>
        <v>302.34999999999997</v>
      </c>
      <c r="V230" s="20" t="s">
        <v>1133</v>
      </c>
      <c r="W230" s="19">
        <f t="shared" si="57"/>
        <v>20.13559697466194</v>
      </c>
      <c r="X230" s="21">
        <f t="shared" si="58"/>
        <v>1002.2661246224136</v>
      </c>
      <c r="Y230" s="21">
        <f t="shared" si="59"/>
        <v>831.88934656612048</v>
      </c>
    </row>
    <row r="231" spans="1:25" ht="12.75" customHeight="1" x14ac:dyDescent="0.2">
      <c r="A231" s="19">
        <v>204.9</v>
      </c>
      <c r="B231" s="19">
        <v>3.5999999999999943</v>
      </c>
      <c r="C231" s="19">
        <v>3.5999999999999943</v>
      </c>
      <c r="D231" s="19">
        <v>201.3</v>
      </c>
      <c r="E231" s="19">
        <v>208.5</v>
      </c>
      <c r="F231" s="5" t="s">
        <v>887</v>
      </c>
      <c r="G231" s="24">
        <v>51.182833000000002</v>
      </c>
      <c r="H231" s="24">
        <v>-3.286</v>
      </c>
      <c r="I231" s="5" t="s">
        <v>397</v>
      </c>
      <c r="J231" s="37" t="s">
        <v>404</v>
      </c>
      <c r="K231" s="5">
        <v>1</v>
      </c>
      <c r="L231" s="5">
        <v>0</v>
      </c>
      <c r="M231" s="19">
        <v>-33.200666669999897</v>
      </c>
      <c r="N231" s="19" t="s">
        <v>395</v>
      </c>
      <c r="O231" s="19">
        <f t="shared" si="53"/>
        <v>-29.700666669999897</v>
      </c>
      <c r="P231" s="20">
        <v>-0.7</v>
      </c>
      <c r="Q231" s="20" t="s">
        <v>1133</v>
      </c>
      <c r="R231" s="20">
        <f t="shared" si="42"/>
        <v>-8.5110567223416602</v>
      </c>
      <c r="S231" s="19">
        <f t="shared" si="43"/>
        <v>-10.21105672234166</v>
      </c>
      <c r="T231" s="20">
        <v>29.2</v>
      </c>
      <c r="U231" s="20">
        <f t="shared" si="56"/>
        <v>302.34999999999997</v>
      </c>
      <c r="V231" s="20" t="s">
        <v>1133</v>
      </c>
      <c r="W231" s="19">
        <f t="shared" si="57"/>
        <v>20.086182972806064</v>
      </c>
      <c r="X231" s="21">
        <f t="shared" si="58"/>
        <v>994.54436082213863</v>
      </c>
      <c r="Y231" s="21">
        <f t="shared" si="59"/>
        <v>821.11091083572398</v>
      </c>
    </row>
    <row r="232" spans="1:25" ht="12.75" customHeight="1" x14ac:dyDescent="0.2">
      <c r="A232" s="19">
        <v>204.9</v>
      </c>
      <c r="B232" s="19">
        <v>3.5999999999999943</v>
      </c>
      <c r="C232" s="19">
        <v>3.5999999999999943</v>
      </c>
      <c r="D232" s="19">
        <v>201.3</v>
      </c>
      <c r="E232" s="19">
        <v>208.5</v>
      </c>
      <c r="F232" s="5" t="s">
        <v>887</v>
      </c>
      <c r="G232" s="24">
        <v>51.182833000000002</v>
      </c>
      <c r="H232" s="24">
        <v>-3.286</v>
      </c>
      <c r="I232" s="5" t="s">
        <v>397</v>
      </c>
      <c r="J232" s="37" t="s">
        <v>405</v>
      </c>
      <c r="K232" s="5">
        <v>1</v>
      </c>
      <c r="L232" s="5">
        <v>0</v>
      </c>
      <c r="M232" s="30">
        <v>-32.600333329999998</v>
      </c>
      <c r="N232" s="19" t="s">
        <v>395</v>
      </c>
      <c r="O232" s="19">
        <f t="shared" si="53"/>
        <v>-29.100333329999998</v>
      </c>
      <c r="P232" s="20">
        <v>-0.7</v>
      </c>
      <c r="Q232" s="20" t="s">
        <v>1133</v>
      </c>
      <c r="R232" s="20">
        <f t="shared" si="42"/>
        <v>-8.5110567223416602</v>
      </c>
      <c r="S232" s="19">
        <f t="shared" si="43"/>
        <v>-10.21105672234166</v>
      </c>
      <c r="T232" s="20">
        <v>29.2</v>
      </c>
      <c r="U232" s="20">
        <f t="shared" si="56"/>
        <v>302.34999999999997</v>
      </c>
      <c r="V232" s="20" t="s">
        <v>1133</v>
      </c>
      <c r="W232" s="19">
        <f t="shared" si="57"/>
        <v>19.455436288741357</v>
      </c>
      <c r="X232" s="21">
        <f t="shared" si="58"/>
        <v>905.49618360979321</v>
      </c>
      <c r="Y232" s="21">
        <f t="shared" si="59"/>
        <v>704.5836163912669</v>
      </c>
    </row>
    <row r="233" spans="1:25" ht="12.75" customHeight="1" x14ac:dyDescent="0.2">
      <c r="A233" s="19">
        <v>204.9</v>
      </c>
      <c r="B233" s="19">
        <v>3.5999999999999943</v>
      </c>
      <c r="C233" s="19">
        <v>3.5999999999999943</v>
      </c>
      <c r="D233" s="19">
        <v>201.3</v>
      </c>
      <c r="E233" s="19">
        <v>208.5</v>
      </c>
      <c r="F233" s="5" t="s">
        <v>887</v>
      </c>
      <c r="G233" s="24">
        <v>51.182833000000002</v>
      </c>
      <c r="H233" s="24">
        <v>-3.286</v>
      </c>
      <c r="I233" s="5" t="s">
        <v>397</v>
      </c>
      <c r="J233" s="5" t="s">
        <v>406</v>
      </c>
      <c r="K233" s="5">
        <v>1</v>
      </c>
      <c r="L233" s="5">
        <v>0</v>
      </c>
      <c r="M233" s="19">
        <v>-32.09866667</v>
      </c>
      <c r="N233" s="19" t="s">
        <v>395</v>
      </c>
      <c r="O233" s="19">
        <f t="shared" si="53"/>
        <v>-28.59866667</v>
      </c>
      <c r="P233" s="20">
        <v>-0.7</v>
      </c>
      <c r="Q233" s="20" t="s">
        <v>1133</v>
      </c>
      <c r="R233" s="20">
        <f t="shared" si="42"/>
        <v>-8.5110567223416602</v>
      </c>
      <c r="S233" s="19">
        <f t="shared" si="43"/>
        <v>-10.21105672234166</v>
      </c>
      <c r="T233" s="20">
        <v>29.2</v>
      </c>
      <c r="U233" s="20">
        <f t="shared" si="56"/>
        <v>302.34999999999997</v>
      </c>
      <c r="V233" s="20" t="s">
        <v>1133</v>
      </c>
      <c r="W233" s="19">
        <f t="shared" si="57"/>
        <v>18.928952757996555</v>
      </c>
      <c r="X233" s="21">
        <f t="shared" si="58"/>
        <v>842.52882749847731</v>
      </c>
      <c r="Y233" s="21">
        <f t="shared" si="59"/>
        <v>629.9611772946887</v>
      </c>
    </row>
    <row r="234" spans="1:25" ht="12.75" customHeight="1" x14ac:dyDescent="0.2">
      <c r="A234" s="19">
        <v>204.9</v>
      </c>
      <c r="B234" s="19">
        <v>3.5999999999999943</v>
      </c>
      <c r="C234" s="19">
        <v>3.5999999999999943</v>
      </c>
      <c r="D234" s="19">
        <v>201.3</v>
      </c>
      <c r="E234" s="19">
        <v>208.5</v>
      </c>
      <c r="F234" s="5" t="s">
        <v>887</v>
      </c>
      <c r="G234" s="24">
        <v>51.182833000000002</v>
      </c>
      <c r="H234" s="24">
        <v>-3.286</v>
      </c>
      <c r="I234" s="5" t="s">
        <v>397</v>
      </c>
      <c r="J234" s="5" t="s">
        <v>407</v>
      </c>
      <c r="K234" s="5">
        <v>1</v>
      </c>
      <c r="L234" s="5">
        <v>0</v>
      </c>
      <c r="M234" s="19">
        <v>-32.35166667</v>
      </c>
      <c r="N234" s="19" t="s">
        <v>395</v>
      </c>
      <c r="O234" s="19">
        <f t="shared" si="53"/>
        <v>-28.85166667</v>
      </c>
      <c r="P234" s="20">
        <v>-0.7</v>
      </c>
      <c r="Q234" s="20" t="s">
        <v>1133</v>
      </c>
      <c r="R234" s="20">
        <f t="shared" si="42"/>
        <v>-8.5110567223416602</v>
      </c>
      <c r="S234" s="19">
        <f t="shared" si="43"/>
        <v>-10.21105672234166</v>
      </c>
      <c r="T234" s="20">
        <v>29.2</v>
      </c>
      <c r="U234" s="20">
        <f t="shared" si="56"/>
        <v>302.34999999999997</v>
      </c>
      <c r="V234" s="20" t="s">
        <v>1133</v>
      </c>
      <c r="W234" s="19">
        <f t="shared" si="57"/>
        <v>19.194400389630495</v>
      </c>
      <c r="X234" s="21">
        <f t="shared" si="58"/>
        <v>873.14195903737891</v>
      </c>
      <c r="Y234" s="21">
        <f t="shared" si="59"/>
        <v>665.49792423034057</v>
      </c>
    </row>
    <row r="235" spans="1:25" ht="12.75" customHeight="1" x14ac:dyDescent="0.2">
      <c r="A235" s="19">
        <v>204.9</v>
      </c>
      <c r="B235" s="19">
        <v>3.5999999999999943</v>
      </c>
      <c r="C235" s="19">
        <v>3.5999999999999943</v>
      </c>
      <c r="D235" s="19">
        <v>201.3</v>
      </c>
      <c r="E235" s="19">
        <v>208.5</v>
      </c>
      <c r="F235" s="5" t="s">
        <v>887</v>
      </c>
      <c r="G235" s="24">
        <v>51.182833000000002</v>
      </c>
      <c r="H235" s="24">
        <v>-3.286</v>
      </c>
      <c r="I235" s="5" t="s">
        <v>397</v>
      </c>
      <c r="J235" s="5" t="s">
        <v>408</v>
      </c>
      <c r="K235" s="5">
        <v>1</v>
      </c>
      <c r="L235" s="5">
        <v>0</v>
      </c>
      <c r="M235" s="30">
        <v>-32.667666670000003</v>
      </c>
      <c r="N235" s="19" t="s">
        <v>395</v>
      </c>
      <c r="O235" s="19">
        <f t="shared" si="53"/>
        <v>-29.167666670000003</v>
      </c>
      <c r="P235" s="20">
        <v>-0.7</v>
      </c>
      <c r="Q235" s="20" t="s">
        <v>1133</v>
      </c>
      <c r="R235" s="20">
        <f t="shared" si="42"/>
        <v>-8.5110567223416602</v>
      </c>
      <c r="S235" s="19">
        <f t="shared" si="43"/>
        <v>-10.21105672234166</v>
      </c>
      <c r="T235" s="20">
        <v>29.2</v>
      </c>
      <c r="U235" s="20">
        <f t="shared" si="56"/>
        <v>302.34999999999997</v>
      </c>
      <c r="V235" s="20" t="s">
        <v>1133</v>
      </c>
      <c r="W235" s="19">
        <f t="shared" si="57"/>
        <v>19.526141947329158</v>
      </c>
      <c r="X235" s="21">
        <f t="shared" si="58"/>
        <v>914.67671231102634</v>
      </c>
      <c r="Y235" s="21">
        <f t="shared" si="59"/>
        <v>715.97357190129958</v>
      </c>
    </row>
    <row r="236" spans="1:25" ht="12.75" customHeight="1" x14ac:dyDescent="0.2">
      <c r="A236" s="19">
        <v>204.9</v>
      </c>
      <c r="B236" s="19">
        <v>3.5999999999999943</v>
      </c>
      <c r="C236" s="19">
        <v>3.5999999999999943</v>
      </c>
      <c r="D236" s="19">
        <v>201.3</v>
      </c>
      <c r="E236" s="19">
        <v>208.5</v>
      </c>
      <c r="F236" s="5" t="s">
        <v>887</v>
      </c>
      <c r="G236" s="24">
        <v>51.182833000000002</v>
      </c>
      <c r="H236" s="24">
        <v>-3.286</v>
      </c>
      <c r="I236" s="5" t="s">
        <v>397</v>
      </c>
      <c r="J236" s="5" t="s">
        <v>409</v>
      </c>
      <c r="K236" s="5">
        <v>1</v>
      </c>
      <c r="L236" s="5">
        <v>0</v>
      </c>
      <c r="M236" s="19">
        <v>-32.667666670000003</v>
      </c>
      <c r="N236" s="19" t="s">
        <v>395</v>
      </c>
      <c r="O236" s="19">
        <f t="shared" si="53"/>
        <v>-29.167666670000003</v>
      </c>
      <c r="P236" s="20">
        <v>-0.7</v>
      </c>
      <c r="Q236" s="20" t="s">
        <v>1133</v>
      </c>
      <c r="R236" s="20">
        <f t="shared" si="42"/>
        <v>-8.5110567223416602</v>
      </c>
      <c r="S236" s="19">
        <f t="shared" si="43"/>
        <v>-10.21105672234166</v>
      </c>
      <c r="T236" s="20">
        <v>29.2</v>
      </c>
      <c r="U236" s="20">
        <f t="shared" si="56"/>
        <v>302.34999999999997</v>
      </c>
      <c r="V236" s="20" t="s">
        <v>1133</v>
      </c>
      <c r="W236" s="19">
        <f t="shared" si="57"/>
        <v>19.526141947329158</v>
      </c>
      <c r="X236" s="21">
        <f t="shared" si="58"/>
        <v>914.67671231102634</v>
      </c>
      <c r="Y236" s="21">
        <f t="shared" si="59"/>
        <v>715.97357190129958</v>
      </c>
    </row>
    <row r="237" spans="1:25" ht="12.75" customHeight="1" x14ac:dyDescent="0.2">
      <c r="A237" s="19">
        <v>204.9</v>
      </c>
      <c r="B237" s="19">
        <v>3.5999999999999943</v>
      </c>
      <c r="C237" s="19">
        <v>3.5999999999999943</v>
      </c>
      <c r="D237" s="19">
        <v>201.3</v>
      </c>
      <c r="E237" s="19">
        <v>208.5</v>
      </c>
      <c r="F237" s="5" t="s">
        <v>887</v>
      </c>
      <c r="G237" s="24">
        <v>51.182833000000002</v>
      </c>
      <c r="H237" s="24">
        <v>-3.286</v>
      </c>
      <c r="I237" s="5" t="s">
        <v>397</v>
      </c>
      <c r="J237" s="5" t="s">
        <v>410</v>
      </c>
      <c r="K237" s="5">
        <v>1</v>
      </c>
      <c r="L237" s="5">
        <v>0</v>
      </c>
      <c r="M237" s="19">
        <v>-32.46</v>
      </c>
      <c r="N237" s="19" t="s">
        <v>395</v>
      </c>
      <c r="O237" s="19">
        <f t="shared" si="53"/>
        <v>-28.96</v>
      </c>
      <c r="P237" s="20">
        <v>-0.7</v>
      </c>
      <c r="Q237" s="20" t="s">
        <v>1133</v>
      </c>
      <c r="R237" s="20">
        <f t="shared" si="42"/>
        <v>-8.5110567223416602</v>
      </c>
      <c r="S237" s="19">
        <f t="shared" si="43"/>
        <v>-10.21105672234166</v>
      </c>
      <c r="T237" s="20">
        <v>29.2</v>
      </c>
      <c r="U237" s="20">
        <f t="shared" si="56"/>
        <v>302.34999999999997</v>
      </c>
      <c r="V237" s="20" t="s">
        <v>1133</v>
      </c>
      <c r="W237" s="19">
        <f t="shared" si="57"/>
        <v>19.308106028236072</v>
      </c>
      <c r="X237" s="21">
        <f t="shared" si="58"/>
        <v>886.94655132356354</v>
      </c>
      <c r="Y237" s="21">
        <f t="shared" si="59"/>
        <v>681.97715195872581</v>
      </c>
    </row>
    <row r="238" spans="1:25" ht="12.75" customHeight="1" x14ac:dyDescent="0.2">
      <c r="A238" s="19">
        <v>204.9</v>
      </c>
      <c r="B238" s="19">
        <v>3.5999999999999943</v>
      </c>
      <c r="C238" s="19">
        <v>3.5999999999999943</v>
      </c>
      <c r="D238" s="19">
        <v>201.3</v>
      </c>
      <c r="E238" s="19">
        <v>208.5</v>
      </c>
      <c r="F238" s="5" t="s">
        <v>887</v>
      </c>
      <c r="G238" s="24">
        <v>51.182833000000002</v>
      </c>
      <c r="H238" s="24">
        <v>-3.286</v>
      </c>
      <c r="I238" s="5" t="s">
        <v>397</v>
      </c>
      <c r="J238" s="5" t="s">
        <v>411</v>
      </c>
      <c r="K238" s="5">
        <v>1</v>
      </c>
      <c r="L238" s="5">
        <v>0</v>
      </c>
      <c r="M238" s="30">
        <v>-31.63625</v>
      </c>
      <c r="N238" s="19" t="s">
        <v>395</v>
      </c>
      <c r="O238" s="19">
        <f t="shared" si="53"/>
        <v>-28.13625</v>
      </c>
      <c r="P238" s="20">
        <v>-0.7</v>
      </c>
      <c r="Q238" s="20" t="s">
        <v>1133</v>
      </c>
      <c r="R238" s="20">
        <f t="shared" si="42"/>
        <v>-8.5110567223416602</v>
      </c>
      <c r="S238" s="19">
        <f t="shared" si="43"/>
        <v>-10.21105672234166</v>
      </c>
      <c r="T238" s="20">
        <v>29.2</v>
      </c>
      <c r="U238" s="20">
        <f t="shared" si="56"/>
        <v>302.34999999999997</v>
      </c>
      <c r="V238" s="20" t="s">
        <v>1133</v>
      </c>
      <c r="W238" s="19">
        <f t="shared" si="57"/>
        <v>18.444142275764854</v>
      </c>
      <c r="X238" s="21">
        <f t="shared" si="58"/>
        <v>791.82450511144941</v>
      </c>
      <c r="Y238" s="21">
        <f t="shared" si="59"/>
        <v>573.98248474285833</v>
      </c>
    </row>
    <row r="239" spans="1:25" ht="12.75" customHeight="1" x14ac:dyDescent="0.2">
      <c r="A239" s="19">
        <v>204.9</v>
      </c>
      <c r="B239" s="19">
        <v>3.5999999999999943</v>
      </c>
      <c r="C239" s="19">
        <v>3.5999999999999943</v>
      </c>
      <c r="D239" s="19">
        <v>201.3</v>
      </c>
      <c r="E239" s="19">
        <v>208.5</v>
      </c>
      <c r="F239" s="5" t="s">
        <v>887</v>
      </c>
      <c r="G239" s="24">
        <v>51.182833000000002</v>
      </c>
      <c r="H239" s="24">
        <v>-3.286</v>
      </c>
      <c r="I239" s="5" t="s">
        <v>397</v>
      </c>
      <c r="J239" s="5" t="s">
        <v>412</v>
      </c>
      <c r="K239" s="5">
        <v>1</v>
      </c>
      <c r="L239" s="5">
        <v>0</v>
      </c>
      <c r="M239" s="19">
        <v>-30.686</v>
      </c>
      <c r="N239" s="19" t="s">
        <v>395</v>
      </c>
      <c r="O239" s="19">
        <f t="shared" si="53"/>
        <v>-27.186</v>
      </c>
      <c r="P239" s="20">
        <v>-0.7</v>
      </c>
      <c r="Q239" s="20" t="s">
        <v>1133</v>
      </c>
      <c r="R239" s="20">
        <f t="shared" si="42"/>
        <v>-8.5110567223416602</v>
      </c>
      <c r="S239" s="19">
        <f t="shared" si="43"/>
        <v>-10.21105672234166</v>
      </c>
      <c r="T239" s="20">
        <v>29.2</v>
      </c>
      <c r="U239" s="20">
        <f t="shared" si="56"/>
        <v>302.34999999999997</v>
      </c>
      <c r="V239" s="20" t="s">
        <v>1133</v>
      </c>
      <c r="W239" s="19">
        <f t="shared" si="57"/>
        <v>17.449320504904662</v>
      </c>
      <c r="X239" s="21">
        <f t="shared" si="58"/>
        <v>704.78968559183852</v>
      </c>
      <c r="Y239" s="21">
        <f t="shared" si="59"/>
        <v>485.46308576345137</v>
      </c>
    </row>
    <row r="240" spans="1:25" ht="12.75" customHeight="1" x14ac:dyDescent="0.2">
      <c r="A240" s="19">
        <v>204.9</v>
      </c>
      <c r="B240" s="19">
        <v>3.5999999999999943</v>
      </c>
      <c r="C240" s="19">
        <v>3.5999999999999943</v>
      </c>
      <c r="D240" s="19">
        <v>201.3</v>
      </c>
      <c r="E240" s="19">
        <v>208.5</v>
      </c>
      <c r="F240" s="5" t="s">
        <v>887</v>
      </c>
      <c r="G240" s="24">
        <v>51.200757000000003</v>
      </c>
      <c r="H240" s="24">
        <v>-3.286</v>
      </c>
      <c r="I240" s="5" t="s">
        <v>414</v>
      </c>
      <c r="J240" s="5" t="s">
        <v>413</v>
      </c>
      <c r="K240" s="5">
        <v>1</v>
      </c>
      <c r="L240" s="5">
        <v>0</v>
      </c>
      <c r="M240" s="19">
        <v>-31.733000000000001</v>
      </c>
      <c r="N240" s="19" t="s">
        <v>395</v>
      </c>
      <c r="O240" s="19">
        <f t="shared" si="53"/>
        <v>-28.233000000000001</v>
      </c>
      <c r="P240" s="20">
        <v>-0.7</v>
      </c>
      <c r="Q240" s="20" t="s">
        <v>1133</v>
      </c>
      <c r="R240" s="20">
        <f t="shared" si="42"/>
        <v>-8.5110567223416602</v>
      </c>
      <c r="S240" s="19">
        <f t="shared" si="43"/>
        <v>-10.21105672234166</v>
      </c>
      <c r="T240" s="20">
        <v>29.2</v>
      </c>
      <c r="U240" s="20">
        <f t="shared" si="56"/>
        <v>302.34999999999997</v>
      </c>
      <c r="V240" s="20" t="s">
        <v>1133</v>
      </c>
      <c r="W240" s="19">
        <f t="shared" si="57"/>
        <v>18.545539494198017</v>
      </c>
      <c r="X240" s="21">
        <f t="shared" si="58"/>
        <v>801.91806233597208</v>
      </c>
      <c r="Y240" s="21">
        <f t="shared" si="59"/>
        <v>584.85196959930965</v>
      </c>
    </row>
    <row r="241" spans="1:25" ht="12.75" customHeight="1" x14ac:dyDescent="0.2">
      <c r="A241" s="19">
        <v>204.9</v>
      </c>
      <c r="B241" s="19">
        <v>3.5999999999999943</v>
      </c>
      <c r="C241" s="19">
        <v>3.5999999999999943</v>
      </c>
      <c r="D241" s="19">
        <v>201.3</v>
      </c>
      <c r="E241" s="19">
        <v>208.5</v>
      </c>
      <c r="F241" s="5" t="s">
        <v>887</v>
      </c>
      <c r="G241" s="24">
        <v>51.200757000000003</v>
      </c>
      <c r="H241" s="24">
        <v>-3.1763889999999999</v>
      </c>
      <c r="I241" s="5" t="s">
        <v>414</v>
      </c>
      <c r="J241" s="5" t="s">
        <v>415</v>
      </c>
      <c r="K241" s="5">
        <v>1</v>
      </c>
      <c r="L241" s="5">
        <v>0</v>
      </c>
      <c r="M241" s="30">
        <v>-31.614999999999998</v>
      </c>
      <c r="N241" s="19" t="s">
        <v>395</v>
      </c>
      <c r="O241" s="19">
        <f t="shared" si="53"/>
        <v>-28.114999999999998</v>
      </c>
      <c r="P241" s="20">
        <v>-0.7</v>
      </c>
      <c r="Q241" s="20" t="s">
        <v>1133</v>
      </c>
      <c r="R241" s="20">
        <f t="shared" si="42"/>
        <v>-8.5110567223416602</v>
      </c>
      <c r="S241" s="19">
        <f t="shared" si="43"/>
        <v>-10.21105672234166</v>
      </c>
      <c r="T241" s="20">
        <v>29.2</v>
      </c>
      <c r="U241" s="20">
        <f t="shared" si="56"/>
        <v>302.34999999999997</v>
      </c>
      <c r="V241" s="20" t="s">
        <v>1133</v>
      </c>
      <c r="W241" s="19">
        <f t="shared" si="57"/>
        <v>18.421874272839254</v>
      </c>
      <c r="X241" s="21">
        <f t="shared" si="58"/>
        <v>789.64177721243959</v>
      </c>
      <c r="Y241" s="21">
        <f t="shared" si="59"/>
        <v>571.64930651985287</v>
      </c>
    </row>
    <row r="242" spans="1:25" ht="12.75" customHeight="1" x14ac:dyDescent="0.2">
      <c r="A242" s="19">
        <v>204.9</v>
      </c>
      <c r="B242" s="19">
        <v>3.5999999999999943</v>
      </c>
      <c r="C242" s="19">
        <v>3.5999999999999943</v>
      </c>
      <c r="D242" s="19">
        <v>201.3</v>
      </c>
      <c r="E242" s="19">
        <v>208.5</v>
      </c>
      <c r="F242" s="5" t="s">
        <v>887</v>
      </c>
      <c r="G242" s="24">
        <v>51.200757000000003</v>
      </c>
      <c r="H242" s="24">
        <v>-3.1763889999999999</v>
      </c>
      <c r="I242" s="5" t="s">
        <v>414</v>
      </c>
      <c r="J242" s="37" t="s">
        <v>416</v>
      </c>
      <c r="K242" s="5">
        <v>1</v>
      </c>
      <c r="L242" s="5">
        <v>0</v>
      </c>
      <c r="M242" s="19">
        <v>-28.783666669999999</v>
      </c>
      <c r="N242" s="19" t="s">
        <v>395</v>
      </c>
      <c r="O242" s="19">
        <f t="shared" si="53"/>
        <v>-25.283666669999999</v>
      </c>
      <c r="P242" s="20">
        <v>-0.7</v>
      </c>
      <c r="Q242" s="20" t="s">
        <v>1133</v>
      </c>
      <c r="R242" s="20">
        <f t="shared" si="42"/>
        <v>-8.5110567223416602</v>
      </c>
      <c r="S242" s="19">
        <f t="shared" si="43"/>
        <v>-10.21105672234166</v>
      </c>
      <c r="T242" s="20">
        <v>29.2</v>
      </c>
      <c r="U242" s="20">
        <f t="shared" si="56"/>
        <v>302.34999999999997</v>
      </c>
      <c r="V242" s="20" t="s">
        <v>1133</v>
      </c>
      <c r="W242" s="19">
        <f t="shared" si="57"/>
        <v>15.463586104240701</v>
      </c>
      <c r="X242" s="21">
        <f t="shared" si="58"/>
        <v>577.97991412697763</v>
      </c>
      <c r="Y242" s="21">
        <f t="shared" si="59"/>
        <v>371.19643626471878</v>
      </c>
    </row>
    <row r="243" spans="1:25" ht="12.75" customHeight="1" x14ac:dyDescent="0.2">
      <c r="A243" s="19">
        <v>204.9</v>
      </c>
      <c r="B243" s="19">
        <v>3.5999999999999943</v>
      </c>
      <c r="C243" s="19">
        <v>3.5999999999999943</v>
      </c>
      <c r="D243" s="19">
        <v>201.3</v>
      </c>
      <c r="E243" s="19">
        <v>208.5</v>
      </c>
      <c r="F243" s="5" t="s">
        <v>887</v>
      </c>
      <c r="G243" s="24">
        <v>51.200757000000003</v>
      </c>
      <c r="H243" s="24">
        <v>-3.1763889999999999</v>
      </c>
      <c r="I243" s="5" t="s">
        <v>414</v>
      </c>
      <c r="J243" s="37" t="s">
        <v>417</v>
      </c>
      <c r="K243" s="5">
        <v>1</v>
      </c>
      <c r="L243" s="5">
        <v>0</v>
      </c>
      <c r="M243" s="19">
        <v>-28.875499999999999</v>
      </c>
      <c r="N243" s="19" t="s">
        <v>395</v>
      </c>
      <c r="O243" s="19">
        <f t="shared" si="53"/>
        <v>-25.375499999999999</v>
      </c>
      <c r="P243" s="20">
        <v>-0.7</v>
      </c>
      <c r="Q243" s="20" t="s">
        <v>1133</v>
      </c>
      <c r="R243" s="20">
        <f t="shared" si="42"/>
        <v>-8.5110567223416602</v>
      </c>
      <c r="S243" s="19">
        <f t="shared" si="43"/>
        <v>-10.21105672234166</v>
      </c>
      <c r="T243" s="20">
        <v>29.2</v>
      </c>
      <c r="U243" s="20">
        <f t="shared" si="56"/>
        <v>302.34999999999997</v>
      </c>
      <c r="V243" s="20" t="s">
        <v>1133</v>
      </c>
      <c r="W243" s="19">
        <f t="shared" si="57"/>
        <v>15.559267469326121</v>
      </c>
      <c r="X243" s="21">
        <f t="shared" si="58"/>
        <v>583.03459460843317</v>
      </c>
      <c r="Y243" s="21">
        <f t="shared" si="59"/>
        <v>375.45464519373502</v>
      </c>
    </row>
    <row r="244" spans="1:25" ht="12.75" customHeight="1" x14ac:dyDescent="0.2">
      <c r="A244" s="19">
        <v>204.9</v>
      </c>
      <c r="B244" s="19">
        <v>3.5999999999999943</v>
      </c>
      <c r="C244" s="19">
        <v>3.5999999999999943</v>
      </c>
      <c r="D244" s="19">
        <v>201.3</v>
      </c>
      <c r="E244" s="19">
        <v>208.5</v>
      </c>
      <c r="F244" s="5" t="s">
        <v>887</v>
      </c>
      <c r="G244" s="24">
        <v>51.200757000000003</v>
      </c>
      <c r="H244" s="24">
        <v>-3.1763889999999999</v>
      </c>
      <c r="I244" s="5" t="s">
        <v>414</v>
      </c>
      <c r="J244" s="5" t="s">
        <v>418</v>
      </c>
      <c r="K244" s="5">
        <v>1</v>
      </c>
      <c r="L244" s="5">
        <v>0</v>
      </c>
      <c r="M244" s="19">
        <v>-28.316600000000001</v>
      </c>
      <c r="N244" s="19" t="s">
        <v>395</v>
      </c>
      <c r="O244" s="19">
        <f t="shared" si="53"/>
        <v>-24.816600000000001</v>
      </c>
      <c r="P244" s="20">
        <v>-0.7</v>
      </c>
      <c r="Q244" s="20" t="s">
        <v>1133</v>
      </c>
      <c r="R244" s="20">
        <f t="shared" si="42"/>
        <v>-8.5110567223416602</v>
      </c>
      <c r="S244" s="19">
        <f t="shared" si="43"/>
        <v>-10.21105672234166</v>
      </c>
      <c r="T244" s="20">
        <v>29.2</v>
      </c>
      <c r="U244" s="20">
        <f t="shared" si="56"/>
        <v>302.34999999999997</v>
      </c>
      <c r="V244" s="20" t="s">
        <v>1133</v>
      </c>
      <c r="W244" s="19">
        <f t="shared" si="57"/>
        <v>14.977227132515036</v>
      </c>
      <c r="X244" s="21">
        <f t="shared" si="58"/>
        <v>553.58424826202679</v>
      </c>
      <c r="Y244" s="21">
        <f t="shared" si="59"/>
        <v>350.96340784058202</v>
      </c>
    </row>
    <row r="245" spans="1:25" ht="12.75" customHeight="1" x14ac:dyDescent="0.2">
      <c r="A245" s="19">
        <v>204.9</v>
      </c>
      <c r="B245" s="19">
        <v>3.5999999999999943</v>
      </c>
      <c r="C245" s="19">
        <v>3.5999999999999943</v>
      </c>
      <c r="D245" s="19">
        <v>201.3</v>
      </c>
      <c r="E245" s="19">
        <v>208.5</v>
      </c>
      <c r="F245" s="5" t="s">
        <v>887</v>
      </c>
      <c r="G245" s="24">
        <v>51.200757000000003</v>
      </c>
      <c r="H245" s="24">
        <v>-3.1763889999999999</v>
      </c>
      <c r="I245" s="5" t="s">
        <v>414</v>
      </c>
      <c r="J245" s="5" t="s">
        <v>419</v>
      </c>
      <c r="K245" s="5">
        <v>1</v>
      </c>
      <c r="L245" s="5">
        <v>0</v>
      </c>
      <c r="M245" s="19">
        <v>-28.957333330000001</v>
      </c>
      <c r="N245" s="19" t="s">
        <v>395</v>
      </c>
      <c r="O245" s="19">
        <f t="shared" si="53"/>
        <v>-25.457333330000001</v>
      </c>
      <c r="P245" s="20">
        <v>-0.7</v>
      </c>
      <c r="Q245" s="20" t="s">
        <v>1133</v>
      </c>
      <c r="R245" s="20">
        <f t="shared" si="42"/>
        <v>-8.5110567223416602</v>
      </c>
      <c r="S245" s="19">
        <f t="shared" si="43"/>
        <v>-10.21105672234166</v>
      </c>
      <c r="T245" s="20">
        <v>29.2</v>
      </c>
      <c r="U245" s="20">
        <f t="shared" si="56"/>
        <v>302.34999999999997</v>
      </c>
      <c r="V245" s="20" t="s">
        <v>1133</v>
      </c>
      <c r="W245" s="19">
        <f t="shared" si="57"/>
        <v>15.644545004637411</v>
      </c>
      <c r="X245" s="21">
        <f t="shared" si="58"/>
        <v>587.61475760028054</v>
      </c>
      <c r="Y245" s="21">
        <f t="shared" si="59"/>
        <v>379.33303188244963</v>
      </c>
    </row>
    <row r="246" spans="1:25" ht="12.75" customHeight="1" x14ac:dyDescent="0.2">
      <c r="A246" s="19">
        <v>204.9</v>
      </c>
      <c r="B246" s="19">
        <v>3.5999999999999943</v>
      </c>
      <c r="C246" s="19">
        <v>3.5999999999999943</v>
      </c>
      <c r="D246" s="19">
        <v>201.3</v>
      </c>
      <c r="E246" s="19">
        <v>208.5</v>
      </c>
      <c r="F246" s="5" t="s">
        <v>887</v>
      </c>
      <c r="G246" s="24">
        <v>51.200757000000003</v>
      </c>
      <c r="H246" s="24">
        <v>-3.1763889999999999</v>
      </c>
      <c r="I246" s="5" t="s">
        <v>414</v>
      </c>
      <c r="J246" s="37" t="s">
        <v>420</v>
      </c>
      <c r="K246" s="5">
        <v>1</v>
      </c>
      <c r="L246" s="5">
        <v>0</v>
      </c>
      <c r="M246" s="19">
        <v>-28.988</v>
      </c>
      <c r="N246" s="19" t="s">
        <v>395</v>
      </c>
      <c r="O246" s="19">
        <f t="shared" si="53"/>
        <v>-25.488</v>
      </c>
      <c r="P246" s="20">
        <v>-0.7</v>
      </c>
      <c r="Q246" s="20" t="s">
        <v>1133</v>
      </c>
      <c r="R246" s="20">
        <f t="shared" si="42"/>
        <v>-8.5110567223416602</v>
      </c>
      <c r="S246" s="19">
        <f t="shared" si="43"/>
        <v>-10.21105672234166</v>
      </c>
      <c r="T246" s="20">
        <v>29.2</v>
      </c>
      <c r="U246" s="20">
        <f t="shared" si="56"/>
        <v>302.34999999999997</v>
      </c>
      <c r="V246" s="20" t="s">
        <v>1133</v>
      </c>
      <c r="W246" s="19">
        <f t="shared" si="57"/>
        <v>15.676506064223217</v>
      </c>
      <c r="X246" s="21">
        <f t="shared" si="58"/>
        <v>589.3499449984165</v>
      </c>
      <c r="Y246" s="21">
        <f t="shared" si="59"/>
        <v>380.80733048709914</v>
      </c>
    </row>
    <row r="247" spans="1:25" ht="12.75" customHeight="1" x14ac:dyDescent="0.2">
      <c r="A247" s="19">
        <v>204.9</v>
      </c>
      <c r="B247" s="19">
        <v>3.5999999999999943</v>
      </c>
      <c r="C247" s="19">
        <v>3.5999999999999943</v>
      </c>
      <c r="D247" s="19">
        <v>201.3</v>
      </c>
      <c r="E247" s="19">
        <v>208.5</v>
      </c>
      <c r="F247" s="5" t="s">
        <v>887</v>
      </c>
      <c r="G247" s="24">
        <v>51.200757000000003</v>
      </c>
      <c r="H247" s="24">
        <v>-3.1763889999999999</v>
      </c>
      <c r="I247" s="5" t="s">
        <v>414</v>
      </c>
      <c r="J247" s="37" t="s">
        <v>421</v>
      </c>
      <c r="K247" s="5">
        <v>1</v>
      </c>
      <c r="L247" s="5">
        <v>0</v>
      </c>
      <c r="M247" s="19">
        <v>-29.303999999999998</v>
      </c>
      <c r="N247" s="19" t="s">
        <v>395</v>
      </c>
      <c r="O247" s="19">
        <f t="shared" si="53"/>
        <v>-25.803999999999998</v>
      </c>
      <c r="P247" s="20">
        <v>-0.7</v>
      </c>
      <c r="Q247" s="20" t="s">
        <v>1133</v>
      </c>
      <c r="R247" s="20">
        <f t="shared" si="42"/>
        <v>-8.5110567223416602</v>
      </c>
      <c r="S247" s="19">
        <f t="shared" si="43"/>
        <v>-10.21105672234166</v>
      </c>
      <c r="T247" s="20">
        <v>29.2</v>
      </c>
      <c r="U247" s="20">
        <f t="shared" si="56"/>
        <v>302.34999999999997</v>
      </c>
      <c r="V247" s="20" t="s">
        <v>1133</v>
      </c>
      <c r="W247" s="19">
        <f t="shared" si="57"/>
        <v>16.005961097826482</v>
      </c>
      <c r="X247" s="21">
        <f t="shared" si="58"/>
        <v>607.85228787550659</v>
      </c>
      <c r="Y247" s="21">
        <f t="shared" si="59"/>
        <v>396.70019514316937</v>
      </c>
    </row>
    <row r="248" spans="1:25" ht="12.75" customHeight="1" x14ac:dyDescent="0.2">
      <c r="A248" s="19">
        <v>204.9</v>
      </c>
      <c r="B248" s="19">
        <v>3.5999999999999943</v>
      </c>
      <c r="C248" s="19">
        <v>3.5999999999999943</v>
      </c>
      <c r="D248" s="19">
        <v>201.3</v>
      </c>
      <c r="E248" s="19">
        <v>208.5</v>
      </c>
      <c r="F248" s="5" t="s">
        <v>887</v>
      </c>
      <c r="G248" s="24">
        <v>51.200757000000003</v>
      </c>
      <c r="H248" s="24">
        <v>-3.1763889999999999</v>
      </c>
      <c r="I248" s="5" t="s">
        <v>414</v>
      </c>
      <c r="J248" s="5" t="s">
        <v>422</v>
      </c>
      <c r="K248" s="5">
        <v>1</v>
      </c>
      <c r="L248" s="5">
        <v>0</v>
      </c>
      <c r="M248" s="19">
        <v>-29.071000000000002</v>
      </c>
      <c r="N248" s="19" t="s">
        <v>395</v>
      </c>
      <c r="O248" s="19">
        <f t="shared" si="53"/>
        <v>-25.571000000000002</v>
      </c>
      <c r="P248" s="20">
        <v>-0.7</v>
      </c>
      <c r="Q248" s="20" t="s">
        <v>1133</v>
      </c>
      <c r="R248" s="20">
        <f t="shared" si="42"/>
        <v>-8.5110567223416602</v>
      </c>
      <c r="S248" s="19">
        <f t="shared" si="43"/>
        <v>-10.21105672234166</v>
      </c>
      <c r="T248" s="20">
        <v>29.2</v>
      </c>
      <c r="U248" s="20">
        <f t="shared" si="56"/>
        <v>302.34999999999997</v>
      </c>
      <c r="V248" s="20" t="s">
        <v>1133</v>
      </c>
      <c r="W248" s="19">
        <f t="shared" si="57"/>
        <v>15.763019447962101</v>
      </c>
      <c r="X248" s="21">
        <f t="shared" si="58"/>
        <v>594.09864112401965</v>
      </c>
      <c r="Y248" s="21">
        <f t="shared" si="59"/>
        <v>384.85612112907251</v>
      </c>
    </row>
    <row r="249" spans="1:25" ht="12.75" customHeight="1" x14ac:dyDescent="0.2">
      <c r="A249" s="26">
        <v>204.9</v>
      </c>
      <c r="B249" s="19">
        <v>3.5999999999999943</v>
      </c>
      <c r="C249" s="19">
        <v>3.5999999999999943</v>
      </c>
      <c r="D249" s="26">
        <v>201.3</v>
      </c>
      <c r="E249" s="26">
        <v>208.5</v>
      </c>
      <c r="F249" s="27" t="s">
        <v>887</v>
      </c>
      <c r="G249" s="24">
        <v>51.200757000000003</v>
      </c>
      <c r="H249" s="24">
        <v>-3.1763889999999999</v>
      </c>
      <c r="I249" s="5" t="s">
        <v>414</v>
      </c>
      <c r="J249" s="35" t="s">
        <v>423</v>
      </c>
      <c r="K249" s="5">
        <v>1</v>
      </c>
      <c r="L249" s="5">
        <v>0</v>
      </c>
      <c r="M249" s="19">
        <v>-29.661999999999999</v>
      </c>
      <c r="N249" s="19" t="s">
        <v>395</v>
      </c>
      <c r="O249" s="19">
        <f t="shared" si="53"/>
        <v>-26.161999999999999</v>
      </c>
      <c r="P249" s="20">
        <v>-0.7</v>
      </c>
      <c r="Q249" s="20" t="s">
        <v>1133</v>
      </c>
      <c r="R249" s="20">
        <f t="shared" si="42"/>
        <v>-8.5110567223416602</v>
      </c>
      <c r="S249" s="19">
        <f t="shared" si="43"/>
        <v>-10.21105672234166</v>
      </c>
      <c r="T249" s="20">
        <v>29.2</v>
      </c>
      <c r="U249" s="20">
        <f t="shared" si="56"/>
        <v>302.34999999999997</v>
      </c>
      <c r="V249" s="20" t="s">
        <v>1133</v>
      </c>
      <c r="W249" s="19">
        <f t="shared" si="57"/>
        <v>16.379462782986742</v>
      </c>
      <c r="X249" s="21">
        <f t="shared" si="58"/>
        <v>630.28527230921463</v>
      </c>
      <c r="Y249" s="21">
        <f t="shared" si="59"/>
        <v>416.40200461685777</v>
      </c>
    </row>
    <row r="250" spans="1:25" ht="12.75" customHeight="1" x14ac:dyDescent="0.2">
      <c r="A250" s="26">
        <v>204.9</v>
      </c>
      <c r="B250" s="19">
        <v>3.5999999999999943</v>
      </c>
      <c r="C250" s="19">
        <v>3.5999999999999943</v>
      </c>
      <c r="D250" s="26">
        <v>201.3</v>
      </c>
      <c r="E250" s="26">
        <v>208.5</v>
      </c>
      <c r="F250" s="27" t="s">
        <v>887</v>
      </c>
      <c r="G250" s="24">
        <v>51.200757000000003</v>
      </c>
      <c r="H250" s="24">
        <v>-3.1763889999999999</v>
      </c>
      <c r="I250" s="5" t="s">
        <v>414</v>
      </c>
      <c r="J250" s="35" t="s">
        <v>424</v>
      </c>
      <c r="K250" s="5">
        <v>1</v>
      </c>
      <c r="L250" s="5">
        <v>0</v>
      </c>
      <c r="M250" s="19">
        <v>-29.264199999999999</v>
      </c>
      <c r="N250" s="19" t="s">
        <v>395</v>
      </c>
      <c r="O250" s="19">
        <f t="shared" si="53"/>
        <v>-25.764199999999999</v>
      </c>
      <c r="P250" s="20">
        <v>-0.7</v>
      </c>
      <c r="Q250" s="20" t="s">
        <v>1133</v>
      </c>
      <c r="R250" s="20">
        <f t="shared" si="42"/>
        <v>-8.5110567223416602</v>
      </c>
      <c r="S250" s="19">
        <f t="shared" si="43"/>
        <v>-10.21105672234166</v>
      </c>
      <c r="T250" s="20">
        <v>29.2</v>
      </c>
      <c r="U250" s="20">
        <f t="shared" si="56"/>
        <v>302.34999999999997</v>
      </c>
      <c r="V250" s="20" t="s">
        <v>1133</v>
      </c>
      <c r="W250" s="19">
        <f t="shared" si="57"/>
        <v>15.964454680949203</v>
      </c>
      <c r="X250" s="21">
        <f t="shared" si="58"/>
        <v>605.4575593924211</v>
      </c>
      <c r="Y250" s="21">
        <f t="shared" si="59"/>
        <v>394.62527741377505</v>
      </c>
    </row>
    <row r="251" spans="1:25" ht="12.75" customHeight="1" x14ac:dyDescent="0.2">
      <c r="A251" s="26">
        <v>204.9</v>
      </c>
      <c r="B251" s="19">
        <v>3.5999999999999943</v>
      </c>
      <c r="C251" s="19">
        <v>3.5999999999999943</v>
      </c>
      <c r="D251" s="26">
        <v>201.3</v>
      </c>
      <c r="E251" s="26">
        <v>208.5</v>
      </c>
      <c r="F251" s="27" t="s">
        <v>887</v>
      </c>
      <c r="G251" s="24">
        <v>51.200757000000003</v>
      </c>
      <c r="H251" s="24">
        <v>-3.1763889999999999</v>
      </c>
      <c r="I251" s="5" t="s">
        <v>414</v>
      </c>
      <c r="J251" s="35" t="s">
        <v>425</v>
      </c>
      <c r="K251" s="5">
        <v>1</v>
      </c>
      <c r="L251" s="5">
        <v>0</v>
      </c>
      <c r="M251" s="19">
        <v>-31.908666669999999</v>
      </c>
      <c r="N251" s="19" t="s">
        <v>395</v>
      </c>
      <c r="O251" s="19">
        <f t="shared" ref="O251:O272" si="60">M251+3.5</f>
        <v>-28.408666669999999</v>
      </c>
      <c r="P251" s="20">
        <v>-0.7</v>
      </c>
      <c r="Q251" s="20" t="s">
        <v>1133</v>
      </c>
      <c r="R251" s="20">
        <f t="shared" si="42"/>
        <v>-8.5110567223416602</v>
      </c>
      <c r="S251" s="19">
        <f t="shared" si="43"/>
        <v>-10.21105672234166</v>
      </c>
      <c r="T251" s="20">
        <v>29.2</v>
      </c>
      <c r="U251" s="20">
        <f t="shared" si="56"/>
        <v>302.34999999999997</v>
      </c>
      <c r="V251" s="20" t="s">
        <v>1133</v>
      </c>
      <c r="W251" s="19">
        <f t="shared" si="57"/>
        <v>18.729695627572653</v>
      </c>
      <c r="X251" s="21">
        <f t="shared" si="58"/>
        <v>820.92351213110533</v>
      </c>
      <c r="Y251" s="21">
        <f t="shared" si="59"/>
        <v>605.68325332262827</v>
      </c>
    </row>
    <row r="252" spans="1:25" ht="12.75" customHeight="1" x14ac:dyDescent="0.2">
      <c r="A252" s="19">
        <v>204.9</v>
      </c>
      <c r="B252" s="19">
        <v>3.5999999999999943</v>
      </c>
      <c r="C252" s="19">
        <v>3.5999999999999943</v>
      </c>
      <c r="D252" s="19">
        <v>201.3</v>
      </c>
      <c r="E252" s="19">
        <v>208.5</v>
      </c>
      <c r="F252" s="5" t="s">
        <v>887</v>
      </c>
      <c r="G252" s="24">
        <v>51.200757000000003</v>
      </c>
      <c r="H252" s="24">
        <v>-3.1763889999999999</v>
      </c>
      <c r="I252" s="5" t="s">
        <v>414</v>
      </c>
      <c r="J252" s="5" t="s">
        <v>426</v>
      </c>
      <c r="K252" s="5">
        <v>1</v>
      </c>
      <c r="L252" s="5">
        <v>0</v>
      </c>
      <c r="M252" s="19">
        <v>-33.646333329999898</v>
      </c>
      <c r="N252" s="19" t="s">
        <v>395</v>
      </c>
      <c r="O252" s="19">
        <f t="shared" si="60"/>
        <v>-30.146333329999898</v>
      </c>
      <c r="P252" s="20">
        <v>-0.7</v>
      </c>
      <c r="Q252" s="20" t="s">
        <v>1133</v>
      </c>
      <c r="R252" s="20">
        <f t="shared" ref="R252:R278" si="61">24.12-(9866/U252)</f>
        <v>-8.5110567223416602</v>
      </c>
      <c r="S252" s="19">
        <f t="shared" ref="S252:S301" si="62">P252-1+R252</f>
        <v>-10.21105672234166</v>
      </c>
      <c r="T252" s="20">
        <v>29.2</v>
      </c>
      <c r="U252" s="20">
        <f t="shared" si="56"/>
        <v>302.34999999999997</v>
      </c>
      <c r="V252" s="20" t="s">
        <v>1133</v>
      </c>
      <c r="W252" s="19">
        <f t="shared" si="57"/>
        <v>20.554932452960806</v>
      </c>
      <c r="X252" s="21">
        <f t="shared" si="58"/>
        <v>1072.9609891341893</v>
      </c>
      <c r="Y252" s="21">
        <f t="shared" si="59"/>
        <v>936.17445056732458</v>
      </c>
    </row>
    <row r="253" spans="1:25" ht="12.75" customHeight="1" x14ac:dyDescent="0.2">
      <c r="A253" s="19">
        <v>204.9</v>
      </c>
      <c r="B253" s="19">
        <v>3.5999999999999943</v>
      </c>
      <c r="C253" s="19">
        <v>3.5999999999999943</v>
      </c>
      <c r="D253" s="19">
        <v>201.3</v>
      </c>
      <c r="E253" s="19">
        <v>208.5</v>
      </c>
      <c r="F253" s="5" t="s">
        <v>887</v>
      </c>
      <c r="G253" s="24">
        <v>51.200757000000003</v>
      </c>
      <c r="H253" s="24">
        <v>-3.1763889999999999</v>
      </c>
      <c r="I253" s="5" t="s">
        <v>414</v>
      </c>
      <c r="J253" s="5" t="s">
        <v>427</v>
      </c>
      <c r="K253" s="5">
        <v>1</v>
      </c>
      <c r="L253" s="5">
        <v>0</v>
      </c>
      <c r="M253" s="19">
        <v>-32.017499999999998</v>
      </c>
      <c r="N253" s="19" t="s">
        <v>395</v>
      </c>
      <c r="O253" s="19">
        <f t="shared" si="60"/>
        <v>-28.517499999999998</v>
      </c>
      <c r="P253" s="20">
        <v>-0.7</v>
      </c>
      <c r="Q253" s="20" t="s">
        <v>1133</v>
      </c>
      <c r="R253" s="20">
        <f t="shared" si="61"/>
        <v>-8.5110567223416602</v>
      </c>
      <c r="S253" s="19">
        <f t="shared" si="62"/>
        <v>-10.21105672234166</v>
      </c>
      <c r="T253" s="20">
        <v>29.2</v>
      </c>
      <c r="U253" s="20">
        <f t="shared" si="56"/>
        <v>302.34999999999997</v>
      </c>
      <c r="V253" s="20" t="s">
        <v>1133</v>
      </c>
      <c r="W253" s="19">
        <f t="shared" si="57"/>
        <v>18.843821970708106</v>
      </c>
      <c r="X253" s="21">
        <f t="shared" si="58"/>
        <v>833.16055757009462</v>
      </c>
      <c r="Y253" s="21">
        <f t="shared" si="59"/>
        <v>619.3545311929164</v>
      </c>
    </row>
    <row r="254" spans="1:25" ht="12.75" customHeight="1" x14ac:dyDescent="0.2">
      <c r="A254" s="19">
        <v>204.9</v>
      </c>
      <c r="B254" s="19">
        <v>3.5999999999999943</v>
      </c>
      <c r="C254" s="19">
        <v>3.5999999999999943</v>
      </c>
      <c r="D254" s="19">
        <v>201.3</v>
      </c>
      <c r="E254" s="19">
        <v>208.5</v>
      </c>
      <c r="F254" s="5" t="s">
        <v>887</v>
      </c>
      <c r="G254" s="24">
        <v>51.200757000000003</v>
      </c>
      <c r="H254" s="24">
        <v>-3.1763889999999999</v>
      </c>
      <c r="I254" s="5" t="s">
        <v>414</v>
      </c>
      <c r="J254" s="5" t="s">
        <v>428</v>
      </c>
      <c r="K254" s="5">
        <v>1</v>
      </c>
      <c r="L254" s="5">
        <v>0</v>
      </c>
      <c r="M254" s="19">
        <v>-34.171500000000002</v>
      </c>
      <c r="N254" s="19" t="s">
        <v>395</v>
      </c>
      <c r="O254" s="19">
        <f t="shared" si="60"/>
        <v>-30.671500000000002</v>
      </c>
      <c r="P254" s="20">
        <v>-0.7</v>
      </c>
      <c r="Q254" s="20" t="s">
        <v>1133</v>
      </c>
      <c r="R254" s="20">
        <f t="shared" si="61"/>
        <v>-8.5110567223416602</v>
      </c>
      <c r="S254" s="19">
        <f t="shared" si="62"/>
        <v>-10.21105672234166</v>
      </c>
      <c r="T254" s="20">
        <v>29.2</v>
      </c>
      <c r="U254" s="20">
        <f t="shared" si="56"/>
        <v>302.34999999999997</v>
      </c>
      <c r="V254" s="20" t="s">
        <v>1133</v>
      </c>
      <c r="W254" s="19">
        <f t="shared" si="57"/>
        <v>21.107852784332913</v>
      </c>
      <c r="X254" s="21">
        <f t="shared" si="58"/>
        <v>1182.9843104444224</v>
      </c>
      <c r="Y254" s="21">
        <f t="shared" si="59"/>
        <v>1121.5621996535115</v>
      </c>
    </row>
    <row r="255" spans="1:25" ht="12.75" customHeight="1" x14ac:dyDescent="0.2">
      <c r="A255" s="19">
        <v>204.9</v>
      </c>
      <c r="B255" s="19">
        <v>3.5999999999999943</v>
      </c>
      <c r="C255" s="19">
        <v>3.5999999999999943</v>
      </c>
      <c r="D255" s="19">
        <v>201.3</v>
      </c>
      <c r="E255" s="19">
        <v>208.5</v>
      </c>
      <c r="F255" s="5" t="s">
        <v>887</v>
      </c>
      <c r="G255" s="24">
        <v>51.200757000000003</v>
      </c>
      <c r="H255" s="24">
        <v>-3.1763889999999999</v>
      </c>
      <c r="I255" s="5" t="s">
        <v>414</v>
      </c>
      <c r="J255" s="5" t="s">
        <v>429</v>
      </c>
      <c r="K255" s="5">
        <v>1</v>
      </c>
      <c r="L255" s="5">
        <v>0</v>
      </c>
      <c r="M255" s="19">
        <v>-34.494999999999997</v>
      </c>
      <c r="N255" s="19" t="s">
        <v>395</v>
      </c>
      <c r="O255" s="19">
        <f t="shared" si="60"/>
        <v>-30.994999999999997</v>
      </c>
      <c r="P255" s="20">
        <v>-0.7</v>
      </c>
      <c r="Q255" s="20" t="s">
        <v>1133</v>
      </c>
      <c r="R255" s="20">
        <f t="shared" si="61"/>
        <v>-8.5110567223416602</v>
      </c>
      <c r="S255" s="19">
        <f t="shared" si="62"/>
        <v>-10.21105672234166</v>
      </c>
      <c r="T255" s="20">
        <v>29.2</v>
      </c>
      <c r="U255" s="20">
        <f t="shared" si="56"/>
        <v>302.34999999999997</v>
      </c>
      <c r="V255" s="20" t="s">
        <v>1133</v>
      </c>
      <c r="W255" s="19">
        <f t="shared" si="57"/>
        <v>21.448747197030158</v>
      </c>
      <c r="X255" s="21">
        <f t="shared" si="58"/>
        <v>1262.8204931636692</v>
      </c>
      <c r="Y255" s="21">
        <f t="shared" si="59"/>
        <v>1277.5372532632796</v>
      </c>
    </row>
    <row r="256" spans="1:25" ht="12.75" customHeight="1" x14ac:dyDescent="0.2">
      <c r="A256" s="19">
        <v>204.9</v>
      </c>
      <c r="B256" s="19">
        <v>3.5999999999999943</v>
      </c>
      <c r="C256" s="19">
        <v>3.5999999999999943</v>
      </c>
      <c r="D256" s="19">
        <v>201.3</v>
      </c>
      <c r="E256" s="19">
        <v>208.5</v>
      </c>
      <c r="F256" s="5" t="s">
        <v>887</v>
      </c>
      <c r="G256" s="24">
        <v>51.200757000000003</v>
      </c>
      <c r="H256" s="24">
        <v>-3.1763889999999999</v>
      </c>
      <c r="I256" s="5" t="s">
        <v>414</v>
      </c>
      <c r="J256" s="5" t="s">
        <v>430</v>
      </c>
      <c r="K256" s="5">
        <v>1</v>
      </c>
      <c r="L256" s="5">
        <v>0</v>
      </c>
      <c r="M256" s="19">
        <v>-31.780333330000001</v>
      </c>
      <c r="N256" s="19" t="s">
        <v>395</v>
      </c>
      <c r="O256" s="19">
        <f t="shared" si="60"/>
        <v>-28.280333330000001</v>
      </c>
      <c r="P256" s="20">
        <v>-0.7</v>
      </c>
      <c r="Q256" s="20" t="s">
        <v>1133</v>
      </c>
      <c r="R256" s="20">
        <f t="shared" si="61"/>
        <v>-8.5110567223416602</v>
      </c>
      <c r="S256" s="19">
        <f t="shared" si="62"/>
        <v>-10.21105672234166</v>
      </c>
      <c r="T256" s="20">
        <v>29.2</v>
      </c>
      <c r="U256" s="20">
        <f t="shared" si="56"/>
        <v>302.34999999999997</v>
      </c>
      <c r="V256" s="20" t="s">
        <v>1133</v>
      </c>
      <c r="W256" s="19">
        <f t="shared" si="57"/>
        <v>18.595153754148221</v>
      </c>
      <c r="X256" s="21">
        <f t="shared" si="58"/>
        <v>806.9512495689786</v>
      </c>
      <c r="Y256" s="21">
        <f t="shared" si="59"/>
        <v>590.3218732133455</v>
      </c>
    </row>
    <row r="257" spans="1:25" ht="12.75" customHeight="1" x14ac:dyDescent="0.2">
      <c r="A257" s="19">
        <v>204.9</v>
      </c>
      <c r="B257" s="19">
        <v>3.5999999999999943</v>
      </c>
      <c r="C257" s="19">
        <v>3.5999999999999943</v>
      </c>
      <c r="D257" s="19">
        <v>201.3</v>
      </c>
      <c r="E257" s="19">
        <v>208.5</v>
      </c>
      <c r="F257" s="5" t="s">
        <v>887</v>
      </c>
      <c r="G257" s="24">
        <v>51.200757000000003</v>
      </c>
      <c r="H257" s="24">
        <v>-3.1763889999999999</v>
      </c>
      <c r="I257" s="5" t="s">
        <v>414</v>
      </c>
      <c r="J257" s="5" t="s">
        <v>431</v>
      </c>
      <c r="K257" s="5">
        <v>1</v>
      </c>
      <c r="L257" s="5">
        <v>0</v>
      </c>
      <c r="M257" s="19">
        <v>-31.559333330000001</v>
      </c>
      <c r="N257" s="19" t="s">
        <v>395</v>
      </c>
      <c r="O257" s="19">
        <f t="shared" si="60"/>
        <v>-28.059333330000001</v>
      </c>
      <c r="P257" s="20">
        <v>-0.7</v>
      </c>
      <c r="Q257" s="20" t="s">
        <v>1133</v>
      </c>
      <c r="R257" s="20">
        <f t="shared" si="61"/>
        <v>-8.5110567223416602</v>
      </c>
      <c r="S257" s="19">
        <f t="shared" si="62"/>
        <v>-10.21105672234166</v>
      </c>
      <c r="T257" s="20">
        <v>29.2</v>
      </c>
      <c r="U257" s="20">
        <f t="shared" si="56"/>
        <v>302.34999999999997</v>
      </c>
      <c r="V257" s="20" t="s">
        <v>1133</v>
      </c>
      <c r="W257" s="19">
        <f t="shared" si="57"/>
        <v>18.363545450576613</v>
      </c>
      <c r="X257" s="21">
        <f t="shared" si="58"/>
        <v>783.98097316143628</v>
      </c>
      <c r="Y257" s="21">
        <f t="shared" si="59"/>
        <v>565.62674632380981</v>
      </c>
    </row>
    <row r="258" spans="1:25" ht="12.75" customHeight="1" x14ac:dyDescent="0.2">
      <c r="A258" s="19">
        <v>204.9</v>
      </c>
      <c r="B258" s="19">
        <v>3.5999999999999943</v>
      </c>
      <c r="C258" s="19">
        <v>3.5999999999999943</v>
      </c>
      <c r="D258" s="19">
        <v>201.3</v>
      </c>
      <c r="E258" s="19">
        <v>208.5</v>
      </c>
      <c r="F258" s="5" t="s">
        <v>887</v>
      </c>
      <c r="G258" s="24">
        <v>51.200757000000003</v>
      </c>
      <c r="H258" s="24">
        <v>-3.1763889999999999</v>
      </c>
      <c r="I258" s="5" t="s">
        <v>414</v>
      </c>
      <c r="J258" s="5" t="s">
        <v>432</v>
      </c>
      <c r="K258" s="5">
        <v>1</v>
      </c>
      <c r="L258" s="5">
        <v>0</v>
      </c>
      <c r="M258" s="19">
        <v>-32.954333329999898</v>
      </c>
      <c r="N258" s="19" t="s">
        <v>395</v>
      </c>
      <c r="O258" s="19">
        <f t="shared" si="60"/>
        <v>-29.454333329999898</v>
      </c>
      <c r="P258" s="20">
        <v>-0.7</v>
      </c>
      <c r="Q258" s="20" t="s">
        <v>1133</v>
      </c>
      <c r="R258" s="20">
        <f t="shared" si="61"/>
        <v>-8.5110567223416602</v>
      </c>
      <c r="S258" s="19">
        <f t="shared" si="62"/>
        <v>-10.21105672234166</v>
      </c>
      <c r="T258" s="20">
        <v>29.2</v>
      </c>
      <c r="U258" s="20">
        <f t="shared" si="56"/>
        <v>302.34999999999997</v>
      </c>
      <c r="V258" s="20" t="s">
        <v>1133</v>
      </c>
      <c r="W258" s="19">
        <f t="shared" si="57"/>
        <v>19.827275798039558</v>
      </c>
      <c r="X258" s="21">
        <f t="shared" si="58"/>
        <v>955.95522348528164</v>
      </c>
      <c r="Y258" s="21">
        <f t="shared" si="59"/>
        <v>768.91206417871308</v>
      </c>
    </row>
    <row r="259" spans="1:25" ht="12.75" customHeight="1" x14ac:dyDescent="0.2">
      <c r="A259" s="19">
        <v>204.9</v>
      </c>
      <c r="B259" s="19">
        <v>3.5999999999999943</v>
      </c>
      <c r="C259" s="19">
        <v>3.5999999999999943</v>
      </c>
      <c r="D259" s="19">
        <v>201.3</v>
      </c>
      <c r="E259" s="19">
        <v>208.5</v>
      </c>
      <c r="F259" s="5" t="s">
        <v>887</v>
      </c>
      <c r="G259" s="24">
        <v>51.200757000000003</v>
      </c>
      <c r="H259" s="24">
        <v>-3.1763889999999999</v>
      </c>
      <c r="I259" s="5" t="s">
        <v>414</v>
      </c>
      <c r="J259" s="5" t="s">
        <v>433</v>
      </c>
      <c r="K259" s="5">
        <v>1</v>
      </c>
      <c r="L259" s="5">
        <v>0</v>
      </c>
      <c r="M259" s="19">
        <v>-32.067666670000001</v>
      </c>
      <c r="N259" s="19" t="s">
        <v>395</v>
      </c>
      <c r="O259" s="19">
        <f t="shared" si="60"/>
        <v>-28.567666670000001</v>
      </c>
      <c r="P259" s="20">
        <v>-0.7</v>
      </c>
      <c r="Q259" s="20" t="s">
        <v>1133</v>
      </c>
      <c r="R259" s="20">
        <f t="shared" si="61"/>
        <v>-8.5110567223416602</v>
      </c>
      <c r="S259" s="19">
        <f t="shared" si="62"/>
        <v>-10.21105672234166</v>
      </c>
      <c r="T259" s="20">
        <v>29.2</v>
      </c>
      <c r="U259" s="20">
        <f t="shared" si="56"/>
        <v>302.34999999999997</v>
      </c>
      <c r="V259" s="20" t="s">
        <v>1133</v>
      </c>
      <c r="W259" s="19">
        <f t="shared" si="57"/>
        <v>18.896437062922544</v>
      </c>
      <c r="X259" s="21">
        <f t="shared" si="58"/>
        <v>838.92585732874068</v>
      </c>
      <c r="Y259" s="21">
        <f t="shared" si="59"/>
        <v>625.86736938081378</v>
      </c>
    </row>
    <row r="260" spans="1:25" ht="12.75" customHeight="1" x14ac:dyDescent="0.2">
      <c r="A260" s="19">
        <v>204.9</v>
      </c>
      <c r="B260" s="19">
        <v>3.5999999999999943</v>
      </c>
      <c r="C260" s="19">
        <v>3.5999999999999943</v>
      </c>
      <c r="D260" s="19">
        <v>201.3</v>
      </c>
      <c r="E260" s="19">
        <v>208.5</v>
      </c>
      <c r="F260" s="5" t="s">
        <v>887</v>
      </c>
      <c r="G260" s="24">
        <v>51.200757000000003</v>
      </c>
      <c r="H260" s="24">
        <v>-3.1763889999999999</v>
      </c>
      <c r="I260" s="5" t="s">
        <v>414</v>
      </c>
      <c r="J260" s="5" t="s">
        <v>434</v>
      </c>
      <c r="K260" s="5">
        <v>1</v>
      </c>
      <c r="L260" s="5">
        <v>0</v>
      </c>
      <c r="M260" s="19">
        <v>-32.33</v>
      </c>
      <c r="N260" s="19" t="s">
        <v>395</v>
      </c>
      <c r="O260" s="19">
        <f t="shared" si="60"/>
        <v>-28.83</v>
      </c>
      <c r="P260" s="20">
        <v>-0.7</v>
      </c>
      <c r="Q260" s="20" t="s">
        <v>1133</v>
      </c>
      <c r="R260" s="20">
        <f t="shared" si="61"/>
        <v>-8.5110567223416602</v>
      </c>
      <c r="S260" s="19">
        <f t="shared" si="62"/>
        <v>-10.21105672234166</v>
      </c>
      <c r="T260" s="20">
        <v>29.2</v>
      </c>
      <c r="U260" s="20">
        <f t="shared" si="56"/>
        <v>302.34999999999997</v>
      </c>
      <c r="V260" s="20" t="s">
        <v>1133</v>
      </c>
      <c r="W260" s="19">
        <f t="shared" si="57"/>
        <v>19.171662301819879</v>
      </c>
      <c r="X260" s="21">
        <f t="shared" si="58"/>
        <v>870.43280733703421</v>
      </c>
      <c r="Y260" s="21">
        <f t="shared" si="59"/>
        <v>662.29761342243103</v>
      </c>
    </row>
    <row r="261" spans="1:25" ht="12.75" customHeight="1" x14ac:dyDescent="0.2">
      <c r="A261" s="19">
        <v>204.9</v>
      </c>
      <c r="B261" s="19">
        <v>3.5999999999999943</v>
      </c>
      <c r="C261" s="19">
        <v>3.5999999999999943</v>
      </c>
      <c r="D261" s="19">
        <v>201.3</v>
      </c>
      <c r="E261" s="19">
        <v>208.5</v>
      </c>
      <c r="F261" s="5" t="s">
        <v>887</v>
      </c>
      <c r="G261" s="24">
        <v>51.200757000000003</v>
      </c>
      <c r="H261" s="24">
        <v>-3.1763889999999999</v>
      </c>
      <c r="I261" s="5" t="s">
        <v>414</v>
      </c>
      <c r="J261" s="5" t="s">
        <v>435</v>
      </c>
      <c r="K261" s="5">
        <v>1</v>
      </c>
      <c r="L261" s="5">
        <v>0</v>
      </c>
      <c r="M261" s="19">
        <v>-32.323</v>
      </c>
      <c r="N261" s="19" t="s">
        <v>395</v>
      </c>
      <c r="O261" s="19">
        <f t="shared" si="60"/>
        <v>-28.823</v>
      </c>
      <c r="P261" s="20">
        <v>-0.7</v>
      </c>
      <c r="Q261" s="20" t="s">
        <v>1133</v>
      </c>
      <c r="R261" s="20">
        <f t="shared" si="61"/>
        <v>-8.5110567223416602</v>
      </c>
      <c r="S261" s="19">
        <f t="shared" si="62"/>
        <v>-10.21105672234166</v>
      </c>
      <c r="T261" s="20">
        <v>29.2</v>
      </c>
      <c r="U261" s="20">
        <f t="shared" si="56"/>
        <v>302.34999999999997</v>
      </c>
      <c r="V261" s="20" t="s">
        <v>1133</v>
      </c>
      <c r="W261" s="19">
        <f t="shared" si="57"/>
        <v>19.164316368343037</v>
      </c>
      <c r="X261" s="21">
        <f t="shared" si="58"/>
        <v>869.56115831019167</v>
      </c>
      <c r="Y261" s="21">
        <f t="shared" si="59"/>
        <v>661.27026561195885</v>
      </c>
    </row>
    <row r="262" spans="1:25" ht="12.75" customHeight="1" x14ac:dyDescent="0.2">
      <c r="A262" s="26">
        <v>204.9</v>
      </c>
      <c r="B262" s="19">
        <v>3.5999999999999943</v>
      </c>
      <c r="C262" s="19">
        <v>3.5999999999999943</v>
      </c>
      <c r="D262" s="26">
        <v>201.3</v>
      </c>
      <c r="E262" s="26">
        <v>208.5</v>
      </c>
      <c r="F262" s="27" t="s">
        <v>887</v>
      </c>
      <c r="G262" s="24">
        <v>51.200757000000003</v>
      </c>
      <c r="H262" s="24">
        <v>-3.1763889999999999</v>
      </c>
      <c r="I262" s="5" t="s">
        <v>414</v>
      </c>
      <c r="J262" s="31" t="s">
        <v>436</v>
      </c>
      <c r="K262" s="5">
        <v>1</v>
      </c>
      <c r="L262" s="5">
        <v>0</v>
      </c>
      <c r="M262" s="19">
        <v>-32.715000000000003</v>
      </c>
      <c r="N262" s="19" t="s">
        <v>395</v>
      </c>
      <c r="O262" s="19">
        <f t="shared" si="60"/>
        <v>-29.215000000000003</v>
      </c>
      <c r="P262" s="20">
        <v>-0.7</v>
      </c>
      <c r="Q262" s="20" t="s">
        <v>1133</v>
      </c>
      <c r="R262" s="20">
        <f t="shared" si="61"/>
        <v>-8.5110567223416602</v>
      </c>
      <c r="S262" s="19">
        <f t="shared" si="62"/>
        <v>-10.21105672234166</v>
      </c>
      <c r="T262" s="20">
        <v>29.2</v>
      </c>
      <c r="U262" s="20">
        <f t="shared" si="56"/>
        <v>302.34999999999997</v>
      </c>
      <c r="V262" s="20" t="s">
        <v>1133</v>
      </c>
      <c r="W262" s="19">
        <f t="shared" si="57"/>
        <v>19.5758517876341</v>
      </c>
      <c r="X262" s="21">
        <f t="shared" si="58"/>
        <v>921.24335876414932</v>
      </c>
      <c r="Y262" s="21">
        <f t="shared" si="59"/>
        <v>724.20431011235178</v>
      </c>
    </row>
    <row r="263" spans="1:25" ht="12.75" customHeight="1" x14ac:dyDescent="0.2">
      <c r="A263" s="26">
        <v>204.9</v>
      </c>
      <c r="B263" s="19">
        <v>3.5999999999999943</v>
      </c>
      <c r="C263" s="19">
        <v>3.5999999999999943</v>
      </c>
      <c r="D263" s="26">
        <v>201.3</v>
      </c>
      <c r="E263" s="26">
        <v>208.5</v>
      </c>
      <c r="F263" s="27" t="s">
        <v>887</v>
      </c>
      <c r="G263" s="24">
        <v>51.200757000000003</v>
      </c>
      <c r="H263" s="24">
        <v>-3.1763889999999999</v>
      </c>
      <c r="I263" s="5" t="s">
        <v>414</v>
      </c>
      <c r="J263" s="31" t="s">
        <v>437</v>
      </c>
      <c r="K263" s="5">
        <v>1</v>
      </c>
      <c r="L263" s="5">
        <v>0</v>
      </c>
      <c r="M263" s="19">
        <v>-32.705666669999999</v>
      </c>
      <c r="N263" s="19" t="s">
        <v>395</v>
      </c>
      <c r="O263" s="19">
        <f t="shared" si="60"/>
        <v>-29.205666669999999</v>
      </c>
      <c r="P263" s="20">
        <v>-0.7</v>
      </c>
      <c r="Q263" s="20" t="s">
        <v>1133</v>
      </c>
      <c r="R263" s="20">
        <f t="shared" si="61"/>
        <v>-8.5110567223416602</v>
      </c>
      <c r="S263" s="19">
        <f t="shared" si="62"/>
        <v>-10.21105672234166</v>
      </c>
      <c r="T263" s="20">
        <v>29.2</v>
      </c>
      <c r="U263" s="20">
        <f t="shared" si="56"/>
        <v>302.34999999999997</v>
      </c>
      <c r="V263" s="20" t="s">
        <v>1133</v>
      </c>
      <c r="W263" s="19">
        <f t="shared" si="57"/>
        <v>19.566049466423372</v>
      </c>
      <c r="X263" s="21">
        <f t="shared" si="58"/>
        <v>919.94102421876607</v>
      </c>
      <c r="Y263" s="21">
        <f t="shared" si="59"/>
        <v>722.5663395783281</v>
      </c>
    </row>
    <row r="264" spans="1:25" ht="12.75" customHeight="1" x14ac:dyDescent="0.2">
      <c r="A264" s="26">
        <v>204.9</v>
      </c>
      <c r="B264" s="19">
        <v>3.5999999999999943</v>
      </c>
      <c r="C264" s="19">
        <v>3.5999999999999943</v>
      </c>
      <c r="D264" s="26">
        <v>201.3</v>
      </c>
      <c r="E264" s="26">
        <v>208.5</v>
      </c>
      <c r="F264" s="27" t="s">
        <v>887</v>
      </c>
      <c r="G264" s="24">
        <v>51.200757000000003</v>
      </c>
      <c r="H264" s="24">
        <v>-3.1763889999999999</v>
      </c>
      <c r="I264" s="5" t="s">
        <v>414</v>
      </c>
      <c r="J264" s="31" t="s">
        <v>438</v>
      </c>
      <c r="K264" s="5">
        <v>1</v>
      </c>
      <c r="L264" s="5">
        <v>0</v>
      </c>
      <c r="M264" s="19">
        <v>-32.632249999999999</v>
      </c>
      <c r="N264" s="19" t="s">
        <v>395</v>
      </c>
      <c r="O264" s="19">
        <f t="shared" si="60"/>
        <v>-29.132249999999999</v>
      </c>
      <c r="P264" s="20">
        <v>-0.7</v>
      </c>
      <c r="Q264" s="20" t="s">
        <v>1133</v>
      </c>
      <c r="R264" s="20">
        <f t="shared" si="61"/>
        <v>-8.5110567223416602</v>
      </c>
      <c r="S264" s="19">
        <f t="shared" si="62"/>
        <v>-10.21105672234166</v>
      </c>
      <c r="T264" s="20">
        <v>29.2</v>
      </c>
      <c r="U264" s="20">
        <f t="shared" si="56"/>
        <v>302.34999999999997</v>
      </c>
      <c r="V264" s="20" t="s">
        <v>1133</v>
      </c>
      <c r="W264" s="19">
        <f t="shared" si="57"/>
        <v>19.488950248536252</v>
      </c>
      <c r="X264" s="21">
        <f t="shared" si="58"/>
        <v>909.8246028576516</v>
      </c>
      <c r="Y264" s="21">
        <f t="shared" si="59"/>
        <v>709.93685163510952</v>
      </c>
    </row>
    <row r="265" spans="1:25" ht="12.75" customHeight="1" x14ac:dyDescent="0.2">
      <c r="A265" s="26">
        <v>204.9</v>
      </c>
      <c r="B265" s="19">
        <v>3.5999999999999943</v>
      </c>
      <c r="C265" s="19">
        <v>3.5999999999999943</v>
      </c>
      <c r="D265" s="26">
        <v>201.3</v>
      </c>
      <c r="E265" s="26">
        <v>208.5</v>
      </c>
      <c r="F265" s="27" t="s">
        <v>887</v>
      </c>
      <c r="G265" s="24">
        <v>51.200757000000003</v>
      </c>
      <c r="H265" s="24">
        <v>-3.1763889999999999</v>
      </c>
      <c r="I265" s="5" t="s">
        <v>414</v>
      </c>
      <c r="J265" s="31" t="s">
        <v>439</v>
      </c>
      <c r="K265" s="5">
        <v>1</v>
      </c>
      <c r="L265" s="5">
        <v>0</v>
      </c>
      <c r="M265" s="19">
        <v>-32.259333329999897</v>
      </c>
      <c r="N265" s="19" t="s">
        <v>395</v>
      </c>
      <c r="O265" s="19">
        <f t="shared" si="60"/>
        <v>-28.759333329999897</v>
      </c>
      <c r="P265" s="20">
        <v>-0.7</v>
      </c>
      <c r="Q265" s="20" t="s">
        <v>1133</v>
      </c>
      <c r="R265" s="20">
        <f t="shared" si="61"/>
        <v>-8.5110567223416602</v>
      </c>
      <c r="S265" s="19">
        <f t="shared" si="62"/>
        <v>-10.21105672234166</v>
      </c>
      <c r="T265" s="20">
        <v>29.2</v>
      </c>
      <c r="U265" s="20">
        <f t="shared" si="56"/>
        <v>302.34999999999997</v>
      </c>
      <c r="V265" s="20" t="s">
        <v>1133</v>
      </c>
      <c r="W265" s="19">
        <f t="shared" si="57"/>
        <v>19.097508212102543</v>
      </c>
      <c r="X265" s="21">
        <f t="shared" si="58"/>
        <v>861.71329040441015</v>
      </c>
      <c r="Y265" s="21">
        <f t="shared" si="59"/>
        <v>652.07123952855591</v>
      </c>
    </row>
    <row r="266" spans="1:25" ht="12.75" customHeight="1" x14ac:dyDescent="0.2">
      <c r="A266" s="26">
        <v>204.9</v>
      </c>
      <c r="B266" s="19">
        <v>3.5999999999999943</v>
      </c>
      <c r="C266" s="19">
        <v>3.5999999999999943</v>
      </c>
      <c r="D266" s="26">
        <v>201.3</v>
      </c>
      <c r="E266" s="26">
        <v>208.5</v>
      </c>
      <c r="F266" s="27" t="s">
        <v>887</v>
      </c>
      <c r="G266" s="24">
        <v>51.200757000000003</v>
      </c>
      <c r="H266" s="24">
        <v>-3.1763889999999999</v>
      </c>
      <c r="I266" s="5" t="s">
        <v>414</v>
      </c>
      <c r="J266" s="31" t="s">
        <v>440</v>
      </c>
      <c r="K266" s="5">
        <v>1</v>
      </c>
      <c r="L266" s="5">
        <v>0</v>
      </c>
      <c r="M266" s="19">
        <v>-32.037999999999897</v>
      </c>
      <c r="N266" s="19" t="s">
        <v>395</v>
      </c>
      <c r="O266" s="19">
        <f t="shared" si="60"/>
        <v>-28.537999999999897</v>
      </c>
      <c r="P266" s="20">
        <v>-0.7</v>
      </c>
      <c r="Q266" s="20" t="s">
        <v>1133</v>
      </c>
      <c r="R266" s="20">
        <f t="shared" si="61"/>
        <v>-8.5110567223416602</v>
      </c>
      <c r="S266" s="19">
        <f t="shared" si="62"/>
        <v>-10.21105672234166</v>
      </c>
      <c r="T266" s="20">
        <v>29.2</v>
      </c>
      <c r="U266" s="20">
        <f t="shared" si="56"/>
        <v>302.34999999999997</v>
      </c>
      <c r="V266" s="20" t="s">
        <v>1133</v>
      </c>
      <c r="W266" s="19">
        <f t="shared" si="57"/>
        <v>18.865321832102655</v>
      </c>
      <c r="X266" s="21">
        <f t="shared" si="58"/>
        <v>835.50680401470333</v>
      </c>
      <c r="Y266" s="21">
        <f t="shared" si="59"/>
        <v>621.99939470368474</v>
      </c>
    </row>
    <row r="267" spans="1:25" ht="12.75" customHeight="1" x14ac:dyDescent="0.2">
      <c r="A267" s="26">
        <v>204.9</v>
      </c>
      <c r="B267" s="19">
        <v>3.5999999999999943</v>
      </c>
      <c r="C267" s="19">
        <v>3.5999999999999943</v>
      </c>
      <c r="D267" s="26">
        <v>201.3</v>
      </c>
      <c r="E267" s="26">
        <v>208.5</v>
      </c>
      <c r="F267" s="27" t="s">
        <v>887</v>
      </c>
      <c r="G267" s="24">
        <v>51.200757000000003</v>
      </c>
      <c r="H267" s="24">
        <v>-3.1763889999999999</v>
      </c>
      <c r="I267" s="5" t="s">
        <v>414</v>
      </c>
      <c r="J267" s="27" t="s">
        <v>441</v>
      </c>
      <c r="K267" s="5">
        <v>1</v>
      </c>
      <c r="L267" s="5">
        <v>0</v>
      </c>
      <c r="M267" s="19">
        <v>-32.26733333</v>
      </c>
      <c r="N267" s="19" t="s">
        <v>395</v>
      </c>
      <c r="O267" s="19">
        <f t="shared" si="60"/>
        <v>-28.76733333</v>
      </c>
      <c r="P267" s="20">
        <v>-0.7</v>
      </c>
      <c r="Q267" s="20" t="s">
        <v>1133</v>
      </c>
      <c r="R267" s="20">
        <f t="shared" si="61"/>
        <v>-8.5110567223416602</v>
      </c>
      <c r="S267" s="19">
        <f t="shared" si="62"/>
        <v>-10.21105672234166</v>
      </c>
      <c r="T267" s="20">
        <v>29.2</v>
      </c>
      <c r="U267" s="20">
        <f t="shared" si="56"/>
        <v>302.34999999999997</v>
      </c>
      <c r="V267" s="20" t="s">
        <v>1133</v>
      </c>
      <c r="W267" s="19">
        <f t="shared" si="57"/>
        <v>19.105902472659864</v>
      </c>
      <c r="X267" s="21">
        <f t="shared" si="58"/>
        <v>862.69156339291408</v>
      </c>
      <c r="Y267" s="21">
        <f t="shared" si="59"/>
        <v>653.21298849284426</v>
      </c>
    </row>
    <row r="268" spans="1:25" ht="12.75" customHeight="1" x14ac:dyDescent="0.2">
      <c r="A268" s="26">
        <v>204.9</v>
      </c>
      <c r="B268" s="19">
        <v>3.5999999999999943</v>
      </c>
      <c r="C268" s="19">
        <v>3.5999999999999943</v>
      </c>
      <c r="D268" s="26">
        <v>201.3</v>
      </c>
      <c r="E268" s="26">
        <v>208.5</v>
      </c>
      <c r="F268" s="27" t="s">
        <v>887</v>
      </c>
      <c r="G268" s="24">
        <v>51.200757000000003</v>
      </c>
      <c r="H268" s="24">
        <v>-3.1763889999999999</v>
      </c>
      <c r="I268" s="5" t="s">
        <v>414</v>
      </c>
      <c r="J268" s="31" t="s">
        <v>442</v>
      </c>
      <c r="K268" s="5">
        <v>1</v>
      </c>
      <c r="L268" s="5">
        <v>0</v>
      </c>
      <c r="M268" s="19">
        <v>-33.162999999999897</v>
      </c>
      <c r="N268" s="19" t="s">
        <v>395</v>
      </c>
      <c r="O268" s="19">
        <f t="shared" si="60"/>
        <v>-29.662999999999897</v>
      </c>
      <c r="P268" s="20">
        <v>-0.7</v>
      </c>
      <c r="Q268" s="20" t="s">
        <v>1133</v>
      </c>
      <c r="R268" s="20">
        <f t="shared" si="61"/>
        <v>-8.5110567223416602</v>
      </c>
      <c r="S268" s="19">
        <f t="shared" si="62"/>
        <v>-10.21105672234166</v>
      </c>
      <c r="T268" s="20">
        <v>29.2</v>
      </c>
      <c r="U268" s="20">
        <f t="shared" si="56"/>
        <v>302.34999999999997</v>
      </c>
      <c r="V268" s="20" t="s">
        <v>1133</v>
      </c>
      <c r="W268" s="19">
        <f t="shared" si="57"/>
        <v>20.046585132441841</v>
      </c>
      <c r="X268" s="21">
        <f t="shared" si="58"/>
        <v>988.44188490152965</v>
      </c>
      <c r="Y268" s="21">
        <f t="shared" si="59"/>
        <v>812.67314332661613</v>
      </c>
    </row>
    <row r="269" spans="1:25" ht="12.75" customHeight="1" x14ac:dyDescent="0.2">
      <c r="A269" s="19">
        <v>204.9</v>
      </c>
      <c r="B269" s="19">
        <v>3.5999999999999943</v>
      </c>
      <c r="C269" s="19">
        <v>3.5999999999999943</v>
      </c>
      <c r="D269" s="26">
        <v>201.3</v>
      </c>
      <c r="E269" s="26">
        <v>208.5</v>
      </c>
      <c r="F269" s="5" t="s">
        <v>887</v>
      </c>
      <c r="G269" s="24">
        <v>51.200757000000003</v>
      </c>
      <c r="H269" s="24">
        <v>-3.1763889999999999</v>
      </c>
      <c r="I269" s="5" t="s">
        <v>414</v>
      </c>
      <c r="J269" s="41" t="s">
        <v>443</v>
      </c>
      <c r="K269" s="5">
        <v>1</v>
      </c>
      <c r="L269" s="5">
        <v>0</v>
      </c>
      <c r="M269" s="26">
        <v>-34.40816667</v>
      </c>
      <c r="N269" s="19" t="s">
        <v>395</v>
      </c>
      <c r="O269" s="19">
        <f t="shared" si="60"/>
        <v>-30.90816667</v>
      </c>
      <c r="P269" s="20">
        <v>-0.7</v>
      </c>
      <c r="Q269" s="20" t="s">
        <v>1133</v>
      </c>
      <c r="R269" s="20">
        <f t="shared" si="61"/>
        <v>-8.5110567223416602</v>
      </c>
      <c r="S269" s="19">
        <f t="shared" si="62"/>
        <v>-10.21105672234166</v>
      </c>
      <c r="T269" s="20">
        <v>29.2</v>
      </c>
      <c r="U269" s="20">
        <f t="shared" si="56"/>
        <v>302.34999999999997</v>
      </c>
      <c r="V269" s="20" t="s">
        <v>1133</v>
      </c>
      <c r="W269" s="19">
        <f t="shared" si="57"/>
        <v>21.357222541581898</v>
      </c>
      <c r="X269" s="21">
        <f t="shared" si="58"/>
        <v>1240.3464095650063</v>
      </c>
      <c r="Y269" s="21">
        <f t="shared" si="59"/>
        <v>1231.5536157490549</v>
      </c>
    </row>
    <row r="270" spans="1:25" ht="12.75" customHeight="1" x14ac:dyDescent="0.2">
      <c r="A270" s="26">
        <v>204.9</v>
      </c>
      <c r="B270" s="19">
        <v>3.5999999999999943</v>
      </c>
      <c r="C270" s="19">
        <v>3.5999999999999943</v>
      </c>
      <c r="D270" s="26">
        <v>201.3</v>
      </c>
      <c r="E270" s="26">
        <v>208.5</v>
      </c>
      <c r="F270" s="27" t="s">
        <v>887</v>
      </c>
      <c r="G270" s="24">
        <v>51.200757000000003</v>
      </c>
      <c r="H270" s="24">
        <v>-3.1763889999999999</v>
      </c>
      <c r="I270" s="5" t="s">
        <v>414</v>
      </c>
      <c r="J270" s="31" t="s">
        <v>444</v>
      </c>
      <c r="K270" s="5">
        <v>1</v>
      </c>
      <c r="L270" s="5">
        <v>0</v>
      </c>
      <c r="M270" s="26">
        <v>-33.91116667</v>
      </c>
      <c r="N270" s="19" t="s">
        <v>395</v>
      </c>
      <c r="O270" s="19">
        <f t="shared" si="60"/>
        <v>-30.41116667</v>
      </c>
      <c r="P270" s="20">
        <v>-0.7</v>
      </c>
      <c r="Q270" s="20" t="s">
        <v>1133</v>
      </c>
      <c r="R270" s="20">
        <f t="shared" si="61"/>
        <v>-8.5110567223416602</v>
      </c>
      <c r="S270" s="19">
        <f t="shared" si="62"/>
        <v>-10.21105672234166</v>
      </c>
      <c r="T270" s="20">
        <v>29.2</v>
      </c>
      <c r="U270" s="20">
        <f t="shared" si="56"/>
        <v>302.34999999999997</v>
      </c>
      <c r="V270" s="20" t="s">
        <v>1133</v>
      </c>
      <c r="W270" s="19">
        <f t="shared" si="57"/>
        <v>20.833686665183706</v>
      </c>
      <c r="X270" s="21">
        <f t="shared" si="58"/>
        <v>1125.7452913072179</v>
      </c>
      <c r="Y270" s="21">
        <f t="shared" si="59"/>
        <v>1021.28074694872</v>
      </c>
    </row>
    <row r="271" spans="1:25" ht="12.75" customHeight="1" x14ac:dyDescent="0.2">
      <c r="A271" s="26">
        <v>204.9</v>
      </c>
      <c r="B271" s="19">
        <v>3.5999999999999943</v>
      </c>
      <c r="C271" s="19">
        <v>3.5999999999999943</v>
      </c>
      <c r="D271" s="26">
        <v>201.3</v>
      </c>
      <c r="E271" s="26">
        <v>208.5</v>
      </c>
      <c r="F271" s="27" t="s">
        <v>887</v>
      </c>
      <c r="G271" s="24">
        <v>51.200757000000003</v>
      </c>
      <c r="H271" s="24">
        <v>-3.1763889999999999</v>
      </c>
      <c r="I271" s="5" t="s">
        <v>414</v>
      </c>
      <c r="J271" s="31" t="s">
        <v>445</v>
      </c>
      <c r="K271" s="5">
        <v>1</v>
      </c>
      <c r="L271" s="5">
        <v>0</v>
      </c>
      <c r="M271" s="30">
        <v>-33.689333329999897</v>
      </c>
      <c r="N271" s="19" t="s">
        <v>395</v>
      </c>
      <c r="O271" s="19">
        <f t="shared" si="60"/>
        <v>-30.189333329999897</v>
      </c>
      <c r="P271" s="20">
        <v>-0.7</v>
      </c>
      <c r="Q271" s="20" t="s">
        <v>1133</v>
      </c>
      <c r="R271" s="20">
        <f t="shared" si="61"/>
        <v>-8.5110567223416602</v>
      </c>
      <c r="S271" s="19">
        <f t="shared" si="62"/>
        <v>-10.21105672234166</v>
      </c>
      <c r="T271" s="20">
        <v>29.2</v>
      </c>
      <c r="U271" s="20">
        <f t="shared" si="56"/>
        <v>302.34999999999997</v>
      </c>
      <c r="V271" s="20" t="s">
        <v>1133</v>
      </c>
      <c r="W271" s="19">
        <f t="shared" si="57"/>
        <v>20.600182380192678</v>
      </c>
      <c r="X271" s="21">
        <f t="shared" si="58"/>
        <v>1081.1902954974842</v>
      </c>
      <c r="Y271" s="21">
        <f t="shared" si="59"/>
        <v>949.01207695922881</v>
      </c>
    </row>
    <row r="272" spans="1:25" ht="12.75" customHeight="1" x14ac:dyDescent="0.2">
      <c r="A272" s="19">
        <v>204.9</v>
      </c>
      <c r="B272" s="19">
        <v>3.5999999999999943</v>
      </c>
      <c r="C272" s="19">
        <v>3.5999999999999943</v>
      </c>
      <c r="D272" s="19">
        <v>201.3</v>
      </c>
      <c r="E272" s="19">
        <v>208.5</v>
      </c>
      <c r="F272" s="5" t="s">
        <v>887</v>
      </c>
      <c r="G272" s="24">
        <v>51.200757000000003</v>
      </c>
      <c r="H272" s="24">
        <v>-3.1763889999999999</v>
      </c>
      <c r="I272" s="5" t="s">
        <v>414</v>
      </c>
      <c r="J272" s="41" t="s">
        <v>446</v>
      </c>
      <c r="K272" s="5">
        <v>1</v>
      </c>
      <c r="L272" s="5">
        <v>0</v>
      </c>
      <c r="M272" s="40">
        <v>-31.601333329999999</v>
      </c>
      <c r="N272" s="19" t="s">
        <v>395</v>
      </c>
      <c r="O272" s="19">
        <f t="shared" si="60"/>
        <v>-28.101333329999999</v>
      </c>
      <c r="P272" s="20">
        <v>-0.7</v>
      </c>
      <c r="Q272" s="20" t="s">
        <v>1133</v>
      </c>
      <c r="R272" s="20">
        <f t="shared" si="61"/>
        <v>-8.5110567223416602</v>
      </c>
      <c r="S272" s="19">
        <f t="shared" si="62"/>
        <v>-10.21105672234166</v>
      </c>
      <c r="T272" s="20">
        <v>29.2</v>
      </c>
      <c r="U272" s="20">
        <f t="shared" si="56"/>
        <v>302.34999999999997</v>
      </c>
      <c r="V272" s="20" t="s">
        <v>1133</v>
      </c>
      <c r="W272" s="19">
        <f t="shared" si="57"/>
        <v>18.40755340158595</v>
      </c>
      <c r="X272" s="21">
        <f t="shared" si="58"/>
        <v>788.24438050550236</v>
      </c>
      <c r="Y272" s="21">
        <f t="shared" si="59"/>
        <v>570.15880206541271</v>
      </c>
    </row>
    <row r="273" spans="1:26" s="20" customFormat="1" x14ac:dyDescent="0.2">
      <c r="A273" s="19">
        <v>248</v>
      </c>
      <c r="B273" s="19">
        <f>ABS(A273-D273)</f>
        <v>3.1999999999999886</v>
      </c>
      <c r="C273" s="19">
        <f>ABS(E273-A273)</f>
        <v>4.1699999999999875</v>
      </c>
      <c r="D273" s="19">
        <v>251.2</v>
      </c>
      <c r="E273" s="19">
        <v>252.17</v>
      </c>
      <c r="F273" s="5" t="s">
        <v>840</v>
      </c>
      <c r="G273" s="24">
        <v>70.166667000000004</v>
      </c>
      <c r="H273" s="24">
        <v>-90.733329999999995</v>
      </c>
      <c r="I273" s="5" t="s">
        <v>842</v>
      </c>
      <c r="J273" s="5" t="s">
        <v>843</v>
      </c>
      <c r="K273" s="25">
        <v>0</v>
      </c>
      <c r="L273" s="25">
        <v>0</v>
      </c>
      <c r="M273" s="19">
        <v>-30.5</v>
      </c>
      <c r="N273" s="19" t="s">
        <v>844</v>
      </c>
      <c r="O273" s="20">
        <f>M273+3.5</f>
        <v>-27</v>
      </c>
      <c r="P273" s="20">
        <v>1.6</v>
      </c>
      <c r="Q273" s="20" t="s">
        <v>582</v>
      </c>
      <c r="R273" s="20">
        <f t="shared" si="61"/>
        <v>-8.5110567223416602</v>
      </c>
      <c r="S273" s="19">
        <f t="shared" si="62"/>
        <v>-7.9110567223416606</v>
      </c>
      <c r="T273" s="20">
        <v>29.2</v>
      </c>
      <c r="U273" s="20">
        <f>T273+273.15</f>
        <v>302.34999999999997</v>
      </c>
      <c r="V273" s="20" t="s">
        <v>1099</v>
      </c>
      <c r="W273" s="19">
        <f>1000*((S273+1000)/(O273+1000)-1)</f>
        <v>19.618646739628431</v>
      </c>
      <c r="X273" s="21">
        <f>(168/(26.5-W273))/(EXP(-58.0931+90.5069*(100/U273)+22.294*LN(U273/100)+34*(0.02777+(-0.02589)*(U273/100)+0.00506*(U273/100)^2)))</f>
        <v>926.97254658835936</v>
      </c>
      <c r="Y273" s="21">
        <f>(82.4/(23.9-W273))/(EXP(-58.093+90.5069*(100/U273)+22.294*LN(U273/100)+34*(0.02777+(-0.0259)*(U273/100)+0.00506*(U273/100)^2)))</f>
        <v>731.44321024521673</v>
      </c>
      <c r="Z273" s="23"/>
    </row>
    <row r="274" spans="1:26" ht="12.75" customHeight="1" x14ac:dyDescent="0.2">
      <c r="A274" s="19">
        <v>246</v>
      </c>
      <c r="B274" s="19">
        <v>5</v>
      </c>
      <c r="C274" s="19">
        <v>6</v>
      </c>
      <c r="D274" s="19">
        <v>251</v>
      </c>
      <c r="E274" s="19">
        <v>252</v>
      </c>
      <c r="F274" s="5" t="s">
        <v>1039</v>
      </c>
      <c r="G274" s="24">
        <v>77.875</v>
      </c>
      <c r="H274" s="24">
        <v>20.975200000000001</v>
      </c>
      <c r="I274" s="5" t="s">
        <v>460</v>
      </c>
      <c r="J274" s="5" t="s">
        <v>1173</v>
      </c>
      <c r="K274" s="5">
        <v>1</v>
      </c>
      <c r="L274" s="5">
        <v>0</v>
      </c>
      <c r="M274" s="19">
        <v>-33.200000000000003</v>
      </c>
      <c r="N274" s="19" t="s">
        <v>459</v>
      </c>
      <c r="O274" s="19">
        <f t="shared" ref="O274:O306" si="63">M274+3.5</f>
        <v>-29.700000000000003</v>
      </c>
      <c r="P274" s="20">
        <v>-2.4</v>
      </c>
      <c r="Q274" s="19" t="s">
        <v>459</v>
      </c>
      <c r="R274" s="20">
        <f t="shared" si="61"/>
        <v>-8.5434663135242523</v>
      </c>
      <c r="S274" s="19">
        <f t="shared" si="62"/>
        <v>-11.943466313524253</v>
      </c>
      <c r="T274" s="20">
        <v>28.9</v>
      </c>
      <c r="U274" s="20">
        <f t="shared" ref="U274:U277" si="64">T274+273.15</f>
        <v>302.04999999999995</v>
      </c>
      <c r="V274" s="20" t="s">
        <v>841</v>
      </c>
      <c r="W274" s="19">
        <f t="shared" ref="W274:W317" si="65">1000*((S274+1000)/(O274+1000)-1)</f>
        <v>18.30004502367899</v>
      </c>
      <c r="X274" s="21">
        <f t="shared" ref="X274:X317" si="66">(168/(26.5-W274))/(EXP(-58.0931+90.5069*(100/U274)+22.294*LN(U274/100)+34*(0.02777+(-0.02589)*(U274/100)+0.00506*(U274/100)^2)))</f>
        <v>772.39003544542618</v>
      </c>
      <c r="Y274" s="21">
        <f t="shared" ref="Y274:Y317" si="67">(82.4/(23.9-W274))/(EXP(-58.093+90.5069*(100/U274)+22.294*LN(U274/100)+34*(0.02777+(-0.0259)*(U274/100)+0.00506*(U274/100)^2)))</f>
        <v>555.24429219008289</v>
      </c>
    </row>
    <row r="275" spans="1:26" ht="12.75" customHeight="1" x14ac:dyDescent="0.2">
      <c r="A275" s="19">
        <v>246</v>
      </c>
      <c r="B275" s="19">
        <v>5</v>
      </c>
      <c r="C275" s="19">
        <v>6</v>
      </c>
      <c r="D275" s="19">
        <v>251</v>
      </c>
      <c r="E275" s="19">
        <v>252</v>
      </c>
      <c r="F275" s="5" t="s">
        <v>1039</v>
      </c>
      <c r="G275" s="24">
        <v>77.875</v>
      </c>
      <c r="H275" s="24">
        <v>20.975200000000001</v>
      </c>
      <c r="I275" s="5" t="s">
        <v>460</v>
      </c>
      <c r="J275" s="5" t="s">
        <v>1040</v>
      </c>
      <c r="K275" s="5">
        <v>1</v>
      </c>
      <c r="L275" s="5">
        <v>0</v>
      </c>
      <c r="M275" s="19">
        <v>-35.799999999999997</v>
      </c>
      <c r="N275" s="19" t="s">
        <v>459</v>
      </c>
      <c r="O275" s="19">
        <f t="shared" si="63"/>
        <v>-32.299999999999997</v>
      </c>
      <c r="P275" s="20">
        <v>-1.5</v>
      </c>
      <c r="Q275" s="19" t="s">
        <v>459</v>
      </c>
      <c r="R275" s="20">
        <f t="shared" si="61"/>
        <v>-8.5434663135242523</v>
      </c>
      <c r="S275" s="19">
        <f t="shared" si="62"/>
        <v>-11.043466313524252</v>
      </c>
      <c r="T275" s="20">
        <v>28.9</v>
      </c>
      <c r="U275" s="20">
        <f t="shared" si="64"/>
        <v>302.04999999999995</v>
      </c>
      <c r="V275" s="20" t="s">
        <v>841</v>
      </c>
      <c r="W275" s="19">
        <f t="shared" si="65"/>
        <v>21.966036670947318</v>
      </c>
      <c r="X275" s="21">
        <f t="shared" si="66"/>
        <v>1396.9154700099452</v>
      </c>
      <c r="Y275" s="21">
        <f t="shared" si="67"/>
        <v>1607.7569778154741</v>
      </c>
    </row>
    <row r="276" spans="1:26" ht="12.75" customHeight="1" x14ac:dyDescent="0.2">
      <c r="A276" s="19">
        <v>247</v>
      </c>
      <c r="B276" s="19">
        <v>4</v>
      </c>
      <c r="C276" s="19">
        <v>5</v>
      </c>
      <c r="D276" s="19">
        <v>251</v>
      </c>
      <c r="E276" s="19">
        <v>252</v>
      </c>
      <c r="F276" s="5" t="s">
        <v>1039</v>
      </c>
      <c r="G276" s="24">
        <v>77.875</v>
      </c>
      <c r="H276" s="24">
        <v>20.975200000000001</v>
      </c>
      <c r="I276" s="5" t="s">
        <v>460</v>
      </c>
      <c r="J276" s="5" t="s">
        <v>1041</v>
      </c>
      <c r="K276" s="5">
        <v>1</v>
      </c>
      <c r="L276" s="5">
        <v>0</v>
      </c>
      <c r="M276" s="19">
        <v>-36.700000000000003</v>
      </c>
      <c r="N276" s="19" t="s">
        <v>459</v>
      </c>
      <c r="O276" s="19">
        <f t="shared" si="63"/>
        <v>-33.200000000000003</v>
      </c>
      <c r="P276" s="20">
        <v>-4.3</v>
      </c>
      <c r="Q276" s="19" t="s">
        <v>459</v>
      </c>
      <c r="R276" s="20">
        <f t="shared" si="61"/>
        <v>-8.5542838218248072</v>
      </c>
      <c r="S276" s="19">
        <f t="shared" si="62"/>
        <v>-13.854283821824808</v>
      </c>
      <c r="T276" s="20">
        <v>28.8</v>
      </c>
      <c r="U276" s="20">
        <f t="shared" si="64"/>
        <v>301.95</v>
      </c>
      <c r="V276" s="20" t="s">
        <v>841</v>
      </c>
      <c r="W276" s="19">
        <f>1000*((S276+1000)/(O276+1000)-1)</f>
        <v>20.010049832618115</v>
      </c>
      <c r="X276" s="21">
        <f>(168/(26.5-W276))/(EXP(-58.0931+90.5069*(100/U276)+22.294*LN(U276/100)+34*(0.02777+(-0.02589)*(U276/100)+0.00506*(U276/100)^2)))</f>
        <v>973.58085232459189</v>
      </c>
      <c r="Y276" s="21">
        <f t="shared" si="67"/>
        <v>797.4247455991067</v>
      </c>
    </row>
    <row r="277" spans="1:26" ht="12.75" customHeight="1" x14ac:dyDescent="0.2">
      <c r="A277" s="19">
        <v>247</v>
      </c>
      <c r="B277" s="19">
        <f t="shared" ref="B277" si="68">ABS(A277-D277)</f>
        <v>4.1999999999999886</v>
      </c>
      <c r="C277" s="19">
        <f t="shared" ref="C277" si="69">ABS(E277-A277)</f>
        <v>5.1699999999999875</v>
      </c>
      <c r="D277" s="19">
        <v>251.2</v>
      </c>
      <c r="E277" s="19">
        <v>252.17</v>
      </c>
      <c r="F277" s="5" t="s">
        <v>1039</v>
      </c>
      <c r="G277" s="24">
        <v>77.875</v>
      </c>
      <c r="H277" s="24">
        <v>20.975200000000001</v>
      </c>
      <c r="I277" s="5" t="s">
        <v>460</v>
      </c>
      <c r="J277" s="5" t="s">
        <v>1042</v>
      </c>
      <c r="K277" s="5">
        <v>1</v>
      </c>
      <c r="L277" s="5">
        <v>0</v>
      </c>
      <c r="M277" s="19">
        <v>-36.799999999999997</v>
      </c>
      <c r="N277" s="19" t="s">
        <v>459</v>
      </c>
      <c r="O277" s="19">
        <f t="shared" si="63"/>
        <v>-33.299999999999997</v>
      </c>
      <c r="P277" s="20">
        <v>-4.3</v>
      </c>
      <c r="Q277" s="19" t="s">
        <v>459</v>
      </c>
      <c r="R277" s="20">
        <f t="shared" si="61"/>
        <v>-8.5542838218248072</v>
      </c>
      <c r="S277" s="19">
        <f t="shared" si="62"/>
        <v>-13.854283821824808</v>
      </c>
      <c r="T277" s="20">
        <v>28.8</v>
      </c>
      <c r="U277" s="20">
        <f t="shared" si="64"/>
        <v>301.95</v>
      </c>
      <c r="V277" s="20" t="s">
        <v>841</v>
      </c>
      <c r="W277" s="19">
        <f t="shared" si="65"/>
        <v>20.115564475199356</v>
      </c>
      <c r="X277" s="21">
        <f t="shared" si="66"/>
        <v>989.6710822686365</v>
      </c>
      <c r="Y277" s="21">
        <f t="shared" si="67"/>
        <v>819.65791259744242</v>
      </c>
    </row>
    <row r="278" spans="1:26" ht="12.75" customHeight="1" x14ac:dyDescent="0.2">
      <c r="A278" s="19">
        <v>256</v>
      </c>
      <c r="B278" s="19">
        <f>ABS(A278-D278)</f>
        <v>4</v>
      </c>
      <c r="C278" s="19">
        <f t="shared" ref="C278:C302" si="70">ABS(E278-A278)</f>
        <v>4</v>
      </c>
      <c r="D278" s="19">
        <v>252</v>
      </c>
      <c r="E278" s="19">
        <v>260</v>
      </c>
      <c r="F278" s="5" t="s">
        <v>1045</v>
      </c>
      <c r="G278" s="24">
        <v>51.227699999999999</v>
      </c>
      <c r="H278" s="24">
        <v>6.7735000000000003</v>
      </c>
      <c r="I278" s="5" t="s">
        <v>465</v>
      </c>
      <c r="J278" s="5" t="s">
        <v>480</v>
      </c>
      <c r="K278" s="5">
        <v>1</v>
      </c>
      <c r="L278" s="5">
        <v>0</v>
      </c>
      <c r="M278" s="19">
        <v>-30.8</v>
      </c>
      <c r="N278" s="19" t="s">
        <v>479</v>
      </c>
      <c r="O278" s="19">
        <f>M278+3.5</f>
        <v>-27.3</v>
      </c>
      <c r="P278" s="20">
        <v>3.2</v>
      </c>
      <c r="Q278" s="20" t="s">
        <v>849</v>
      </c>
      <c r="R278" s="20">
        <f t="shared" si="61"/>
        <v>-10.208462073764789</v>
      </c>
      <c r="S278" s="19">
        <f t="shared" si="62"/>
        <v>-8.0084620737647896</v>
      </c>
      <c r="T278" s="20">
        <v>14.25</v>
      </c>
      <c r="U278" s="20">
        <f>T278+273.15</f>
        <v>287.39999999999998</v>
      </c>
      <c r="V278" s="23" t="s">
        <v>850</v>
      </c>
      <c r="W278" s="19">
        <f>1000*((S278+1000)/(O278+1000)-1)</f>
        <v>19.832978231967946</v>
      </c>
      <c r="X278" s="21">
        <f>(168/(26.5-W278))/(EXP(-58.0931+90.5069*(100/U278)+22.294*LN(U278/100)+34*(0.02777+(-0.02589)*(U278/100)+0.00506*(U278/100)^2)))</f>
        <v>637.17981065946265</v>
      </c>
      <c r="Y278" s="21">
        <f>(82.4/(23.9-W278))/(EXP(-58.093+90.5069*(100/U278)+22.294*LN(U278/100)+34*(0.02777+(-0.0259)*(U278/100)+0.00506*(U278/100)^2)))</f>
        <v>512.7625025535317</v>
      </c>
    </row>
    <row r="279" spans="1:26" x14ac:dyDescent="0.2">
      <c r="A279" s="19">
        <v>360</v>
      </c>
      <c r="B279" s="19">
        <f t="shared" ref="B279:B295" si="71">ABS(A279-D279)</f>
        <v>15.800000000000011</v>
      </c>
      <c r="C279" s="19">
        <f t="shared" si="70"/>
        <v>12.199999999999989</v>
      </c>
      <c r="D279" s="19">
        <v>375.8</v>
      </c>
      <c r="E279" s="19">
        <v>372.2</v>
      </c>
      <c r="F279" s="5" t="s">
        <v>1047</v>
      </c>
      <c r="G279" s="24">
        <v>50.5</v>
      </c>
      <c r="H279" s="24">
        <v>20.3</v>
      </c>
      <c r="I279" s="5" t="s">
        <v>1192</v>
      </c>
      <c r="J279" s="5">
        <v>70.05</v>
      </c>
      <c r="K279" s="25">
        <v>1</v>
      </c>
      <c r="L279" s="25">
        <v>0</v>
      </c>
      <c r="M279" s="19">
        <v>-31.8</v>
      </c>
      <c r="N279" s="19" t="s">
        <v>1193</v>
      </c>
      <c r="O279" s="20">
        <f t="shared" ref="O279:O301" si="72">M279+3.5</f>
        <v>-28.3</v>
      </c>
      <c r="P279" s="20">
        <v>0.8</v>
      </c>
      <c r="Q279" s="19" t="s">
        <v>1194</v>
      </c>
      <c r="R279" s="20">
        <f>24.12-(9866/U279)</f>
        <v>-8.44105610561056</v>
      </c>
      <c r="S279" s="19">
        <f t="shared" si="62"/>
        <v>-8.6410561056105593</v>
      </c>
      <c r="T279" s="20">
        <v>30</v>
      </c>
      <c r="U279" s="20">
        <f t="shared" ref="U279:U301" si="73">T279+273</f>
        <v>303</v>
      </c>
      <c r="V279" s="23" t="s">
        <v>860</v>
      </c>
      <c r="W279" s="19">
        <f t="shared" ref="W279:W301" si="74">1000*((S279+1000)/(O279+1000)-1)</f>
        <v>20.2314952087983</v>
      </c>
      <c r="X279" s="21">
        <f t="shared" ref="X279:X301" si="75">(168/(26.5-W279))/(EXP(-58.0931+90.5069*(100/U279)+22.294*LN(U279/100)+34*(0.02777+(-0.02589)*(U279/100)+0.00506*(U279/100)^2)))</f>
        <v>1033.2793117529179</v>
      </c>
      <c r="Y279" s="21">
        <f t="shared" ref="Y279:Y301" si="76">(82.4/(23.9-W279))/(EXP(-58.093+90.5069*(100/U279)+22.294*LN(U279/100)+34*(0.02777+(-0.0259)*(U279/100)+0.00506*(U279/100)^2)))</f>
        <v>866.79124539351574</v>
      </c>
    </row>
    <row r="280" spans="1:26" x14ac:dyDescent="0.2">
      <c r="A280" s="19">
        <v>362</v>
      </c>
      <c r="B280" s="19">
        <f t="shared" si="71"/>
        <v>13.800000000000011</v>
      </c>
      <c r="C280" s="19">
        <f t="shared" si="70"/>
        <v>10.199999999999989</v>
      </c>
      <c r="D280" s="19">
        <v>375.8</v>
      </c>
      <c r="E280" s="19">
        <v>372.2</v>
      </c>
      <c r="F280" s="5" t="s">
        <v>1047</v>
      </c>
      <c r="G280" s="24">
        <v>50.5</v>
      </c>
      <c r="H280" s="24">
        <v>20.3</v>
      </c>
      <c r="I280" s="5" t="s">
        <v>1192</v>
      </c>
      <c r="J280" s="5">
        <v>66.05</v>
      </c>
      <c r="K280" s="25">
        <v>1</v>
      </c>
      <c r="L280" s="25">
        <v>0</v>
      </c>
      <c r="M280" s="19">
        <v>-31.9</v>
      </c>
      <c r="N280" s="19" t="s">
        <v>1193</v>
      </c>
      <c r="O280" s="20">
        <f t="shared" si="72"/>
        <v>-28.4</v>
      </c>
      <c r="P280" s="20">
        <v>0.8</v>
      </c>
      <c r="Q280" s="19" t="s">
        <v>1194</v>
      </c>
      <c r="R280" s="20">
        <f t="shared" ref="R280:R301" si="77">24.12-(9866/U280)</f>
        <v>-8.44105610561056</v>
      </c>
      <c r="S280" s="19">
        <f t="shared" si="62"/>
        <v>-8.6410561056105593</v>
      </c>
      <c r="T280" s="20">
        <v>30</v>
      </c>
      <c r="U280" s="20">
        <f t="shared" si="73"/>
        <v>303</v>
      </c>
      <c r="V280" s="23" t="s">
        <v>860</v>
      </c>
      <c r="W280" s="19">
        <f t="shared" si="74"/>
        <v>20.336500508840505</v>
      </c>
      <c r="X280" s="21">
        <f t="shared" si="75"/>
        <v>1050.8829157304378</v>
      </c>
      <c r="Y280" s="21">
        <f t="shared" si="76"/>
        <v>892.33290044981743</v>
      </c>
    </row>
    <row r="281" spans="1:26" x14ac:dyDescent="0.2">
      <c r="A281" s="19">
        <v>365.5</v>
      </c>
      <c r="B281" s="19">
        <f t="shared" si="71"/>
        <v>10.300000000000011</v>
      </c>
      <c r="C281" s="19">
        <f t="shared" si="70"/>
        <v>6.6999999999999886</v>
      </c>
      <c r="D281" s="19">
        <v>375.8</v>
      </c>
      <c r="E281" s="19">
        <v>372.2</v>
      </c>
      <c r="F281" s="5" t="s">
        <v>1047</v>
      </c>
      <c r="G281" s="24">
        <v>50.5</v>
      </c>
      <c r="H281" s="24">
        <v>20.3</v>
      </c>
      <c r="I281" s="5" t="s">
        <v>1192</v>
      </c>
      <c r="J281" s="5">
        <v>62.25</v>
      </c>
      <c r="K281" s="25">
        <v>1</v>
      </c>
      <c r="L281" s="25">
        <v>0</v>
      </c>
      <c r="M281" s="19">
        <v>-31.9</v>
      </c>
      <c r="N281" s="19" t="s">
        <v>1193</v>
      </c>
      <c r="O281" s="20">
        <f t="shared" si="72"/>
        <v>-28.4</v>
      </c>
      <c r="P281" s="20">
        <v>0.7</v>
      </c>
      <c r="Q281" s="19" t="s">
        <v>1194</v>
      </c>
      <c r="R281" s="20">
        <f t="shared" si="77"/>
        <v>-8.44105610561056</v>
      </c>
      <c r="S281" s="19">
        <f t="shared" si="62"/>
        <v>-8.7410561056105607</v>
      </c>
      <c r="T281" s="20">
        <v>30</v>
      </c>
      <c r="U281" s="20">
        <f t="shared" si="73"/>
        <v>303</v>
      </c>
      <c r="V281" s="23" t="s">
        <v>860</v>
      </c>
      <c r="W281" s="19">
        <f t="shared" si="74"/>
        <v>20.233577495254671</v>
      </c>
      <c r="X281" s="21">
        <f t="shared" si="75"/>
        <v>1033.6226629257574</v>
      </c>
      <c r="Y281" s="21">
        <f t="shared" si="76"/>
        <v>867.28352572085066</v>
      </c>
    </row>
    <row r="282" spans="1:26" x14ac:dyDescent="0.2">
      <c r="A282" s="19">
        <v>366</v>
      </c>
      <c r="B282" s="19">
        <f t="shared" si="71"/>
        <v>9.8000000000000114</v>
      </c>
      <c r="C282" s="19">
        <f t="shared" si="70"/>
        <v>6.1999999999999886</v>
      </c>
      <c r="D282" s="19">
        <v>375.8</v>
      </c>
      <c r="E282" s="19">
        <v>372.2</v>
      </c>
      <c r="F282" s="5" t="s">
        <v>1047</v>
      </c>
      <c r="G282" s="24">
        <v>50.5</v>
      </c>
      <c r="H282" s="24">
        <v>20.3</v>
      </c>
      <c r="I282" s="5" t="s">
        <v>1192</v>
      </c>
      <c r="J282" s="5">
        <v>58.85</v>
      </c>
      <c r="K282" s="25">
        <v>1</v>
      </c>
      <c r="L282" s="25">
        <v>0</v>
      </c>
      <c r="M282" s="19">
        <v>-31.4</v>
      </c>
      <c r="N282" s="19" t="s">
        <v>1193</v>
      </c>
      <c r="O282" s="20">
        <f t="shared" si="72"/>
        <v>-27.9</v>
      </c>
      <c r="P282" s="20">
        <v>0.8</v>
      </c>
      <c r="Q282" s="19" t="s">
        <v>1194</v>
      </c>
      <c r="R282" s="20">
        <f t="shared" si="77"/>
        <v>-8.44105610561056</v>
      </c>
      <c r="S282" s="19">
        <f t="shared" si="62"/>
        <v>-8.6410561056105593</v>
      </c>
      <c r="T282" s="20">
        <v>30</v>
      </c>
      <c r="U282" s="20">
        <f t="shared" si="73"/>
        <v>303</v>
      </c>
      <c r="V282" s="23" t="s">
        <v>860</v>
      </c>
      <c r="W282" s="19">
        <f t="shared" si="74"/>
        <v>19.811690046692032</v>
      </c>
      <c r="X282" s="21">
        <f t="shared" si="75"/>
        <v>968.42346745148188</v>
      </c>
      <c r="Y282" s="21">
        <f t="shared" si="76"/>
        <v>777.78541084560163</v>
      </c>
    </row>
    <row r="283" spans="1:26" x14ac:dyDescent="0.2">
      <c r="A283" s="19">
        <v>367</v>
      </c>
      <c r="B283" s="19">
        <f t="shared" si="71"/>
        <v>8.8000000000000114</v>
      </c>
      <c r="C283" s="19">
        <f t="shared" si="70"/>
        <v>5.1999999999999886</v>
      </c>
      <c r="D283" s="19">
        <v>375.8</v>
      </c>
      <c r="E283" s="19">
        <v>372.2</v>
      </c>
      <c r="F283" s="5" t="s">
        <v>1047</v>
      </c>
      <c r="G283" s="24">
        <v>50.5</v>
      </c>
      <c r="H283" s="24">
        <v>20.3</v>
      </c>
      <c r="I283" s="5" t="s">
        <v>1192</v>
      </c>
      <c r="J283" s="5">
        <v>56.35</v>
      </c>
      <c r="K283" s="25">
        <v>1</v>
      </c>
      <c r="L283" s="25">
        <v>0</v>
      </c>
      <c r="M283" s="19">
        <v>-31.5</v>
      </c>
      <c r="N283" s="19" t="s">
        <v>1193</v>
      </c>
      <c r="O283" s="20">
        <f t="shared" si="72"/>
        <v>-28</v>
      </c>
      <c r="P283" s="20">
        <v>1.1000000000000001</v>
      </c>
      <c r="Q283" s="19" t="s">
        <v>1194</v>
      </c>
      <c r="R283" s="20">
        <f t="shared" si="77"/>
        <v>-8.44105610561056</v>
      </c>
      <c r="S283" s="19">
        <f t="shared" si="62"/>
        <v>-8.3410561056105603</v>
      </c>
      <c r="T283" s="20">
        <v>30</v>
      </c>
      <c r="U283" s="20">
        <f t="shared" si="73"/>
        <v>303</v>
      </c>
      <c r="V283" s="23" t="s">
        <v>860</v>
      </c>
      <c r="W283" s="19">
        <f t="shared" si="74"/>
        <v>20.225250920153705</v>
      </c>
      <c r="X283" s="21">
        <f t="shared" si="75"/>
        <v>1032.2510484405575</v>
      </c>
      <c r="Y283" s="21">
        <f t="shared" si="76"/>
        <v>865.31835714638908</v>
      </c>
    </row>
    <row r="284" spans="1:26" x14ac:dyDescent="0.2">
      <c r="A284" s="19">
        <v>367.8</v>
      </c>
      <c r="B284" s="19">
        <f t="shared" si="71"/>
        <v>8</v>
      </c>
      <c r="C284" s="19">
        <f t="shared" si="70"/>
        <v>4.3999999999999773</v>
      </c>
      <c r="D284" s="19">
        <v>375.8</v>
      </c>
      <c r="E284" s="19">
        <v>372.2</v>
      </c>
      <c r="F284" s="5" t="s">
        <v>1047</v>
      </c>
      <c r="G284" s="24">
        <v>50.5</v>
      </c>
      <c r="H284" s="24">
        <v>20.3</v>
      </c>
      <c r="I284" s="5" t="s">
        <v>1192</v>
      </c>
      <c r="J284" s="5">
        <v>54.75</v>
      </c>
      <c r="K284" s="25">
        <v>1</v>
      </c>
      <c r="L284" s="25">
        <v>0</v>
      </c>
      <c r="M284" s="19">
        <v>-30.9</v>
      </c>
      <c r="N284" s="19" t="s">
        <v>1193</v>
      </c>
      <c r="O284" s="20">
        <f t="shared" si="72"/>
        <v>-27.4</v>
      </c>
      <c r="P284" s="20">
        <v>1.3</v>
      </c>
      <c r="Q284" s="19" t="s">
        <v>1194</v>
      </c>
      <c r="R284" s="20">
        <f t="shared" si="77"/>
        <v>-8.44105610561056</v>
      </c>
      <c r="S284" s="19">
        <f t="shared" si="62"/>
        <v>-8.1410561056105593</v>
      </c>
      <c r="T284" s="20">
        <v>30</v>
      </c>
      <c r="U284" s="20">
        <f t="shared" si="73"/>
        <v>303</v>
      </c>
      <c r="V284" s="23" t="s">
        <v>860</v>
      </c>
      <c r="W284" s="19">
        <f t="shared" si="74"/>
        <v>19.801505135090824</v>
      </c>
      <c r="X284" s="21">
        <f t="shared" si="75"/>
        <v>966.95100123221243</v>
      </c>
      <c r="Y284" s="21">
        <f t="shared" si="76"/>
        <v>775.85258528029578</v>
      </c>
    </row>
    <row r="285" spans="1:26" x14ac:dyDescent="0.2">
      <c r="A285" s="19">
        <v>368</v>
      </c>
      <c r="B285" s="19">
        <f t="shared" si="71"/>
        <v>7.8000000000000114</v>
      </c>
      <c r="C285" s="19">
        <f t="shared" si="70"/>
        <v>4.1999999999999886</v>
      </c>
      <c r="D285" s="19">
        <v>375.8</v>
      </c>
      <c r="E285" s="19">
        <v>372.2</v>
      </c>
      <c r="F285" s="5" t="s">
        <v>1047</v>
      </c>
      <c r="G285" s="24">
        <v>50.5</v>
      </c>
      <c r="H285" s="24">
        <v>20.3</v>
      </c>
      <c r="I285" s="5" t="s">
        <v>1192</v>
      </c>
      <c r="J285" s="5">
        <v>51.65</v>
      </c>
      <c r="K285" s="25">
        <v>1</v>
      </c>
      <c r="L285" s="25">
        <v>0</v>
      </c>
      <c r="M285" s="19">
        <v>-30.2</v>
      </c>
      <c r="N285" s="19" t="s">
        <v>1193</v>
      </c>
      <c r="O285" s="20">
        <f t="shared" si="72"/>
        <v>-26.7</v>
      </c>
      <c r="P285" s="20">
        <v>1.4</v>
      </c>
      <c r="Q285" s="19" t="s">
        <v>1194</v>
      </c>
      <c r="R285" s="20">
        <f t="shared" si="77"/>
        <v>-8.506030706727234</v>
      </c>
      <c r="S285" s="19">
        <f t="shared" si="62"/>
        <v>-8.1060307067272337</v>
      </c>
      <c r="T285" s="20">
        <v>29.396576791233969</v>
      </c>
      <c r="U285" s="20">
        <f t="shared" si="73"/>
        <v>302.396576791234</v>
      </c>
      <c r="V285" s="23" t="s">
        <v>860</v>
      </c>
      <c r="W285" s="19">
        <f t="shared" si="74"/>
        <v>19.104047357723974</v>
      </c>
      <c r="X285" s="21">
        <f t="shared" si="75"/>
        <v>863.42612456648453</v>
      </c>
      <c r="Y285" s="21">
        <f t="shared" si="76"/>
        <v>653.68036533857855</v>
      </c>
    </row>
    <row r="286" spans="1:26" x14ac:dyDescent="0.2">
      <c r="A286" s="19">
        <v>368.5</v>
      </c>
      <c r="B286" s="19">
        <f t="shared" si="71"/>
        <v>7.3000000000000114</v>
      </c>
      <c r="C286" s="19">
        <f t="shared" si="70"/>
        <v>3.6999999999999886</v>
      </c>
      <c r="D286" s="19">
        <v>375.8</v>
      </c>
      <c r="E286" s="19">
        <v>372.2</v>
      </c>
      <c r="F286" s="5" t="s">
        <v>1047</v>
      </c>
      <c r="G286" s="24">
        <v>50.5</v>
      </c>
      <c r="H286" s="24">
        <v>20.3</v>
      </c>
      <c r="I286" s="5" t="s">
        <v>1192</v>
      </c>
      <c r="J286" s="5">
        <v>50.35</v>
      </c>
      <c r="K286" s="25">
        <v>1</v>
      </c>
      <c r="L286" s="25">
        <v>0</v>
      </c>
      <c r="M286" s="19">
        <v>-30.4</v>
      </c>
      <c r="N286" s="19" t="s">
        <v>1193</v>
      </c>
      <c r="O286" s="20">
        <f t="shared" si="72"/>
        <v>-26.9</v>
      </c>
      <c r="P286" s="20">
        <v>0.6</v>
      </c>
      <c r="Q286" s="19" t="s">
        <v>1194</v>
      </c>
      <c r="R286" s="20">
        <f t="shared" si="77"/>
        <v>-8.4893840528920812</v>
      </c>
      <c r="S286" s="19">
        <f t="shared" si="62"/>
        <v>-8.8893840528920816</v>
      </c>
      <c r="T286" s="20">
        <v>29.550946193814969</v>
      </c>
      <c r="U286" s="20">
        <f t="shared" si="73"/>
        <v>302.55094619381498</v>
      </c>
      <c r="V286" s="23" t="s">
        <v>860</v>
      </c>
      <c r="W286" s="19">
        <f t="shared" si="74"/>
        <v>18.50849444775249</v>
      </c>
      <c r="X286" s="21">
        <f t="shared" si="75"/>
        <v>801.99906843265353</v>
      </c>
      <c r="Y286" s="21">
        <f t="shared" si="76"/>
        <v>583.5978189929225</v>
      </c>
    </row>
    <row r="287" spans="1:26" x14ac:dyDescent="0.2">
      <c r="A287" s="19">
        <v>369</v>
      </c>
      <c r="B287" s="19">
        <f t="shared" si="71"/>
        <v>6.8000000000000114</v>
      </c>
      <c r="C287" s="19">
        <f t="shared" si="70"/>
        <v>3.1999999999999886</v>
      </c>
      <c r="D287" s="19">
        <v>375.8</v>
      </c>
      <c r="E287" s="19">
        <v>372.2</v>
      </c>
      <c r="F287" s="5" t="s">
        <v>1048</v>
      </c>
      <c r="G287" s="24">
        <v>50.5</v>
      </c>
      <c r="H287" s="24">
        <v>20.3</v>
      </c>
      <c r="I287" s="5" t="s">
        <v>1192</v>
      </c>
      <c r="J287" s="5">
        <v>49.35</v>
      </c>
      <c r="K287" s="25">
        <v>1</v>
      </c>
      <c r="L287" s="25">
        <v>0</v>
      </c>
      <c r="M287" s="19">
        <v>-30.1</v>
      </c>
      <c r="N287" s="19" t="s">
        <v>1193</v>
      </c>
      <c r="O287" s="20">
        <f t="shared" si="72"/>
        <v>-26.6</v>
      </c>
      <c r="P287" s="20">
        <v>0.9</v>
      </c>
      <c r="Q287" s="19" t="s">
        <v>1194</v>
      </c>
      <c r="R287" s="20">
        <f t="shared" si="77"/>
        <v>-8.4090987766031979</v>
      </c>
      <c r="S287" s="19">
        <f t="shared" si="62"/>
        <v>-8.5090987766031976</v>
      </c>
      <c r="T287" s="20">
        <v>30.297674114974068</v>
      </c>
      <c r="U287" s="20">
        <f t="shared" si="73"/>
        <v>303.29767411497409</v>
      </c>
      <c r="V287" s="23" t="s">
        <v>860</v>
      </c>
      <c r="W287" s="19">
        <f t="shared" si="74"/>
        <v>18.585269389148174</v>
      </c>
      <c r="X287" s="21">
        <f t="shared" si="75"/>
        <v>824.06170212253005</v>
      </c>
      <c r="Y287" s="21">
        <f t="shared" si="76"/>
        <v>602.47213154436156</v>
      </c>
    </row>
    <row r="288" spans="1:26" x14ac:dyDescent="0.2">
      <c r="A288" s="19">
        <v>370.5</v>
      </c>
      <c r="B288" s="19">
        <f t="shared" si="71"/>
        <v>5.3000000000000114</v>
      </c>
      <c r="C288" s="19">
        <f t="shared" si="70"/>
        <v>1.6999999999999886</v>
      </c>
      <c r="D288" s="19">
        <v>375.8</v>
      </c>
      <c r="E288" s="19">
        <v>372.2</v>
      </c>
      <c r="F288" s="5" t="s">
        <v>1048</v>
      </c>
      <c r="G288" s="24">
        <v>50.5</v>
      </c>
      <c r="H288" s="24">
        <v>20.3</v>
      </c>
      <c r="I288" s="5" t="s">
        <v>1192</v>
      </c>
      <c r="J288" s="5">
        <v>49.25</v>
      </c>
      <c r="K288" s="25">
        <v>1</v>
      </c>
      <c r="L288" s="25">
        <v>0</v>
      </c>
      <c r="M288" s="19">
        <v>-30.4</v>
      </c>
      <c r="N288" s="19" t="s">
        <v>1193</v>
      </c>
      <c r="O288" s="20">
        <f t="shared" si="72"/>
        <v>-26.9</v>
      </c>
      <c r="P288" s="20">
        <v>0.9</v>
      </c>
      <c r="Q288" s="19" t="s">
        <v>1194</v>
      </c>
      <c r="R288" s="20">
        <f t="shared" si="77"/>
        <v>-8.3941575100244386</v>
      </c>
      <c r="S288" s="19">
        <f t="shared" si="62"/>
        <v>-8.4941575100244382</v>
      </c>
      <c r="T288" s="20">
        <v>30.437048828905155</v>
      </c>
      <c r="U288" s="20">
        <f t="shared" si="73"/>
        <v>303.43704882890518</v>
      </c>
      <c r="V288" s="23" t="s">
        <v>860</v>
      </c>
      <c r="W288" s="19">
        <f t="shared" si="74"/>
        <v>18.914646480295396</v>
      </c>
      <c r="X288" s="21">
        <f t="shared" si="75"/>
        <v>862.63183366996952</v>
      </c>
      <c r="Y288" s="21">
        <f t="shared" si="76"/>
        <v>644.3590057977151</v>
      </c>
    </row>
    <row r="289" spans="1:25" x14ac:dyDescent="0.2">
      <c r="A289" s="19">
        <v>371</v>
      </c>
      <c r="B289" s="19">
        <f t="shared" si="71"/>
        <v>4.8000000000000114</v>
      </c>
      <c r="C289" s="19">
        <f t="shared" si="70"/>
        <v>1.1999999999999886</v>
      </c>
      <c r="D289" s="19">
        <v>375.8</v>
      </c>
      <c r="E289" s="19">
        <v>372.2</v>
      </c>
      <c r="F289" s="5" t="s">
        <v>1048</v>
      </c>
      <c r="G289" s="24">
        <v>50.5</v>
      </c>
      <c r="H289" s="24">
        <v>20.3</v>
      </c>
      <c r="I289" s="5" t="s">
        <v>1192</v>
      </c>
      <c r="J289" s="5">
        <v>46.4</v>
      </c>
      <c r="K289" s="25">
        <v>1</v>
      </c>
      <c r="L289" s="25">
        <v>0</v>
      </c>
      <c r="M289" s="19">
        <v>-30.4</v>
      </c>
      <c r="N289" s="19" t="s">
        <v>1193</v>
      </c>
      <c r="O289" s="20">
        <f t="shared" si="72"/>
        <v>-26.9</v>
      </c>
      <c r="P289" s="20">
        <v>-0.3</v>
      </c>
      <c r="Q289" s="19" t="s">
        <v>1194</v>
      </c>
      <c r="R289" s="20">
        <f t="shared" si="77"/>
        <v>-8.3272230004541434</v>
      </c>
      <c r="S289" s="19">
        <f t="shared" si="62"/>
        <v>-9.6272230004541441</v>
      </c>
      <c r="T289" s="20">
        <v>31.063001011270273</v>
      </c>
      <c r="U289" s="20">
        <f t="shared" si="73"/>
        <v>304.06300101127027</v>
      </c>
      <c r="V289" s="23" t="s">
        <v>860</v>
      </c>
      <c r="W289" s="19">
        <f t="shared" si="74"/>
        <v>17.750258965723908</v>
      </c>
      <c r="X289" s="21">
        <f t="shared" si="75"/>
        <v>758.70409470114555</v>
      </c>
      <c r="Y289" s="21">
        <f t="shared" si="76"/>
        <v>529.94924733000551</v>
      </c>
    </row>
    <row r="290" spans="1:25" x14ac:dyDescent="0.2">
      <c r="A290" s="19">
        <v>371</v>
      </c>
      <c r="B290" s="19">
        <f t="shared" si="71"/>
        <v>4.8000000000000114</v>
      </c>
      <c r="C290" s="19">
        <f t="shared" si="70"/>
        <v>1.1999999999999886</v>
      </c>
      <c r="D290" s="19">
        <v>375.8</v>
      </c>
      <c r="E290" s="19">
        <v>372.2</v>
      </c>
      <c r="F290" s="5" t="s">
        <v>1048</v>
      </c>
      <c r="G290" s="24">
        <v>50.5</v>
      </c>
      <c r="H290" s="24">
        <v>20.3</v>
      </c>
      <c r="I290" s="5" t="s">
        <v>1192</v>
      </c>
      <c r="J290" s="5">
        <v>45.9</v>
      </c>
      <c r="K290" s="25">
        <v>1</v>
      </c>
      <c r="L290" s="25">
        <v>0</v>
      </c>
      <c r="M290" s="19">
        <v>-31.6</v>
      </c>
      <c r="N290" s="19" t="s">
        <v>1193</v>
      </c>
      <c r="O290" s="20">
        <f t="shared" si="72"/>
        <v>-28.1</v>
      </c>
      <c r="P290" s="20">
        <v>0.9</v>
      </c>
      <c r="Q290" s="19" t="s">
        <v>1194</v>
      </c>
      <c r="R290" s="20">
        <f t="shared" si="77"/>
        <v>-8.2832978421182482</v>
      </c>
      <c r="S290" s="19">
        <f t="shared" si="62"/>
        <v>-8.3832978421182478</v>
      </c>
      <c r="T290" s="20">
        <v>31.475181756840737</v>
      </c>
      <c r="U290" s="20">
        <f t="shared" si="73"/>
        <v>304.47518175684075</v>
      </c>
      <c r="V290" s="23" t="s">
        <v>860</v>
      </c>
      <c r="W290" s="19">
        <f t="shared" si="74"/>
        <v>20.286760117174339</v>
      </c>
      <c r="X290" s="21">
        <f t="shared" si="75"/>
        <v>1078.5372208522751</v>
      </c>
      <c r="Y290" s="21">
        <f t="shared" si="76"/>
        <v>910.5012626070054</v>
      </c>
    </row>
    <row r="291" spans="1:25" x14ac:dyDescent="0.2">
      <c r="A291" s="19">
        <v>372.9</v>
      </c>
      <c r="B291" s="19">
        <f t="shared" si="71"/>
        <v>0.69999999999998863</v>
      </c>
      <c r="C291" s="19">
        <f t="shared" si="70"/>
        <v>9.8000000000000114</v>
      </c>
      <c r="D291" s="19">
        <v>372.2</v>
      </c>
      <c r="E291" s="19">
        <v>382.7</v>
      </c>
      <c r="F291" s="5" t="s">
        <v>1052</v>
      </c>
      <c r="G291" s="24">
        <v>50.5</v>
      </c>
      <c r="H291" s="24">
        <v>20.3</v>
      </c>
      <c r="I291" s="5" t="s">
        <v>1192</v>
      </c>
      <c r="J291" s="5">
        <v>45.2</v>
      </c>
      <c r="K291" s="25">
        <v>1</v>
      </c>
      <c r="L291" s="25">
        <v>0</v>
      </c>
      <c r="M291" s="19">
        <v>-31.6</v>
      </c>
      <c r="N291" s="19" t="s">
        <v>1193</v>
      </c>
      <c r="O291" s="20">
        <f t="shared" si="72"/>
        <v>-28.1</v>
      </c>
      <c r="P291" s="20">
        <v>0.2</v>
      </c>
      <c r="Q291" s="19" t="s">
        <v>1194</v>
      </c>
      <c r="R291" s="20">
        <f t="shared" si="77"/>
        <v>-8.2223592549311668</v>
      </c>
      <c r="S291" s="19">
        <f t="shared" si="62"/>
        <v>-9.0223592549311675</v>
      </c>
      <c r="T291" s="20">
        <v>32.048865552247932</v>
      </c>
      <c r="U291" s="20">
        <f t="shared" si="73"/>
        <v>305.04886555224795</v>
      </c>
      <c r="V291" s="23" t="s">
        <v>860</v>
      </c>
      <c r="W291" s="19">
        <f t="shared" si="74"/>
        <v>19.629221879893912</v>
      </c>
      <c r="X291" s="21">
        <f t="shared" si="75"/>
        <v>988.05336765732568</v>
      </c>
      <c r="Y291" s="21">
        <f t="shared" si="76"/>
        <v>780.37662750351137</v>
      </c>
    </row>
    <row r="292" spans="1:25" x14ac:dyDescent="0.2">
      <c r="A292" s="19">
        <v>373</v>
      </c>
      <c r="B292" s="19">
        <f t="shared" si="71"/>
        <v>0.80000000000001137</v>
      </c>
      <c r="C292" s="19">
        <f t="shared" si="70"/>
        <v>9.6999999999999886</v>
      </c>
      <c r="D292" s="19">
        <v>372.2</v>
      </c>
      <c r="E292" s="19">
        <v>382.7</v>
      </c>
      <c r="F292" s="5" t="s">
        <v>1052</v>
      </c>
      <c r="G292" s="24">
        <v>50.5</v>
      </c>
      <c r="H292" s="24">
        <v>20.3</v>
      </c>
      <c r="I292" s="5" t="s">
        <v>1192</v>
      </c>
      <c r="J292" s="5">
        <v>44.7</v>
      </c>
      <c r="K292" s="25">
        <v>1</v>
      </c>
      <c r="L292" s="25">
        <v>0</v>
      </c>
      <c r="M292" s="19">
        <v>-33</v>
      </c>
      <c r="N292" s="19" t="s">
        <v>1193</v>
      </c>
      <c r="O292" s="20">
        <f t="shared" si="72"/>
        <v>-29.5</v>
      </c>
      <c r="P292" s="20">
        <v>0.2</v>
      </c>
      <c r="Q292" s="19" t="s">
        <v>1194</v>
      </c>
      <c r="R292" s="20">
        <f t="shared" si="77"/>
        <v>-8.1943206996819846</v>
      </c>
      <c r="S292" s="19">
        <f t="shared" si="62"/>
        <v>-8.9943206996819853</v>
      </c>
      <c r="T292" s="20">
        <v>32.313550969898394</v>
      </c>
      <c r="U292" s="20">
        <f t="shared" si="73"/>
        <v>305.31355096989842</v>
      </c>
      <c r="V292" s="23" t="s">
        <v>860</v>
      </c>
      <c r="W292" s="19">
        <f t="shared" si="74"/>
        <v>21.128984338297798</v>
      </c>
      <c r="X292" s="21">
        <f t="shared" si="75"/>
        <v>1271.4755715560279</v>
      </c>
      <c r="Y292" s="21">
        <f t="shared" si="76"/>
        <v>1209.903647173677</v>
      </c>
    </row>
    <row r="293" spans="1:25" x14ac:dyDescent="0.2">
      <c r="A293" s="19">
        <v>373.5</v>
      </c>
      <c r="B293" s="19">
        <f t="shared" si="71"/>
        <v>1.3000000000000114</v>
      </c>
      <c r="C293" s="19">
        <f t="shared" si="70"/>
        <v>9.1999999999999886</v>
      </c>
      <c r="D293" s="19">
        <v>372.2</v>
      </c>
      <c r="E293" s="19">
        <v>382.7</v>
      </c>
      <c r="F293" s="5" t="s">
        <v>1052</v>
      </c>
      <c r="G293" s="24">
        <v>50.5</v>
      </c>
      <c r="H293" s="24">
        <v>20.3</v>
      </c>
      <c r="I293" s="5" t="s">
        <v>1192</v>
      </c>
      <c r="J293" s="5">
        <v>44.300000000000004</v>
      </c>
      <c r="K293" s="25">
        <v>1</v>
      </c>
      <c r="L293" s="25">
        <v>0</v>
      </c>
      <c r="M293" s="19">
        <v>-33</v>
      </c>
      <c r="N293" s="19" t="s">
        <v>1193</v>
      </c>
      <c r="O293" s="20">
        <f t="shared" si="72"/>
        <v>-29.5</v>
      </c>
      <c r="P293" s="20">
        <v>-0.2</v>
      </c>
      <c r="Q293" s="19" t="s">
        <v>1194</v>
      </c>
      <c r="R293" s="20">
        <f t="shared" si="77"/>
        <v>-8.1798424997251153</v>
      </c>
      <c r="S293" s="19">
        <f t="shared" si="62"/>
        <v>-9.3798424997251146</v>
      </c>
      <c r="T293" s="20">
        <v>32.45040583662179</v>
      </c>
      <c r="U293" s="20">
        <f t="shared" si="73"/>
        <v>305.45040583662177</v>
      </c>
      <c r="V293" s="23" t="s">
        <v>860</v>
      </c>
      <c r="W293" s="19">
        <f t="shared" si="74"/>
        <v>20.731743946702519</v>
      </c>
      <c r="X293" s="21">
        <f t="shared" si="75"/>
        <v>1187.5386858791551</v>
      </c>
      <c r="Y293" s="21">
        <f t="shared" si="76"/>
        <v>1061.4451390194372</v>
      </c>
    </row>
    <row r="294" spans="1:25" x14ac:dyDescent="0.2">
      <c r="A294" s="19">
        <v>374</v>
      </c>
      <c r="B294" s="19">
        <f t="shared" si="71"/>
        <v>1.8000000000000114</v>
      </c>
      <c r="C294" s="19">
        <f t="shared" si="70"/>
        <v>8.6999999999999886</v>
      </c>
      <c r="D294" s="19">
        <v>372.2</v>
      </c>
      <c r="E294" s="19">
        <v>382.7</v>
      </c>
      <c r="F294" s="5" t="s">
        <v>1052</v>
      </c>
      <c r="G294" s="24">
        <v>50.5</v>
      </c>
      <c r="H294" s="24">
        <v>20.3</v>
      </c>
      <c r="I294" s="5" t="s">
        <v>1192</v>
      </c>
      <c r="J294" s="5">
        <v>43.4</v>
      </c>
      <c r="K294" s="25">
        <v>1</v>
      </c>
      <c r="L294" s="25">
        <v>0</v>
      </c>
      <c r="M294" s="19">
        <v>-33.299999999999997</v>
      </c>
      <c r="N294" s="19" t="s">
        <v>1193</v>
      </c>
      <c r="O294" s="20">
        <f t="shared" si="72"/>
        <v>-29.799999999999997</v>
      </c>
      <c r="P294" s="20">
        <v>-0.6</v>
      </c>
      <c r="Q294" s="19" t="s">
        <v>1194</v>
      </c>
      <c r="R294" s="20">
        <f t="shared" si="77"/>
        <v>-8.115863979619153</v>
      </c>
      <c r="S294" s="19">
        <f t="shared" si="62"/>
        <v>-9.7158639796191526</v>
      </c>
      <c r="T294" s="20">
        <v>33.056633265287793</v>
      </c>
      <c r="U294" s="20">
        <f t="shared" si="73"/>
        <v>306.05663326528781</v>
      </c>
      <c r="V294" s="23" t="s">
        <v>860</v>
      </c>
      <c r="W294" s="19">
        <f t="shared" si="74"/>
        <v>20.701026613461959</v>
      </c>
      <c r="X294" s="21">
        <f t="shared" si="75"/>
        <v>1197.2398188710215</v>
      </c>
      <c r="Y294" s="21">
        <f t="shared" si="76"/>
        <v>1065.48677924048</v>
      </c>
    </row>
    <row r="295" spans="1:25" x14ac:dyDescent="0.2">
      <c r="A295" s="19">
        <v>374.5</v>
      </c>
      <c r="B295" s="19">
        <f t="shared" si="71"/>
        <v>2.3000000000000114</v>
      </c>
      <c r="C295" s="19">
        <f t="shared" si="70"/>
        <v>8.1999999999999886</v>
      </c>
      <c r="D295" s="19">
        <v>372.2</v>
      </c>
      <c r="E295" s="19">
        <v>382.7</v>
      </c>
      <c r="F295" s="5" t="s">
        <v>1052</v>
      </c>
      <c r="G295" s="24">
        <v>50.5</v>
      </c>
      <c r="H295" s="24">
        <v>20.3</v>
      </c>
      <c r="I295" s="5" t="s">
        <v>1192</v>
      </c>
      <c r="J295" s="5">
        <v>42.5</v>
      </c>
      <c r="K295" s="25">
        <v>1</v>
      </c>
      <c r="L295" s="25">
        <v>0</v>
      </c>
      <c r="M295" s="19">
        <v>-32.799999999999997</v>
      </c>
      <c r="N295" s="19" t="s">
        <v>1193</v>
      </c>
      <c r="O295" s="20">
        <f t="shared" si="72"/>
        <v>-29.299999999999997</v>
      </c>
      <c r="P295" s="20">
        <v>-1</v>
      </c>
      <c r="Q295" s="19" t="s">
        <v>1194</v>
      </c>
      <c r="R295" s="20">
        <f t="shared" si="77"/>
        <v>-8.0308953189871808</v>
      </c>
      <c r="S295" s="19">
        <f t="shared" si="62"/>
        <v>-10.030895318987181</v>
      </c>
      <c r="T295" s="20">
        <v>33.865482348589168</v>
      </c>
      <c r="U295" s="20">
        <f t="shared" si="73"/>
        <v>306.86548234858918</v>
      </c>
      <c r="V295" s="23" t="s">
        <v>860</v>
      </c>
      <c r="W295" s="19">
        <f t="shared" si="74"/>
        <v>19.850731102310391</v>
      </c>
      <c r="X295" s="21">
        <f t="shared" si="75"/>
        <v>1062.7815524902398</v>
      </c>
      <c r="Y295" s="21">
        <f t="shared" si="76"/>
        <v>856.77918000041234</v>
      </c>
    </row>
    <row r="296" spans="1:25" x14ac:dyDescent="0.2">
      <c r="A296" s="19">
        <v>375</v>
      </c>
      <c r="B296" s="19">
        <f t="shared" ref="B296:B301" si="78">ABS(A296-E296)</f>
        <v>7.6999999999999886</v>
      </c>
      <c r="C296" s="19">
        <f t="shared" si="70"/>
        <v>7.6999999999999886</v>
      </c>
      <c r="D296" s="19">
        <v>372.2</v>
      </c>
      <c r="E296" s="19">
        <v>382.7</v>
      </c>
      <c r="F296" s="5" t="s">
        <v>1053</v>
      </c>
      <c r="G296" s="24">
        <v>50.5</v>
      </c>
      <c r="H296" s="24">
        <v>20.3</v>
      </c>
      <c r="I296" s="5" t="s">
        <v>1192</v>
      </c>
      <c r="J296" s="5">
        <v>40.300000000000004</v>
      </c>
      <c r="K296" s="25">
        <v>1</v>
      </c>
      <c r="L296" s="25">
        <v>0</v>
      </c>
      <c r="M296" s="19">
        <v>-33.1</v>
      </c>
      <c r="N296" s="19" t="s">
        <v>1193</v>
      </c>
      <c r="O296" s="20">
        <f t="shared" si="72"/>
        <v>-29.6</v>
      </c>
      <c r="P296" s="20">
        <v>0</v>
      </c>
      <c r="Q296" s="19" t="s">
        <v>1194</v>
      </c>
      <c r="R296" s="20">
        <f t="shared" si="77"/>
        <v>-8.0452896280843937</v>
      </c>
      <c r="S296" s="19">
        <f t="shared" si="62"/>
        <v>-9.0452896280843937</v>
      </c>
      <c r="T296" s="20">
        <v>33.728156782574921</v>
      </c>
      <c r="U296" s="20">
        <f t="shared" si="73"/>
        <v>306.7281567825749</v>
      </c>
      <c r="V296" s="23" t="s">
        <v>860</v>
      </c>
      <c r="W296" s="19">
        <f t="shared" si="74"/>
        <v>21.181688346986416</v>
      </c>
      <c r="X296" s="21">
        <f t="shared" si="75"/>
        <v>1324.792259947021</v>
      </c>
      <c r="Y296" s="21">
        <f t="shared" si="76"/>
        <v>1272.4763937552843</v>
      </c>
    </row>
    <row r="297" spans="1:25" x14ac:dyDescent="0.2">
      <c r="A297" s="19">
        <v>376</v>
      </c>
      <c r="B297" s="19">
        <f t="shared" si="78"/>
        <v>6.6999999999999886</v>
      </c>
      <c r="C297" s="19">
        <f t="shared" si="70"/>
        <v>6.6999999999999886</v>
      </c>
      <c r="D297" s="19">
        <v>372.2</v>
      </c>
      <c r="E297" s="19">
        <v>382.7</v>
      </c>
      <c r="F297" s="5" t="s">
        <v>1053</v>
      </c>
      <c r="G297" s="24">
        <v>50.5</v>
      </c>
      <c r="H297" s="24">
        <v>20.3</v>
      </c>
      <c r="I297" s="5" t="s">
        <v>1192</v>
      </c>
      <c r="J297" s="5">
        <v>36.5</v>
      </c>
      <c r="K297" s="25">
        <v>1</v>
      </c>
      <c r="L297" s="25">
        <v>0</v>
      </c>
      <c r="M297" s="19">
        <v>-33.200000000000003</v>
      </c>
      <c r="N297" s="19" t="s">
        <v>1193</v>
      </c>
      <c r="O297" s="20">
        <f t="shared" si="72"/>
        <v>-29.700000000000003</v>
      </c>
      <c r="P297" s="20">
        <v>0.2</v>
      </c>
      <c r="Q297" s="19" t="s">
        <v>1194</v>
      </c>
      <c r="R297" s="20">
        <f t="shared" si="77"/>
        <v>-8.1717037536990453</v>
      </c>
      <c r="S297" s="19">
        <f t="shared" si="62"/>
        <v>-8.971703753699046</v>
      </c>
      <c r="T297" s="20">
        <v>32.527391036771782</v>
      </c>
      <c r="U297" s="20">
        <f t="shared" si="73"/>
        <v>305.5273910367718</v>
      </c>
      <c r="V297" s="23" t="s">
        <v>860</v>
      </c>
      <c r="W297" s="19">
        <f t="shared" si="74"/>
        <v>21.362770531073938</v>
      </c>
      <c r="X297" s="21">
        <f t="shared" si="75"/>
        <v>1335.6994705821764</v>
      </c>
      <c r="Y297" s="21">
        <f t="shared" si="76"/>
        <v>1327.7111875514759</v>
      </c>
    </row>
    <row r="298" spans="1:25" x14ac:dyDescent="0.2">
      <c r="A298" s="19">
        <v>377</v>
      </c>
      <c r="B298" s="19">
        <f t="shared" si="78"/>
        <v>5.6999999999999886</v>
      </c>
      <c r="C298" s="19">
        <f t="shared" si="70"/>
        <v>5.6999999999999886</v>
      </c>
      <c r="D298" s="19">
        <v>372.2</v>
      </c>
      <c r="E298" s="19">
        <v>382.7</v>
      </c>
      <c r="F298" s="5" t="s">
        <v>1053</v>
      </c>
      <c r="G298" s="24">
        <v>50.5</v>
      </c>
      <c r="H298" s="24">
        <v>20.3</v>
      </c>
      <c r="I298" s="5" t="s">
        <v>1192</v>
      </c>
      <c r="J298" s="5">
        <v>34.4</v>
      </c>
      <c r="K298" s="25">
        <v>1</v>
      </c>
      <c r="L298" s="25">
        <v>0</v>
      </c>
      <c r="M298" s="19">
        <v>-33.1</v>
      </c>
      <c r="N298" s="19" t="s">
        <v>1193</v>
      </c>
      <c r="O298" s="20">
        <f t="shared" si="72"/>
        <v>-29.6</v>
      </c>
      <c r="P298" s="20">
        <v>0.1</v>
      </c>
      <c r="Q298" s="19" t="s">
        <v>1194</v>
      </c>
      <c r="R298" s="20">
        <f t="shared" si="77"/>
        <v>-8.0135482968439398</v>
      </c>
      <c r="S298" s="19">
        <f t="shared" si="62"/>
        <v>-8.9135482968439401</v>
      </c>
      <c r="T298" s="20">
        <v>34.031141063528516</v>
      </c>
      <c r="U298" s="20">
        <f t="shared" si="73"/>
        <v>307.03114106352854</v>
      </c>
      <c r="V298" s="23" t="s">
        <v>860</v>
      </c>
      <c r="W298" s="19">
        <f t="shared" si="74"/>
        <v>21.317448168957309</v>
      </c>
      <c r="X298" s="21">
        <f t="shared" si="75"/>
        <v>1368.4641604083313</v>
      </c>
      <c r="Y298" s="21">
        <f t="shared" si="76"/>
        <v>1348.2048921954788</v>
      </c>
    </row>
    <row r="299" spans="1:25" x14ac:dyDescent="0.2">
      <c r="A299" s="19">
        <v>378</v>
      </c>
      <c r="B299" s="19">
        <f t="shared" si="78"/>
        <v>4.6999999999999886</v>
      </c>
      <c r="C299" s="19">
        <f t="shared" si="70"/>
        <v>4.6999999999999886</v>
      </c>
      <c r="D299" s="19">
        <v>372.2</v>
      </c>
      <c r="E299" s="19">
        <v>382.7</v>
      </c>
      <c r="F299" s="5" t="s">
        <v>1053</v>
      </c>
      <c r="G299" s="24">
        <v>50.5</v>
      </c>
      <c r="H299" s="24">
        <v>20.3</v>
      </c>
      <c r="I299" s="5" t="s">
        <v>1192</v>
      </c>
      <c r="J299" s="5">
        <v>31.8</v>
      </c>
      <c r="K299" s="25">
        <v>1</v>
      </c>
      <c r="L299" s="25">
        <v>0</v>
      </c>
      <c r="M299" s="19">
        <v>-33</v>
      </c>
      <c r="N299" s="19" t="s">
        <v>1193</v>
      </c>
      <c r="O299" s="20">
        <f t="shared" si="72"/>
        <v>-29.5</v>
      </c>
      <c r="P299" s="20">
        <v>0.3</v>
      </c>
      <c r="Q299" s="19" t="s">
        <v>1194</v>
      </c>
      <c r="R299" s="20">
        <f t="shared" si="77"/>
        <v>-8.183355629796889</v>
      </c>
      <c r="S299" s="19">
        <f t="shared" si="62"/>
        <v>-8.8833556297968883</v>
      </c>
      <c r="T299" s="20">
        <v>32.417186779800581</v>
      </c>
      <c r="U299" s="20">
        <f t="shared" si="73"/>
        <v>305.4171867798006</v>
      </c>
      <c r="V299" s="23" t="s">
        <v>860</v>
      </c>
      <c r="W299" s="19">
        <f t="shared" si="74"/>
        <v>21.243322380425589</v>
      </c>
      <c r="X299" s="21">
        <f t="shared" si="75"/>
        <v>1302.1438434661268</v>
      </c>
      <c r="Y299" s="21">
        <f t="shared" si="76"/>
        <v>1264.9021425059416</v>
      </c>
    </row>
    <row r="300" spans="1:25" x14ac:dyDescent="0.2">
      <c r="A300" s="19">
        <v>378</v>
      </c>
      <c r="B300" s="19">
        <f t="shared" si="78"/>
        <v>4.6999999999999886</v>
      </c>
      <c r="C300" s="19">
        <f t="shared" si="70"/>
        <v>4.6999999999999886</v>
      </c>
      <c r="D300" s="19">
        <v>372.2</v>
      </c>
      <c r="E300" s="19">
        <v>382.7</v>
      </c>
      <c r="F300" s="5" t="s">
        <v>1054</v>
      </c>
      <c r="G300" s="24">
        <v>50.5</v>
      </c>
      <c r="H300" s="24">
        <v>20.3</v>
      </c>
      <c r="I300" s="5" t="s">
        <v>1192</v>
      </c>
      <c r="J300" s="5">
        <v>29.900000000000002</v>
      </c>
      <c r="K300" s="25">
        <v>1</v>
      </c>
      <c r="L300" s="25">
        <v>0</v>
      </c>
      <c r="M300" s="19">
        <v>-33.5</v>
      </c>
      <c r="N300" s="19" t="s">
        <v>1193</v>
      </c>
      <c r="O300" s="20">
        <f t="shared" si="72"/>
        <v>-30</v>
      </c>
      <c r="P300" s="20">
        <v>0.2</v>
      </c>
      <c r="Q300" s="19" t="s">
        <v>1194</v>
      </c>
      <c r="R300" s="20">
        <f t="shared" si="77"/>
        <v>-8.2395276738533489</v>
      </c>
      <c r="S300" s="19">
        <f t="shared" si="62"/>
        <v>-9.0395276738533497</v>
      </c>
      <c r="T300" s="20">
        <v>31.887021202468695</v>
      </c>
      <c r="U300" s="20">
        <f t="shared" si="73"/>
        <v>304.8870212024687</v>
      </c>
      <c r="V300" s="23" t="s">
        <v>860</v>
      </c>
      <c r="W300" s="19">
        <f t="shared" si="74"/>
        <v>21.608734356852068</v>
      </c>
      <c r="X300" s="21">
        <f t="shared" si="75"/>
        <v>1382.8726426728883</v>
      </c>
      <c r="Y300" s="21">
        <f t="shared" si="76"/>
        <v>1449.2813013818813</v>
      </c>
    </row>
    <row r="301" spans="1:25" x14ac:dyDescent="0.2">
      <c r="A301" s="19">
        <v>379</v>
      </c>
      <c r="B301" s="19">
        <f t="shared" si="78"/>
        <v>3.6999999999999886</v>
      </c>
      <c r="C301" s="19">
        <f t="shared" si="70"/>
        <v>3.6999999999999886</v>
      </c>
      <c r="D301" s="19">
        <v>372.2</v>
      </c>
      <c r="E301" s="19">
        <v>382.7</v>
      </c>
      <c r="F301" s="5" t="s">
        <v>1054</v>
      </c>
      <c r="G301" s="24">
        <v>50.5</v>
      </c>
      <c r="H301" s="24">
        <v>20.3</v>
      </c>
      <c r="I301" s="5" t="s">
        <v>1192</v>
      </c>
      <c r="J301" s="5">
        <v>23.55</v>
      </c>
      <c r="K301" s="25">
        <v>1</v>
      </c>
      <c r="L301" s="25">
        <v>0</v>
      </c>
      <c r="M301" s="19">
        <v>-33.200000000000003</v>
      </c>
      <c r="N301" s="19" t="s">
        <v>1193</v>
      </c>
      <c r="O301" s="20">
        <f t="shared" si="72"/>
        <v>-29.700000000000003</v>
      </c>
      <c r="P301" s="20">
        <v>0.1</v>
      </c>
      <c r="Q301" s="19" t="s">
        <v>1194</v>
      </c>
      <c r="R301" s="20">
        <f t="shared" si="77"/>
        <v>-8.1498235945665236</v>
      </c>
      <c r="S301" s="19">
        <f t="shared" si="62"/>
        <v>-9.049823594566524</v>
      </c>
      <c r="T301" s="20">
        <v>32.734550146756931</v>
      </c>
      <c r="U301" s="20">
        <f t="shared" si="73"/>
        <v>305.73455014675693</v>
      </c>
      <c r="V301" s="23" t="s">
        <v>860</v>
      </c>
      <c r="W301" s="19">
        <f t="shared" si="74"/>
        <v>21.282259512968693</v>
      </c>
      <c r="X301" s="21">
        <f t="shared" si="75"/>
        <v>1321.160558436369</v>
      </c>
      <c r="Y301" s="21">
        <f t="shared" si="76"/>
        <v>1292.818128536421</v>
      </c>
    </row>
    <row r="302" spans="1:25" ht="12.75" customHeight="1" x14ac:dyDescent="0.2">
      <c r="A302" s="19">
        <v>370.5</v>
      </c>
      <c r="B302" s="19">
        <f>ABS(A302-D302)</f>
        <v>11.600000000000023</v>
      </c>
      <c r="C302" s="19">
        <f t="shared" si="70"/>
        <v>12.199999999999989</v>
      </c>
      <c r="D302" s="19">
        <v>358.9</v>
      </c>
      <c r="E302" s="19">
        <v>382.7</v>
      </c>
      <c r="F302" s="5" t="s">
        <v>1049</v>
      </c>
      <c r="G302" s="24">
        <v>33.398468999999999</v>
      </c>
      <c r="H302" s="24">
        <v>-103.178798</v>
      </c>
      <c r="I302" s="5" t="s">
        <v>1046</v>
      </c>
      <c r="J302" s="5" t="s">
        <v>1050</v>
      </c>
      <c r="K302" s="5">
        <v>0</v>
      </c>
      <c r="L302" s="5">
        <v>0</v>
      </c>
      <c r="M302" s="19">
        <v>-31</v>
      </c>
      <c r="N302" s="19" t="s">
        <v>960</v>
      </c>
      <c r="O302" s="19">
        <f>M302+3.5</f>
        <v>-27.5</v>
      </c>
      <c r="P302" s="20">
        <v>0.9</v>
      </c>
      <c r="Q302" s="20" t="s">
        <v>965</v>
      </c>
      <c r="R302" s="20">
        <f>24.12-(9866/U302)</f>
        <v>-8.4249447468250089</v>
      </c>
      <c r="S302" s="19">
        <f>P302-1+R302</f>
        <v>-8.5249447468250086</v>
      </c>
      <c r="T302" s="20">
        <v>30</v>
      </c>
      <c r="U302" s="20">
        <f>T302+273.15</f>
        <v>303.14999999999998</v>
      </c>
      <c r="V302" s="23" t="s">
        <v>1051</v>
      </c>
      <c r="W302" s="19">
        <f>1000*((S302+1000)/(O302+1000)-1)</f>
        <v>19.511624938997496</v>
      </c>
      <c r="X302" s="21">
        <f>(168/(26.5-W302))/(EXP(-58.0931+90.5069*(100/U302)+22.294*LN(U302/100)+34*(0.02777+(-0.02589)*(U302/100)+0.00506*(U302/100)^2)))</f>
        <v>930.09321621186484</v>
      </c>
      <c r="Y302" s="21">
        <f>(82.4/(23.9-W302))/(EXP(-58.093+90.5069*(100/U302)+22.294*LN(U302/100)+34*(0.02777+(-0.0259)*(U302/100)+0.00506*(U302/100)^2)))</f>
        <v>727.145089917321</v>
      </c>
    </row>
    <row r="303" spans="1:25" s="22" customFormat="1" ht="12.75" customHeight="1" x14ac:dyDescent="0.2">
      <c r="A303" s="19">
        <v>441</v>
      </c>
      <c r="B303" s="19">
        <f t="shared" ref="B303:B364" si="79">ABS(A303-D303)</f>
        <v>1</v>
      </c>
      <c r="C303" s="19">
        <f t="shared" ref="C303:C342" si="80">ABS(E303-A303)</f>
        <v>5</v>
      </c>
      <c r="D303" s="19">
        <v>440</v>
      </c>
      <c r="E303" s="19">
        <v>446</v>
      </c>
      <c r="F303" s="5" t="s">
        <v>1055</v>
      </c>
      <c r="G303" s="24">
        <v>42.132153000000002</v>
      </c>
      <c r="H303" s="24">
        <v>-90.664201000000006</v>
      </c>
      <c r="I303" s="5" t="s">
        <v>502</v>
      </c>
      <c r="J303" s="5" t="s">
        <v>501</v>
      </c>
      <c r="K303" s="5">
        <v>1</v>
      </c>
      <c r="L303" s="5">
        <v>0</v>
      </c>
      <c r="M303" s="19">
        <v>-33.700000000000003</v>
      </c>
      <c r="N303" s="19" t="s">
        <v>500</v>
      </c>
      <c r="O303" s="19">
        <f t="shared" si="63"/>
        <v>-30.200000000000003</v>
      </c>
      <c r="P303" s="20">
        <v>1</v>
      </c>
      <c r="Q303" s="20" t="s">
        <v>1056</v>
      </c>
      <c r="R303" s="20">
        <f t="shared" ref="R303:R348" si="81">24.12-(9866/U303)</f>
        <v>-10.442970747941846</v>
      </c>
      <c r="S303" s="19">
        <f t="shared" ref="S303:S348" si="82">P303-1+R303</f>
        <v>-10.442970747941846</v>
      </c>
      <c r="T303" s="20">
        <v>12.3</v>
      </c>
      <c r="U303" s="20">
        <f t="shared" ref="U303:U341" si="83">T303+273.15</f>
        <v>285.45</v>
      </c>
      <c r="V303" s="23" t="s">
        <v>856</v>
      </c>
      <c r="W303" s="19">
        <f t="shared" si="65"/>
        <v>20.37227186229962</v>
      </c>
      <c r="X303" s="21">
        <f t="shared" si="66"/>
        <v>652.03887481443974</v>
      </c>
      <c r="Y303" s="21">
        <f t="shared" si="67"/>
        <v>555.99881469866045</v>
      </c>
    </row>
    <row r="304" spans="1:25" s="22" customFormat="1" ht="12.75" customHeight="1" x14ac:dyDescent="0.2">
      <c r="A304" s="19">
        <v>442</v>
      </c>
      <c r="B304" s="19">
        <f t="shared" si="79"/>
        <v>2</v>
      </c>
      <c r="C304" s="19">
        <f t="shared" si="80"/>
        <v>4</v>
      </c>
      <c r="D304" s="19">
        <v>440</v>
      </c>
      <c r="E304" s="19">
        <v>446</v>
      </c>
      <c r="F304" s="5" t="s">
        <v>1055</v>
      </c>
      <c r="G304" s="24">
        <v>42.132153000000002</v>
      </c>
      <c r="H304" s="24">
        <v>-90.664201000000006</v>
      </c>
      <c r="I304" s="5" t="s">
        <v>502</v>
      </c>
      <c r="J304" s="5" t="s">
        <v>503</v>
      </c>
      <c r="K304" s="5">
        <v>1</v>
      </c>
      <c r="L304" s="5">
        <v>0</v>
      </c>
      <c r="M304" s="19">
        <v>-33.6</v>
      </c>
      <c r="N304" s="19" t="s">
        <v>500</v>
      </c>
      <c r="O304" s="19">
        <f t="shared" si="63"/>
        <v>-30.1</v>
      </c>
      <c r="P304" s="20">
        <v>1</v>
      </c>
      <c r="Q304" s="20" t="s">
        <v>1056</v>
      </c>
      <c r="R304" s="20">
        <f t="shared" si="81"/>
        <v>-10.442970747941846</v>
      </c>
      <c r="S304" s="19">
        <f t="shared" si="82"/>
        <v>-10.442970747941846</v>
      </c>
      <c r="T304" s="20">
        <v>12.3</v>
      </c>
      <c r="U304" s="20">
        <f t="shared" si="83"/>
        <v>285.45</v>
      </c>
      <c r="V304" s="23" t="s">
        <v>856</v>
      </c>
      <c r="W304" s="19">
        <f t="shared" si="65"/>
        <v>20.267067998822608</v>
      </c>
      <c r="X304" s="21">
        <f t="shared" si="66"/>
        <v>641.0332985054531</v>
      </c>
      <c r="Y304" s="21">
        <f t="shared" si="67"/>
        <v>539.89798391625629</v>
      </c>
    </row>
    <row r="305" spans="1:25" s="22" customFormat="1" ht="12.75" customHeight="1" x14ac:dyDescent="0.2">
      <c r="A305" s="19">
        <v>443</v>
      </c>
      <c r="B305" s="19">
        <f t="shared" si="79"/>
        <v>3</v>
      </c>
      <c r="C305" s="19">
        <f t="shared" si="80"/>
        <v>3</v>
      </c>
      <c r="D305" s="19">
        <v>440</v>
      </c>
      <c r="E305" s="19">
        <v>446</v>
      </c>
      <c r="F305" s="5" t="s">
        <v>1055</v>
      </c>
      <c r="G305" s="24">
        <v>42.132153000000002</v>
      </c>
      <c r="H305" s="24">
        <v>-90.664201000000006</v>
      </c>
      <c r="I305" s="5" t="s">
        <v>502</v>
      </c>
      <c r="J305" s="5" t="s">
        <v>504</v>
      </c>
      <c r="K305" s="5">
        <v>1</v>
      </c>
      <c r="L305" s="5">
        <v>0</v>
      </c>
      <c r="M305" s="19">
        <v>-32.4</v>
      </c>
      <c r="N305" s="19" t="s">
        <v>500</v>
      </c>
      <c r="O305" s="19">
        <f t="shared" si="63"/>
        <v>-28.9</v>
      </c>
      <c r="P305" s="20">
        <v>1</v>
      </c>
      <c r="Q305" s="20" t="s">
        <v>1056</v>
      </c>
      <c r="R305" s="20">
        <f t="shared" si="81"/>
        <v>-10.442970747941846</v>
      </c>
      <c r="S305" s="19">
        <f t="shared" si="82"/>
        <v>-10.442970747941846</v>
      </c>
      <c r="T305" s="20">
        <v>12.3</v>
      </c>
      <c r="U305" s="20">
        <f t="shared" si="83"/>
        <v>285.45</v>
      </c>
      <c r="V305" s="23" t="s">
        <v>856</v>
      </c>
      <c r="W305" s="19">
        <f t="shared" si="65"/>
        <v>19.006311659003352</v>
      </c>
      <c r="X305" s="21">
        <f t="shared" si="66"/>
        <v>533.18429834026711</v>
      </c>
      <c r="Y305" s="21">
        <f t="shared" si="67"/>
        <v>400.80457243443152</v>
      </c>
    </row>
    <row r="306" spans="1:25" s="22" customFormat="1" ht="12.75" customHeight="1" x14ac:dyDescent="0.2">
      <c r="A306" s="19">
        <v>443</v>
      </c>
      <c r="B306" s="19">
        <f t="shared" si="79"/>
        <v>3</v>
      </c>
      <c r="C306" s="19">
        <f t="shared" si="80"/>
        <v>3</v>
      </c>
      <c r="D306" s="19">
        <v>440</v>
      </c>
      <c r="E306" s="19">
        <v>446</v>
      </c>
      <c r="F306" s="5" t="s">
        <v>1055</v>
      </c>
      <c r="G306" s="24">
        <v>40.931471999999999</v>
      </c>
      <c r="H306" s="24">
        <v>-91.147599999999997</v>
      </c>
      <c r="I306" s="5" t="s">
        <v>502</v>
      </c>
      <c r="J306" s="5" t="s">
        <v>506</v>
      </c>
      <c r="K306" s="5">
        <v>1</v>
      </c>
      <c r="L306" s="5">
        <v>0</v>
      </c>
      <c r="M306" s="19">
        <v>-34.5</v>
      </c>
      <c r="N306" s="19" t="s">
        <v>500</v>
      </c>
      <c r="O306" s="19">
        <f t="shared" si="63"/>
        <v>-31</v>
      </c>
      <c r="P306" s="20">
        <v>1</v>
      </c>
      <c r="Q306" s="20" t="s">
        <v>1056</v>
      </c>
      <c r="R306" s="20">
        <f t="shared" si="81"/>
        <v>-10.442970747941846</v>
      </c>
      <c r="S306" s="19">
        <f t="shared" si="82"/>
        <v>-10.442970747941846</v>
      </c>
      <c r="T306" s="20">
        <v>12.3</v>
      </c>
      <c r="U306" s="20">
        <f t="shared" si="83"/>
        <v>285.45</v>
      </c>
      <c r="V306" s="23" t="s">
        <v>856</v>
      </c>
      <c r="W306" s="19">
        <f t="shared" si="65"/>
        <v>21.214684470648226</v>
      </c>
      <c r="X306" s="21">
        <f t="shared" si="66"/>
        <v>755.96564441347073</v>
      </c>
      <c r="Y306" s="21">
        <f t="shared" si="67"/>
        <v>730.42167361762631</v>
      </c>
    </row>
    <row r="307" spans="1:25" s="22" customFormat="1" ht="12.75" customHeight="1" x14ac:dyDescent="0.2">
      <c r="A307" s="19">
        <v>443</v>
      </c>
      <c r="B307" s="19">
        <f t="shared" si="79"/>
        <v>3</v>
      </c>
      <c r="C307" s="19">
        <f t="shared" si="80"/>
        <v>3</v>
      </c>
      <c r="D307" s="19">
        <v>440</v>
      </c>
      <c r="E307" s="19">
        <v>446</v>
      </c>
      <c r="F307" s="5" t="s">
        <v>1055</v>
      </c>
      <c r="G307" s="24">
        <v>40.931471999999999</v>
      </c>
      <c r="H307" s="24">
        <v>-91.147599999999997</v>
      </c>
      <c r="I307" s="5" t="s">
        <v>502</v>
      </c>
      <c r="J307" s="5" t="s">
        <v>507</v>
      </c>
      <c r="K307" s="5">
        <v>1</v>
      </c>
      <c r="L307" s="5">
        <v>0</v>
      </c>
      <c r="M307" s="19">
        <v>-34.4</v>
      </c>
      <c r="N307" s="19" t="s">
        <v>500</v>
      </c>
      <c r="O307" s="19">
        <f t="shared" ref="O307:O364" si="84">M307+3.5</f>
        <v>-30.9</v>
      </c>
      <c r="P307" s="20">
        <v>1</v>
      </c>
      <c r="Q307" s="20" t="s">
        <v>1056</v>
      </c>
      <c r="R307" s="20">
        <f t="shared" si="81"/>
        <v>-10.442970747941846</v>
      </c>
      <c r="S307" s="19">
        <f t="shared" si="82"/>
        <v>-10.442970747941846</v>
      </c>
      <c r="T307" s="20">
        <v>12.3</v>
      </c>
      <c r="U307" s="20">
        <f t="shared" si="83"/>
        <v>285.45</v>
      </c>
      <c r="V307" s="23" t="s">
        <v>856</v>
      </c>
      <c r="W307" s="19">
        <f t="shared" si="65"/>
        <v>21.109306833204002</v>
      </c>
      <c r="X307" s="21">
        <f t="shared" si="66"/>
        <v>741.18797647125325</v>
      </c>
      <c r="Y307" s="21">
        <f t="shared" si="67"/>
        <v>702.84067287570258</v>
      </c>
    </row>
    <row r="308" spans="1:25" s="22" customFormat="1" ht="12.75" customHeight="1" x14ac:dyDescent="0.2">
      <c r="A308" s="19">
        <v>443</v>
      </c>
      <c r="B308" s="19">
        <f t="shared" si="79"/>
        <v>3</v>
      </c>
      <c r="C308" s="19">
        <f t="shared" si="80"/>
        <v>3</v>
      </c>
      <c r="D308" s="19">
        <v>440</v>
      </c>
      <c r="E308" s="19">
        <v>446</v>
      </c>
      <c r="F308" s="5" t="s">
        <v>1055</v>
      </c>
      <c r="G308" s="24">
        <v>40.648665999999999</v>
      </c>
      <c r="H308" s="24">
        <v>-90.312639000000004</v>
      </c>
      <c r="I308" s="5" t="s">
        <v>509</v>
      </c>
      <c r="J308" s="5" t="s">
        <v>508</v>
      </c>
      <c r="K308" s="5">
        <v>1</v>
      </c>
      <c r="L308" s="5">
        <v>0</v>
      </c>
      <c r="M308" s="19">
        <v>-33.4</v>
      </c>
      <c r="N308" s="19" t="s">
        <v>500</v>
      </c>
      <c r="O308" s="19">
        <f t="shared" si="84"/>
        <v>-29.9</v>
      </c>
      <c r="P308" s="20">
        <v>1</v>
      </c>
      <c r="Q308" s="20" t="s">
        <v>1056</v>
      </c>
      <c r="R308" s="20">
        <f t="shared" si="81"/>
        <v>-10.686844240606806</v>
      </c>
      <c r="S308" s="19">
        <f t="shared" si="82"/>
        <v>-10.686844240606806</v>
      </c>
      <c r="T308" s="20">
        <v>10.3</v>
      </c>
      <c r="U308" s="20">
        <f t="shared" si="83"/>
        <v>283.45</v>
      </c>
      <c r="V308" s="23" t="s">
        <v>856</v>
      </c>
      <c r="W308" s="19">
        <f t="shared" si="65"/>
        <v>19.805335284396762</v>
      </c>
      <c r="X308" s="21">
        <f t="shared" si="66"/>
        <v>559.26249793478678</v>
      </c>
      <c r="Y308" s="21">
        <f t="shared" si="67"/>
        <v>448.86860061630517</v>
      </c>
    </row>
    <row r="309" spans="1:25" s="22" customFormat="1" ht="12.75" customHeight="1" x14ac:dyDescent="0.2">
      <c r="A309" s="19">
        <v>443</v>
      </c>
      <c r="B309" s="19">
        <f t="shared" si="79"/>
        <v>3</v>
      </c>
      <c r="C309" s="19">
        <f t="shared" si="80"/>
        <v>3</v>
      </c>
      <c r="D309" s="19">
        <v>440</v>
      </c>
      <c r="E309" s="19">
        <v>446</v>
      </c>
      <c r="F309" s="5" t="s">
        <v>1055</v>
      </c>
      <c r="G309" s="24">
        <v>39.199596999999997</v>
      </c>
      <c r="H309" s="24">
        <v>-87.038713000000001</v>
      </c>
      <c r="I309" s="5" t="s">
        <v>509</v>
      </c>
      <c r="J309" s="5" t="s">
        <v>510</v>
      </c>
      <c r="K309" s="5">
        <v>1</v>
      </c>
      <c r="L309" s="5">
        <v>0</v>
      </c>
      <c r="M309" s="19">
        <v>-32.799999999999997</v>
      </c>
      <c r="N309" s="19" t="s">
        <v>500</v>
      </c>
      <c r="O309" s="19">
        <f t="shared" si="84"/>
        <v>-29.299999999999997</v>
      </c>
      <c r="P309" s="20">
        <v>1</v>
      </c>
      <c r="Q309" s="20" t="s">
        <v>1056</v>
      </c>
      <c r="R309" s="20">
        <f t="shared" si="81"/>
        <v>-10.686844240606806</v>
      </c>
      <c r="S309" s="19">
        <f t="shared" si="82"/>
        <v>-10.686844240606806</v>
      </c>
      <c r="T309" s="20">
        <v>10.3</v>
      </c>
      <c r="U309" s="20">
        <f t="shared" si="83"/>
        <v>283.45</v>
      </c>
      <c r="V309" s="23" t="s">
        <v>856</v>
      </c>
      <c r="W309" s="19">
        <f t="shared" si="65"/>
        <v>19.17498275408791</v>
      </c>
      <c r="X309" s="21">
        <f t="shared" si="66"/>
        <v>511.13530330233988</v>
      </c>
      <c r="Y309" s="21">
        <f t="shared" si="67"/>
        <v>388.98618253212254</v>
      </c>
    </row>
    <row r="310" spans="1:25" s="22" customFormat="1" ht="12.75" customHeight="1" x14ac:dyDescent="0.2">
      <c r="A310" s="19">
        <v>443</v>
      </c>
      <c r="B310" s="19">
        <f t="shared" si="79"/>
        <v>3</v>
      </c>
      <c r="C310" s="19">
        <f t="shared" si="80"/>
        <v>3</v>
      </c>
      <c r="D310" s="19">
        <v>440</v>
      </c>
      <c r="E310" s="19">
        <v>446</v>
      </c>
      <c r="F310" s="5" t="s">
        <v>1055</v>
      </c>
      <c r="G310" s="24">
        <v>39.199596999999997</v>
      </c>
      <c r="H310" s="24">
        <v>-87.038713000000001</v>
      </c>
      <c r="I310" s="5" t="s">
        <v>509</v>
      </c>
      <c r="J310" s="5" t="s">
        <v>511</v>
      </c>
      <c r="K310" s="5">
        <v>1</v>
      </c>
      <c r="L310" s="5">
        <v>0</v>
      </c>
      <c r="M310" s="19">
        <v>-31.9</v>
      </c>
      <c r="N310" s="19" t="s">
        <v>500</v>
      </c>
      <c r="O310" s="19">
        <f t="shared" si="84"/>
        <v>-28.4</v>
      </c>
      <c r="P310" s="20">
        <v>1</v>
      </c>
      <c r="Q310" s="20" t="s">
        <v>1056</v>
      </c>
      <c r="R310" s="20">
        <f t="shared" si="81"/>
        <v>-10.686844240606806</v>
      </c>
      <c r="S310" s="19">
        <f t="shared" si="82"/>
        <v>-10.686844240606806</v>
      </c>
      <c r="T310" s="20">
        <v>10.3</v>
      </c>
      <c r="U310" s="20">
        <f t="shared" si="83"/>
        <v>283.45</v>
      </c>
      <c r="V310" s="23" t="s">
        <v>856</v>
      </c>
      <c r="W310" s="19">
        <f t="shared" si="65"/>
        <v>18.230913708720877</v>
      </c>
      <c r="X310" s="21">
        <f t="shared" si="66"/>
        <v>452.77976064088028</v>
      </c>
      <c r="Y310" s="21">
        <f t="shared" si="67"/>
        <v>324.20858079249382</v>
      </c>
    </row>
    <row r="311" spans="1:25" s="22" customFormat="1" ht="12.75" customHeight="1" x14ac:dyDescent="0.2">
      <c r="A311" s="19">
        <v>443</v>
      </c>
      <c r="B311" s="19">
        <f t="shared" si="79"/>
        <v>3</v>
      </c>
      <c r="C311" s="19">
        <f t="shared" si="80"/>
        <v>3</v>
      </c>
      <c r="D311" s="19">
        <v>440</v>
      </c>
      <c r="E311" s="19">
        <v>446</v>
      </c>
      <c r="F311" s="5" t="s">
        <v>1055</v>
      </c>
      <c r="G311" s="24">
        <v>39.199596999999997</v>
      </c>
      <c r="H311" s="24">
        <v>-87.038713000000001</v>
      </c>
      <c r="I311" s="5" t="s">
        <v>509</v>
      </c>
      <c r="J311" s="5" t="s">
        <v>512</v>
      </c>
      <c r="K311" s="5">
        <v>1</v>
      </c>
      <c r="L311" s="5">
        <v>0</v>
      </c>
      <c r="M311" s="19">
        <v>-31.8</v>
      </c>
      <c r="N311" s="19" t="s">
        <v>500</v>
      </c>
      <c r="O311" s="19">
        <f t="shared" si="84"/>
        <v>-28.3</v>
      </c>
      <c r="P311" s="20">
        <v>1</v>
      </c>
      <c r="Q311" s="20" t="s">
        <v>1056</v>
      </c>
      <c r="R311" s="20">
        <f t="shared" si="81"/>
        <v>-10.686844240606806</v>
      </c>
      <c r="S311" s="19">
        <f t="shared" si="82"/>
        <v>-10.686844240606806</v>
      </c>
      <c r="T311" s="20">
        <v>10.3</v>
      </c>
      <c r="U311" s="20">
        <f t="shared" si="83"/>
        <v>283.45</v>
      </c>
      <c r="V311" s="23" t="s">
        <v>856</v>
      </c>
      <c r="W311" s="19">
        <f t="shared" si="65"/>
        <v>18.126125099715118</v>
      </c>
      <c r="X311" s="21">
        <f t="shared" si="66"/>
        <v>447.11378618240059</v>
      </c>
      <c r="Y311" s="21">
        <f t="shared" si="67"/>
        <v>318.32460048538661</v>
      </c>
    </row>
    <row r="312" spans="1:25" s="22" customFormat="1" ht="12.75" customHeight="1" x14ac:dyDescent="0.2">
      <c r="A312" s="19">
        <v>443</v>
      </c>
      <c r="B312" s="19">
        <f t="shared" si="79"/>
        <v>3</v>
      </c>
      <c r="C312" s="19">
        <f t="shared" si="80"/>
        <v>3</v>
      </c>
      <c r="D312" s="19">
        <v>440</v>
      </c>
      <c r="E312" s="19">
        <v>446</v>
      </c>
      <c r="F312" s="5" t="s">
        <v>1055</v>
      </c>
      <c r="G312" s="24">
        <v>39.199596999999997</v>
      </c>
      <c r="H312" s="24">
        <v>-87.038713000000001</v>
      </c>
      <c r="I312" s="5" t="s">
        <v>509</v>
      </c>
      <c r="J312" s="5" t="s">
        <v>1057</v>
      </c>
      <c r="K312" s="5">
        <v>1</v>
      </c>
      <c r="L312" s="5">
        <v>0</v>
      </c>
      <c r="M312" s="19">
        <v>-31.8</v>
      </c>
      <c r="N312" s="19" t="s">
        <v>500</v>
      </c>
      <c r="O312" s="19">
        <f t="shared" si="84"/>
        <v>-28.3</v>
      </c>
      <c r="P312" s="20">
        <v>1</v>
      </c>
      <c r="Q312" s="20" t="s">
        <v>1056</v>
      </c>
      <c r="R312" s="20">
        <f t="shared" si="81"/>
        <v>-10.686844240606806</v>
      </c>
      <c r="S312" s="19">
        <f t="shared" si="82"/>
        <v>-10.686844240606806</v>
      </c>
      <c r="T312" s="20">
        <v>10.3</v>
      </c>
      <c r="U312" s="20">
        <f t="shared" si="83"/>
        <v>283.45</v>
      </c>
      <c r="V312" s="23" t="s">
        <v>856</v>
      </c>
      <c r="W312" s="19">
        <f t="shared" si="65"/>
        <v>18.126125099715118</v>
      </c>
      <c r="X312" s="21">
        <f t="shared" si="66"/>
        <v>447.11378618240059</v>
      </c>
      <c r="Y312" s="21">
        <f t="shared" si="67"/>
        <v>318.32460048538661</v>
      </c>
    </row>
    <row r="313" spans="1:25" s="22" customFormat="1" ht="12.75" customHeight="1" x14ac:dyDescent="0.2">
      <c r="A313" s="19">
        <v>444</v>
      </c>
      <c r="B313" s="19">
        <f t="shared" si="79"/>
        <v>4</v>
      </c>
      <c r="C313" s="19">
        <f t="shared" si="80"/>
        <v>2</v>
      </c>
      <c r="D313" s="19">
        <v>440</v>
      </c>
      <c r="E313" s="19">
        <v>446</v>
      </c>
      <c r="F313" s="5" t="s">
        <v>1055</v>
      </c>
      <c r="G313" s="24">
        <v>42.132153000000002</v>
      </c>
      <c r="H313" s="24">
        <v>-90.664201000000006</v>
      </c>
      <c r="I313" s="5" t="s">
        <v>502</v>
      </c>
      <c r="J313" s="5" t="s">
        <v>505</v>
      </c>
      <c r="K313" s="5">
        <v>1</v>
      </c>
      <c r="L313" s="5">
        <v>0</v>
      </c>
      <c r="M313" s="19">
        <v>-33.6</v>
      </c>
      <c r="N313" s="19" t="s">
        <v>500</v>
      </c>
      <c r="O313" s="19">
        <f t="shared" si="84"/>
        <v>-30.1</v>
      </c>
      <c r="P313" s="20">
        <v>1</v>
      </c>
      <c r="Q313" s="20" t="s">
        <v>1056</v>
      </c>
      <c r="R313" s="20">
        <f t="shared" si="81"/>
        <v>-10.442970747941846</v>
      </c>
      <c r="S313" s="19">
        <f t="shared" si="82"/>
        <v>-10.442970747941846</v>
      </c>
      <c r="T313" s="20">
        <v>12.3</v>
      </c>
      <c r="U313" s="20">
        <f t="shared" si="83"/>
        <v>285.45</v>
      </c>
      <c r="V313" s="23" t="s">
        <v>856</v>
      </c>
      <c r="W313" s="19">
        <f t="shared" si="65"/>
        <v>20.267067998822608</v>
      </c>
      <c r="X313" s="21">
        <f t="shared" si="66"/>
        <v>641.0332985054531</v>
      </c>
      <c r="Y313" s="21">
        <f t="shared" si="67"/>
        <v>539.89798391625629</v>
      </c>
    </row>
    <row r="314" spans="1:25" s="22" customFormat="1" ht="12.75" customHeight="1" x14ac:dyDescent="0.2">
      <c r="A314" s="19">
        <v>444</v>
      </c>
      <c r="B314" s="19">
        <f t="shared" si="79"/>
        <v>4</v>
      </c>
      <c r="C314" s="19">
        <f t="shared" si="80"/>
        <v>2</v>
      </c>
      <c r="D314" s="19">
        <v>440</v>
      </c>
      <c r="E314" s="19">
        <v>446</v>
      </c>
      <c r="F314" s="5" t="s">
        <v>1055</v>
      </c>
      <c r="G314" s="24">
        <v>40.648665999999999</v>
      </c>
      <c r="H314" s="24">
        <v>-90.312639000000004</v>
      </c>
      <c r="I314" s="5" t="s">
        <v>509</v>
      </c>
      <c r="J314" s="5" t="s">
        <v>515</v>
      </c>
      <c r="K314" s="5">
        <v>1</v>
      </c>
      <c r="L314" s="5">
        <v>0</v>
      </c>
      <c r="M314" s="19">
        <v>-33.4</v>
      </c>
      <c r="N314" s="19" t="s">
        <v>500</v>
      </c>
      <c r="O314" s="19">
        <f t="shared" si="84"/>
        <v>-29.9</v>
      </c>
      <c r="P314" s="20">
        <v>1</v>
      </c>
      <c r="Q314" s="20" t="s">
        <v>1056</v>
      </c>
      <c r="R314" s="20">
        <f t="shared" si="81"/>
        <v>-10.686844240606806</v>
      </c>
      <c r="S314" s="19">
        <f t="shared" si="82"/>
        <v>-10.686844240606806</v>
      </c>
      <c r="T314" s="20">
        <v>10.3</v>
      </c>
      <c r="U314" s="20">
        <f t="shared" si="83"/>
        <v>283.45</v>
      </c>
      <c r="V314" s="23" t="s">
        <v>856</v>
      </c>
      <c r="W314" s="19">
        <f t="shared" si="65"/>
        <v>19.805335284396762</v>
      </c>
      <c r="X314" s="21">
        <f t="shared" si="66"/>
        <v>559.26249793478678</v>
      </c>
      <c r="Y314" s="21">
        <f t="shared" si="67"/>
        <v>448.86860061630517</v>
      </c>
    </row>
    <row r="315" spans="1:25" s="22" customFormat="1" ht="12.75" customHeight="1" x14ac:dyDescent="0.2">
      <c r="A315" s="19">
        <v>445</v>
      </c>
      <c r="B315" s="19">
        <f t="shared" si="79"/>
        <v>5</v>
      </c>
      <c r="C315" s="19">
        <f t="shared" si="80"/>
        <v>1</v>
      </c>
      <c r="D315" s="19">
        <v>440</v>
      </c>
      <c r="E315" s="19">
        <v>446</v>
      </c>
      <c r="F315" s="5" t="s">
        <v>1055</v>
      </c>
      <c r="G315" s="24">
        <v>40.648665999999999</v>
      </c>
      <c r="H315" s="24">
        <v>-90.312639000000004</v>
      </c>
      <c r="I315" s="5" t="s">
        <v>509</v>
      </c>
      <c r="J315" s="5" t="s">
        <v>517</v>
      </c>
      <c r="K315" s="5">
        <v>1</v>
      </c>
      <c r="L315" s="5">
        <v>0</v>
      </c>
      <c r="M315" s="19">
        <v>-33.299999999999997</v>
      </c>
      <c r="N315" s="19" t="s">
        <v>500</v>
      </c>
      <c r="O315" s="19">
        <f t="shared" si="84"/>
        <v>-29.799999999999997</v>
      </c>
      <c r="P315" s="20">
        <v>1</v>
      </c>
      <c r="Q315" s="20" t="s">
        <v>1056</v>
      </c>
      <c r="R315" s="20">
        <f t="shared" si="81"/>
        <v>-10.686844240606806</v>
      </c>
      <c r="S315" s="19">
        <f t="shared" si="82"/>
        <v>-10.686844240606806</v>
      </c>
      <c r="T315" s="20">
        <v>10.3</v>
      </c>
      <c r="U315" s="20">
        <f t="shared" si="83"/>
        <v>283.45</v>
      </c>
      <c r="V315" s="23" t="s">
        <v>856</v>
      </c>
      <c r="W315" s="19">
        <f t="shared" si="65"/>
        <v>19.700222386511257</v>
      </c>
      <c r="X315" s="21">
        <f t="shared" si="66"/>
        <v>550.617259049327</v>
      </c>
      <c r="Y315" s="21">
        <f t="shared" si="67"/>
        <v>437.63422496054341</v>
      </c>
    </row>
    <row r="316" spans="1:25" s="22" customFormat="1" ht="12.75" customHeight="1" x14ac:dyDescent="0.2">
      <c r="A316" s="19">
        <v>445</v>
      </c>
      <c r="B316" s="19">
        <f t="shared" si="79"/>
        <v>5</v>
      </c>
      <c r="C316" s="19">
        <f t="shared" si="80"/>
        <v>1</v>
      </c>
      <c r="D316" s="19">
        <v>440</v>
      </c>
      <c r="E316" s="19">
        <v>446</v>
      </c>
      <c r="F316" s="5" t="s">
        <v>1055</v>
      </c>
      <c r="G316" s="24">
        <v>42.132153000000002</v>
      </c>
      <c r="H316" s="24">
        <v>-90.664201000000006</v>
      </c>
      <c r="I316" s="5" t="s">
        <v>502</v>
      </c>
      <c r="J316" s="5" t="s">
        <v>514</v>
      </c>
      <c r="K316" s="5">
        <v>1</v>
      </c>
      <c r="L316" s="5">
        <v>0</v>
      </c>
      <c r="M316" s="19">
        <v>-34</v>
      </c>
      <c r="N316" s="19" t="s">
        <v>500</v>
      </c>
      <c r="O316" s="19">
        <f t="shared" si="84"/>
        <v>-30.5</v>
      </c>
      <c r="P316" s="20">
        <v>1</v>
      </c>
      <c r="Q316" s="20" t="s">
        <v>1056</v>
      </c>
      <c r="R316" s="20">
        <f t="shared" si="81"/>
        <v>-10.442970747941846</v>
      </c>
      <c r="S316" s="19">
        <f t="shared" si="82"/>
        <v>-10.442970747941846</v>
      </c>
      <c r="T316" s="20">
        <v>12.3</v>
      </c>
      <c r="U316" s="20">
        <f t="shared" si="83"/>
        <v>285.45</v>
      </c>
      <c r="V316" s="23" t="s">
        <v>856</v>
      </c>
      <c r="W316" s="19">
        <f t="shared" si="65"/>
        <v>20.688013668961336</v>
      </c>
      <c r="X316" s="21">
        <f t="shared" si="66"/>
        <v>687.46152046797681</v>
      </c>
      <c r="Y316" s="21">
        <f t="shared" si="67"/>
        <v>610.65411274843746</v>
      </c>
    </row>
    <row r="317" spans="1:25" s="22" customFormat="1" ht="12.75" customHeight="1" x14ac:dyDescent="0.2">
      <c r="A317" s="19">
        <v>445</v>
      </c>
      <c r="B317" s="19">
        <f t="shared" si="79"/>
        <v>5</v>
      </c>
      <c r="C317" s="19">
        <f t="shared" si="80"/>
        <v>1</v>
      </c>
      <c r="D317" s="19">
        <v>440</v>
      </c>
      <c r="E317" s="19">
        <v>446</v>
      </c>
      <c r="F317" s="5" t="s">
        <v>1055</v>
      </c>
      <c r="G317" s="24">
        <v>42.132153000000002</v>
      </c>
      <c r="H317" s="24">
        <v>-90.664201000000006</v>
      </c>
      <c r="I317" s="5" t="s">
        <v>502</v>
      </c>
      <c r="J317" s="5" t="s">
        <v>516</v>
      </c>
      <c r="K317" s="5">
        <v>1</v>
      </c>
      <c r="L317" s="5">
        <v>0</v>
      </c>
      <c r="M317" s="19">
        <v>-32.700000000000003</v>
      </c>
      <c r="N317" s="19" t="s">
        <v>500</v>
      </c>
      <c r="O317" s="19">
        <f t="shared" si="84"/>
        <v>-29.200000000000003</v>
      </c>
      <c r="P317" s="20">
        <v>1</v>
      </c>
      <c r="Q317" s="20" t="s">
        <v>1056</v>
      </c>
      <c r="R317" s="20">
        <f t="shared" si="81"/>
        <v>-10.442970747941846</v>
      </c>
      <c r="S317" s="19">
        <f t="shared" si="82"/>
        <v>-10.442970747941846</v>
      </c>
      <c r="T317" s="20">
        <v>12.3</v>
      </c>
      <c r="U317" s="20">
        <f t="shared" si="83"/>
        <v>285.45</v>
      </c>
      <c r="V317" s="23" t="s">
        <v>856</v>
      </c>
      <c r="W317" s="19">
        <f t="shared" si="65"/>
        <v>19.321208541469126</v>
      </c>
      <c r="X317" s="21">
        <f t="shared" si="66"/>
        <v>556.57236780807852</v>
      </c>
      <c r="Y317" s="21">
        <f t="shared" si="67"/>
        <v>428.3690753126923</v>
      </c>
    </row>
    <row r="318" spans="1:25" s="22" customFormat="1" ht="12.75" customHeight="1" x14ac:dyDescent="0.2">
      <c r="A318" s="19">
        <v>451</v>
      </c>
      <c r="B318" s="19">
        <f t="shared" si="79"/>
        <v>0</v>
      </c>
      <c r="C318" s="19">
        <f t="shared" si="80"/>
        <v>3</v>
      </c>
      <c r="D318" s="19">
        <v>451</v>
      </c>
      <c r="E318" s="19">
        <v>454</v>
      </c>
      <c r="F318" s="5" t="s">
        <v>1182</v>
      </c>
      <c r="G318" s="24">
        <v>42.670833000000002</v>
      </c>
      <c r="H318" s="24">
        <v>-81.162499999999994</v>
      </c>
      <c r="I318" s="5" t="s">
        <v>1059</v>
      </c>
      <c r="J318" s="5" t="s">
        <v>1058</v>
      </c>
      <c r="K318" s="5">
        <v>1</v>
      </c>
      <c r="L318" s="5">
        <v>0</v>
      </c>
      <c r="M318" s="19">
        <v>-32</v>
      </c>
      <c r="N318" s="19" t="s">
        <v>518</v>
      </c>
      <c r="O318" s="19">
        <f t="shared" si="84"/>
        <v>-28.5</v>
      </c>
      <c r="P318" s="20">
        <v>0</v>
      </c>
      <c r="Q318" s="20" t="s">
        <v>518</v>
      </c>
      <c r="R318" s="20">
        <f t="shared" si="81"/>
        <v>-8.4249447468250089</v>
      </c>
      <c r="S318" s="19">
        <f t="shared" si="82"/>
        <v>-9.4249447468250089</v>
      </c>
      <c r="T318" s="20">
        <v>30</v>
      </c>
      <c r="U318" s="20">
        <f t="shared" si="83"/>
        <v>303.14999999999998</v>
      </c>
      <c r="V318" s="23" t="s">
        <v>518</v>
      </c>
      <c r="W318" s="19">
        <f t="shared" ref="W318:W364" si="85">1000*((S318+1000)/(O318+1000)-1)</f>
        <v>19.634642566314973</v>
      </c>
      <c r="X318" s="21">
        <f t="shared" ref="X318:X364" si="86">(168/(26.5-W318))/(EXP(-58.0931+90.5069*(100/U318)+22.294*LN(U318/100)+34*(0.02777+(-0.02589)*(U318/100)+0.00506*(U318/100)^2)))</f>
        <v>946.75918906872892</v>
      </c>
      <c r="Y318" s="21">
        <f t="shared" ref="Y318:Y364" si="87">(82.4/(23.9-W318))/(EXP(-58.093+90.5069*(100/U318)+22.294*LN(U318/100)+34*(0.02777+(-0.0259)*(U318/100)+0.00506*(U318/100)^2)))</f>
        <v>748.11675877929054</v>
      </c>
    </row>
    <row r="319" spans="1:25" s="22" customFormat="1" ht="12.75" customHeight="1" x14ac:dyDescent="0.2">
      <c r="A319" s="19">
        <v>451.2</v>
      </c>
      <c r="B319" s="19">
        <f t="shared" si="79"/>
        <v>0.19999999999998863</v>
      </c>
      <c r="C319" s="19">
        <f t="shared" si="80"/>
        <v>2.8000000000000114</v>
      </c>
      <c r="D319" s="19">
        <v>451</v>
      </c>
      <c r="E319" s="19">
        <v>454</v>
      </c>
      <c r="F319" s="5" t="s">
        <v>1183</v>
      </c>
      <c r="G319" s="24">
        <v>42.670833000000002</v>
      </c>
      <c r="H319" s="24">
        <v>-81.162499999999994</v>
      </c>
      <c r="I319" s="5" t="s">
        <v>1059</v>
      </c>
      <c r="J319" s="5" t="s">
        <v>1060</v>
      </c>
      <c r="K319" s="5">
        <v>1</v>
      </c>
      <c r="L319" s="5">
        <v>0</v>
      </c>
      <c r="M319" s="19">
        <v>-31.7</v>
      </c>
      <c r="N319" s="19" t="s">
        <v>518</v>
      </c>
      <c r="O319" s="19">
        <f t="shared" si="84"/>
        <v>-28.2</v>
      </c>
      <c r="P319" s="20">
        <v>0.21</v>
      </c>
      <c r="Q319" s="20" t="s">
        <v>518</v>
      </c>
      <c r="R319" s="20">
        <f t="shared" si="81"/>
        <v>-8.4249447468250089</v>
      </c>
      <c r="S319" s="19">
        <f t="shared" si="82"/>
        <v>-9.2149447468250081</v>
      </c>
      <c r="T319" s="20">
        <v>30</v>
      </c>
      <c r="U319" s="20">
        <f t="shared" si="83"/>
        <v>303.14999999999998</v>
      </c>
      <c r="V319" s="23" t="s">
        <v>518</v>
      </c>
      <c r="W319" s="19">
        <f t="shared" si="85"/>
        <v>19.53596959577597</v>
      </c>
      <c r="X319" s="21">
        <f t="shared" si="86"/>
        <v>933.3446092711099</v>
      </c>
      <c r="Y319" s="21">
        <f t="shared" si="87"/>
        <v>731.20145433335631</v>
      </c>
    </row>
    <row r="320" spans="1:25" s="22" customFormat="1" ht="12.75" customHeight="1" x14ac:dyDescent="0.2">
      <c r="A320" s="19">
        <v>451.4</v>
      </c>
      <c r="B320" s="19">
        <f t="shared" si="79"/>
        <v>0.39999999999997726</v>
      </c>
      <c r="C320" s="19">
        <f t="shared" si="80"/>
        <v>2.6000000000000227</v>
      </c>
      <c r="D320" s="19">
        <v>451</v>
      </c>
      <c r="E320" s="19">
        <v>454</v>
      </c>
      <c r="F320" s="5" t="s">
        <v>1183</v>
      </c>
      <c r="G320" s="24">
        <v>42.670833000000002</v>
      </c>
      <c r="H320" s="24">
        <v>-81.162499999999994</v>
      </c>
      <c r="I320" s="5" t="s">
        <v>1059</v>
      </c>
      <c r="J320" s="5" t="s">
        <v>1061</v>
      </c>
      <c r="K320" s="5">
        <v>1</v>
      </c>
      <c r="L320" s="5">
        <v>0</v>
      </c>
      <c r="M320" s="19">
        <v>-31.5</v>
      </c>
      <c r="N320" s="19" t="s">
        <v>518</v>
      </c>
      <c r="O320" s="19">
        <f t="shared" si="84"/>
        <v>-28</v>
      </c>
      <c r="P320" s="20">
        <v>0.49</v>
      </c>
      <c r="Q320" s="20" t="s">
        <v>518</v>
      </c>
      <c r="R320" s="20">
        <f t="shared" si="81"/>
        <v>-8.4249447468250089</v>
      </c>
      <c r="S320" s="19">
        <f t="shared" si="82"/>
        <v>-8.9349447468250087</v>
      </c>
      <c r="T320" s="20">
        <v>30</v>
      </c>
      <c r="U320" s="20">
        <f t="shared" si="83"/>
        <v>303.14999999999998</v>
      </c>
      <c r="V320" s="23" t="s">
        <v>518</v>
      </c>
      <c r="W320" s="19">
        <f t="shared" si="85"/>
        <v>19.614254375694529</v>
      </c>
      <c r="X320" s="21">
        <f t="shared" si="86"/>
        <v>943.95590415645222</v>
      </c>
      <c r="Y320" s="21">
        <f t="shared" si="87"/>
        <v>744.55781048384358</v>
      </c>
    </row>
    <row r="321" spans="1:25" s="22" customFormat="1" ht="12.75" customHeight="1" x14ac:dyDescent="0.2">
      <c r="A321" s="19">
        <v>451.6</v>
      </c>
      <c r="B321" s="19">
        <f t="shared" si="79"/>
        <v>0.60000000000002274</v>
      </c>
      <c r="C321" s="19">
        <f t="shared" si="80"/>
        <v>2.3999999999999773</v>
      </c>
      <c r="D321" s="19">
        <v>451</v>
      </c>
      <c r="E321" s="19">
        <v>454</v>
      </c>
      <c r="F321" s="5" t="s">
        <v>1183</v>
      </c>
      <c r="G321" s="24">
        <v>42.670833000000002</v>
      </c>
      <c r="H321" s="24">
        <v>-81.162499999999994</v>
      </c>
      <c r="I321" s="5" t="s">
        <v>1059</v>
      </c>
      <c r="J321" s="5" t="s">
        <v>1062</v>
      </c>
      <c r="K321" s="5">
        <v>1</v>
      </c>
      <c r="L321" s="5">
        <v>0</v>
      </c>
      <c r="M321" s="19">
        <v>-31.5</v>
      </c>
      <c r="N321" s="19" t="s">
        <v>518</v>
      </c>
      <c r="O321" s="19">
        <f t="shared" si="84"/>
        <v>-28</v>
      </c>
      <c r="P321" s="20">
        <v>0.59</v>
      </c>
      <c r="Q321" s="20" t="s">
        <v>518</v>
      </c>
      <c r="R321" s="20">
        <f t="shared" si="81"/>
        <v>-8.4249447468250089</v>
      </c>
      <c r="S321" s="19">
        <f t="shared" si="82"/>
        <v>-8.8349447468250091</v>
      </c>
      <c r="T321" s="20">
        <v>30</v>
      </c>
      <c r="U321" s="20">
        <f t="shared" si="83"/>
        <v>303.14999999999998</v>
      </c>
      <c r="V321" s="23" t="s">
        <v>518</v>
      </c>
      <c r="W321" s="19">
        <f t="shared" si="85"/>
        <v>19.717135034130528</v>
      </c>
      <c r="X321" s="21">
        <f t="shared" si="86"/>
        <v>958.27357160860345</v>
      </c>
      <c r="Y321" s="21">
        <f t="shared" si="87"/>
        <v>762.87076067737723</v>
      </c>
    </row>
    <row r="322" spans="1:25" s="22" customFormat="1" ht="12.75" customHeight="1" x14ac:dyDescent="0.2">
      <c r="A322" s="19">
        <v>451.8</v>
      </c>
      <c r="B322" s="19">
        <f t="shared" si="79"/>
        <v>0.80000000000001137</v>
      </c>
      <c r="C322" s="19">
        <f t="shared" si="80"/>
        <v>2.1999999999999886</v>
      </c>
      <c r="D322" s="19">
        <v>451</v>
      </c>
      <c r="E322" s="19">
        <v>454</v>
      </c>
      <c r="F322" s="5" t="s">
        <v>1183</v>
      </c>
      <c r="G322" s="24">
        <v>42.670833000000002</v>
      </c>
      <c r="H322" s="24">
        <v>-81.162499999999994</v>
      </c>
      <c r="I322" s="5" t="s">
        <v>1059</v>
      </c>
      <c r="J322" s="5" t="s">
        <v>1063</v>
      </c>
      <c r="K322" s="5">
        <v>1</v>
      </c>
      <c r="L322" s="5">
        <v>0</v>
      </c>
      <c r="M322" s="19">
        <v>-30.7</v>
      </c>
      <c r="N322" s="19" t="s">
        <v>518</v>
      </c>
      <c r="O322" s="19">
        <f t="shared" si="84"/>
        <v>-27.2</v>
      </c>
      <c r="P322" s="20">
        <v>0.92</v>
      </c>
      <c r="Q322" s="20" t="s">
        <v>518</v>
      </c>
      <c r="R322" s="20">
        <f t="shared" si="81"/>
        <v>-8.4249447468250089</v>
      </c>
      <c r="S322" s="19">
        <f t="shared" si="82"/>
        <v>-8.504944746825009</v>
      </c>
      <c r="T322" s="20">
        <v>30</v>
      </c>
      <c r="U322" s="20">
        <f t="shared" si="83"/>
        <v>303.14999999999998</v>
      </c>
      <c r="V322" s="23" t="s">
        <v>518</v>
      </c>
      <c r="W322" s="19">
        <f t="shared" si="85"/>
        <v>19.217778837556487</v>
      </c>
      <c r="X322" s="21">
        <f t="shared" si="86"/>
        <v>892.56287217753459</v>
      </c>
      <c r="Y322" s="21">
        <f t="shared" si="87"/>
        <v>681.51103239606778</v>
      </c>
    </row>
    <row r="323" spans="1:25" s="22" customFormat="1" ht="12.75" customHeight="1" x14ac:dyDescent="0.2">
      <c r="A323" s="19">
        <v>452</v>
      </c>
      <c r="B323" s="19">
        <f t="shared" si="79"/>
        <v>1</v>
      </c>
      <c r="C323" s="19">
        <f t="shared" si="80"/>
        <v>2</v>
      </c>
      <c r="D323" s="19">
        <v>451</v>
      </c>
      <c r="E323" s="19">
        <v>454</v>
      </c>
      <c r="F323" s="5" t="s">
        <v>1184</v>
      </c>
      <c r="G323" s="24">
        <v>42.670833000000002</v>
      </c>
      <c r="H323" s="24">
        <v>-81.162499999999994</v>
      </c>
      <c r="I323" s="5" t="s">
        <v>1059</v>
      </c>
      <c r="J323" s="5" t="s">
        <v>1064</v>
      </c>
      <c r="K323" s="5">
        <v>1</v>
      </c>
      <c r="L323" s="5">
        <v>0</v>
      </c>
      <c r="M323" s="19">
        <v>-31.2</v>
      </c>
      <c r="N323" s="19" t="s">
        <v>518</v>
      </c>
      <c r="O323" s="19">
        <f t="shared" si="84"/>
        <v>-27.7</v>
      </c>
      <c r="P323" s="20">
        <v>0.97</v>
      </c>
      <c r="Q323" s="20" t="s">
        <v>518</v>
      </c>
      <c r="R323" s="20">
        <f t="shared" si="81"/>
        <v>-8.4249447468250089</v>
      </c>
      <c r="S323" s="19">
        <f t="shared" si="82"/>
        <v>-8.4549447468250083</v>
      </c>
      <c r="T323" s="20">
        <v>30</v>
      </c>
      <c r="U323" s="20">
        <f t="shared" si="83"/>
        <v>303.14999999999998</v>
      </c>
      <c r="V323" s="23" t="s">
        <v>518</v>
      </c>
      <c r="W323" s="19">
        <f t="shared" si="85"/>
        <v>19.793330508253604</v>
      </c>
      <c r="X323" s="21">
        <f t="shared" si="86"/>
        <v>969.16066082899636</v>
      </c>
      <c r="Y323" s="21">
        <f t="shared" si="87"/>
        <v>777.0251257708594</v>
      </c>
    </row>
    <row r="324" spans="1:25" s="22" customFormat="1" ht="12.75" customHeight="1" x14ac:dyDescent="0.2">
      <c r="A324" s="19">
        <v>452.2</v>
      </c>
      <c r="B324" s="19">
        <f t="shared" si="79"/>
        <v>1.1999999999999886</v>
      </c>
      <c r="C324" s="19">
        <f t="shared" si="80"/>
        <v>1.8000000000000114</v>
      </c>
      <c r="D324" s="19">
        <v>451</v>
      </c>
      <c r="E324" s="19">
        <v>454</v>
      </c>
      <c r="F324" s="5" t="s">
        <v>1184</v>
      </c>
      <c r="G324" s="24">
        <v>42.670833000000002</v>
      </c>
      <c r="H324" s="24">
        <v>-81.162499999999994</v>
      </c>
      <c r="I324" s="5" t="s">
        <v>1059</v>
      </c>
      <c r="J324" s="5" t="s">
        <v>1065</v>
      </c>
      <c r="K324" s="5">
        <v>1</v>
      </c>
      <c r="L324" s="5">
        <v>0</v>
      </c>
      <c r="M324" s="19">
        <v>-31</v>
      </c>
      <c r="N324" s="19" t="s">
        <v>518</v>
      </c>
      <c r="O324" s="19">
        <f t="shared" si="84"/>
        <v>-27.5</v>
      </c>
      <c r="P324" s="20">
        <v>0.9</v>
      </c>
      <c r="Q324" s="20" t="s">
        <v>518</v>
      </c>
      <c r="R324" s="20">
        <f t="shared" si="81"/>
        <v>-8.4249447468250089</v>
      </c>
      <c r="S324" s="19">
        <f t="shared" si="82"/>
        <v>-8.5249447468250086</v>
      </c>
      <c r="T324" s="20">
        <v>30</v>
      </c>
      <c r="U324" s="20">
        <f t="shared" si="83"/>
        <v>303.14999999999998</v>
      </c>
      <c r="V324" s="23" t="s">
        <v>518</v>
      </c>
      <c r="W324" s="19">
        <f t="shared" si="85"/>
        <v>19.511624938997496</v>
      </c>
      <c r="X324" s="21">
        <f t="shared" si="86"/>
        <v>930.09321621186484</v>
      </c>
      <c r="Y324" s="21">
        <f t="shared" si="87"/>
        <v>727.145089917321</v>
      </c>
    </row>
    <row r="325" spans="1:25" s="22" customFormat="1" ht="12.75" customHeight="1" x14ac:dyDescent="0.2">
      <c r="A325" s="19">
        <v>452.4</v>
      </c>
      <c r="B325" s="19">
        <f t="shared" si="79"/>
        <v>1.3999999999999773</v>
      </c>
      <c r="C325" s="19">
        <f t="shared" si="80"/>
        <v>1.6000000000000227</v>
      </c>
      <c r="D325" s="19">
        <v>451</v>
      </c>
      <c r="E325" s="19">
        <v>454</v>
      </c>
      <c r="F325" s="5" t="s">
        <v>1184</v>
      </c>
      <c r="G325" s="24">
        <v>42.670833000000002</v>
      </c>
      <c r="H325" s="24">
        <v>-81.162499999999994</v>
      </c>
      <c r="I325" s="5" t="s">
        <v>1059</v>
      </c>
      <c r="J325" s="5" t="s">
        <v>1066</v>
      </c>
      <c r="K325" s="5">
        <v>1</v>
      </c>
      <c r="L325" s="5">
        <v>0</v>
      </c>
      <c r="M325" s="19">
        <v>-30.5</v>
      </c>
      <c r="N325" s="19" t="s">
        <v>518</v>
      </c>
      <c r="O325" s="19">
        <f t="shared" si="84"/>
        <v>-27</v>
      </c>
      <c r="P325" s="20">
        <v>0.9</v>
      </c>
      <c r="Q325" s="20" t="s">
        <v>518</v>
      </c>
      <c r="R325" s="20">
        <f t="shared" si="81"/>
        <v>-8.4249447468250089</v>
      </c>
      <c r="S325" s="19">
        <f t="shared" si="82"/>
        <v>-8.5249447468250086</v>
      </c>
      <c r="T325" s="20">
        <v>30</v>
      </c>
      <c r="U325" s="20">
        <f t="shared" si="83"/>
        <v>303.14999999999998</v>
      </c>
      <c r="V325" s="23" t="s">
        <v>518</v>
      </c>
      <c r="W325" s="19">
        <f t="shared" si="85"/>
        <v>18.987723795657718</v>
      </c>
      <c r="X325" s="21">
        <f t="shared" si="86"/>
        <v>865.2291342570096</v>
      </c>
      <c r="Y325" s="21">
        <f t="shared" si="87"/>
        <v>649.59404674820087</v>
      </c>
    </row>
    <row r="326" spans="1:25" s="22" customFormat="1" ht="12.75" customHeight="1" x14ac:dyDescent="0.2">
      <c r="A326" s="19">
        <v>452.6</v>
      </c>
      <c r="B326" s="19">
        <f t="shared" si="79"/>
        <v>1.6000000000000227</v>
      </c>
      <c r="C326" s="19">
        <f t="shared" si="80"/>
        <v>1.3999999999999773</v>
      </c>
      <c r="D326" s="19">
        <v>451</v>
      </c>
      <c r="E326" s="19">
        <v>454</v>
      </c>
      <c r="F326" s="5" t="s">
        <v>1184</v>
      </c>
      <c r="G326" s="24">
        <v>42.670833000000002</v>
      </c>
      <c r="H326" s="24">
        <v>-81.162499999999994</v>
      </c>
      <c r="I326" s="5" t="s">
        <v>1059</v>
      </c>
      <c r="J326" s="5" t="s">
        <v>1067</v>
      </c>
      <c r="K326" s="5">
        <v>1</v>
      </c>
      <c r="L326" s="5">
        <v>0</v>
      </c>
      <c r="M326" s="19">
        <v>-29.8</v>
      </c>
      <c r="N326" s="19" t="s">
        <v>518</v>
      </c>
      <c r="O326" s="19">
        <f t="shared" si="84"/>
        <v>-26.3</v>
      </c>
      <c r="P326" s="20">
        <v>0.2</v>
      </c>
      <c r="Q326" s="20" t="s">
        <v>518</v>
      </c>
      <c r="R326" s="20">
        <f t="shared" si="81"/>
        <v>-8.4249447468250089</v>
      </c>
      <c r="S326" s="19">
        <f t="shared" si="82"/>
        <v>-9.2249447468250096</v>
      </c>
      <c r="T326" s="20">
        <v>30</v>
      </c>
      <c r="U326" s="20">
        <f t="shared" si="83"/>
        <v>303.14999999999998</v>
      </c>
      <c r="V326" s="23" t="s">
        <v>518</v>
      </c>
      <c r="W326" s="19">
        <f t="shared" si="85"/>
        <v>17.536258861225118</v>
      </c>
      <c r="X326" s="21">
        <f t="shared" si="86"/>
        <v>725.12583038190803</v>
      </c>
      <c r="Y326" s="21">
        <f t="shared" si="87"/>
        <v>501.43230353614103</v>
      </c>
    </row>
    <row r="327" spans="1:25" s="22" customFormat="1" ht="12.75" customHeight="1" x14ac:dyDescent="0.2">
      <c r="A327" s="19">
        <v>452.8</v>
      </c>
      <c r="B327" s="19">
        <f t="shared" si="79"/>
        <v>1.8000000000000114</v>
      </c>
      <c r="C327" s="19">
        <f t="shared" si="80"/>
        <v>1.1999999999999886</v>
      </c>
      <c r="D327" s="19">
        <v>451</v>
      </c>
      <c r="E327" s="19">
        <v>454</v>
      </c>
      <c r="F327" s="5" t="s">
        <v>1184</v>
      </c>
      <c r="G327" s="24">
        <v>42.670833000000002</v>
      </c>
      <c r="H327" s="24">
        <v>-81.162499999999994</v>
      </c>
      <c r="I327" s="5" t="s">
        <v>1059</v>
      </c>
      <c r="J327" s="5" t="s">
        <v>1068</v>
      </c>
      <c r="K327" s="5">
        <v>1</v>
      </c>
      <c r="L327" s="5">
        <v>0</v>
      </c>
      <c r="M327" s="19">
        <v>-30.5</v>
      </c>
      <c r="N327" s="19" t="s">
        <v>518</v>
      </c>
      <c r="O327" s="19">
        <f t="shared" si="84"/>
        <v>-27</v>
      </c>
      <c r="P327" s="20">
        <v>0.5</v>
      </c>
      <c r="Q327" s="20" t="s">
        <v>518</v>
      </c>
      <c r="R327" s="20">
        <f t="shared" si="81"/>
        <v>-8.4249447468250089</v>
      </c>
      <c r="S327" s="19">
        <f t="shared" si="82"/>
        <v>-8.9249447468250089</v>
      </c>
      <c r="T327" s="20">
        <v>30</v>
      </c>
      <c r="U327" s="20">
        <f t="shared" si="83"/>
        <v>303.14999999999998</v>
      </c>
      <c r="V327" s="23" t="s">
        <v>518</v>
      </c>
      <c r="W327" s="19">
        <f t="shared" si="85"/>
        <v>18.576624103982642</v>
      </c>
      <c r="X327" s="21">
        <f t="shared" si="86"/>
        <v>820.33723022653965</v>
      </c>
      <c r="Y327" s="21">
        <f t="shared" si="87"/>
        <v>599.42890388614217</v>
      </c>
    </row>
    <row r="328" spans="1:25" s="22" customFormat="1" ht="12.75" customHeight="1" x14ac:dyDescent="0.2">
      <c r="A328" s="19">
        <v>453</v>
      </c>
      <c r="B328" s="19">
        <f t="shared" si="79"/>
        <v>2</v>
      </c>
      <c r="C328" s="19">
        <f t="shared" si="80"/>
        <v>1</v>
      </c>
      <c r="D328" s="19">
        <v>451</v>
      </c>
      <c r="E328" s="19">
        <v>454</v>
      </c>
      <c r="F328" s="5" t="s">
        <v>1184</v>
      </c>
      <c r="G328" s="24">
        <v>42.670833000000002</v>
      </c>
      <c r="H328" s="24">
        <v>-81.162499999999994</v>
      </c>
      <c r="I328" s="5" t="s">
        <v>1059</v>
      </c>
      <c r="J328" s="5" t="s">
        <v>1069</v>
      </c>
      <c r="K328" s="5">
        <v>1</v>
      </c>
      <c r="L328" s="5">
        <v>0</v>
      </c>
      <c r="M328" s="19">
        <v>-31</v>
      </c>
      <c r="N328" s="19" t="s">
        <v>518</v>
      </c>
      <c r="O328" s="19">
        <f t="shared" si="84"/>
        <v>-27.5</v>
      </c>
      <c r="P328" s="20">
        <v>1</v>
      </c>
      <c r="Q328" s="20" t="s">
        <v>518</v>
      </c>
      <c r="R328" s="20">
        <f t="shared" si="81"/>
        <v>-8.4249447468250089</v>
      </c>
      <c r="S328" s="19">
        <f t="shared" si="82"/>
        <v>-8.4249447468250089</v>
      </c>
      <c r="T328" s="20">
        <v>30</v>
      </c>
      <c r="U328" s="20">
        <f t="shared" si="83"/>
        <v>303.14999999999998</v>
      </c>
      <c r="V328" s="23" t="s">
        <v>518</v>
      </c>
      <c r="W328" s="19">
        <f t="shared" si="85"/>
        <v>19.614452702493512</v>
      </c>
      <c r="X328" s="21">
        <f t="shared" si="86"/>
        <v>943.98309324466334</v>
      </c>
      <c r="Y328" s="21">
        <f t="shared" si="87"/>
        <v>744.59226717209378</v>
      </c>
    </row>
    <row r="329" spans="1:25" s="22" customFormat="1" ht="12.75" customHeight="1" x14ac:dyDescent="0.2">
      <c r="A329" s="19">
        <v>453.2</v>
      </c>
      <c r="B329" s="19">
        <f t="shared" si="79"/>
        <v>2.1999999999999886</v>
      </c>
      <c r="C329" s="19">
        <f t="shared" si="80"/>
        <v>0.80000000000001137</v>
      </c>
      <c r="D329" s="19">
        <v>451</v>
      </c>
      <c r="E329" s="19">
        <v>454</v>
      </c>
      <c r="F329" s="5" t="s">
        <v>1184</v>
      </c>
      <c r="G329" s="24">
        <v>42.670833000000002</v>
      </c>
      <c r="H329" s="24">
        <v>-81.162499999999994</v>
      </c>
      <c r="I329" s="5" t="s">
        <v>1059</v>
      </c>
      <c r="J329" s="5" t="s">
        <v>1070</v>
      </c>
      <c r="K329" s="5">
        <v>1</v>
      </c>
      <c r="L329" s="5">
        <v>0</v>
      </c>
      <c r="M329" s="19">
        <v>-30.2</v>
      </c>
      <c r="N329" s="19" t="s">
        <v>518</v>
      </c>
      <c r="O329" s="19">
        <f t="shared" si="84"/>
        <v>-26.7</v>
      </c>
      <c r="P329" s="20">
        <v>0.97</v>
      </c>
      <c r="Q329" s="20" t="s">
        <v>518</v>
      </c>
      <c r="R329" s="20">
        <f t="shared" si="81"/>
        <v>-8.4249447468250089</v>
      </c>
      <c r="S329" s="19">
        <f t="shared" si="82"/>
        <v>-8.4549447468250083</v>
      </c>
      <c r="T329" s="20">
        <v>30</v>
      </c>
      <c r="U329" s="20">
        <f t="shared" si="83"/>
        <v>303.14999999999998</v>
      </c>
      <c r="V329" s="23" t="s">
        <v>518</v>
      </c>
      <c r="W329" s="19">
        <f t="shared" si="85"/>
        <v>18.745561751952078</v>
      </c>
      <c r="X329" s="21">
        <f t="shared" si="86"/>
        <v>838.20903960629971</v>
      </c>
      <c r="Y329" s="21">
        <f t="shared" si="87"/>
        <v>619.07529487467968</v>
      </c>
    </row>
    <row r="330" spans="1:25" s="22" customFormat="1" ht="12.75" customHeight="1" x14ac:dyDescent="0.2">
      <c r="A330" s="19">
        <v>453.4</v>
      </c>
      <c r="B330" s="19">
        <f t="shared" si="79"/>
        <v>2.3999999999999773</v>
      </c>
      <c r="C330" s="19">
        <f t="shared" si="80"/>
        <v>0.60000000000002274</v>
      </c>
      <c r="D330" s="19">
        <v>451</v>
      </c>
      <c r="E330" s="19">
        <v>454</v>
      </c>
      <c r="F330" s="5" t="s">
        <v>1184</v>
      </c>
      <c r="G330" s="24">
        <v>42.670833000000002</v>
      </c>
      <c r="H330" s="24">
        <v>-81.162499999999994</v>
      </c>
      <c r="I330" s="5" t="s">
        <v>1059</v>
      </c>
      <c r="J330" s="5" t="s">
        <v>1071</v>
      </c>
      <c r="K330" s="5">
        <v>1</v>
      </c>
      <c r="L330" s="5">
        <v>0</v>
      </c>
      <c r="M330" s="19">
        <v>-29.8</v>
      </c>
      <c r="N330" s="19" t="s">
        <v>518</v>
      </c>
      <c r="O330" s="19">
        <f t="shared" si="84"/>
        <v>-26.3</v>
      </c>
      <c r="P330" s="20">
        <v>1</v>
      </c>
      <c r="Q330" s="20" t="s">
        <v>518</v>
      </c>
      <c r="R330" s="20">
        <f t="shared" si="81"/>
        <v>-8.4249447468250089</v>
      </c>
      <c r="S330" s="19">
        <f t="shared" si="82"/>
        <v>-8.4249447468250089</v>
      </c>
      <c r="T330" s="20">
        <v>30</v>
      </c>
      <c r="U330" s="20">
        <f t="shared" si="83"/>
        <v>303.14999999999998</v>
      </c>
      <c r="V330" s="23" t="s">
        <v>518</v>
      </c>
      <c r="W330" s="19">
        <f t="shared" si="85"/>
        <v>18.357867159469077</v>
      </c>
      <c r="X330" s="21">
        <f t="shared" si="86"/>
        <v>798.2970020124078</v>
      </c>
      <c r="Y330" s="21">
        <f t="shared" si="87"/>
        <v>575.76847580901835</v>
      </c>
    </row>
    <row r="331" spans="1:25" s="22" customFormat="1" ht="12.75" customHeight="1" x14ac:dyDescent="0.2">
      <c r="A331" s="19">
        <v>453.6</v>
      </c>
      <c r="B331" s="19">
        <f t="shared" si="79"/>
        <v>2.6000000000000227</v>
      </c>
      <c r="C331" s="19">
        <f t="shared" si="80"/>
        <v>0.39999999999997726</v>
      </c>
      <c r="D331" s="19">
        <v>451</v>
      </c>
      <c r="E331" s="19">
        <v>454</v>
      </c>
      <c r="F331" s="5" t="s">
        <v>1184</v>
      </c>
      <c r="G331" s="24">
        <v>42.670833000000002</v>
      </c>
      <c r="H331" s="24">
        <v>-81.162499999999994</v>
      </c>
      <c r="I331" s="5" t="s">
        <v>1059</v>
      </c>
      <c r="J331" s="5" t="s">
        <v>1072</v>
      </c>
      <c r="K331" s="5">
        <v>1</v>
      </c>
      <c r="L331" s="5">
        <v>0</v>
      </c>
      <c r="M331" s="19">
        <v>-28.7</v>
      </c>
      <c r="N331" s="19" t="s">
        <v>518</v>
      </c>
      <c r="O331" s="19">
        <f t="shared" si="84"/>
        <v>-25.2</v>
      </c>
      <c r="P331" s="20">
        <v>1.1299999999999999</v>
      </c>
      <c r="Q331" s="20" t="s">
        <v>518</v>
      </c>
      <c r="R331" s="20">
        <f t="shared" si="81"/>
        <v>-8.4249447468250089</v>
      </c>
      <c r="S331" s="19">
        <f t="shared" si="82"/>
        <v>-8.2949447468250099</v>
      </c>
      <c r="T331" s="20">
        <v>30</v>
      </c>
      <c r="U331" s="20">
        <f t="shared" si="83"/>
        <v>303.14999999999998</v>
      </c>
      <c r="V331" s="23" t="s">
        <v>518</v>
      </c>
      <c r="W331" s="19">
        <f t="shared" si="85"/>
        <v>17.342075557216894</v>
      </c>
      <c r="X331" s="21">
        <f t="shared" si="86"/>
        <v>709.75036725759401</v>
      </c>
      <c r="Y331" s="21">
        <f t="shared" si="87"/>
        <v>486.58465131223409</v>
      </c>
    </row>
    <row r="332" spans="1:25" s="22" customFormat="1" ht="12.75" customHeight="1" x14ac:dyDescent="0.2">
      <c r="A332" s="19">
        <v>453.8</v>
      </c>
      <c r="B332" s="19">
        <f t="shared" si="79"/>
        <v>2.8000000000000114</v>
      </c>
      <c r="C332" s="19">
        <f t="shared" si="80"/>
        <v>0.19999999999998863</v>
      </c>
      <c r="D332" s="19">
        <v>451</v>
      </c>
      <c r="E332" s="19">
        <v>454</v>
      </c>
      <c r="F332" s="5" t="s">
        <v>1184</v>
      </c>
      <c r="G332" s="24">
        <v>42.670833000000002</v>
      </c>
      <c r="H332" s="24">
        <v>-81.162499999999994</v>
      </c>
      <c r="I332" s="5" t="s">
        <v>1059</v>
      </c>
      <c r="J332" s="5" t="s">
        <v>1073</v>
      </c>
      <c r="K332" s="5">
        <v>1</v>
      </c>
      <c r="L332" s="5">
        <v>0</v>
      </c>
      <c r="M332" s="19">
        <v>-29.7</v>
      </c>
      <c r="N332" s="19" t="s">
        <v>518</v>
      </c>
      <c r="O332" s="19">
        <f t="shared" si="84"/>
        <v>-26.2</v>
      </c>
      <c r="P332" s="20">
        <v>2.5</v>
      </c>
      <c r="Q332" s="20" t="s">
        <v>518</v>
      </c>
      <c r="R332" s="20">
        <f t="shared" si="81"/>
        <v>-8.4249447468250089</v>
      </c>
      <c r="S332" s="19">
        <f t="shared" si="82"/>
        <v>-6.9249447468250089</v>
      </c>
      <c r="T332" s="20">
        <v>30</v>
      </c>
      <c r="U332" s="20">
        <f t="shared" si="83"/>
        <v>303.14999999999998</v>
      </c>
      <c r="V332" s="23" t="s">
        <v>518</v>
      </c>
      <c r="W332" s="19">
        <f t="shared" si="85"/>
        <v>19.793648853126953</v>
      </c>
      <c r="X332" s="21">
        <f t="shared" si="86"/>
        <v>969.20666607403496</v>
      </c>
      <c r="Y332" s="21">
        <f t="shared" si="87"/>
        <v>777.08536464386498</v>
      </c>
    </row>
    <row r="333" spans="1:25" s="22" customFormat="1" ht="12.75" customHeight="1" x14ac:dyDescent="0.2">
      <c r="A333" s="19">
        <v>454</v>
      </c>
      <c r="B333" s="19">
        <f t="shared" si="79"/>
        <v>0</v>
      </c>
      <c r="C333" s="19">
        <f t="shared" si="80"/>
        <v>0</v>
      </c>
      <c r="D333" s="19">
        <v>454</v>
      </c>
      <c r="E333" s="19">
        <v>454</v>
      </c>
      <c r="F333" s="5" t="s">
        <v>1181</v>
      </c>
      <c r="G333" s="24">
        <v>42.670833000000002</v>
      </c>
      <c r="H333" s="24">
        <v>-81.162499999999994</v>
      </c>
      <c r="I333" s="5" t="s">
        <v>1059</v>
      </c>
      <c r="J333" s="5" t="s">
        <v>1074</v>
      </c>
      <c r="K333" s="5">
        <v>1</v>
      </c>
      <c r="L333" s="5">
        <v>0</v>
      </c>
      <c r="M333" s="19">
        <v>-29.2</v>
      </c>
      <c r="N333" s="19" t="s">
        <v>518</v>
      </c>
      <c r="O333" s="19">
        <f t="shared" si="84"/>
        <v>-25.7</v>
      </c>
      <c r="P333" s="20">
        <v>1.55</v>
      </c>
      <c r="Q333" s="20" t="s">
        <v>518</v>
      </c>
      <c r="R333" s="20">
        <f t="shared" si="81"/>
        <v>-8.4249447468250089</v>
      </c>
      <c r="S333" s="19">
        <f t="shared" si="82"/>
        <v>-7.8749447468250091</v>
      </c>
      <c r="T333" s="20">
        <v>30</v>
      </c>
      <c r="U333" s="20">
        <f t="shared" si="83"/>
        <v>303.14999999999998</v>
      </c>
      <c r="V333" s="23" t="s">
        <v>518</v>
      </c>
      <c r="W333" s="19">
        <f t="shared" si="85"/>
        <v>18.29524299822949</v>
      </c>
      <c r="X333" s="21">
        <f t="shared" si="86"/>
        <v>792.20386846069925</v>
      </c>
      <c r="Y333" s="21">
        <f t="shared" si="87"/>
        <v>569.33518746942661</v>
      </c>
    </row>
    <row r="334" spans="1:25" s="22" customFormat="1" ht="12.75" customHeight="1" x14ac:dyDescent="0.2">
      <c r="A334" s="19">
        <v>454.2</v>
      </c>
      <c r="B334" s="19">
        <f t="shared" si="79"/>
        <v>1.3999999999999773</v>
      </c>
      <c r="C334" s="19">
        <f t="shared" si="80"/>
        <v>4</v>
      </c>
      <c r="D334" s="19">
        <v>452.8</v>
      </c>
      <c r="E334" s="19">
        <v>458.2</v>
      </c>
      <c r="F334" s="5" t="s">
        <v>1181</v>
      </c>
      <c r="G334" s="24">
        <v>42.670833000000002</v>
      </c>
      <c r="H334" s="24">
        <v>-81.162499999999994</v>
      </c>
      <c r="I334" s="5" t="s">
        <v>1059</v>
      </c>
      <c r="J334" s="5" t="s">
        <v>1075</v>
      </c>
      <c r="K334" s="5">
        <v>1</v>
      </c>
      <c r="L334" s="5">
        <v>0</v>
      </c>
      <c r="M334" s="19">
        <v>-29.3</v>
      </c>
      <c r="N334" s="19" t="s">
        <v>518</v>
      </c>
      <c r="O334" s="19">
        <f t="shared" si="84"/>
        <v>-25.8</v>
      </c>
      <c r="P334" s="20">
        <v>1.5</v>
      </c>
      <c r="Q334" s="20" t="s">
        <v>518</v>
      </c>
      <c r="R334" s="20">
        <f t="shared" si="81"/>
        <v>-8.4249447468250089</v>
      </c>
      <c r="S334" s="19">
        <f t="shared" si="82"/>
        <v>-7.9249447468250089</v>
      </c>
      <c r="T334" s="20">
        <v>30</v>
      </c>
      <c r="U334" s="20">
        <f t="shared" si="83"/>
        <v>303.14999999999998</v>
      </c>
      <c r="V334" s="23" t="s">
        <v>518</v>
      </c>
      <c r="W334" s="19">
        <f t="shared" si="85"/>
        <v>18.348445137728486</v>
      </c>
      <c r="X334" s="21">
        <f t="shared" si="86"/>
        <v>797.3742858146403</v>
      </c>
      <c r="Y334" s="21">
        <f t="shared" si="87"/>
        <v>574.79128955558019</v>
      </c>
    </row>
    <row r="335" spans="1:25" s="22" customFormat="1" ht="12.75" customHeight="1" x14ac:dyDescent="0.2">
      <c r="A335" s="19">
        <v>454.4</v>
      </c>
      <c r="B335" s="19">
        <f t="shared" si="79"/>
        <v>1.5999999999999659</v>
      </c>
      <c r="C335" s="19">
        <f t="shared" si="80"/>
        <v>3.8000000000000114</v>
      </c>
      <c r="D335" s="19">
        <v>452.8</v>
      </c>
      <c r="E335" s="19">
        <v>458.2</v>
      </c>
      <c r="F335" s="5" t="s">
        <v>1181</v>
      </c>
      <c r="G335" s="24">
        <v>42.670833000000002</v>
      </c>
      <c r="H335" s="24">
        <v>-81.162499999999994</v>
      </c>
      <c r="I335" s="5" t="s">
        <v>1059</v>
      </c>
      <c r="J335" s="5" t="s">
        <v>1076</v>
      </c>
      <c r="K335" s="5">
        <v>1</v>
      </c>
      <c r="L335" s="5">
        <v>0</v>
      </c>
      <c r="M335" s="19">
        <v>-30.4</v>
      </c>
      <c r="N335" s="19" t="s">
        <v>518</v>
      </c>
      <c r="O335" s="19">
        <f t="shared" si="84"/>
        <v>-26.9</v>
      </c>
      <c r="P335" s="20">
        <v>1.56</v>
      </c>
      <c r="Q335" s="20" t="s">
        <v>518</v>
      </c>
      <c r="R335" s="20">
        <f t="shared" si="81"/>
        <v>-8.4249447468250089</v>
      </c>
      <c r="S335" s="19">
        <f t="shared" si="82"/>
        <v>-7.8649447468250084</v>
      </c>
      <c r="T335" s="20">
        <v>30</v>
      </c>
      <c r="U335" s="20">
        <f t="shared" si="83"/>
        <v>303.14999999999998</v>
      </c>
      <c r="V335" s="23" t="s">
        <v>518</v>
      </c>
      <c r="W335" s="19">
        <f t="shared" si="85"/>
        <v>19.561252957738027</v>
      </c>
      <c r="X335" s="21">
        <f t="shared" si="86"/>
        <v>936.74552437117143</v>
      </c>
      <c r="Y335" s="21">
        <f t="shared" si="87"/>
        <v>735.46241512618792</v>
      </c>
    </row>
    <row r="336" spans="1:25" s="22" customFormat="1" ht="12.75" customHeight="1" x14ac:dyDescent="0.2">
      <c r="A336" s="19">
        <v>454.6</v>
      </c>
      <c r="B336" s="19">
        <f t="shared" si="79"/>
        <v>1.8000000000000114</v>
      </c>
      <c r="C336" s="19">
        <f t="shared" si="80"/>
        <v>3.5999999999999659</v>
      </c>
      <c r="D336" s="19">
        <v>452.8</v>
      </c>
      <c r="E336" s="19">
        <v>458.2</v>
      </c>
      <c r="F336" s="5" t="s">
        <v>1181</v>
      </c>
      <c r="G336" s="24">
        <v>42.670833000000002</v>
      </c>
      <c r="H336" s="24">
        <v>-81.162499999999994</v>
      </c>
      <c r="I336" s="5" t="s">
        <v>1059</v>
      </c>
      <c r="J336" s="5" t="s">
        <v>1077</v>
      </c>
      <c r="K336" s="5">
        <v>1</v>
      </c>
      <c r="L336" s="5">
        <v>0</v>
      </c>
      <c r="M336" s="19">
        <v>-30.7</v>
      </c>
      <c r="N336" s="19" t="s">
        <v>518</v>
      </c>
      <c r="O336" s="19">
        <f t="shared" si="84"/>
        <v>-27.2</v>
      </c>
      <c r="P336" s="20">
        <v>1.4</v>
      </c>
      <c r="Q336" s="20" t="s">
        <v>518</v>
      </c>
      <c r="R336" s="20">
        <f t="shared" si="81"/>
        <v>-8.4249447468250089</v>
      </c>
      <c r="S336" s="19">
        <f t="shared" si="82"/>
        <v>-8.0249447468250086</v>
      </c>
      <c r="T336" s="20">
        <v>30</v>
      </c>
      <c r="U336" s="20">
        <f t="shared" si="83"/>
        <v>303.14999999999998</v>
      </c>
      <c r="V336" s="23" t="s">
        <v>518</v>
      </c>
      <c r="W336" s="19">
        <f t="shared" si="85"/>
        <v>19.711199890188212</v>
      </c>
      <c r="X336" s="21">
        <f t="shared" si="86"/>
        <v>957.43579593519758</v>
      </c>
      <c r="Y336" s="21">
        <f t="shared" si="87"/>
        <v>761.78984307441033</v>
      </c>
    </row>
    <row r="337" spans="1:27" s="22" customFormat="1" ht="12.75" customHeight="1" x14ac:dyDescent="0.2">
      <c r="A337" s="19">
        <v>454.8</v>
      </c>
      <c r="B337" s="19">
        <f t="shared" si="79"/>
        <v>2</v>
      </c>
      <c r="C337" s="19">
        <f t="shared" si="80"/>
        <v>3.3999999999999773</v>
      </c>
      <c r="D337" s="19">
        <v>452.8</v>
      </c>
      <c r="E337" s="19">
        <v>458.2</v>
      </c>
      <c r="F337" s="5" t="s">
        <v>1181</v>
      </c>
      <c r="G337" s="24">
        <v>42.670833000000002</v>
      </c>
      <c r="H337" s="24">
        <v>-81.162499999999994</v>
      </c>
      <c r="I337" s="5" t="s">
        <v>1059</v>
      </c>
      <c r="J337" s="5" t="s">
        <v>1078</v>
      </c>
      <c r="K337" s="5">
        <v>1</v>
      </c>
      <c r="L337" s="5">
        <v>0</v>
      </c>
      <c r="M337" s="19">
        <v>-30.2</v>
      </c>
      <c r="N337" s="19" t="s">
        <v>518</v>
      </c>
      <c r="O337" s="19">
        <f t="shared" si="84"/>
        <v>-26.7</v>
      </c>
      <c r="P337" s="20">
        <v>1</v>
      </c>
      <c r="Q337" s="20" t="s">
        <v>518</v>
      </c>
      <c r="R337" s="20">
        <f t="shared" si="81"/>
        <v>-8.4249447468250089</v>
      </c>
      <c r="S337" s="19">
        <f t="shared" si="82"/>
        <v>-8.4249447468250089</v>
      </c>
      <c r="T337" s="20">
        <v>30</v>
      </c>
      <c r="U337" s="20">
        <f t="shared" si="83"/>
        <v>303.14999999999998</v>
      </c>
      <c r="V337" s="23" t="s">
        <v>518</v>
      </c>
      <c r="W337" s="19">
        <f t="shared" si="85"/>
        <v>18.77638472534171</v>
      </c>
      <c r="X337" s="21">
        <f t="shared" si="86"/>
        <v>841.55411752693408</v>
      </c>
      <c r="Y337" s="21">
        <f t="shared" si="87"/>
        <v>622.79956774006837</v>
      </c>
    </row>
    <row r="338" spans="1:27" s="22" customFormat="1" ht="12.75" customHeight="1" x14ac:dyDescent="0.2">
      <c r="A338" s="19">
        <v>455</v>
      </c>
      <c r="B338" s="19">
        <f t="shared" si="79"/>
        <v>2.1999999999999886</v>
      </c>
      <c r="C338" s="19">
        <f t="shared" si="80"/>
        <v>3.1999999999999886</v>
      </c>
      <c r="D338" s="19">
        <v>452.8</v>
      </c>
      <c r="E338" s="19">
        <v>458.2</v>
      </c>
      <c r="F338" s="5" t="s">
        <v>1181</v>
      </c>
      <c r="G338" s="24">
        <v>42.670833000000002</v>
      </c>
      <c r="H338" s="24">
        <v>-81.162499999999994</v>
      </c>
      <c r="I338" s="5" t="s">
        <v>1059</v>
      </c>
      <c r="J338" s="5" t="s">
        <v>1079</v>
      </c>
      <c r="K338" s="5">
        <v>1</v>
      </c>
      <c r="L338" s="5">
        <v>0</v>
      </c>
      <c r="M338" s="19">
        <v>-31</v>
      </c>
      <c r="N338" s="19" t="s">
        <v>518</v>
      </c>
      <c r="O338" s="19">
        <f t="shared" si="84"/>
        <v>-27.5</v>
      </c>
      <c r="P338" s="20">
        <v>0.7</v>
      </c>
      <c r="Q338" s="20" t="s">
        <v>518</v>
      </c>
      <c r="R338" s="20">
        <f t="shared" si="81"/>
        <v>-8.4249447468250089</v>
      </c>
      <c r="S338" s="19">
        <f t="shared" si="82"/>
        <v>-8.7249447468250096</v>
      </c>
      <c r="T338" s="20">
        <v>30</v>
      </c>
      <c r="U338" s="20">
        <f t="shared" si="83"/>
        <v>303.14999999999998</v>
      </c>
      <c r="V338" s="23" t="s">
        <v>518</v>
      </c>
      <c r="W338" s="19">
        <f t="shared" si="85"/>
        <v>19.30596941200502</v>
      </c>
      <c r="X338" s="21">
        <f t="shared" si="86"/>
        <v>903.50467058469246</v>
      </c>
      <c r="Y338" s="21">
        <f t="shared" si="87"/>
        <v>694.59384677633784</v>
      </c>
    </row>
    <row r="339" spans="1:27" s="22" customFormat="1" ht="12.75" customHeight="1" x14ac:dyDescent="0.2">
      <c r="A339" s="19">
        <v>455.2</v>
      </c>
      <c r="B339" s="19">
        <f t="shared" si="79"/>
        <v>2.3999999999999773</v>
      </c>
      <c r="C339" s="19">
        <f t="shared" si="80"/>
        <v>3</v>
      </c>
      <c r="D339" s="19">
        <v>452.8</v>
      </c>
      <c r="E339" s="19">
        <v>458.2</v>
      </c>
      <c r="F339" s="5" t="s">
        <v>1181</v>
      </c>
      <c r="G339" s="24">
        <v>42.670833000000002</v>
      </c>
      <c r="H339" s="24">
        <v>-81.162499999999994</v>
      </c>
      <c r="I339" s="5" t="s">
        <v>1059</v>
      </c>
      <c r="J339" s="5" t="s">
        <v>1080</v>
      </c>
      <c r="K339" s="5">
        <v>1</v>
      </c>
      <c r="L339" s="5">
        <v>0</v>
      </c>
      <c r="M339" s="19">
        <v>-31</v>
      </c>
      <c r="N339" s="19" t="s">
        <v>518</v>
      </c>
      <c r="O339" s="19">
        <f t="shared" si="84"/>
        <v>-27.5</v>
      </c>
      <c r="P339" s="20">
        <v>0.76</v>
      </c>
      <c r="Q339" s="20" t="s">
        <v>518</v>
      </c>
      <c r="R339" s="20">
        <f t="shared" si="81"/>
        <v>-8.4249447468250089</v>
      </c>
      <c r="S339" s="19">
        <f t="shared" si="82"/>
        <v>-8.6649447468250091</v>
      </c>
      <c r="T339" s="20">
        <v>30</v>
      </c>
      <c r="U339" s="20">
        <f t="shared" si="83"/>
        <v>303.14999999999998</v>
      </c>
      <c r="V339" s="23" t="s">
        <v>518</v>
      </c>
      <c r="W339" s="19">
        <f t="shared" si="85"/>
        <v>19.367666070102764</v>
      </c>
      <c r="X339" s="21">
        <f t="shared" si="86"/>
        <v>911.32023548934671</v>
      </c>
      <c r="Y339" s="21">
        <f t="shared" si="87"/>
        <v>704.04904574097566</v>
      </c>
    </row>
    <row r="340" spans="1:27" s="22" customFormat="1" ht="12.75" customHeight="1" x14ac:dyDescent="0.2">
      <c r="A340" s="19">
        <v>455.4</v>
      </c>
      <c r="B340" s="19">
        <f t="shared" si="79"/>
        <v>2.5999999999999659</v>
      </c>
      <c r="C340" s="19">
        <f t="shared" si="80"/>
        <v>2.8000000000000114</v>
      </c>
      <c r="D340" s="19">
        <v>452.8</v>
      </c>
      <c r="E340" s="19">
        <v>458.2</v>
      </c>
      <c r="F340" s="5" t="s">
        <v>1181</v>
      </c>
      <c r="G340" s="24">
        <v>42.670833000000002</v>
      </c>
      <c r="H340" s="24">
        <v>-81.162499999999994</v>
      </c>
      <c r="I340" s="5" t="s">
        <v>1059</v>
      </c>
      <c r="J340" s="5" t="s">
        <v>1081</v>
      </c>
      <c r="K340" s="5">
        <v>1</v>
      </c>
      <c r="L340" s="5">
        <v>0</v>
      </c>
      <c r="M340" s="19">
        <v>-31.4</v>
      </c>
      <c r="N340" s="19" t="s">
        <v>518</v>
      </c>
      <c r="O340" s="19">
        <f t="shared" si="84"/>
        <v>-27.9</v>
      </c>
      <c r="P340" s="20">
        <v>0.1</v>
      </c>
      <c r="Q340" s="20" t="s">
        <v>518</v>
      </c>
      <c r="R340" s="20">
        <f t="shared" si="81"/>
        <v>-8.4249447468250089</v>
      </c>
      <c r="S340" s="19">
        <f t="shared" si="82"/>
        <v>-9.3249447468250093</v>
      </c>
      <c r="T340" s="20">
        <v>30</v>
      </c>
      <c r="U340" s="20">
        <f t="shared" si="83"/>
        <v>303.14999999999998</v>
      </c>
      <c r="V340" s="23" t="s">
        <v>518</v>
      </c>
      <c r="W340" s="19">
        <f t="shared" si="85"/>
        <v>19.108173287907483</v>
      </c>
      <c r="X340" s="21">
        <f t="shared" si="86"/>
        <v>879.32800507205047</v>
      </c>
      <c r="Y340" s="21">
        <f t="shared" si="87"/>
        <v>665.92253227165236</v>
      </c>
    </row>
    <row r="341" spans="1:27" s="22" customFormat="1" ht="12.75" customHeight="1" x14ac:dyDescent="0.2">
      <c r="A341" s="19">
        <v>455.6</v>
      </c>
      <c r="B341" s="19">
        <f t="shared" si="79"/>
        <v>2.8000000000000114</v>
      </c>
      <c r="C341" s="19">
        <f t="shared" si="80"/>
        <v>2.5999999999999659</v>
      </c>
      <c r="D341" s="19">
        <v>452.8</v>
      </c>
      <c r="E341" s="19">
        <v>458.2</v>
      </c>
      <c r="F341" s="5" t="s">
        <v>1181</v>
      </c>
      <c r="G341" s="24">
        <v>42.670833000000002</v>
      </c>
      <c r="H341" s="24">
        <v>-81.162499999999994</v>
      </c>
      <c r="I341" s="5" t="s">
        <v>1059</v>
      </c>
      <c r="J341" s="5" t="s">
        <v>1082</v>
      </c>
      <c r="K341" s="5">
        <v>1</v>
      </c>
      <c r="L341" s="5">
        <v>0</v>
      </c>
      <c r="M341" s="19">
        <v>-30.5</v>
      </c>
      <c r="N341" s="19" t="s">
        <v>518</v>
      </c>
      <c r="O341" s="19">
        <f t="shared" si="84"/>
        <v>-27</v>
      </c>
      <c r="P341" s="20">
        <v>0.13</v>
      </c>
      <c r="Q341" s="20" t="s">
        <v>518</v>
      </c>
      <c r="R341" s="20">
        <f t="shared" si="81"/>
        <v>-8.4249447468250089</v>
      </c>
      <c r="S341" s="19">
        <f t="shared" si="82"/>
        <v>-9.2949447468250082</v>
      </c>
      <c r="T341" s="20">
        <v>30</v>
      </c>
      <c r="U341" s="20">
        <f t="shared" si="83"/>
        <v>303.14999999999998</v>
      </c>
      <c r="V341" s="23" t="s">
        <v>518</v>
      </c>
      <c r="W341" s="19">
        <f t="shared" si="85"/>
        <v>18.196356889182972</v>
      </c>
      <c r="X341" s="21">
        <f t="shared" si="86"/>
        <v>782.76970118276938</v>
      </c>
      <c r="Y341" s="21">
        <f t="shared" si="87"/>
        <v>559.46441885044533</v>
      </c>
    </row>
    <row r="342" spans="1:27" x14ac:dyDescent="0.2">
      <c r="A342" s="19">
        <v>447</v>
      </c>
      <c r="B342" s="19">
        <f t="shared" si="79"/>
        <v>1</v>
      </c>
      <c r="C342" s="19">
        <f t="shared" si="80"/>
        <v>7</v>
      </c>
      <c r="D342" s="19">
        <v>446</v>
      </c>
      <c r="E342" s="19">
        <v>454</v>
      </c>
      <c r="F342" s="5" t="s">
        <v>1176</v>
      </c>
      <c r="G342" s="24">
        <v>42.068899999999999</v>
      </c>
      <c r="H342" s="24">
        <v>-90.665700000000001</v>
      </c>
      <c r="I342" s="5" t="s">
        <v>520</v>
      </c>
      <c r="J342" s="5">
        <v>201</v>
      </c>
      <c r="K342" s="25">
        <v>1</v>
      </c>
      <c r="L342" s="25">
        <v>0</v>
      </c>
      <c r="M342" s="19">
        <v>-30.2</v>
      </c>
      <c r="N342" s="19" t="s">
        <v>873</v>
      </c>
      <c r="O342" s="19">
        <f t="shared" si="84"/>
        <v>-26.7</v>
      </c>
      <c r="P342" s="20">
        <v>0.1</v>
      </c>
      <c r="Q342" s="20" t="s">
        <v>873</v>
      </c>
      <c r="R342" s="20">
        <f t="shared" si="81"/>
        <v>-8.44105610561056</v>
      </c>
      <c r="S342" s="19">
        <f t="shared" si="82"/>
        <v>-9.3410561056105603</v>
      </c>
      <c r="T342" s="20">
        <v>30</v>
      </c>
      <c r="U342" s="20">
        <f t="shared" ref="U342:U364" si="88">T342+273</f>
        <v>303</v>
      </c>
      <c r="V342" s="20" t="s">
        <v>873</v>
      </c>
      <c r="W342" s="19">
        <f t="shared" si="85"/>
        <v>17.835142190886224</v>
      </c>
      <c r="X342" s="21">
        <f t="shared" si="86"/>
        <v>747.51559218433692</v>
      </c>
      <c r="Y342" s="21">
        <f t="shared" si="87"/>
        <v>524.30377377016373</v>
      </c>
    </row>
    <row r="343" spans="1:27" x14ac:dyDescent="0.2">
      <c r="A343" s="19">
        <v>447.5</v>
      </c>
      <c r="B343" s="19">
        <f t="shared" si="79"/>
        <v>1.5</v>
      </c>
      <c r="C343" s="19">
        <f t="shared" ref="C343:C364" si="89">ABS(E343-A343)</f>
        <v>6.5</v>
      </c>
      <c r="D343" s="19">
        <v>446</v>
      </c>
      <c r="E343" s="19">
        <v>454</v>
      </c>
      <c r="F343" s="5" t="s">
        <v>1177</v>
      </c>
      <c r="G343" s="24">
        <v>42.068899999999999</v>
      </c>
      <c r="H343" s="24">
        <v>-90.665700000000001</v>
      </c>
      <c r="I343" s="5" t="s">
        <v>520</v>
      </c>
      <c r="J343" s="5">
        <v>201.9</v>
      </c>
      <c r="K343" s="25">
        <v>1</v>
      </c>
      <c r="L343" s="25">
        <v>0</v>
      </c>
      <c r="M343" s="19">
        <v>-29</v>
      </c>
      <c r="N343" s="19" t="s">
        <v>873</v>
      </c>
      <c r="O343" s="19">
        <f t="shared" si="84"/>
        <v>-25.5</v>
      </c>
      <c r="P343" s="20">
        <v>-0.2</v>
      </c>
      <c r="Q343" s="20" t="s">
        <v>873</v>
      </c>
      <c r="R343" s="20">
        <f t="shared" si="81"/>
        <v>-8.44105610561056</v>
      </c>
      <c r="S343" s="19">
        <f t="shared" si="82"/>
        <v>-9.6410561056105593</v>
      </c>
      <c r="T343" s="20">
        <v>30</v>
      </c>
      <c r="U343" s="20">
        <f t="shared" si="88"/>
        <v>303</v>
      </c>
      <c r="V343" s="20" t="s">
        <v>873</v>
      </c>
      <c r="W343" s="19">
        <f t="shared" si="85"/>
        <v>16.273929086084493</v>
      </c>
      <c r="X343" s="21">
        <f t="shared" si="86"/>
        <v>633.39247017725882</v>
      </c>
      <c r="Y343" s="21">
        <f t="shared" si="87"/>
        <v>416.96803932094031</v>
      </c>
    </row>
    <row r="344" spans="1:27" x14ac:dyDescent="0.2">
      <c r="A344" s="19">
        <v>448</v>
      </c>
      <c r="B344" s="19">
        <f t="shared" si="79"/>
        <v>2</v>
      </c>
      <c r="C344" s="19">
        <f t="shared" si="89"/>
        <v>6</v>
      </c>
      <c r="D344" s="19">
        <v>446</v>
      </c>
      <c r="E344" s="19">
        <v>454</v>
      </c>
      <c r="F344" s="5" t="s">
        <v>1177</v>
      </c>
      <c r="G344" s="24">
        <v>42.068899999999999</v>
      </c>
      <c r="H344" s="24">
        <v>-90.665700000000001</v>
      </c>
      <c r="I344" s="5" t="s">
        <v>520</v>
      </c>
      <c r="J344" s="5">
        <v>203.1</v>
      </c>
      <c r="K344" s="25">
        <v>1</v>
      </c>
      <c r="L344" s="25">
        <v>0</v>
      </c>
      <c r="M344" s="19">
        <v>-30</v>
      </c>
      <c r="N344" s="19" t="s">
        <v>873</v>
      </c>
      <c r="O344" s="19">
        <f t="shared" si="84"/>
        <v>-26.5</v>
      </c>
      <c r="P344" s="20">
        <v>0.1</v>
      </c>
      <c r="Q344" s="20" t="s">
        <v>873</v>
      </c>
      <c r="R344" s="20">
        <f t="shared" si="81"/>
        <v>-8.44105610561056</v>
      </c>
      <c r="S344" s="19">
        <f t="shared" si="82"/>
        <v>-9.3410561056105603</v>
      </c>
      <c r="T344" s="20">
        <v>30</v>
      </c>
      <c r="U344" s="20">
        <f t="shared" si="88"/>
        <v>303</v>
      </c>
      <c r="V344" s="20" t="s">
        <v>873</v>
      </c>
      <c r="W344" s="19">
        <f t="shared" si="85"/>
        <v>17.626033789819751</v>
      </c>
      <c r="X344" s="21">
        <f t="shared" si="86"/>
        <v>729.90094428601583</v>
      </c>
      <c r="Y344" s="21">
        <f t="shared" si="87"/>
        <v>506.82897072957689</v>
      </c>
    </row>
    <row r="345" spans="1:27" x14ac:dyDescent="0.2">
      <c r="A345" s="19">
        <v>448.5</v>
      </c>
      <c r="B345" s="19">
        <f t="shared" si="79"/>
        <v>2.5</v>
      </c>
      <c r="C345" s="19">
        <f t="shared" si="89"/>
        <v>5.5</v>
      </c>
      <c r="D345" s="19">
        <v>446</v>
      </c>
      <c r="E345" s="19">
        <v>454</v>
      </c>
      <c r="F345" s="5" t="s">
        <v>1177</v>
      </c>
      <c r="G345" s="24">
        <v>42.068899999999999</v>
      </c>
      <c r="H345" s="24">
        <v>-90.665700000000001</v>
      </c>
      <c r="I345" s="5" t="s">
        <v>520</v>
      </c>
      <c r="J345" s="5">
        <v>203.7</v>
      </c>
      <c r="K345" s="25">
        <v>1</v>
      </c>
      <c r="L345" s="25">
        <v>0</v>
      </c>
      <c r="M345" s="19">
        <v>-28.6</v>
      </c>
      <c r="N345" s="19" t="s">
        <v>873</v>
      </c>
      <c r="O345" s="19">
        <f t="shared" si="84"/>
        <v>-25.1</v>
      </c>
      <c r="P345" s="20">
        <v>0.1</v>
      </c>
      <c r="Q345" s="20" t="s">
        <v>873</v>
      </c>
      <c r="R345" s="20">
        <f t="shared" si="81"/>
        <v>-8.44105610561056</v>
      </c>
      <c r="S345" s="19">
        <f t="shared" si="82"/>
        <v>-9.3410561056105603</v>
      </c>
      <c r="T345" s="20">
        <v>30</v>
      </c>
      <c r="U345" s="20">
        <f t="shared" si="88"/>
        <v>303</v>
      </c>
      <c r="V345" s="20" t="s">
        <v>873</v>
      </c>
      <c r="W345" s="19">
        <f t="shared" si="85"/>
        <v>16.16467729448101</v>
      </c>
      <c r="X345" s="21">
        <f t="shared" si="86"/>
        <v>626.69705638838218</v>
      </c>
      <c r="Y345" s="21">
        <f t="shared" si="87"/>
        <v>411.0788854909776</v>
      </c>
    </row>
    <row r="346" spans="1:27" x14ac:dyDescent="0.2">
      <c r="A346" s="19">
        <v>449</v>
      </c>
      <c r="B346" s="19">
        <f t="shared" si="79"/>
        <v>3</v>
      </c>
      <c r="C346" s="19">
        <f t="shared" si="89"/>
        <v>5</v>
      </c>
      <c r="D346" s="19">
        <v>446</v>
      </c>
      <c r="E346" s="19">
        <v>454</v>
      </c>
      <c r="F346" s="5" t="s">
        <v>1179</v>
      </c>
      <c r="G346" s="24">
        <v>42.068899999999999</v>
      </c>
      <c r="H346" s="24">
        <v>-90.665700000000001</v>
      </c>
      <c r="I346" s="5" t="s">
        <v>520</v>
      </c>
      <c r="J346" s="5">
        <v>204.8</v>
      </c>
      <c r="K346" s="25">
        <v>1</v>
      </c>
      <c r="L346" s="25">
        <v>0</v>
      </c>
      <c r="M346" s="19">
        <v>-27</v>
      </c>
      <c r="N346" s="19" t="s">
        <v>873</v>
      </c>
      <c r="O346" s="19">
        <f t="shared" si="84"/>
        <v>-23.5</v>
      </c>
      <c r="P346" s="20">
        <v>-0.4</v>
      </c>
      <c r="Q346" s="20" t="s">
        <v>873</v>
      </c>
      <c r="R346" s="20">
        <f t="shared" si="81"/>
        <v>-8.44105610561056</v>
      </c>
      <c r="S346" s="19">
        <f t="shared" si="82"/>
        <v>-9.8410561056105603</v>
      </c>
      <c r="T346" s="20">
        <v>30</v>
      </c>
      <c r="U346" s="20">
        <f t="shared" si="88"/>
        <v>303</v>
      </c>
      <c r="V346" s="20" t="s">
        <v>873</v>
      </c>
      <c r="W346" s="19">
        <f t="shared" si="85"/>
        <v>13.987653757695284</v>
      </c>
      <c r="X346" s="21">
        <f t="shared" si="86"/>
        <v>517.65801480727771</v>
      </c>
      <c r="Y346" s="21">
        <f t="shared" si="87"/>
        <v>320.79466949274558</v>
      </c>
    </row>
    <row r="347" spans="1:27" x14ac:dyDescent="0.2">
      <c r="A347" s="19">
        <v>449.5</v>
      </c>
      <c r="B347" s="19">
        <f t="shared" si="79"/>
        <v>3.5</v>
      </c>
      <c r="C347" s="19">
        <f t="shared" si="89"/>
        <v>4.5</v>
      </c>
      <c r="D347" s="19">
        <v>446</v>
      </c>
      <c r="E347" s="19">
        <v>454</v>
      </c>
      <c r="F347" s="5" t="s">
        <v>1179</v>
      </c>
      <c r="G347" s="24">
        <v>42.068899999999999</v>
      </c>
      <c r="H347" s="24">
        <v>-90.665700000000001</v>
      </c>
      <c r="I347" s="5" t="s">
        <v>520</v>
      </c>
      <c r="J347" s="5">
        <v>206</v>
      </c>
      <c r="K347" s="25">
        <v>1</v>
      </c>
      <c r="L347" s="25">
        <v>0</v>
      </c>
      <c r="M347" s="19">
        <v>-27.7</v>
      </c>
      <c r="N347" s="19" t="s">
        <v>873</v>
      </c>
      <c r="O347" s="19">
        <f t="shared" si="84"/>
        <v>-24.2</v>
      </c>
      <c r="P347" s="20">
        <v>0</v>
      </c>
      <c r="Q347" s="20" t="s">
        <v>873</v>
      </c>
      <c r="R347" s="20">
        <f t="shared" si="81"/>
        <v>-8.44105610561056</v>
      </c>
      <c r="S347" s="19">
        <f t="shared" si="82"/>
        <v>-9.44105610561056</v>
      </c>
      <c r="T347" s="20">
        <v>30</v>
      </c>
      <c r="U347" s="20">
        <f t="shared" si="88"/>
        <v>303</v>
      </c>
      <c r="V347" s="20" t="s">
        <v>873</v>
      </c>
      <c r="W347" s="19">
        <f t="shared" si="85"/>
        <v>15.124968122965265</v>
      </c>
      <c r="X347" s="21">
        <f t="shared" si="86"/>
        <v>569.41522330583814</v>
      </c>
      <c r="Y347" s="21">
        <f t="shared" si="87"/>
        <v>362.37222625022866</v>
      </c>
    </row>
    <row r="348" spans="1:27" ht="15" x14ac:dyDescent="0.25">
      <c r="A348" s="19">
        <v>450</v>
      </c>
      <c r="B348" s="19">
        <f t="shared" si="79"/>
        <v>4</v>
      </c>
      <c r="C348" s="19">
        <f t="shared" si="89"/>
        <v>4</v>
      </c>
      <c r="D348" s="19">
        <v>446</v>
      </c>
      <c r="E348" s="19">
        <v>454</v>
      </c>
      <c r="F348" s="5" t="s">
        <v>1179</v>
      </c>
      <c r="G348" s="24">
        <v>42.068899999999999</v>
      </c>
      <c r="H348" s="24">
        <v>-90.665700000000001</v>
      </c>
      <c r="I348" s="5" t="s">
        <v>520</v>
      </c>
      <c r="J348" s="5">
        <v>206.7</v>
      </c>
      <c r="K348" s="25">
        <v>1</v>
      </c>
      <c r="L348" s="25">
        <v>0</v>
      </c>
      <c r="M348" s="19">
        <v>-26.7</v>
      </c>
      <c r="N348" s="19" t="s">
        <v>873</v>
      </c>
      <c r="O348" s="19">
        <f t="shared" si="84"/>
        <v>-23.2</v>
      </c>
      <c r="P348" s="20">
        <v>1.6</v>
      </c>
      <c r="Q348" s="20" t="s">
        <v>873</v>
      </c>
      <c r="R348" s="20">
        <f t="shared" si="81"/>
        <v>-8.44105610561056</v>
      </c>
      <c r="S348" s="19">
        <f t="shared" si="82"/>
        <v>-7.8410561056105603</v>
      </c>
      <c r="T348" s="20">
        <v>30</v>
      </c>
      <c r="U348" s="20">
        <f t="shared" si="88"/>
        <v>303</v>
      </c>
      <c r="V348" s="20" t="s">
        <v>873</v>
      </c>
      <c r="W348" s="19">
        <f t="shared" si="85"/>
        <v>15.723734535615819</v>
      </c>
      <c r="X348" s="21">
        <f t="shared" si="86"/>
        <v>601.05389364987218</v>
      </c>
      <c r="Y348" s="21">
        <f t="shared" si="87"/>
        <v>388.90956397503635</v>
      </c>
      <c r="AA348"/>
    </row>
    <row r="349" spans="1:27" x14ac:dyDescent="0.2">
      <c r="A349" s="19">
        <v>450.5</v>
      </c>
      <c r="B349" s="19">
        <f t="shared" si="79"/>
        <v>4.5</v>
      </c>
      <c r="C349" s="19">
        <f t="shared" si="89"/>
        <v>3.5</v>
      </c>
      <c r="D349" s="19">
        <v>446</v>
      </c>
      <c r="E349" s="19">
        <v>454</v>
      </c>
      <c r="F349" s="5" t="s">
        <v>1179</v>
      </c>
      <c r="G349" s="24">
        <v>42.068899999999999</v>
      </c>
      <c r="H349" s="24">
        <v>-90.665700000000001</v>
      </c>
      <c r="I349" s="5" t="s">
        <v>520</v>
      </c>
      <c r="J349" s="5">
        <v>207.7</v>
      </c>
      <c r="K349" s="25">
        <v>1</v>
      </c>
      <c r="L349" s="25">
        <v>0</v>
      </c>
      <c r="M349" s="19">
        <v>-26</v>
      </c>
      <c r="N349" s="19" t="s">
        <v>873</v>
      </c>
      <c r="O349" s="19">
        <f t="shared" si="84"/>
        <v>-22.5</v>
      </c>
      <c r="P349" s="20">
        <v>1.2</v>
      </c>
      <c r="Q349" s="20" t="s">
        <v>873</v>
      </c>
      <c r="R349" s="20">
        <f t="shared" ref="R349:R364" si="90">24.12-(9866/U349)</f>
        <v>-8.44105610561056</v>
      </c>
      <c r="S349" s="19">
        <f t="shared" ref="S349:S364" si="91">P349-1+R349</f>
        <v>-8.2410561056105607</v>
      </c>
      <c r="T349" s="20">
        <v>30</v>
      </c>
      <c r="U349" s="20">
        <f t="shared" si="88"/>
        <v>303</v>
      </c>
      <c r="V349" s="20" t="s">
        <v>873</v>
      </c>
      <c r="W349" s="19">
        <f t="shared" si="85"/>
        <v>14.587154879170727</v>
      </c>
      <c r="X349" s="21">
        <f t="shared" si="86"/>
        <v>543.70859779312559</v>
      </c>
      <c r="Y349" s="21">
        <f t="shared" si="87"/>
        <v>341.44536878270861</v>
      </c>
    </row>
    <row r="350" spans="1:27" x14ac:dyDescent="0.2">
      <c r="A350" s="19">
        <v>451</v>
      </c>
      <c r="B350" s="19">
        <f t="shared" si="79"/>
        <v>5</v>
      </c>
      <c r="C350" s="19">
        <f t="shared" si="89"/>
        <v>3</v>
      </c>
      <c r="D350" s="19">
        <v>446</v>
      </c>
      <c r="E350" s="19">
        <v>454</v>
      </c>
      <c r="F350" s="5" t="s">
        <v>1179</v>
      </c>
      <c r="G350" s="24">
        <v>42.068899999999999</v>
      </c>
      <c r="H350" s="24">
        <v>-90.665700000000001</v>
      </c>
      <c r="I350" s="5" t="s">
        <v>520</v>
      </c>
      <c r="J350" s="5">
        <v>208.4</v>
      </c>
      <c r="K350" s="25">
        <v>1</v>
      </c>
      <c r="L350" s="25">
        <v>0</v>
      </c>
      <c r="M350" s="19">
        <v>-25.9</v>
      </c>
      <c r="N350" s="19" t="s">
        <v>873</v>
      </c>
      <c r="O350" s="19">
        <f t="shared" si="84"/>
        <v>-22.4</v>
      </c>
      <c r="P350" s="20">
        <v>0.4</v>
      </c>
      <c r="Q350" s="20" t="s">
        <v>873</v>
      </c>
      <c r="R350" s="20">
        <f t="shared" si="90"/>
        <v>-8.44105610561056</v>
      </c>
      <c r="S350" s="19">
        <f t="shared" si="91"/>
        <v>-9.0410561056105596</v>
      </c>
      <c r="T350" s="20">
        <v>30</v>
      </c>
      <c r="U350" s="20">
        <f t="shared" si="88"/>
        <v>303</v>
      </c>
      <c r="V350" s="20" t="s">
        <v>873</v>
      </c>
      <c r="W350" s="19">
        <f t="shared" si="85"/>
        <v>13.665040808499729</v>
      </c>
      <c r="X350" s="21">
        <f t="shared" si="86"/>
        <v>504.64642853419576</v>
      </c>
      <c r="Y350" s="21">
        <f t="shared" si="87"/>
        <v>310.68300099706516</v>
      </c>
    </row>
    <row r="351" spans="1:27" x14ac:dyDescent="0.2">
      <c r="A351" s="19">
        <v>451.5</v>
      </c>
      <c r="B351" s="19">
        <f t="shared" si="79"/>
        <v>5.5</v>
      </c>
      <c r="C351" s="19">
        <f t="shared" si="89"/>
        <v>2.5</v>
      </c>
      <c r="D351" s="19">
        <v>446</v>
      </c>
      <c r="E351" s="19">
        <v>454</v>
      </c>
      <c r="F351" s="5" t="s">
        <v>1179</v>
      </c>
      <c r="G351" s="24">
        <v>42.068899999999999</v>
      </c>
      <c r="H351" s="24">
        <v>-90.665700000000001</v>
      </c>
      <c r="I351" s="5" t="s">
        <v>520</v>
      </c>
      <c r="J351" s="5">
        <v>208.7</v>
      </c>
      <c r="K351" s="25">
        <v>1</v>
      </c>
      <c r="L351" s="25">
        <v>0</v>
      </c>
      <c r="M351" s="19">
        <v>-28.4</v>
      </c>
      <c r="N351" s="19" t="s">
        <v>873</v>
      </c>
      <c r="O351" s="19">
        <f t="shared" si="84"/>
        <v>-24.9</v>
      </c>
      <c r="P351" s="20">
        <v>0.5</v>
      </c>
      <c r="Q351" s="20" t="s">
        <v>873</v>
      </c>
      <c r="R351" s="20">
        <f t="shared" si="90"/>
        <v>-8.44105610561056</v>
      </c>
      <c r="S351" s="19">
        <f t="shared" si="91"/>
        <v>-8.94105610561056</v>
      </c>
      <c r="T351" s="20">
        <v>30</v>
      </c>
      <c r="U351" s="20">
        <f t="shared" si="88"/>
        <v>303</v>
      </c>
      <c r="V351" s="20" t="s">
        <v>873</v>
      </c>
      <c r="W351" s="19">
        <f t="shared" si="85"/>
        <v>16.366468971786841</v>
      </c>
      <c r="X351" s="21">
        <f t="shared" si="86"/>
        <v>639.17664023917905</v>
      </c>
      <c r="Y351" s="21">
        <f t="shared" si="87"/>
        <v>422.08996349644121</v>
      </c>
    </row>
    <row r="352" spans="1:27" x14ac:dyDescent="0.2">
      <c r="A352" s="19">
        <v>452</v>
      </c>
      <c r="B352" s="19">
        <f t="shared" si="79"/>
        <v>6</v>
      </c>
      <c r="C352" s="19">
        <f t="shared" si="89"/>
        <v>2</v>
      </c>
      <c r="D352" s="19">
        <v>446</v>
      </c>
      <c r="E352" s="19">
        <v>454</v>
      </c>
      <c r="F352" s="5" t="s">
        <v>1179</v>
      </c>
      <c r="G352" s="24">
        <v>42.068899999999999</v>
      </c>
      <c r="H352" s="24">
        <v>-90.665700000000001</v>
      </c>
      <c r="I352" s="5" t="s">
        <v>520</v>
      </c>
      <c r="J352" s="5">
        <v>209.6</v>
      </c>
      <c r="K352" s="25">
        <v>1</v>
      </c>
      <c r="L352" s="25">
        <v>0</v>
      </c>
      <c r="M352" s="19">
        <v>-28.2</v>
      </c>
      <c r="N352" s="19" t="s">
        <v>873</v>
      </c>
      <c r="O352" s="19">
        <f t="shared" si="84"/>
        <v>-24.7</v>
      </c>
      <c r="P352" s="20">
        <v>-0.5</v>
      </c>
      <c r="Q352" s="20" t="s">
        <v>873</v>
      </c>
      <c r="R352" s="20">
        <f t="shared" si="90"/>
        <v>-8.44105610561056</v>
      </c>
      <c r="S352" s="19">
        <f t="shared" si="91"/>
        <v>-9.94105610561056</v>
      </c>
      <c r="T352" s="20">
        <v>30</v>
      </c>
      <c r="U352" s="20">
        <f t="shared" si="88"/>
        <v>303</v>
      </c>
      <c r="V352" s="20" t="s">
        <v>873</v>
      </c>
      <c r="W352" s="19">
        <f t="shared" si="85"/>
        <v>15.132722131025789</v>
      </c>
      <c r="X352" s="21">
        <f t="shared" si="86"/>
        <v>569.80364085682891</v>
      </c>
      <c r="Y352" s="21">
        <f t="shared" si="87"/>
        <v>362.69271765078048</v>
      </c>
    </row>
    <row r="353" spans="1:25" x14ac:dyDescent="0.2">
      <c r="A353" s="19">
        <v>452.5</v>
      </c>
      <c r="B353" s="19">
        <f t="shared" si="79"/>
        <v>6.5</v>
      </c>
      <c r="C353" s="19">
        <f t="shared" si="89"/>
        <v>1.5</v>
      </c>
      <c r="D353" s="19">
        <v>446</v>
      </c>
      <c r="E353" s="19">
        <v>454</v>
      </c>
      <c r="F353" s="5" t="s">
        <v>1179</v>
      </c>
      <c r="G353" s="24">
        <v>42.068899999999999</v>
      </c>
      <c r="H353" s="24">
        <v>-90.665700000000001</v>
      </c>
      <c r="I353" s="5" t="s">
        <v>520</v>
      </c>
      <c r="J353" s="5">
        <v>209.9</v>
      </c>
      <c r="K353" s="25">
        <v>1</v>
      </c>
      <c r="L353" s="25">
        <v>0</v>
      </c>
      <c r="M353" s="19">
        <v>-27.5</v>
      </c>
      <c r="N353" s="19" t="s">
        <v>873</v>
      </c>
      <c r="O353" s="19">
        <f t="shared" si="84"/>
        <v>-24</v>
      </c>
      <c r="P353" s="20">
        <v>-0.2</v>
      </c>
      <c r="Q353" s="20" t="s">
        <v>873</v>
      </c>
      <c r="R353" s="20">
        <f t="shared" si="90"/>
        <v>-8.44105610561056</v>
      </c>
      <c r="S353" s="19">
        <f t="shared" si="91"/>
        <v>-9.6410561056105593</v>
      </c>
      <c r="T353" s="20">
        <v>30</v>
      </c>
      <c r="U353" s="20">
        <f t="shared" si="88"/>
        <v>303</v>
      </c>
      <c r="V353" s="20" t="s">
        <v>873</v>
      </c>
      <c r="W353" s="19">
        <f t="shared" si="85"/>
        <v>14.7120326786776</v>
      </c>
      <c r="X353" s="21">
        <f t="shared" si="86"/>
        <v>549.46846558157438</v>
      </c>
      <c r="Y353" s="21">
        <f t="shared" si="87"/>
        <v>346.0861064795489</v>
      </c>
    </row>
    <row r="354" spans="1:25" x14ac:dyDescent="0.2">
      <c r="A354" s="19">
        <v>453</v>
      </c>
      <c r="B354" s="19">
        <f t="shared" si="79"/>
        <v>7</v>
      </c>
      <c r="C354" s="19">
        <f t="shared" si="89"/>
        <v>1</v>
      </c>
      <c r="D354" s="19">
        <v>446</v>
      </c>
      <c r="E354" s="19">
        <v>454</v>
      </c>
      <c r="F354" s="5" t="s">
        <v>1180</v>
      </c>
      <c r="G354" s="24">
        <v>42.068899999999999</v>
      </c>
      <c r="H354" s="24">
        <v>-90.665700000000001</v>
      </c>
      <c r="I354" s="5" t="s">
        <v>520</v>
      </c>
      <c r="J354" s="5">
        <v>211</v>
      </c>
      <c r="K354" s="25">
        <v>1</v>
      </c>
      <c r="L354" s="25">
        <v>0</v>
      </c>
      <c r="M354" s="19">
        <v>-28.6</v>
      </c>
      <c r="N354" s="19" t="s">
        <v>873</v>
      </c>
      <c r="O354" s="20">
        <f t="shared" si="84"/>
        <v>-25.1</v>
      </c>
      <c r="P354" s="20">
        <v>-0.8</v>
      </c>
      <c r="Q354" s="20" t="s">
        <v>873</v>
      </c>
      <c r="R354" s="20">
        <f t="shared" si="90"/>
        <v>-8.44105610561056</v>
      </c>
      <c r="S354" s="19">
        <f t="shared" si="91"/>
        <v>-10.241056105610561</v>
      </c>
      <c r="T354" s="20">
        <v>30</v>
      </c>
      <c r="U354" s="20">
        <f t="shared" si="88"/>
        <v>303</v>
      </c>
      <c r="V354" s="20" t="s">
        <v>873</v>
      </c>
      <c r="W354" s="19">
        <f t="shared" si="85"/>
        <v>15.241505687136447</v>
      </c>
      <c r="X354" s="21">
        <f t="shared" si="86"/>
        <v>575.30928527203139</v>
      </c>
      <c r="Y354" s="21">
        <f t="shared" si="87"/>
        <v>367.24951496170257</v>
      </c>
    </row>
    <row r="355" spans="1:25" ht="12.75" customHeight="1" x14ac:dyDescent="0.2">
      <c r="A355" s="19">
        <v>453.5</v>
      </c>
      <c r="B355" s="19">
        <f t="shared" si="79"/>
        <v>7.5</v>
      </c>
      <c r="C355" s="19">
        <f t="shared" si="89"/>
        <v>0.5</v>
      </c>
      <c r="D355" s="19">
        <v>446</v>
      </c>
      <c r="E355" s="19">
        <v>454</v>
      </c>
      <c r="F355" s="5" t="s">
        <v>1180</v>
      </c>
      <c r="G355" s="24">
        <v>42.068899999999999</v>
      </c>
      <c r="H355" s="24">
        <v>-90.665700000000001</v>
      </c>
      <c r="I355" s="5" t="s">
        <v>520</v>
      </c>
      <c r="J355" s="5">
        <v>212.1</v>
      </c>
      <c r="K355" s="25">
        <v>1</v>
      </c>
      <c r="L355" s="25">
        <v>0</v>
      </c>
      <c r="M355" s="19">
        <v>-29.5</v>
      </c>
      <c r="N355" s="19" t="s">
        <v>873</v>
      </c>
      <c r="O355" s="20">
        <f t="shared" si="84"/>
        <v>-26</v>
      </c>
      <c r="P355" s="20">
        <v>-0.5</v>
      </c>
      <c r="Q355" s="20" t="s">
        <v>873</v>
      </c>
      <c r="R355" s="20">
        <f t="shared" si="90"/>
        <v>-8.44105610561056</v>
      </c>
      <c r="S355" s="19">
        <f t="shared" si="91"/>
        <v>-9.94105610561056</v>
      </c>
      <c r="T355" s="20">
        <v>30</v>
      </c>
      <c r="U355" s="20">
        <f t="shared" si="88"/>
        <v>303</v>
      </c>
      <c r="V355" s="20" t="s">
        <v>873</v>
      </c>
      <c r="W355" s="19">
        <f t="shared" si="85"/>
        <v>16.487622068161567</v>
      </c>
      <c r="X355" s="21">
        <f t="shared" si="86"/>
        <v>646.91088974739284</v>
      </c>
      <c r="Y355" s="21">
        <f t="shared" si="87"/>
        <v>428.98889748180079</v>
      </c>
    </row>
    <row r="356" spans="1:25" ht="12.75" customHeight="1" x14ac:dyDescent="0.2">
      <c r="A356" s="19">
        <v>454</v>
      </c>
      <c r="B356" s="19">
        <f t="shared" si="79"/>
        <v>0</v>
      </c>
      <c r="C356" s="19">
        <f t="shared" si="89"/>
        <v>0</v>
      </c>
      <c r="D356" s="19">
        <v>454</v>
      </c>
      <c r="E356" s="19">
        <v>454</v>
      </c>
      <c r="F356" s="5" t="s">
        <v>1180</v>
      </c>
      <c r="G356" s="24">
        <v>42.068899999999999</v>
      </c>
      <c r="H356" s="24">
        <v>-90.665700000000001</v>
      </c>
      <c r="I356" s="5" t="s">
        <v>520</v>
      </c>
      <c r="J356" s="5">
        <v>213.7</v>
      </c>
      <c r="K356" s="25">
        <v>1</v>
      </c>
      <c r="L356" s="25">
        <v>0</v>
      </c>
      <c r="M356" s="19">
        <v>-27</v>
      </c>
      <c r="N356" s="19" t="s">
        <v>873</v>
      </c>
      <c r="O356" s="20">
        <f t="shared" si="84"/>
        <v>-23.5</v>
      </c>
      <c r="P356" s="20">
        <v>-0.9</v>
      </c>
      <c r="Q356" s="20" t="s">
        <v>873</v>
      </c>
      <c r="R356" s="20">
        <f t="shared" si="90"/>
        <v>-8.44105610561056</v>
      </c>
      <c r="S356" s="19">
        <f t="shared" si="91"/>
        <v>-10.34105610561056</v>
      </c>
      <c r="T356" s="20">
        <v>30</v>
      </c>
      <c r="U356" s="20">
        <f t="shared" si="88"/>
        <v>303</v>
      </c>
      <c r="V356" s="20" t="s">
        <v>873</v>
      </c>
      <c r="W356" s="19">
        <f t="shared" si="85"/>
        <v>13.475620987598136</v>
      </c>
      <c r="X356" s="21">
        <f t="shared" si="86"/>
        <v>497.30711231646637</v>
      </c>
      <c r="Y356" s="21">
        <f t="shared" si="87"/>
        <v>305.03762698140241</v>
      </c>
    </row>
    <row r="357" spans="1:25" ht="12.75" customHeight="1" x14ac:dyDescent="0.2">
      <c r="A357" s="19">
        <v>454.5</v>
      </c>
      <c r="B357" s="19">
        <f t="shared" si="79"/>
        <v>0.5</v>
      </c>
      <c r="C357" s="19">
        <f t="shared" si="89"/>
        <v>4</v>
      </c>
      <c r="D357" s="19">
        <v>454</v>
      </c>
      <c r="E357" s="19">
        <v>458.5</v>
      </c>
      <c r="F357" s="5" t="s">
        <v>1178</v>
      </c>
      <c r="G357" s="24">
        <v>42.068899999999999</v>
      </c>
      <c r="H357" s="24">
        <v>-90.665700000000001</v>
      </c>
      <c r="I357" s="5" t="s">
        <v>520</v>
      </c>
      <c r="J357" s="5">
        <v>214.8</v>
      </c>
      <c r="K357" s="25">
        <v>1</v>
      </c>
      <c r="L357" s="25">
        <v>0</v>
      </c>
      <c r="M357" s="19">
        <v>-31</v>
      </c>
      <c r="N357" s="19" t="s">
        <v>873</v>
      </c>
      <c r="O357" s="20">
        <f t="shared" si="84"/>
        <v>-27.5</v>
      </c>
      <c r="P357" s="20">
        <v>-1.1000000000000001</v>
      </c>
      <c r="Q357" s="20" t="s">
        <v>873</v>
      </c>
      <c r="R357" s="20">
        <f t="shared" si="90"/>
        <v>-8.44105610561056</v>
      </c>
      <c r="S357" s="19">
        <f t="shared" si="91"/>
        <v>-10.54105610561056</v>
      </c>
      <c r="T357" s="20">
        <v>30</v>
      </c>
      <c r="U357" s="20">
        <f t="shared" si="88"/>
        <v>303</v>
      </c>
      <c r="V357" s="20" t="s">
        <v>873</v>
      </c>
      <c r="W357" s="19">
        <f t="shared" si="85"/>
        <v>17.438502719166582</v>
      </c>
      <c r="X357" s="21">
        <f t="shared" si="86"/>
        <v>714.79537162947076</v>
      </c>
      <c r="Y357" s="21">
        <f t="shared" si="87"/>
        <v>492.11934919945656</v>
      </c>
    </row>
    <row r="358" spans="1:25" ht="12.75" customHeight="1" x14ac:dyDescent="0.2">
      <c r="A358" s="19">
        <v>456</v>
      </c>
      <c r="B358" s="19">
        <f t="shared" si="79"/>
        <v>2</v>
      </c>
      <c r="C358" s="19">
        <f t="shared" si="89"/>
        <v>2.5</v>
      </c>
      <c r="D358" s="19">
        <v>454</v>
      </c>
      <c r="E358" s="19">
        <v>458.5</v>
      </c>
      <c r="F358" s="5" t="s">
        <v>1178</v>
      </c>
      <c r="G358" s="24">
        <v>42.068899999999999</v>
      </c>
      <c r="H358" s="24">
        <v>-90.665700000000001</v>
      </c>
      <c r="I358" s="5" t="s">
        <v>520</v>
      </c>
      <c r="J358" s="5">
        <v>216.1</v>
      </c>
      <c r="K358" s="25">
        <v>1</v>
      </c>
      <c r="L358" s="25">
        <v>0</v>
      </c>
      <c r="M358" s="19">
        <v>-30.7</v>
      </c>
      <c r="N358" s="19" t="s">
        <v>873</v>
      </c>
      <c r="O358" s="20">
        <f t="shared" si="84"/>
        <v>-27.2</v>
      </c>
      <c r="P358" s="20">
        <v>-0.6</v>
      </c>
      <c r="Q358" s="20" t="s">
        <v>873</v>
      </c>
      <c r="R358" s="20">
        <f t="shared" si="90"/>
        <v>-8.44105610561056</v>
      </c>
      <c r="S358" s="19">
        <f t="shared" si="91"/>
        <v>-10.04105610561056</v>
      </c>
      <c r="T358" s="20">
        <v>30</v>
      </c>
      <c r="U358" s="20">
        <f t="shared" si="88"/>
        <v>303</v>
      </c>
      <c r="V358" s="20" t="s">
        <v>873</v>
      </c>
      <c r="W358" s="19">
        <f t="shared" si="85"/>
        <v>17.638716996699834</v>
      </c>
      <c r="X358" s="21">
        <f t="shared" si="86"/>
        <v>730.94565583341819</v>
      </c>
      <c r="Y358" s="21">
        <f t="shared" si="87"/>
        <v>507.85563198817118</v>
      </c>
    </row>
    <row r="359" spans="1:25" ht="12.75" customHeight="1" x14ac:dyDescent="0.2">
      <c r="A359" s="19">
        <v>456.5</v>
      </c>
      <c r="B359" s="19">
        <f t="shared" si="79"/>
        <v>2.5</v>
      </c>
      <c r="C359" s="19">
        <f t="shared" si="89"/>
        <v>2</v>
      </c>
      <c r="D359" s="19">
        <v>454</v>
      </c>
      <c r="E359" s="19">
        <v>458.5</v>
      </c>
      <c r="F359" s="5" t="s">
        <v>1178</v>
      </c>
      <c r="G359" s="24">
        <v>42.068899999999999</v>
      </c>
      <c r="H359" s="24">
        <v>-90.665700000000001</v>
      </c>
      <c r="I359" s="5" t="s">
        <v>520</v>
      </c>
      <c r="J359" s="5">
        <v>216.6</v>
      </c>
      <c r="K359" s="25">
        <v>1</v>
      </c>
      <c r="L359" s="25">
        <v>0</v>
      </c>
      <c r="M359" s="19">
        <v>-30.5</v>
      </c>
      <c r="N359" s="19" t="s">
        <v>873</v>
      </c>
      <c r="O359" s="20">
        <f t="shared" si="84"/>
        <v>-27</v>
      </c>
      <c r="P359" s="20">
        <v>-0.8</v>
      </c>
      <c r="Q359" s="20" t="s">
        <v>873</v>
      </c>
      <c r="R359" s="20">
        <f t="shared" si="90"/>
        <v>-8.44105610561056</v>
      </c>
      <c r="S359" s="19">
        <f t="shared" si="91"/>
        <v>-10.241056105610561</v>
      </c>
      <c r="T359" s="20">
        <v>30</v>
      </c>
      <c r="U359" s="20">
        <f t="shared" si="88"/>
        <v>303</v>
      </c>
      <c r="V359" s="20" t="s">
        <v>873</v>
      </c>
      <c r="W359" s="19">
        <f t="shared" si="85"/>
        <v>17.223991669464979</v>
      </c>
      <c r="X359" s="21">
        <f t="shared" si="86"/>
        <v>698.26546997065645</v>
      </c>
      <c r="Y359" s="21">
        <f t="shared" si="87"/>
        <v>476.30675086994177</v>
      </c>
    </row>
    <row r="360" spans="1:25" ht="12.75" customHeight="1" x14ac:dyDescent="0.2">
      <c r="A360" s="19">
        <v>457</v>
      </c>
      <c r="B360" s="19">
        <f t="shared" si="79"/>
        <v>3</v>
      </c>
      <c r="C360" s="19">
        <f t="shared" si="89"/>
        <v>1.5</v>
      </c>
      <c r="D360" s="19">
        <v>454</v>
      </c>
      <c r="E360" s="19">
        <v>458.5</v>
      </c>
      <c r="F360" s="5" t="s">
        <v>1178</v>
      </c>
      <c r="G360" s="24">
        <v>42.068899999999999</v>
      </c>
      <c r="H360" s="24">
        <v>-90.665700000000001</v>
      </c>
      <c r="I360" s="5" t="s">
        <v>520</v>
      </c>
      <c r="J360" s="19">
        <v>217.7</v>
      </c>
      <c r="K360" s="25">
        <v>1</v>
      </c>
      <c r="L360" s="25">
        <v>0</v>
      </c>
      <c r="M360" s="19">
        <v>-28.7</v>
      </c>
      <c r="N360" s="19" t="s">
        <v>873</v>
      </c>
      <c r="O360" s="20">
        <f t="shared" si="84"/>
        <v>-25.2</v>
      </c>
      <c r="P360" s="20">
        <v>-0.4</v>
      </c>
      <c r="Q360" s="20" t="s">
        <v>873</v>
      </c>
      <c r="R360" s="20">
        <f t="shared" si="90"/>
        <v>-8.44105610561056</v>
      </c>
      <c r="S360" s="19">
        <f t="shared" si="91"/>
        <v>-9.8410561056105603</v>
      </c>
      <c r="T360" s="20">
        <v>30</v>
      </c>
      <c r="U360" s="20">
        <f t="shared" si="88"/>
        <v>303</v>
      </c>
      <c r="V360" s="20" t="s">
        <v>873</v>
      </c>
      <c r="W360" s="19">
        <f t="shared" si="85"/>
        <v>15.755994967572295</v>
      </c>
      <c r="X360" s="21">
        <f t="shared" si="86"/>
        <v>602.85864506051882</v>
      </c>
      <c r="Y360" s="21">
        <f t="shared" si="87"/>
        <v>390.45013160433945</v>
      </c>
    </row>
    <row r="361" spans="1:25" ht="12.75" customHeight="1" x14ac:dyDescent="0.2">
      <c r="A361" s="19">
        <v>457.5</v>
      </c>
      <c r="B361" s="19">
        <f t="shared" si="79"/>
        <v>3.5</v>
      </c>
      <c r="C361" s="19">
        <f t="shared" si="89"/>
        <v>1</v>
      </c>
      <c r="D361" s="19">
        <v>454</v>
      </c>
      <c r="E361" s="19">
        <v>458.5</v>
      </c>
      <c r="F361" s="5" t="s">
        <v>1178</v>
      </c>
      <c r="G361" s="24">
        <v>42.068899999999999</v>
      </c>
      <c r="H361" s="24">
        <v>-90.665700000000001</v>
      </c>
      <c r="I361" s="5" t="s">
        <v>520</v>
      </c>
      <c r="J361" s="19">
        <v>219.1</v>
      </c>
      <c r="K361" s="25">
        <v>1</v>
      </c>
      <c r="L361" s="25">
        <v>0</v>
      </c>
      <c r="M361" s="19">
        <v>-29.6</v>
      </c>
      <c r="N361" s="19" t="s">
        <v>873</v>
      </c>
      <c r="O361" s="20">
        <f t="shared" si="84"/>
        <v>-26.1</v>
      </c>
      <c r="P361" s="20">
        <v>0.3</v>
      </c>
      <c r="Q361" s="20" t="s">
        <v>873</v>
      </c>
      <c r="R361" s="20">
        <f t="shared" si="90"/>
        <v>-8.44105610561056</v>
      </c>
      <c r="S361" s="19">
        <f t="shared" si="91"/>
        <v>-9.1410561056105593</v>
      </c>
      <c r="T361" s="20">
        <v>30</v>
      </c>
      <c r="U361" s="20">
        <f t="shared" si="88"/>
        <v>303</v>
      </c>
      <c r="V361" s="20" t="s">
        <v>873</v>
      </c>
      <c r="W361" s="19">
        <f t="shared" si="85"/>
        <v>17.413434535773042</v>
      </c>
      <c r="X361" s="21">
        <f t="shared" si="86"/>
        <v>712.82338105333884</v>
      </c>
      <c r="Y361" s="21">
        <f t="shared" si="87"/>
        <v>490.21748939933951</v>
      </c>
    </row>
    <row r="362" spans="1:25" ht="12.75" customHeight="1" x14ac:dyDescent="0.2">
      <c r="A362" s="19">
        <v>458</v>
      </c>
      <c r="B362" s="19">
        <f t="shared" si="79"/>
        <v>4</v>
      </c>
      <c r="C362" s="19">
        <f t="shared" si="89"/>
        <v>0.5</v>
      </c>
      <c r="D362" s="19">
        <v>454</v>
      </c>
      <c r="E362" s="19">
        <v>458.5</v>
      </c>
      <c r="F362" s="5" t="s">
        <v>1178</v>
      </c>
      <c r="G362" s="24">
        <v>42.068899999999999</v>
      </c>
      <c r="H362" s="24">
        <v>-90.665700000000001</v>
      </c>
      <c r="I362" s="5" t="s">
        <v>520</v>
      </c>
      <c r="J362" s="19">
        <v>220.6</v>
      </c>
      <c r="K362" s="25">
        <v>1</v>
      </c>
      <c r="L362" s="25">
        <v>0</v>
      </c>
      <c r="M362" s="19">
        <v>-28.3</v>
      </c>
      <c r="N362" s="19" t="s">
        <v>873</v>
      </c>
      <c r="O362" s="20">
        <f t="shared" si="84"/>
        <v>-24.8</v>
      </c>
      <c r="P362" s="20">
        <v>0.2</v>
      </c>
      <c r="Q362" s="20" t="s">
        <v>873</v>
      </c>
      <c r="R362" s="20">
        <f t="shared" si="90"/>
        <v>-8.44105610561056</v>
      </c>
      <c r="S362" s="19">
        <f t="shared" si="91"/>
        <v>-9.2410561056105607</v>
      </c>
      <c r="T362" s="20">
        <v>30</v>
      </c>
      <c r="U362" s="20">
        <f t="shared" si="88"/>
        <v>303</v>
      </c>
      <c r="V362" s="20" t="s">
        <v>873</v>
      </c>
      <c r="W362" s="19">
        <f t="shared" si="85"/>
        <v>15.954618431490264</v>
      </c>
      <c r="X362" s="21">
        <f t="shared" si="86"/>
        <v>614.21355636049327</v>
      </c>
      <c r="Y362" s="21">
        <f t="shared" si="87"/>
        <v>400.21084063483437</v>
      </c>
    </row>
    <row r="363" spans="1:25" ht="12.75" customHeight="1" x14ac:dyDescent="0.2">
      <c r="A363" s="19">
        <v>458.5</v>
      </c>
      <c r="B363" s="19">
        <f t="shared" si="79"/>
        <v>4.5</v>
      </c>
      <c r="C363" s="19">
        <f t="shared" si="89"/>
        <v>0</v>
      </c>
      <c r="D363" s="19">
        <v>454</v>
      </c>
      <c r="E363" s="19">
        <v>458.5</v>
      </c>
      <c r="F363" s="5" t="s">
        <v>1178</v>
      </c>
      <c r="G363" s="24">
        <v>42.068899999999999</v>
      </c>
      <c r="H363" s="24">
        <v>-90.665700000000001</v>
      </c>
      <c r="I363" s="5" t="s">
        <v>520</v>
      </c>
      <c r="J363" s="19">
        <v>221.5</v>
      </c>
      <c r="K363" s="25">
        <v>1</v>
      </c>
      <c r="L363" s="25">
        <v>0</v>
      </c>
      <c r="M363" s="19">
        <v>-31</v>
      </c>
      <c r="N363" s="19" t="s">
        <v>873</v>
      </c>
      <c r="O363" s="20">
        <f t="shared" si="84"/>
        <v>-27.5</v>
      </c>
      <c r="P363" s="20">
        <v>0.5</v>
      </c>
      <c r="Q363" s="20" t="s">
        <v>873</v>
      </c>
      <c r="R363" s="20">
        <f t="shared" si="90"/>
        <v>-8.44105610561056</v>
      </c>
      <c r="S363" s="19">
        <f t="shared" si="91"/>
        <v>-8.94105610561056</v>
      </c>
      <c r="T363" s="20">
        <v>30</v>
      </c>
      <c r="U363" s="20">
        <f t="shared" si="88"/>
        <v>303</v>
      </c>
      <c r="V363" s="20" t="s">
        <v>873</v>
      </c>
      <c r="W363" s="19">
        <f t="shared" si="85"/>
        <v>19.083746935104841</v>
      </c>
      <c r="X363" s="21">
        <f t="shared" si="86"/>
        <v>873.36775858313104</v>
      </c>
      <c r="Y363" s="21">
        <f t="shared" si="87"/>
        <v>660.22856229773697</v>
      </c>
    </row>
    <row r="364" spans="1:25" ht="12.75" customHeight="1" x14ac:dyDescent="0.2">
      <c r="A364" s="19">
        <v>458.5</v>
      </c>
      <c r="B364" s="19">
        <f t="shared" si="79"/>
        <v>4.5</v>
      </c>
      <c r="C364" s="19">
        <f t="shared" si="89"/>
        <v>0</v>
      </c>
      <c r="D364" s="19">
        <v>454</v>
      </c>
      <c r="E364" s="19">
        <v>458.5</v>
      </c>
      <c r="F364" s="5" t="s">
        <v>1178</v>
      </c>
      <c r="G364" s="24">
        <v>42.068899999999999</v>
      </c>
      <c r="H364" s="24">
        <v>-90.665700000000001</v>
      </c>
      <c r="I364" s="5" t="s">
        <v>520</v>
      </c>
      <c r="J364" s="19">
        <v>223.4</v>
      </c>
      <c r="K364" s="25">
        <v>1</v>
      </c>
      <c r="L364" s="25">
        <v>0</v>
      </c>
      <c r="M364" s="19">
        <v>-29.8</v>
      </c>
      <c r="N364" s="19" t="s">
        <v>873</v>
      </c>
      <c r="O364" s="20">
        <f t="shared" si="84"/>
        <v>-26.3</v>
      </c>
      <c r="P364" s="20">
        <v>-0.9</v>
      </c>
      <c r="Q364" s="20" t="s">
        <v>873</v>
      </c>
      <c r="R364" s="20">
        <f t="shared" si="90"/>
        <v>-8.44105610561056</v>
      </c>
      <c r="S364" s="19">
        <f t="shared" si="91"/>
        <v>-10.34105610561056</v>
      </c>
      <c r="T364" s="20">
        <v>30</v>
      </c>
      <c r="U364" s="20">
        <f t="shared" si="88"/>
        <v>303</v>
      </c>
      <c r="V364" s="20" t="s">
        <v>873</v>
      </c>
      <c r="W364" s="19">
        <f t="shared" si="85"/>
        <v>16.390000918547145</v>
      </c>
      <c r="X364" s="21">
        <f t="shared" si="86"/>
        <v>640.66438228023731</v>
      </c>
      <c r="Y364" s="21">
        <f t="shared" si="87"/>
        <v>423.41254668737497</v>
      </c>
    </row>
    <row r="365" spans="1:25" x14ac:dyDescent="0.2">
      <c r="X365" s="20"/>
      <c r="Y365" s="20"/>
    </row>
    <row r="366" spans="1:25" x14ac:dyDescent="0.2">
      <c r="X366" s="20"/>
      <c r="Y366" s="20"/>
    </row>
    <row r="367" spans="1:25" x14ac:dyDescent="0.2">
      <c r="X367" s="20"/>
      <c r="Y367" s="20"/>
    </row>
    <row r="368" spans="1:25" x14ac:dyDescent="0.2">
      <c r="X368" s="20"/>
      <c r="Y368" s="20"/>
    </row>
    <row r="369" spans="24:25" x14ac:dyDescent="0.2">
      <c r="X369" s="20"/>
      <c r="Y369" s="20"/>
    </row>
    <row r="370" spans="24:25" x14ac:dyDescent="0.2">
      <c r="X370" s="20"/>
      <c r="Y370" s="20"/>
    </row>
    <row r="371" spans="24:25" x14ac:dyDescent="0.2">
      <c r="X371" s="20"/>
      <c r="Y371" s="20"/>
    </row>
    <row r="372" spans="24:25" x14ac:dyDescent="0.2">
      <c r="X372" s="20"/>
      <c r="Y372" s="20"/>
    </row>
    <row r="373" spans="24:25" x14ac:dyDescent="0.2">
      <c r="X373" s="20"/>
      <c r="Y373" s="20"/>
    </row>
    <row r="374" spans="24:25" x14ac:dyDescent="0.2">
      <c r="X374" s="20"/>
      <c r="Y374" s="20"/>
    </row>
    <row r="375" spans="24:25" x14ac:dyDescent="0.2">
      <c r="X375" s="20"/>
      <c r="Y375" s="20"/>
    </row>
    <row r="376" spans="24:25" x14ac:dyDescent="0.2">
      <c r="X376" s="20"/>
      <c r="Y376" s="20"/>
    </row>
    <row r="377" spans="24:25" x14ac:dyDescent="0.2">
      <c r="X377" s="20"/>
      <c r="Y377" s="20"/>
    </row>
    <row r="378" spans="24:25" x14ac:dyDescent="0.2">
      <c r="X378" s="20"/>
      <c r="Y378" s="20"/>
    </row>
    <row r="379" spans="24:25" x14ac:dyDescent="0.2">
      <c r="X379" s="20"/>
      <c r="Y379" s="20"/>
    </row>
    <row r="380" spans="24:25" x14ac:dyDescent="0.2">
      <c r="X380" s="20"/>
      <c r="Y380" s="20"/>
    </row>
    <row r="381" spans="24:25" x14ac:dyDescent="0.2">
      <c r="X381" s="20"/>
      <c r="Y381" s="20"/>
    </row>
    <row r="382" spans="24:25" x14ac:dyDescent="0.2">
      <c r="X382" s="20"/>
      <c r="Y382" s="20"/>
    </row>
    <row r="383" spans="24:25" x14ac:dyDescent="0.2">
      <c r="X383" s="20"/>
      <c r="Y383" s="20"/>
    </row>
    <row r="384" spans="24:25" x14ac:dyDescent="0.2">
      <c r="X384" s="20"/>
      <c r="Y384" s="20"/>
    </row>
    <row r="385" spans="24:25" x14ac:dyDescent="0.2">
      <c r="X385" s="20"/>
      <c r="Y385" s="20"/>
    </row>
    <row r="386" spans="24:25" x14ac:dyDescent="0.2">
      <c r="X386" s="20"/>
      <c r="Y386" s="20"/>
    </row>
    <row r="387" spans="24:25" x14ac:dyDescent="0.2">
      <c r="X387" s="20"/>
      <c r="Y387" s="20"/>
    </row>
    <row r="388" spans="24:25" x14ac:dyDescent="0.2">
      <c r="X388" s="20"/>
      <c r="Y388" s="20"/>
    </row>
    <row r="389" spans="24:25" x14ac:dyDescent="0.2">
      <c r="X389" s="20"/>
      <c r="Y389" s="20"/>
    </row>
    <row r="390" spans="24:25" x14ac:dyDescent="0.2">
      <c r="X390" s="20"/>
      <c r="Y390" s="20"/>
    </row>
    <row r="391" spans="24:25" x14ac:dyDescent="0.2">
      <c r="X391" s="20"/>
      <c r="Y391" s="20"/>
    </row>
    <row r="392" spans="24:25" x14ac:dyDescent="0.2">
      <c r="X392" s="20"/>
      <c r="Y392" s="20"/>
    </row>
    <row r="393" spans="24:25" x14ac:dyDescent="0.2">
      <c r="X393" s="20"/>
      <c r="Y393" s="20"/>
    </row>
    <row r="394" spans="24:25" x14ac:dyDescent="0.2">
      <c r="X394" s="20"/>
      <c r="Y394" s="20"/>
    </row>
    <row r="395" spans="24:25" x14ac:dyDescent="0.2">
      <c r="X395" s="20"/>
      <c r="Y395" s="20"/>
    </row>
    <row r="396" spans="24:25" x14ac:dyDescent="0.2">
      <c r="X396" s="20"/>
      <c r="Y396" s="20"/>
    </row>
    <row r="397" spans="24:25" x14ac:dyDescent="0.2">
      <c r="X397" s="20"/>
      <c r="Y397" s="20"/>
    </row>
    <row r="398" spans="24:25" x14ac:dyDescent="0.2">
      <c r="X398" s="20"/>
      <c r="Y398" s="20"/>
    </row>
    <row r="399" spans="24:25" x14ac:dyDescent="0.2">
      <c r="X399" s="20"/>
      <c r="Y399" s="20"/>
    </row>
    <row r="400" spans="24:25" x14ac:dyDescent="0.2">
      <c r="X400" s="20"/>
      <c r="Y400" s="20"/>
    </row>
    <row r="401" spans="24:25" x14ac:dyDescent="0.2">
      <c r="X401" s="20"/>
      <c r="Y401" s="20"/>
    </row>
    <row r="402" spans="24:25" x14ac:dyDescent="0.2">
      <c r="X402" s="20"/>
      <c r="Y402" s="20"/>
    </row>
    <row r="403" spans="24:25" x14ac:dyDescent="0.2">
      <c r="X403" s="20"/>
      <c r="Y403" s="20"/>
    </row>
    <row r="404" spans="24:25" x14ac:dyDescent="0.2">
      <c r="X404" s="20"/>
      <c r="Y404" s="20"/>
    </row>
    <row r="405" spans="24:25" x14ac:dyDescent="0.2">
      <c r="X405" s="20"/>
      <c r="Y405" s="20"/>
    </row>
    <row r="406" spans="24:25" x14ac:dyDescent="0.2">
      <c r="X406" s="20"/>
      <c r="Y406" s="20"/>
    </row>
    <row r="407" spans="24:25" x14ac:dyDescent="0.2">
      <c r="X407" s="20"/>
      <c r="Y407" s="20"/>
    </row>
    <row r="408" spans="24:25" x14ac:dyDescent="0.2">
      <c r="X408" s="20"/>
      <c r="Y408" s="20"/>
    </row>
    <row r="409" spans="24:25" x14ac:dyDescent="0.2">
      <c r="X409" s="20"/>
      <c r="Y409" s="20"/>
    </row>
    <row r="410" spans="24:25" x14ac:dyDescent="0.2">
      <c r="X410" s="20"/>
      <c r="Y410" s="20"/>
    </row>
    <row r="411" spans="24:25" x14ac:dyDescent="0.2">
      <c r="X411" s="20"/>
      <c r="Y411" s="20"/>
    </row>
    <row r="412" spans="24:25" x14ac:dyDescent="0.2">
      <c r="X412" s="20"/>
      <c r="Y412" s="20"/>
    </row>
    <row r="413" spans="24:25" x14ac:dyDescent="0.2">
      <c r="X413" s="20"/>
      <c r="Y413" s="20"/>
    </row>
    <row r="414" spans="24:25" x14ac:dyDescent="0.2">
      <c r="X414" s="20"/>
      <c r="Y414" s="20"/>
    </row>
    <row r="415" spans="24:25" x14ac:dyDescent="0.2">
      <c r="X415" s="20"/>
      <c r="Y415" s="20"/>
    </row>
    <row r="416" spans="24:25" x14ac:dyDescent="0.2">
      <c r="X416" s="20"/>
      <c r="Y416" s="20"/>
    </row>
    <row r="417" spans="24:25" x14ac:dyDescent="0.2">
      <c r="X417" s="20"/>
      <c r="Y417" s="20"/>
    </row>
    <row r="418" spans="24:25" x14ac:dyDescent="0.2">
      <c r="X418" s="20"/>
      <c r="Y418" s="20"/>
    </row>
    <row r="419" spans="24:25" x14ac:dyDescent="0.2">
      <c r="X419" s="20"/>
      <c r="Y419" s="20"/>
    </row>
    <row r="420" spans="24:25" x14ac:dyDescent="0.2">
      <c r="X420" s="20"/>
      <c r="Y420" s="20"/>
    </row>
    <row r="421" spans="24:25" x14ac:dyDescent="0.2">
      <c r="X421" s="20"/>
      <c r="Y421" s="20"/>
    </row>
    <row r="422" spans="24:25" x14ac:dyDescent="0.2">
      <c r="X422" s="20"/>
      <c r="Y422" s="20"/>
    </row>
    <row r="423" spans="24:25" x14ac:dyDescent="0.2">
      <c r="X423" s="20"/>
      <c r="Y423" s="20"/>
    </row>
    <row r="424" spans="24:25" x14ac:dyDescent="0.2">
      <c r="X424" s="20"/>
      <c r="Y424" s="20"/>
    </row>
    <row r="425" spans="24:25" x14ac:dyDescent="0.2">
      <c r="X425" s="20"/>
      <c r="Y425" s="20"/>
    </row>
    <row r="426" spans="24:25" x14ac:dyDescent="0.2">
      <c r="X426" s="20"/>
      <c r="Y426" s="20"/>
    </row>
    <row r="427" spans="24:25" x14ac:dyDescent="0.2">
      <c r="X427" s="20"/>
      <c r="Y427" s="20"/>
    </row>
    <row r="428" spans="24:25" x14ac:dyDescent="0.2">
      <c r="X428" s="20"/>
      <c r="Y428" s="20"/>
    </row>
    <row r="429" spans="24:25" x14ac:dyDescent="0.2">
      <c r="X429" s="20"/>
      <c r="Y429" s="20"/>
    </row>
    <row r="430" spans="24:25" x14ac:dyDescent="0.2">
      <c r="X430" s="20"/>
      <c r="Y430" s="20"/>
    </row>
    <row r="431" spans="24:25" x14ac:dyDescent="0.2">
      <c r="X431" s="20"/>
      <c r="Y431" s="20"/>
    </row>
    <row r="432" spans="24:25" x14ac:dyDescent="0.2">
      <c r="X432" s="20"/>
      <c r="Y432" s="20"/>
    </row>
    <row r="433" spans="24:25" x14ac:dyDescent="0.2">
      <c r="X433" s="20"/>
      <c r="Y433" s="20"/>
    </row>
    <row r="434" spans="24:25" x14ac:dyDescent="0.2">
      <c r="X434" s="20"/>
      <c r="Y434" s="20"/>
    </row>
    <row r="435" spans="24:25" x14ac:dyDescent="0.2">
      <c r="X435" s="20"/>
      <c r="Y435" s="20"/>
    </row>
    <row r="436" spans="24:25" x14ac:dyDescent="0.2">
      <c r="X436" s="20"/>
      <c r="Y436" s="20"/>
    </row>
    <row r="437" spans="24:25" x14ac:dyDescent="0.2">
      <c r="X437" s="20"/>
      <c r="Y437" s="20"/>
    </row>
    <row r="438" spans="24:25" x14ac:dyDescent="0.2">
      <c r="X438" s="20"/>
      <c r="Y438" s="20"/>
    </row>
    <row r="439" spans="24:25" x14ac:dyDescent="0.2">
      <c r="X439" s="20"/>
      <c r="Y439" s="20"/>
    </row>
    <row r="440" spans="24:25" x14ac:dyDescent="0.2">
      <c r="X440" s="20"/>
      <c r="Y440" s="20"/>
    </row>
    <row r="441" spans="24:25" x14ac:dyDescent="0.2">
      <c r="X441" s="20"/>
      <c r="Y441" s="20"/>
    </row>
    <row r="442" spans="24:25" x14ac:dyDescent="0.2">
      <c r="X442" s="20"/>
      <c r="Y442" s="20"/>
    </row>
    <row r="443" spans="24:25" x14ac:dyDescent="0.2">
      <c r="X443" s="20"/>
      <c r="Y443" s="20"/>
    </row>
    <row r="444" spans="24:25" x14ac:dyDescent="0.2">
      <c r="X444" s="20"/>
      <c r="Y444" s="20"/>
    </row>
    <row r="445" spans="24:25" x14ac:dyDescent="0.2">
      <c r="X445" s="20"/>
      <c r="Y445" s="20"/>
    </row>
    <row r="446" spans="24:25" x14ac:dyDescent="0.2">
      <c r="X446" s="20"/>
      <c r="Y446" s="20"/>
    </row>
    <row r="447" spans="24:25" x14ac:dyDescent="0.2">
      <c r="X447" s="20"/>
      <c r="Y447" s="20"/>
    </row>
    <row r="448" spans="24:25" x14ac:dyDescent="0.2">
      <c r="X448" s="20"/>
      <c r="Y448" s="20"/>
    </row>
    <row r="449" spans="24:25" x14ac:dyDescent="0.2">
      <c r="X449" s="20"/>
      <c r="Y449" s="20"/>
    </row>
    <row r="450" spans="24:25" x14ac:dyDescent="0.2">
      <c r="X450" s="20"/>
      <c r="Y450" s="20"/>
    </row>
    <row r="451" spans="24:25" x14ac:dyDescent="0.2">
      <c r="X451" s="20"/>
      <c r="Y451" s="20"/>
    </row>
    <row r="452" spans="24:25" x14ac:dyDescent="0.2">
      <c r="X452" s="20"/>
      <c r="Y452" s="20"/>
    </row>
    <row r="453" spans="24:25" x14ac:dyDescent="0.2">
      <c r="X453" s="20"/>
      <c r="Y453" s="20"/>
    </row>
    <row r="454" spans="24:25" x14ac:dyDescent="0.2">
      <c r="X454" s="20"/>
      <c r="Y454" s="20"/>
    </row>
    <row r="455" spans="24:25" x14ac:dyDescent="0.2">
      <c r="X455" s="20"/>
      <c r="Y455" s="20"/>
    </row>
    <row r="456" spans="24:25" x14ac:dyDescent="0.2">
      <c r="X456" s="20"/>
      <c r="Y456" s="20"/>
    </row>
    <row r="457" spans="24:25" x14ac:dyDescent="0.2">
      <c r="X457" s="20"/>
      <c r="Y457" s="20"/>
    </row>
    <row r="458" spans="24:25" x14ac:dyDescent="0.2">
      <c r="X458" s="20"/>
      <c r="Y458" s="20"/>
    </row>
    <row r="459" spans="24:25" x14ac:dyDescent="0.2">
      <c r="X459" s="20"/>
      <c r="Y459" s="20"/>
    </row>
    <row r="460" spans="24:25" x14ac:dyDescent="0.2">
      <c r="X460" s="20"/>
      <c r="Y460" s="20"/>
    </row>
    <row r="461" spans="24:25" x14ac:dyDescent="0.2">
      <c r="X461" s="20"/>
      <c r="Y461" s="20"/>
    </row>
    <row r="462" spans="24:25" x14ac:dyDescent="0.2">
      <c r="X462" s="20"/>
      <c r="Y462" s="20"/>
    </row>
    <row r="463" spans="24:25" x14ac:dyDescent="0.2">
      <c r="X463" s="20"/>
      <c r="Y463" s="20"/>
    </row>
    <row r="464" spans="24:25" x14ac:dyDescent="0.2">
      <c r="X464" s="20"/>
      <c r="Y464" s="20"/>
    </row>
    <row r="465" spans="24:25" x14ac:dyDescent="0.2">
      <c r="X465" s="20"/>
      <c r="Y465" s="20"/>
    </row>
    <row r="466" spans="24:25" x14ac:dyDescent="0.2">
      <c r="X466" s="20"/>
      <c r="Y466" s="20"/>
    </row>
    <row r="467" spans="24:25" x14ac:dyDescent="0.2">
      <c r="X467" s="20"/>
      <c r="Y467" s="20"/>
    </row>
    <row r="468" spans="24:25" x14ac:dyDescent="0.2">
      <c r="X468" s="20"/>
      <c r="Y468" s="20"/>
    </row>
    <row r="469" spans="24:25" x14ac:dyDescent="0.2">
      <c r="X469" s="20"/>
      <c r="Y469" s="20"/>
    </row>
    <row r="470" spans="24:25" x14ac:dyDescent="0.2">
      <c r="X470" s="20"/>
      <c r="Y470" s="20"/>
    </row>
    <row r="471" spans="24:25" x14ac:dyDescent="0.2">
      <c r="X471" s="20"/>
      <c r="Y471" s="20"/>
    </row>
    <row r="472" spans="24:25" x14ac:dyDescent="0.2">
      <c r="X472" s="20"/>
      <c r="Y472" s="20"/>
    </row>
    <row r="473" spans="24:25" x14ac:dyDescent="0.2">
      <c r="X473" s="20"/>
      <c r="Y473" s="20"/>
    </row>
    <row r="474" spans="24:25" x14ac:dyDescent="0.2">
      <c r="X474" s="20"/>
      <c r="Y474" s="20"/>
    </row>
    <row r="475" spans="24:25" x14ac:dyDescent="0.2">
      <c r="X475" s="20"/>
      <c r="Y475" s="20"/>
    </row>
    <row r="476" spans="24:25" x14ac:dyDescent="0.2">
      <c r="X476" s="20"/>
      <c r="Y476" s="20"/>
    </row>
    <row r="477" spans="24:25" x14ac:dyDescent="0.2">
      <c r="X477" s="20"/>
      <c r="Y477" s="20"/>
    </row>
    <row r="478" spans="24:25" x14ac:dyDescent="0.2">
      <c r="X478" s="20"/>
      <c r="Y478" s="20"/>
    </row>
    <row r="479" spans="24:25" x14ac:dyDescent="0.2">
      <c r="X479" s="20"/>
      <c r="Y479" s="20"/>
    </row>
    <row r="480" spans="24:25" x14ac:dyDescent="0.2">
      <c r="X480" s="20"/>
      <c r="Y480" s="20"/>
    </row>
    <row r="481" spans="24:25" x14ac:dyDescent="0.2">
      <c r="X481" s="20"/>
      <c r="Y481" s="20"/>
    </row>
    <row r="482" spans="24:25" x14ac:dyDescent="0.2">
      <c r="X482" s="20"/>
      <c r="Y482" s="20"/>
    </row>
    <row r="483" spans="24:25" x14ac:dyDescent="0.2">
      <c r="X483" s="20"/>
      <c r="Y483" s="20"/>
    </row>
    <row r="484" spans="24:25" x14ac:dyDescent="0.2">
      <c r="X484" s="20"/>
      <c r="Y484" s="20"/>
    </row>
    <row r="485" spans="24:25" x14ac:dyDescent="0.2">
      <c r="X485" s="20"/>
      <c r="Y485" s="20"/>
    </row>
    <row r="486" spans="24:25" x14ac:dyDescent="0.2">
      <c r="X486" s="20"/>
      <c r="Y486" s="20"/>
    </row>
    <row r="487" spans="24:25" x14ac:dyDescent="0.2">
      <c r="X487" s="20"/>
      <c r="Y487" s="20"/>
    </row>
    <row r="488" spans="24:25" x14ac:dyDescent="0.2">
      <c r="X488" s="20"/>
      <c r="Y488" s="20"/>
    </row>
    <row r="489" spans="24:25" x14ac:dyDescent="0.2">
      <c r="X489" s="20"/>
      <c r="Y489" s="20"/>
    </row>
    <row r="490" spans="24:25" x14ac:dyDescent="0.2">
      <c r="X490" s="20"/>
      <c r="Y490" s="20"/>
    </row>
    <row r="491" spans="24:25" x14ac:dyDescent="0.2">
      <c r="X491" s="20"/>
      <c r="Y491" s="20"/>
    </row>
    <row r="492" spans="24:25" x14ac:dyDescent="0.2">
      <c r="X492" s="20"/>
      <c r="Y492" s="20"/>
    </row>
    <row r="493" spans="24:25" x14ac:dyDescent="0.2">
      <c r="X493" s="20"/>
      <c r="Y493" s="20"/>
    </row>
    <row r="494" spans="24:25" x14ac:dyDescent="0.2">
      <c r="X494" s="20"/>
      <c r="Y494" s="20"/>
    </row>
    <row r="495" spans="24:25" x14ac:dyDescent="0.2">
      <c r="X495" s="20"/>
      <c r="Y495" s="20"/>
    </row>
    <row r="496" spans="24:25" x14ac:dyDescent="0.2">
      <c r="X496" s="20"/>
      <c r="Y496" s="20"/>
    </row>
    <row r="497" spans="24:25" x14ac:dyDescent="0.2">
      <c r="X497" s="20"/>
      <c r="Y497" s="20"/>
    </row>
    <row r="498" spans="24:25" x14ac:dyDescent="0.2">
      <c r="X498" s="20"/>
      <c r="Y498" s="20"/>
    </row>
    <row r="499" spans="24:25" x14ac:dyDescent="0.2">
      <c r="X499" s="20"/>
      <c r="Y499" s="20"/>
    </row>
    <row r="500" spans="24:25" x14ac:dyDescent="0.2">
      <c r="X500" s="20"/>
      <c r="Y500" s="20"/>
    </row>
    <row r="501" spans="24:25" x14ac:dyDescent="0.2">
      <c r="X501" s="20"/>
      <c r="Y501" s="20"/>
    </row>
    <row r="502" spans="24:25" x14ac:dyDescent="0.2">
      <c r="X502" s="20"/>
      <c r="Y502" s="20"/>
    </row>
    <row r="503" spans="24:25" x14ac:dyDescent="0.2">
      <c r="X503" s="20"/>
      <c r="Y503" s="20"/>
    </row>
    <row r="504" spans="24:25" x14ac:dyDescent="0.2">
      <c r="X504" s="20"/>
      <c r="Y504" s="20"/>
    </row>
    <row r="505" spans="24:25" x14ac:dyDescent="0.2">
      <c r="X505" s="20"/>
      <c r="Y505" s="20"/>
    </row>
    <row r="506" spans="24:25" x14ac:dyDescent="0.2">
      <c r="X506" s="20"/>
      <c r="Y506" s="20"/>
    </row>
    <row r="507" spans="24:25" x14ac:dyDescent="0.2">
      <c r="X507" s="20"/>
      <c r="Y507" s="20"/>
    </row>
    <row r="508" spans="24:25" x14ac:dyDescent="0.2">
      <c r="X508" s="20"/>
      <c r="Y508" s="20"/>
    </row>
    <row r="509" spans="24:25" x14ac:dyDescent="0.2">
      <c r="X509" s="20"/>
      <c r="Y509" s="20"/>
    </row>
    <row r="510" spans="24:25" x14ac:dyDescent="0.2">
      <c r="X510" s="20"/>
      <c r="Y510" s="20"/>
    </row>
    <row r="511" spans="24:25" x14ac:dyDescent="0.2">
      <c r="X511" s="20"/>
      <c r="Y511" s="20"/>
    </row>
    <row r="512" spans="24:25" x14ac:dyDescent="0.2">
      <c r="X512" s="20"/>
      <c r="Y512" s="20"/>
    </row>
    <row r="513" spans="24:25" x14ac:dyDescent="0.2">
      <c r="X513" s="20"/>
      <c r="Y513" s="20"/>
    </row>
    <row r="514" spans="24:25" x14ac:dyDescent="0.2">
      <c r="X514" s="20"/>
      <c r="Y514" s="20"/>
    </row>
    <row r="515" spans="24:25" x14ac:dyDescent="0.2">
      <c r="X515" s="20"/>
      <c r="Y515" s="20"/>
    </row>
    <row r="516" spans="24:25" x14ac:dyDescent="0.2">
      <c r="X516" s="20"/>
      <c r="Y516" s="20"/>
    </row>
    <row r="517" spans="24:25" x14ac:dyDescent="0.2">
      <c r="X517" s="20"/>
      <c r="Y517" s="20"/>
    </row>
    <row r="518" spans="24:25" x14ac:dyDescent="0.2">
      <c r="X518" s="20"/>
      <c r="Y518" s="20"/>
    </row>
    <row r="519" spans="24:25" x14ac:dyDescent="0.2">
      <c r="X519" s="20"/>
      <c r="Y519" s="20"/>
    </row>
    <row r="520" spans="24:25" x14ac:dyDescent="0.2">
      <c r="X520" s="20"/>
      <c r="Y520" s="20"/>
    </row>
    <row r="521" spans="24:25" x14ac:dyDescent="0.2">
      <c r="X521" s="20"/>
      <c r="Y521" s="20"/>
    </row>
    <row r="522" spans="24:25" x14ac:dyDescent="0.2">
      <c r="X522" s="20"/>
      <c r="Y522" s="20"/>
    </row>
    <row r="523" spans="24:25" x14ac:dyDescent="0.2">
      <c r="X523" s="20"/>
      <c r="Y523" s="20"/>
    </row>
    <row r="524" spans="24:25" x14ac:dyDescent="0.2">
      <c r="X524" s="20"/>
      <c r="Y524" s="20"/>
    </row>
    <row r="525" spans="24:25" x14ac:dyDescent="0.2">
      <c r="X525" s="20"/>
      <c r="Y525" s="20"/>
    </row>
    <row r="526" spans="24:25" x14ac:dyDescent="0.2">
      <c r="X526" s="20"/>
      <c r="Y526" s="20"/>
    </row>
    <row r="527" spans="24:25" x14ac:dyDescent="0.2">
      <c r="X527" s="20"/>
      <c r="Y527" s="20"/>
    </row>
    <row r="528" spans="24:25" x14ac:dyDescent="0.2">
      <c r="X528" s="20"/>
      <c r="Y528" s="20"/>
    </row>
    <row r="529" spans="24:25" x14ac:dyDescent="0.2">
      <c r="X529" s="20"/>
      <c r="Y529" s="20"/>
    </row>
    <row r="530" spans="24:25" x14ac:dyDescent="0.2">
      <c r="X530" s="20"/>
      <c r="Y530" s="20"/>
    </row>
    <row r="531" spans="24:25" x14ac:dyDescent="0.2">
      <c r="X531" s="20"/>
      <c r="Y531" s="20"/>
    </row>
    <row r="532" spans="24:25" x14ac:dyDescent="0.2">
      <c r="X532" s="20"/>
      <c r="Y532" s="20"/>
    </row>
    <row r="533" spans="24:25" x14ac:dyDescent="0.2">
      <c r="X533" s="20"/>
      <c r="Y533" s="20"/>
    </row>
    <row r="534" spans="24:25" x14ac:dyDescent="0.2">
      <c r="X534" s="20"/>
      <c r="Y534" s="20"/>
    </row>
    <row r="535" spans="24:25" x14ac:dyDescent="0.2">
      <c r="X535" s="20"/>
      <c r="Y535" s="20"/>
    </row>
    <row r="536" spans="24:25" x14ac:dyDescent="0.2">
      <c r="X536" s="20"/>
      <c r="Y536" s="20"/>
    </row>
    <row r="537" spans="24:25" x14ac:dyDescent="0.2">
      <c r="X537" s="20"/>
      <c r="Y537" s="20"/>
    </row>
    <row r="538" spans="24:25" x14ac:dyDescent="0.2">
      <c r="X538" s="20"/>
      <c r="Y538" s="20"/>
    </row>
    <row r="539" spans="24:25" x14ac:dyDescent="0.2">
      <c r="X539" s="20"/>
      <c r="Y539" s="20"/>
    </row>
    <row r="540" spans="24:25" x14ac:dyDescent="0.2">
      <c r="X540" s="20"/>
      <c r="Y540" s="20"/>
    </row>
    <row r="541" spans="24:25" x14ac:dyDescent="0.2">
      <c r="X541" s="20"/>
      <c r="Y541" s="20"/>
    </row>
    <row r="542" spans="24:25" x14ac:dyDescent="0.2">
      <c r="X542" s="20"/>
      <c r="Y542" s="20"/>
    </row>
    <row r="543" spans="24:25" x14ac:dyDescent="0.2">
      <c r="X543" s="20"/>
      <c r="Y543" s="20"/>
    </row>
    <row r="544" spans="24:25" x14ac:dyDescent="0.2">
      <c r="X544" s="20"/>
      <c r="Y544" s="20"/>
    </row>
    <row r="545" spans="24:25" x14ac:dyDescent="0.2">
      <c r="X545" s="20"/>
      <c r="Y545" s="20"/>
    </row>
    <row r="546" spans="24:25" x14ac:dyDescent="0.2">
      <c r="X546" s="20"/>
      <c r="Y546" s="20"/>
    </row>
    <row r="547" spans="24:25" x14ac:dyDescent="0.2">
      <c r="X547" s="20"/>
      <c r="Y547" s="20"/>
    </row>
    <row r="548" spans="24:25" x14ac:dyDescent="0.2">
      <c r="X548" s="20"/>
      <c r="Y548" s="20"/>
    </row>
    <row r="549" spans="24:25" x14ac:dyDescent="0.2">
      <c r="X549" s="20"/>
      <c r="Y549" s="20"/>
    </row>
    <row r="550" spans="24:25" x14ac:dyDescent="0.2">
      <c r="X550" s="20"/>
      <c r="Y550" s="20"/>
    </row>
    <row r="551" spans="24:25" x14ac:dyDescent="0.2">
      <c r="X551" s="20"/>
      <c r="Y551" s="20"/>
    </row>
    <row r="552" spans="24:25" x14ac:dyDescent="0.2">
      <c r="X552" s="20"/>
      <c r="Y552" s="20"/>
    </row>
    <row r="553" spans="24:25" x14ac:dyDescent="0.2">
      <c r="X553" s="20"/>
      <c r="Y553" s="20"/>
    </row>
    <row r="554" spans="24:25" x14ac:dyDescent="0.2">
      <c r="X554" s="20"/>
      <c r="Y554" s="20"/>
    </row>
    <row r="555" spans="24:25" x14ac:dyDescent="0.2">
      <c r="X555" s="20"/>
      <c r="Y555" s="20"/>
    </row>
    <row r="556" spans="24:25" x14ac:dyDescent="0.2">
      <c r="X556" s="20"/>
      <c r="Y556" s="20"/>
    </row>
    <row r="557" spans="24:25" x14ac:dyDescent="0.2">
      <c r="X557" s="20"/>
      <c r="Y557" s="20"/>
    </row>
    <row r="558" spans="24:25" x14ac:dyDescent="0.2">
      <c r="X558" s="20"/>
      <c r="Y558" s="20"/>
    </row>
    <row r="559" spans="24:25" x14ac:dyDescent="0.2">
      <c r="X559" s="20"/>
      <c r="Y559" s="20"/>
    </row>
    <row r="560" spans="24:25" x14ac:dyDescent="0.2">
      <c r="X560" s="20"/>
      <c r="Y560" s="20"/>
    </row>
    <row r="561" spans="24:25" x14ac:dyDescent="0.2">
      <c r="X561" s="20"/>
      <c r="Y561" s="20"/>
    </row>
    <row r="562" spans="24:25" x14ac:dyDescent="0.2">
      <c r="X562" s="20"/>
      <c r="Y562" s="20"/>
    </row>
    <row r="563" spans="24:25" x14ac:dyDescent="0.2">
      <c r="X563" s="20"/>
      <c r="Y563" s="20"/>
    </row>
    <row r="564" spans="24:25" x14ac:dyDescent="0.2">
      <c r="X564" s="20"/>
      <c r="Y564" s="20"/>
    </row>
    <row r="565" spans="24:25" x14ac:dyDescent="0.2">
      <c r="X565" s="20"/>
      <c r="Y565" s="20"/>
    </row>
    <row r="566" spans="24:25" x14ac:dyDescent="0.2">
      <c r="X566" s="20"/>
      <c r="Y566" s="20"/>
    </row>
    <row r="567" spans="24:25" x14ac:dyDescent="0.2">
      <c r="X567" s="20"/>
      <c r="Y567" s="20"/>
    </row>
    <row r="568" spans="24:25" x14ac:dyDescent="0.2">
      <c r="X568" s="20"/>
      <c r="Y568" s="20"/>
    </row>
    <row r="569" spans="24:25" x14ac:dyDescent="0.2">
      <c r="X569" s="20"/>
      <c r="Y569" s="20"/>
    </row>
    <row r="570" spans="24:25" x14ac:dyDescent="0.2">
      <c r="X570" s="20"/>
      <c r="Y570" s="20"/>
    </row>
    <row r="571" spans="24:25" x14ac:dyDescent="0.2">
      <c r="X571" s="20"/>
      <c r="Y571" s="20"/>
    </row>
    <row r="572" spans="24:25" x14ac:dyDescent="0.2">
      <c r="X572" s="20"/>
      <c r="Y572" s="20"/>
    </row>
    <row r="573" spans="24:25" x14ac:dyDescent="0.2">
      <c r="X573" s="20"/>
      <c r="Y573" s="20"/>
    </row>
    <row r="574" spans="24:25" x14ac:dyDescent="0.2">
      <c r="X574" s="20"/>
      <c r="Y574" s="20"/>
    </row>
    <row r="575" spans="24:25" x14ac:dyDescent="0.2">
      <c r="X575" s="20"/>
      <c r="Y575" s="20"/>
    </row>
    <row r="576" spans="24:25" x14ac:dyDescent="0.2">
      <c r="X576" s="20"/>
      <c r="Y576" s="20"/>
    </row>
    <row r="577" spans="24:25" x14ac:dyDescent="0.2">
      <c r="X577" s="20"/>
      <c r="Y577" s="20"/>
    </row>
    <row r="578" spans="24:25" x14ac:dyDescent="0.2">
      <c r="X578" s="20"/>
      <c r="Y578" s="20"/>
    </row>
    <row r="579" spans="24:25" x14ac:dyDescent="0.2">
      <c r="X579" s="20"/>
      <c r="Y579" s="20"/>
    </row>
    <row r="580" spans="24:25" x14ac:dyDescent="0.2">
      <c r="X580" s="20"/>
      <c r="Y580" s="20"/>
    </row>
    <row r="581" spans="24:25" x14ac:dyDescent="0.2">
      <c r="X581" s="20"/>
      <c r="Y581" s="20"/>
    </row>
    <row r="582" spans="24:25" x14ac:dyDescent="0.2">
      <c r="X582" s="20"/>
      <c r="Y582" s="20"/>
    </row>
    <row r="583" spans="24:25" x14ac:dyDescent="0.2">
      <c r="X583" s="20"/>
      <c r="Y583" s="20"/>
    </row>
    <row r="584" spans="24:25" x14ac:dyDescent="0.2">
      <c r="X584" s="20"/>
      <c r="Y584" s="20"/>
    </row>
    <row r="585" spans="24:25" x14ac:dyDescent="0.2">
      <c r="X585" s="20"/>
      <c r="Y585" s="20"/>
    </row>
    <row r="586" spans="24:25" x14ac:dyDescent="0.2">
      <c r="X586" s="20"/>
      <c r="Y586" s="20"/>
    </row>
    <row r="587" spans="24:25" x14ac:dyDescent="0.2">
      <c r="X587" s="20"/>
      <c r="Y587" s="20"/>
    </row>
    <row r="588" spans="24:25" x14ac:dyDescent="0.2">
      <c r="X588" s="20"/>
      <c r="Y588" s="20"/>
    </row>
    <row r="589" spans="24:25" x14ac:dyDescent="0.2">
      <c r="X589" s="20"/>
      <c r="Y589" s="20"/>
    </row>
    <row r="590" spans="24:25" x14ac:dyDescent="0.2">
      <c r="X590" s="20"/>
      <c r="Y590" s="20"/>
    </row>
    <row r="591" spans="24:25" x14ac:dyDescent="0.2">
      <c r="X591" s="20"/>
      <c r="Y591" s="20"/>
    </row>
    <row r="592" spans="24:25" x14ac:dyDescent="0.2">
      <c r="X592" s="20"/>
      <c r="Y592" s="20"/>
    </row>
    <row r="593" spans="24:25" x14ac:dyDescent="0.2">
      <c r="X593" s="20"/>
      <c r="Y593" s="20"/>
    </row>
    <row r="594" spans="24:25" x14ac:dyDescent="0.2">
      <c r="X594" s="20"/>
      <c r="Y594" s="20"/>
    </row>
    <row r="595" spans="24:25" x14ac:dyDescent="0.2">
      <c r="X595" s="20"/>
      <c r="Y595" s="20"/>
    </row>
    <row r="596" spans="24:25" x14ac:dyDescent="0.2">
      <c r="X596" s="20"/>
      <c r="Y596" s="20"/>
    </row>
    <row r="597" spans="24:25" x14ac:dyDescent="0.2">
      <c r="X597" s="20"/>
      <c r="Y597" s="20"/>
    </row>
    <row r="598" spans="24:25" x14ac:dyDescent="0.2">
      <c r="X598" s="20"/>
      <c r="Y598" s="20"/>
    </row>
    <row r="599" spans="24:25" x14ac:dyDescent="0.2">
      <c r="X599" s="20"/>
      <c r="Y599" s="20"/>
    </row>
    <row r="600" spans="24:25" x14ac:dyDescent="0.2">
      <c r="X600" s="20"/>
      <c r="Y600" s="20"/>
    </row>
    <row r="601" spans="24:25" x14ac:dyDescent="0.2">
      <c r="X601" s="20"/>
      <c r="Y601" s="20"/>
    </row>
    <row r="602" spans="24:25" x14ac:dyDescent="0.2">
      <c r="X602" s="20"/>
      <c r="Y602" s="20"/>
    </row>
    <row r="603" spans="24:25" x14ac:dyDescent="0.2">
      <c r="X603" s="20"/>
      <c r="Y603" s="20"/>
    </row>
    <row r="604" spans="24:25" x14ac:dyDescent="0.2">
      <c r="X604" s="20"/>
      <c r="Y604" s="20"/>
    </row>
    <row r="605" spans="24:25" x14ac:dyDescent="0.2">
      <c r="X605" s="20"/>
      <c r="Y605" s="20"/>
    </row>
    <row r="606" spans="24:25" x14ac:dyDescent="0.2">
      <c r="X606" s="20"/>
      <c r="Y606" s="20"/>
    </row>
    <row r="607" spans="24:25" x14ac:dyDescent="0.2">
      <c r="X607" s="20"/>
      <c r="Y607" s="20"/>
    </row>
    <row r="608" spans="24:25" x14ac:dyDescent="0.2">
      <c r="X608" s="20"/>
      <c r="Y608" s="20"/>
    </row>
  </sheetData>
  <conditionalFormatting sqref="A301:A341">
    <cfRule type="cellIs" dxfId="8" priority="5" operator="greaterThan">
      <formula>538</formula>
    </cfRule>
  </conditionalFormatting>
  <pageMargins left="0.25" right="0.25" top="0.25" bottom="0.25" header="0.3" footer="0.3"/>
  <pageSetup paperSize="9" scale="67" orientation="landscape" r:id="rId1"/>
  <headerFooter>
    <oddFooter>&amp;R Witkowski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0F28-04CB-4583-8F48-8ED197DFF108}">
  <dimension ref="A1:C48"/>
  <sheetViews>
    <sheetView zoomScale="80" zoomScaleNormal="80" workbookViewId="0">
      <pane ySplit="1" topLeftCell="A6" activePane="bottomLeft" state="frozen"/>
      <selection pane="bottomLeft" activeCell="J46" sqref="J46"/>
    </sheetView>
  </sheetViews>
  <sheetFormatPr defaultColWidth="9.140625" defaultRowHeight="12.75" x14ac:dyDescent="0.2"/>
  <cols>
    <col min="1" max="1" width="10.42578125" style="22" customWidth="1"/>
    <col min="2" max="2" width="10.28515625" style="22" customWidth="1"/>
    <col min="3" max="3" width="28.5703125" style="22" customWidth="1"/>
    <col min="4" max="4" width="13.28515625" style="22" customWidth="1"/>
    <col min="5" max="16384" width="9.140625" style="22"/>
  </cols>
  <sheetData>
    <row r="1" spans="1:3" x14ac:dyDescent="0.2">
      <c r="A1" s="52" t="s">
        <v>1185</v>
      </c>
      <c r="B1" s="52" t="s">
        <v>1186</v>
      </c>
      <c r="C1" s="52" t="s">
        <v>7</v>
      </c>
    </row>
    <row r="2" spans="1:3" x14ac:dyDescent="0.2">
      <c r="A2" s="50">
        <v>0.9</v>
      </c>
      <c r="B2" s="51">
        <v>-21.9</v>
      </c>
      <c r="C2" s="22" t="s">
        <v>1187</v>
      </c>
    </row>
    <row r="3" spans="1:3" x14ac:dyDescent="0.2">
      <c r="A3" s="50">
        <v>3.5</v>
      </c>
      <c r="B3" s="51">
        <v>-22.5</v>
      </c>
      <c r="C3" s="22" t="s">
        <v>1187</v>
      </c>
    </row>
    <row r="4" spans="1:3" x14ac:dyDescent="0.2">
      <c r="A4" s="50">
        <v>8.3000000000000007</v>
      </c>
      <c r="B4" s="51">
        <v>-23.7</v>
      </c>
      <c r="C4" s="22" t="s">
        <v>1187</v>
      </c>
    </row>
    <row r="5" spans="1:3" x14ac:dyDescent="0.2">
      <c r="A5" s="50">
        <v>13.8</v>
      </c>
      <c r="B5" s="51">
        <v>-23.5</v>
      </c>
      <c r="C5" s="22" t="s">
        <v>1187</v>
      </c>
    </row>
    <row r="6" spans="1:3" x14ac:dyDescent="0.2">
      <c r="A6" s="50">
        <v>20.100000000000001</v>
      </c>
      <c r="B6" s="51">
        <v>-24.4</v>
      </c>
      <c r="C6" s="22" t="s">
        <v>1187</v>
      </c>
    </row>
    <row r="7" spans="1:3" x14ac:dyDescent="0.2">
      <c r="A7" s="50">
        <v>26.2</v>
      </c>
      <c r="B7" s="51">
        <v>-25.2</v>
      </c>
      <c r="C7" s="22" t="s">
        <v>1187</v>
      </c>
    </row>
    <row r="8" spans="1:3" x14ac:dyDescent="0.2">
      <c r="A8" s="50">
        <v>31.1</v>
      </c>
      <c r="B8" s="51">
        <v>-27</v>
      </c>
      <c r="C8" s="22" t="s">
        <v>1187</v>
      </c>
    </row>
    <row r="9" spans="1:3" x14ac:dyDescent="0.2">
      <c r="A9" s="50">
        <v>35.299999999999997</v>
      </c>
      <c r="B9" s="51">
        <v>-26.5</v>
      </c>
      <c r="C9" s="22" t="s">
        <v>1187</v>
      </c>
    </row>
    <row r="10" spans="1:3" x14ac:dyDescent="0.2">
      <c r="A10" s="50">
        <v>43</v>
      </c>
      <c r="B10" s="51">
        <v>-26.8</v>
      </c>
      <c r="C10" s="22" t="s">
        <v>1187</v>
      </c>
    </row>
    <row r="11" spans="1:3" x14ac:dyDescent="0.2">
      <c r="A11" s="50">
        <v>51.9</v>
      </c>
      <c r="B11" s="51">
        <v>-27.6</v>
      </c>
      <c r="C11" s="22" t="s">
        <v>1187</v>
      </c>
    </row>
    <row r="12" spans="1:3" x14ac:dyDescent="0.2">
      <c r="A12" s="50">
        <v>57.9</v>
      </c>
      <c r="B12" s="51">
        <v>-26.6</v>
      </c>
      <c r="C12" s="22" t="s">
        <v>1187</v>
      </c>
    </row>
    <row r="13" spans="1:3" x14ac:dyDescent="0.2">
      <c r="A13" s="50">
        <v>63</v>
      </c>
      <c r="B13" s="51">
        <v>-27</v>
      </c>
      <c r="C13" s="22" t="s">
        <v>1187</v>
      </c>
    </row>
    <row r="14" spans="1:3" x14ac:dyDescent="0.2">
      <c r="A14" s="50">
        <v>69.5</v>
      </c>
      <c r="B14" s="51">
        <v>-25.8</v>
      </c>
      <c r="C14" s="22" t="s">
        <v>1187</v>
      </c>
    </row>
    <row r="15" spans="1:3" x14ac:dyDescent="0.2">
      <c r="A15" s="50">
        <v>78.5</v>
      </c>
      <c r="B15" s="51">
        <v>-27.3</v>
      </c>
      <c r="C15" s="22" t="s">
        <v>1187</v>
      </c>
    </row>
    <row r="16" spans="1:3" x14ac:dyDescent="0.2">
      <c r="A16" s="50">
        <v>84.8</v>
      </c>
      <c r="B16" s="51">
        <v>-24.7</v>
      </c>
      <c r="C16" s="22" t="s">
        <v>1187</v>
      </c>
    </row>
    <row r="17" spans="1:3" x14ac:dyDescent="0.2">
      <c r="A17" s="50">
        <v>87.6</v>
      </c>
      <c r="B17" s="51">
        <v>-25.5</v>
      </c>
      <c r="C17" s="22" t="s">
        <v>1187</v>
      </c>
    </row>
    <row r="18" spans="1:3" x14ac:dyDescent="0.2">
      <c r="A18" s="50">
        <v>89.5</v>
      </c>
      <c r="B18" s="51">
        <v>-27</v>
      </c>
      <c r="C18" s="22" t="s">
        <v>1187</v>
      </c>
    </row>
    <row r="19" spans="1:3" x14ac:dyDescent="0.2">
      <c r="A19" s="50">
        <v>93.7</v>
      </c>
      <c r="B19" s="51">
        <v>-26.4</v>
      </c>
      <c r="C19" s="22" t="s">
        <v>1187</v>
      </c>
    </row>
    <row r="20" spans="1:3" x14ac:dyDescent="0.2">
      <c r="A20" s="50">
        <v>104.5</v>
      </c>
      <c r="B20" s="51">
        <v>-26.4</v>
      </c>
      <c r="C20" s="22" t="s">
        <v>1187</v>
      </c>
    </row>
    <row r="21" spans="1:3" x14ac:dyDescent="0.2">
      <c r="A21" s="50">
        <v>118.3</v>
      </c>
      <c r="B21" s="51">
        <v>-27.5</v>
      </c>
      <c r="C21" s="22" t="s">
        <v>1187</v>
      </c>
    </row>
    <row r="22" spans="1:3" x14ac:dyDescent="0.2">
      <c r="A22" s="50">
        <v>128.19999999999999</v>
      </c>
      <c r="B22" s="51">
        <v>-26.2</v>
      </c>
      <c r="C22" s="22" t="s">
        <v>1187</v>
      </c>
    </row>
    <row r="23" spans="1:3" x14ac:dyDescent="0.2">
      <c r="A23" s="50">
        <v>133.4</v>
      </c>
      <c r="B23" s="51">
        <v>-27.3</v>
      </c>
      <c r="C23" s="22" t="s">
        <v>1187</v>
      </c>
    </row>
    <row r="24" spans="1:3" x14ac:dyDescent="0.2">
      <c r="A24" s="50">
        <v>137.9</v>
      </c>
      <c r="B24" s="51">
        <v>-27.7</v>
      </c>
      <c r="C24" s="22" t="s">
        <v>1187</v>
      </c>
    </row>
    <row r="25" spans="1:3" x14ac:dyDescent="0.2">
      <c r="A25" s="50">
        <v>143.19999999999999</v>
      </c>
      <c r="B25" s="51">
        <v>-29.3</v>
      </c>
      <c r="C25" s="22" t="s">
        <v>1187</v>
      </c>
    </row>
    <row r="26" spans="1:3" x14ac:dyDescent="0.2">
      <c r="A26" s="22">
        <v>155</v>
      </c>
      <c r="B26" s="51">
        <v>-27.75</v>
      </c>
      <c r="C26" s="22" t="s">
        <v>1187</v>
      </c>
    </row>
    <row r="27" spans="1:3" x14ac:dyDescent="0.2">
      <c r="A27" s="22">
        <v>165</v>
      </c>
      <c r="B27" s="51">
        <v>-28.55</v>
      </c>
      <c r="C27" s="22" t="s">
        <v>1187</v>
      </c>
    </row>
    <row r="28" spans="1:3" x14ac:dyDescent="0.2">
      <c r="A28" s="22">
        <v>175</v>
      </c>
      <c r="B28" s="51">
        <v>-32.299999999999997</v>
      </c>
      <c r="C28" s="22" t="s">
        <v>1187</v>
      </c>
    </row>
    <row r="29" spans="1:3" x14ac:dyDescent="0.2">
      <c r="A29" s="22">
        <v>185</v>
      </c>
      <c r="B29" s="51">
        <v>-29.2</v>
      </c>
      <c r="C29" s="22" t="s">
        <v>1187</v>
      </c>
    </row>
    <row r="30" spans="1:3" x14ac:dyDescent="0.2">
      <c r="A30" s="22">
        <v>195</v>
      </c>
      <c r="B30" s="51">
        <v>-26.86</v>
      </c>
      <c r="C30" s="22" t="s">
        <v>1187</v>
      </c>
    </row>
    <row r="31" spans="1:3" x14ac:dyDescent="0.2">
      <c r="A31" s="22">
        <v>225</v>
      </c>
      <c r="B31" s="51">
        <v>-27.48</v>
      </c>
      <c r="C31" s="22" t="s">
        <v>1187</v>
      </c>
    </row>
    <row r="32" spans="1:3" x14ac:dyDescent="0.2">
      <c r="A32" s="22">
        <v>245</v>
      </c>
      <c r="B32" s="51">
        <v>-28.48</v>
      </c>
      <c r="C32" s="22" t="s">
        <v>1187</v>
      </c>
    </row>
    <row r="33" spans="1:3" x14ac:dyDescent="0.2">
      <c r="A33" s="22">
        <v>255</v>
      </c>
      <c r="B33" s="51">
        <v>-27.08</v>
      </c>
      <c r="C33" s="22" t="s">
        <v>1187</v>
      </c>
    </row>
    <row r="34" spans="1:3" x14ac:dyDescent="0.2">
      <c r="A34" s="22">
        <v>265</v>
      </c>
      <c r="B34" s="51">
        <v>-28.97</v>
      </c>
      <c r="C34" s="22" t="s">
        <v>1187</v>
      </c>
    </row>
    <row r="35" spans="1:3" x14ac:dyDescent="0.2">
      <c r="A35" s="22">
        <v>305</v>
      </c>
      <c r="B35" s="51">
        <v>-26.67</v>
      </c>
      <c r="C35" s="22" t="s">
        <v>1187</v>
      </c>
    </row>
    <row r="36" spans="1:3" x14ac:dyDescent="0.2">
      <c r="A36" s="22">
        <v>345</v>
      </c>
      <c r="B36" s="51">
        <v>-27.73</v>
      </c>
      <c r="C36" s="22" t="s">
        <v>1187</v>
      </c>
    </row>
    <row r="37" spans="1:3" x14ac:dyDescent="0.2">
      <c r="A37" s="22">
        <v>355</v>
      </c>
      <c r="B37" s="51">
        <v>-29.08</v>
      </c>
      <c r="C37" s="22" t="s">
        <v>1187</v>
      </c>
    </row>
    <row r="38" spans="1:3" x14ac:dyDescent="0.2">
      <c r="A38" s="22">
        <v>365</v>
      </c>
      <c r="B38" s="51">
        <v>-28.45</v>
      </c>
      <c r="C38" s="22" t="s">
        <v>1187</v>
      </c>
    </row>
    <row r="39" spans="1:3" x14ac:dyDescent="0.2">
      <c r="A39" s="22">
        <v>375</v>
      </c>
      <c r="B39" s="51">
        <v>-28.91</v>
      </c>
      <c r="C39" s="22" t="s">
        <v>1187</v>
      </c>
    </row>
    <row r="40" spans="1:3" x14ac:dyDescent="0.2">
      <c r="A40" s="22">
        <v>385</v>
      </c>
      <c r="B40" s="51">
        <v>-28.23</v>
      </c>
      <c r="C40" s="22" t="s">
        <v>1187</v>
      </c>
    </row>
    <row r="41" spans="1:3" x14ac:dyDescent="0.2">
      <c r="A41" s="22">
        <v>395</v>
      </c>
      <c r="B41" s="51">
        <v>-26.8</v>
      </c>
      <c r="C41" s="22" t="s">
        <v>1187</v>
      </c>
    </row>
    <row r="42" spans="1:3" x14ac:dyDescent="0.2">
      <c r="A42" s="22">
        <v>415</v>
      </c>
      <c r="B42" s="51">
        <v>-25.87</v>
      </c>
      <c r="C42" s="22" t="s">
        <v>1187</v>
      </c>
    </row>
    <row r="43" spans="1:3" x14ac:dyDescent="0.2">
      <c r="A43" s="22">
        <v>425</v>
      </c>
      <c r="B43" s="51">
        <v>-27.63</v>
      </c>
      <c r="C43" s="22" t="s">
        <v>1187</v>
      </c>
    </row>
    <row r="44" spans="1:3" x14ac:dyDescent="0.2">
      <c r="A44" s="22">
        <v>435</v>
      </c>
      <c r="B44" s="51">
        <v>-30.03</v>
      </c>
      <c r="C44" s="22" t="s">
        <v>1187</v>
      </c>
    </row>
    <row r="45" spans="1:3" x14ac:dyDescent="0.2">
      <c r="A45" s="22">
        <v>445</v>
      </c>
      <c r="B45" s="51">
        <v>-28.73</v>
      </c>
      <c r="C45" s="22" t="s">
        <v>1187</v>
      </c>
    </row>
    <row r="46" spans="1:3" x14ac:dyDescent="0.2">
      <c r="A46" s="22">
        <v>455</v>
      </c>
      <c r="B46" s="51">
        <v>-30.86</v>
      </c>
      <c r="C46" s="22" t="s">
        <v>1187</v>
      </c>
    </row>
    <row r="47" spans="1:3" x14ac:dyDescent="0.2">
      <c r="A47" s="22">
        <v>475</v>
      </c>
      <c r="B47" s="51">
        <v>-28.48</v>
      </c>
      <c r="C47" s="22" t="s">
        <v>1187</v>
      </c>
    </row>
    <row r="48" spans="1:3" x14ac:dyDescent="0.2">
      <c r="A48" s="22">
        <v>495</v>
      </c>
      <c r="B48" s="51">
        <v>-29.4</v>
      </c>
      <c r="C48" s="22" t="s">
        <v>1187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E284-125F-4EDB-AEB0-9E876B131503}">
  <dimension ref="A1:Y522"/>
  <sheetViews>
    <sheetView zoomScale="60" zoomScaleNormal="60" workbookViewId="0">
      <pane ySplit="1" topLeftCell="A2" activePane="bottomLeft" state="frozen"/>
      <selection pane="bottomLeft" activeCell="N35" sqref="N35"/>
    </sheetView>
  </sheetViews>
  <sheetFormatPr defaultColWidth="11.42578125" defaultRowHeight="12.75" customHeight="1" x14ac:dyDescent="0.2"/>
  <cols>
    <col min="1" max="1" width="7.42578125" style="5" customWidth="1"/>
    <col min="2" max="2" width="8.140625" style="5" customWidth="1"/>
    <col min="3" max="3" width="9" style="5" customWidth="1"/>
    <col min="4" max="5" width="5.7109375" style="5" customWidth="1"/>
    <col min="6" max="6" width="5.140625" style="5" customWidth="1"/>
    <col min="7" max="7" width="5.7109375" style="5" customWidth="1"/>
    <col min="8" max="8" width="19" style="5" customWidth="1"/>
    <col min="9" max="9" width="18.7109375" style="5" customWidth="1"/>
    <col min="10" max="11" width="10.42578125" style="5" customWidth="1"/>
    <col min="12" max="12" width="33.5703125" style="5" customWidth="1"/>
    <col min="13" max="16384" width="11.42578125" style="4"/>
  </cols>
  <sheetData>
    <row r="1" spans="1:12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5</v>
      </c>
      <c r="F1" s="10" t="s">
        <v>6</v>
      </c>
      <c r="G1" s="10" t="s">
        <v>4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</row>
    <row r="2" spans="1:12" s="6" customFormat="1" ht="12" customHeight="1" x14ac:dyDescent="0.2">
      <c r="A2" s="11">
        <v>3.3</v>
      </c>
      <c r="B2" s="11">
        <v>-29.5</v>
      </c>
      <c r="C2" s="11">
        <v>-31.9</v>
      </c>
      <c r="D2" s="12">
        <v>1</v>
      </c>
      <c r="E2" s="12">
        <v>0</v>
      </c>
      <c r="F2" s="9">
        <v>0</v>
      </c>
      <c r="G2" s="12">
        <v>8</v>
      </c>
      <c r="H2" s="9" t="s">
        <v>12</v>
      </c>
      <c r="I2" s="9" t="s">
        <v>13</v>
      </c>
      <c r="J2" s="13">
        <v>26.53</v>
      </c>
      <c r="K2" s="13">
        <v>88.28</v>
      </c>
      <c r="L2" s="9" t="s">
        <v>14</v>
      </c>
    </row>
    <row r="3" spans="1:12" s="6" customFormat="1" ht="12" customHeight="1" x14ac:dyDescent="0.2">
      <c r="A3" s="11">
        <v>6.5</v>
      </c>
      <c r="B3" s="11">
        <v>-28.4</v>
      </c>
      <c r="C3" s="11">
        <v>-31.9</v>
      </c>
      <c r="D3" s="12">
        <v>1</v>
      </c>
      <c r="E3" s="12">
        <v>0</v>
      </c>
      <c r="F3" s="9">
        <v>0</v>
      </c>
      <c r="G3" s="12">
        <v>5</v>
      </c>
      <c r="H3" s="9" t="s">
        <v>12</v>
      </c>
      <c r="I3" s="9" t="s">
        <v>15</v>
      </c>
      <c r="J3" s="13">
        <v>26.53</v>
      </c>
      <c r="K3" s="13">
        <v>88.28</v>
      </c>
      <c r="L3" s="9" t="s">
        <v>14</v>
      </c>
    </row>
    <row r="4" spans="1:12" s="6" customFormat="1" ht="12" customHeight="1" x14ac:dyDescent="0.2">
      <c r="A4" s="11">
        <v>8</v>
      </c>
      <c r="B4" s="11">
        <v>-27.6</v>
      </c>
      <c r="C4" s="11">
        <v>-28.3</v>
      </c>
      <c r="D4" s="12">
        <v>1</v>
      </c>
      <c r="E4" s="12">
        <v>0</v>
      </c>
      <c r="F4" s="9">
        <v>0</v>
      </c>
      <c r="G4" s="12">
        <v>5</v>
      </c>
      <c r="H4" s="9" t="s">
        <v>12</v>
      </c>
      <c r="I4" s="9" t="s">
        <v>16</v>
      </c>
      <c r="J4" s="13">
        <v>26.53</v>
      </c>
      <c r="K4" s="13">
        <v>88.28</v>
      </c>
      <c r="L4" s="9" t="s">
        <v>14</v>
      </c>
    </row>
    <row r="5" spans="1:12" s="6" customFormat="1" ht="12" customHeight="1" x14ac:dyDescent="0.2">
      <c r="A5" s="11">
        <v>9</v>
      </c>
      <c r="B5" s="11">
        <v>-30.9</v>
      </c>
      <c r="C5" s="11">
        <v>-31.4</v>
      </c>
      <c r="D5" s="12">
        <v>1</v>
      </c>
      <c r="E5" s="12">
        <v>0</v>
      </c>
      <c r="F5" s="9">
        <v>0</v>
      </c>
      <c r="G5" s="12">
        <v>1</v>
      </c>
      <c r="H5" s="9" t="s">
        <v>12</v>
      </c>
      <c r="I5" s="9" t="s">
        <v>17</v>
      </c>
      <c r="J5" s="13">
        <v>26.53</v>
      </c>
      <c r="K5" s="13">
        <v>88.28</v>
      </c>
      <c r="L5" s="9" t="s">
        <v>14</v>
      </c>
    </row>
    <row r="6" spans="1:12" s="6" customFormat="1" ht="12" customHeight="1" x14ac:dyDescent="0.2">
      <c r="A6" s="11">
        <v>10.1</v>
      </c>
      <c r="B6" s="11">
        <v>-30.4</v>
      </c>
      <c r="C6" s="11">
        <v>-34.5</v>
      </c>
      <c r="D6" s="12">
        <v>1</v>
      </c>
      <c r="E6" s="12">
        <v>0</v>
      </c>
      <c r="F6" s="9">
        <v>0</v>
      </c>
      <c r="G6" s="12">
        <v>5</v>
      </c>
      <c r="H6" s="9" t="s">
        <v>12</v>
      </c>
      <c r="I6" s="9" t="s">
        <v>18</v>
      </c>
      <c r="J6" s="13">
        <v>26.53</v>
      </c>
      <c r="K6" s="13">
        <v>88.28</v>
      </c>
      <c r="L6" s="9" t="s">
        <v>14</v>
      </c>
    </row>
    <row r="7" spans="1:12" s="6" customFormat="1" ht="12" customHeight="1" x14ac:dyDescent="0.2">
      <c r="A7" s="11">
        <v>11</v>
      </c>
      <c r="B7" s="11">
        <v>-29</v>
      </c>
      <c r="C7" s="11">
        <v>-31.1</v>
      </c>
      <c r="D7" s="12">
        <v>1</v>
      </c>
      <c r="E7" s="12">
        <v>0</v>
      </c>
      <c r="F7" s="9">
        <v>0</v>
      </c>
      <c r="G7" s="12">
        <v>5</v>
      </c>
      <c r="H7" s="9" t="s">
        <v>12</v>
      </c>
      <c r="I7" s="9" t="s">
        <v>19</v>
      </c>
      <c r="J7" s="13">
        <v>26.53</v>
      </c>
      <c r="K7" s="13">
        <v>88.28</v>
      </c>
      <c r="L7" s="9" t="s">
        <v>14</v>
      </c>
    </row>
    <row r="8" spans="1:12" s="6" customFormat="1" ht="12" customHeight="1" x14ac:dyDescent="0.2">
      <c r="A8" s="11">
        <v>13.523393</v>
      </c>
      <c r="B8" s="11">
        <v>-28.893416999999999</v>
      </c>
      <c r="C8" s="11">
        <v>-28.948872000000001</v>
      </c>
      <c r="D8" s="12">
        <v>1</v>
      </c>
      <c r="E8" s="12">
        <v>0</v>
      </c>
      <c r="F8" s="9">
        <v>0</v>
      </c>
      <c r="G8" s="12">
        <v>3</v>
      </c>
      <c r="H8" s="9" t="s">
        <v>20</v>
      </c>
      <c r="I8" s="9" t="s">
        <v>21</v>
      </c>
      <c r="J8" s="13">
        <v>42.836750000000002</v>
      </c>
      <c r="K8" s="13">
        <v>-23.087499999999999</v>
      </c>
      <c r="L8" s="9" t="s">
        <v>22</v>
      </c>
    </row>
    <row r="9" spans="1:12" s="7" customFormat="1" ht="12" customHeight="1" x14ac:dyDescent="0.2">
      <c r="A9" s="11">
        <v>14.365361</v>
      </c>
      <c r="B9" s="11">
        <v>-30.085082</v>
      </c>
      <c r="C9" s="11">
        <v>-30.204888</v>
      </c>
      <c r="D9" s="12">
        <v>1</v>
      </c>
      <c r="E9" s="12">
        <v>0</v>
      </c>
      <c r="F9" s="9">
        <v>0</v>
      </c>
      <c r="G9" s="12">
        <v>3</v>
      </c>
      <c r="H9" s="9" t="s">
        <v>20</v>
      </c>
      <c r="I9" s="9" t="s">
        <v>21</v>
      </c>
      <c r="J9" s="13">
        <v>42.836750000000002</v>
      </c>
      <c r="K9" s="13">
        <v>-23.087499999999999</v>
      </c>
      <c r="L9" s="9" t="s">
        <v>22</v>
      </c>
    </row>
    <row r="10" spans="1:12" s="7" customFormat="1" ht="12" customHeight="1" x14ac:dyDescent="0.2">
      <c r="A10" s="11">
        <v>14.487735000000001</v>
      </c>
      <c r="B10" s="11">
        <v>-30.176400999999998</v>
      </c>
      <c r="C10" s="11">
        <v>-29.796427000000001</v>
      </c>
      <c r="D10" s="12">
        <v>1</v>
      </c>
      <c r="E10" s="12">
        <v>0</v>
      </c>
      <c r="F10" s="9">
        <v>0</v>
      </c>
      <c r="G10" s="12">
        <v>3</v>
      </c>
      <c r="H10" s="9" t="s">
        <v>20</v>
      </c>
      <c r="I10" s="9" t="s">
        <v>21</v>
      </c>
      <c r="J10" s="13">
        <v>42.836750000000002</v>
      </c>
      <c r="K10" s="13">
        <v>-23.087499999999999</v>
      </c>
      <c r="L10" s="9" t="s">
        <v>22</v>
      </c>
    </row>
    <row r="11" spans="1:12" s="7" customFormat="1" ht="12" customHeight="1" x14ac:dyDescent="0.2">
      <c r="A11" s="11">
        <v>14.547499</v>
      </c>
      <c r="B11" s="11">
        <v>-30.512839</v>
      </c>
      <c r="C11" s="11">
        <v>-30.053813999999999</v>
      </c>
      <c r="D11" s="12">
        <v>1</v>
      </c>
      <c r="E11" s="12">
        <v>0</v>
      </c>
      <c r="F11" s="9">
        <v>0</v>
      </c>
      <c r="G11" s="12">
        <v>3</v>
      </c>
      <c r="H11" s="9" t="s">
        <v>20</v>
      </c>
      <c r="I11" s="9" t="s">
        <v>21</v>
      </c>
      <c r="J11" s="13">
        <v>42.836750000000002</v>
      </c>
      <c r="K11" s="13">
        <v>-23.087499999999999</v>
      </c>
      <c r="L11" s="9" t="s">
        <v>22</v>
      </c>
    </row>
    <row r="12" spans="1:12" s="7" customFormat="1" ht="12" customHeight="1" x14ac:dyDescent="0.2">
      <c r="A12" s="11">
        <v>14.853031</v>
      </c>
      <c r="B12" s="11">
        <v>-29.902443999999999</v>
      </c>
      <c r="C12" s="11">
        <v>-29.048648</v>
      </c>
      <c r="D12" s="12">
        <v>1</v>
      </c>
      <c r="E12" s="12">
        <v>0</v>
      </c>
      <c r="F12" s="9">
        <v>0</v>
      </c>
      <c r="G12" s="12">
        <v>3</v>
      </c>
      <c r="H12" s="9" t="s">
        <v>20</v>
      </c>
      <c r="I12" s="9" t="s">
        <v>21</v>
      </c>
      <c r="J12" s="13">
        <v>42.836750000000002</v>
      </c>
      <c r="K12" s="13">
        <v>-23.087499999999999</v>
      </c>
      <c r="L12" s="9" t="s">
        <v>22</v>
      </c>
    </row>
    <row r="13" spans="1:12" s="7" customFormat="1" ht="12" customHeight="1" x14ac:dyDescent="0.2">
      <c r="A13" s="11">
        <v>15.121285</v>
      </c>
      <c r="B13" s="11">
        <v>-28.781724000000001</v>
      </c>
      <c r="C13" s="11">
        <v>-29.329187000000001</v>
      </c>
      <c r="D13" s="12">
        <v>1</v>
      </c>
      <c r="E13" s="12">
        <v>0</v>
      </c>
      <c r="F13" s="9">
        <v>0</v>
      </c>
      <c r="G13" s="12">
        <v>3</v>
      </c>
      <c r="H13" s="9" t="s">
        <v>20</v>
      </c>
      <c r="I13" s="9" t="s">
        <v>21</v>
      </c>
      <c r="J13" s="13">
        <v>42.836750000000002</v>
      </c>
      <c r="K13" s="13">
        <v>-23.087499999999999</v>
      </c>
      <c r="L13" s="9" t="s">
        <v>22</v>
      </c>
    </row>
    <row r="14" spans="1:12" s="7" customFormat="1" ht="12" customHeight="1" x14ac:dyDescent="0.2">
      <c r="A14" s="11">
        <v>15.198337</v>
      </c>
      <c r="B14" s="11">
        <v>-30.320177000000001</v>
      </c>
      <c r="C14" s="11">
        <v>-30.434514</v>
      </c>
      <c r="D14" s="12">
        <v>1</v>
      </c>
      <c r="E14" s="12">
        <v>0</v>
      </c>
      <c r="F14" s="9">
        <v>0</v>
      </c>
      <c r="G14" s="12">
        <v>3</v>
      </c>
      <c r="H14" s="9" t="s">
        <v>20</v>
      </c>
      <c r="I14" s="9" t="s">
        <v>21</v>
      </c>
      <c r="J14" s="13">
        <v>42.836750000000002</v>
      </c>
      <c r="K14" s="13">
        <v>-23.087499999999999</v>
      </c>
      <c r="L14" s="9" t="s">
        <v>22</v>
      </c>
    </row>
    <row r="15" spans="1:12" s="7" customFormat="1" ht="12" customHeight="1" x14ac:dyDescent="0.2">
      <c r="A15" s="11">
        <v>15.276814999999999</v>
      </c>
      <c r="B15" s="11">
        <v>-30.296298</v>
      </c>
      <c r="C15" s="11">
        <v>-29.194527999999998</v>
      </c>
      <c r="D15" s="12">
        <v>1</v>
      </c>
      <c r="E15" s="12">
        <v>0</v>
      </c>
      <c r="F15" s="9">
        <v>0</v>
      </c>
      <c r="G15" s="12">
        <v>3</v>
      </c>
      <c r="H15" s="9" t="s">
        <v>20</v>
      </c>
      <c r="I15" s="9" t="s">
        <v>21</v>
      </c>
      <c r="J15" s="13">
        <v>42.836750000000002</v>
      </c>
      <c r="K15" s="13">
        <v>-23.087499999999999</v>
      </c>
      <c r="L15" s="9" t="s">
        <v>22</v>
      </c>
    </row>
    <row r="16" spans="1:12" s="7" customFormat="1" ht="12" customHeight="1" x14ac:dyDescent="0.2">
      <c r="A16" s="11">
        <v>15.667937</v>
      </c>
      <c r="B16" s="11">
        <v>-29.583818999999998</v>
      </c>
      <c r="C16" s="11">
        <v>-30.689088999999999</v>
      </c>
      <c r="D16" s="12">
        <v>1</v>
      </c>
      <c r="E16" s="12">
        <v>0</v>
      </c>
      <c r="F16" s="9">
        <v>0</v>
      </c>
      <c r="G16" s="12">
        <v>3</v>
      </c>
      <c r="H16" s="9" t="s">
        <v>20</v>
      </c>
      <c r="I16" s="9" t="s">
        <v>21</v>
      </c>
      <c r="J16" s="13">
        <v>42.836750000000002</v>
      </c>
      <c r="K16" s="13">
        <v>-23.087499999999999</v>
      </c>
      <c r="L16" s="9" t="s">
        <v>22</v>
      </c>
    </row>
    <row r="17" spans="1:12" s="7" customFormat="1" ht="12" customHeight="1" x14ac:dyDescent="0.2">
      <c r="A17" s="11">
        <v>15.847341</v>
      </c>
      <c r="B17" s="11">
        <v>-30.428166999999998</v>
      </c>
      <c r="C17" s="11">
        <v>-30.979410999999999</v>
      </c>
      <c r="D17" s="12">
        <v>1</v>
      </c>
      <c r="E17" s="12">
        <v>0</v>
      </c>
      <c r="F17" s="9">
        <v>0</v>
      </c>
      <c r="G17" s="12">
        <v>3</v>
      </c>
      <c r="H17" s="9" t="s">
        <v>20</v>
      </c>
      <c r="I17" s="9" t="s">
        <v>21</v>
      </c>
      <c r="J17" s="13">
        <v>42.836750000000002</v>
      </c>
      <c r="K17" s="13">
        <v>-23.087499999999999</v>
      </c>
      <c r="L17" s="9" t="s">
        <v>22</v>
      </c>
    </row>
    <row r="18" spans="1:12" s="3" customFormat="1" ht="12" customHeight="1" x14ac:dyDescent="0.2">
      <c r="A18" s="11">
        <v>16.131744000000001</v>
      </c>
      <c r="B18" s="11">
        <v>-29.592946000000001</v>
      </c>
      <c r="C18" s="11">
        <v>-28.883362000000002</v>
      </c>
      <c r="D18" s="12">
        <v>1</v>
      </c>
      <c r="E18" s="12">
        <v>0</v>
      </c>
      <c r="F18" s="9">
        <v>0</v>
      </c>
      <c r="G18" s="12">
        <v>10</v>
      </c>
      <c r="H18" s="9" t="s">
        <v>20</v>
      </c>
      <c r="I18" s="9" t="s">
        <v>21</v>
      </c>
      <c r="J18" s="13">
        <v>42.836750000000002</v>
      </c>
      <c r="K18" s="13">
        <v>-23.087499999999999</v>
      </c>
      <c r="L18" s="9" t="s">
        <v>22</v>
      </c>
    </row>
    <row r="19" spans="1:12" s="3" customFormat="1" ht="12" customHeight="1" x14ac:dyDescent="0.2">
      <c r="A19" s="11">
        <v>16.247672999999999</v>
      </c>
      <c r="B19" s="11">
        <v>-30.073969999999999</v>
      </c>
      <c r="C19" s="11">
        <v>-29.722861000000002</v>
      </c>
      <c r="D19" s="12">
        <v>1</v>
      </c>
      <c r="E19" s="12">
        <v>0</v>
      </c>
      <c r="F19" s="9">
        <v>0</v>
      </c>
      <c r="G19" s="12">
        <v>3</v>
      </c>
      <c r="H19" s="9" t="s">
        <v>20</v>
      </c>
      <c r="I19" s="9" t="s">
        <v>21</v>
      </c>
      <c r="J19" s="13">
        <v>42.836750000000002</v>
      </c>
      <c r="K19" s="13">
        <v>-23.087499999999999</v>
      </c>
      <c r="L19" s="9" t="s">
        <v>22</v>
      </c>
    </row>
    <row r="20" spans="1:12" s="2" customFormat="1" ht="12" customHeight="1" x14ac:dyDescent="0.2">
      <c r="A20" s="11">
        <v>16.316541999999998</v>
      </c>
      <c r="B20" s="11">
        <v>-31.004840000000002</v>
      </c>
      <c r="C20" s="11">
        <v>-30.706790000000002</v>
      </c>
      <c r="D20" s="12">
        <v>1</v>
      </c>
      <c r="E20" s="12">
        <v>0</v>
      </c>
      <c r="F20" s="9">
        <v>0</v>
      </c>
      <c r="G20" s="12">
        <v>3</v>
      </c>
      <c r="H20" s="9" t="s">
        <v>20</v>
      </c>
      <c r="I20" s="9" t="s">
        <v>21</v>
      </c>
      <c r="J20" s="13">
        <v>42.836750000000002</v>
      </c>
      <c r="K20" s="13">
        <v>-23.087499999999999</v>
      </c>
      <c r="L20" s="9" t="s">
        <v>22</v>
      </c>
    </row>
    <row r="21" spans="1:12" s="3" customFormat="1" ht="12" customHeight="1" x14ac:dyDescent="0.2">
      <c r="A21" s="11">
        <v>16.706382000000001</v>
      </c>
      <c r="B21" s="11">
        <v>-31.421683999999999</v>
      </c>
      <c r="C21" s="11">
        <v>-30.292351</v>
      </c>
      <c r="D21" s="12">
        <v>1</v>
      </c>
      <c r="E21" s="12">
        <v>0</v>
      </c>
      <c r="F21" s="9">
        <v>0</v>
      </c>
      <c r="G21" s="12">
        <v>10</v>
      </c>
      <c r="H21" s="9" t="s">
        <v>20</v>
      </c>
      <c r="I21" s="9" t="s">
        <v>21</v>
      </c>
      <c r="J21" s="13">
        <v>42.836750000000002</v>
      </c>
      <c r="K21" s="13">
        <v>-23.087499999999999</v>
      </c>
      <c r="L21" s="9" t="s">
        <v>22</v>
      </c>
    </row>
    <row r="22" spans="1:12" s="3" customFormat="1" ht="12" customHeight="1" x14ac:dyDescent="0.2">
      <c r="A22" s="11">
        <v>16.902007999999999</v>
      </c>
      <c r="B22" s="11">
        <v>-30.367972999999999</v>
      </c>
      <c r="C22" s="11">
        <v>-30.041886999999999</v>
      </c>
      <c r="D22" s="12">
        <v>1</v>
      </c>
      <c r="E22" s="12">
        <v>0</v>
      </c>
      <c r="F22" s="9">
        <v>0</v>
      </c>
      <c r="G22" s="12">
        <v>3</v>
      </c>
      <c r="H22" s="9" t="s">
        <v>20</v>
      </c>
      <c r="I22" s="9" t="s">
        <v>21</v>
      </c>
      <c r="J22" s="13">
        <v>42.836750000000002</v>
      </c>
      <c r="K22" s="13">
        <v>-23.087499999999999</v>
      </c>
      <c r="L22" s="9" t="s">
        <v>22</v>
      </c>
    </row>
    <row r="23" spans="1:12" s="3" customFormat="1" ht="12" customHeight="1" x14ac:dyDescent="0.2">
      <c r="A23" s="11">
        <v>17.098918999999999</v>
      </c>
      <c r="B23" s="11">
        <v>-29.240062000000002</v>
      </c>
      <c r="C23" s="11">
        <v>-29.039261</v>
      </c>
      <c r="D23" s="12">
        <v>1</v>
      </c>
      <c r="E23" s="12">
        <v>0</v>
      </c>
      <c r="F23" s="9">
        <v>0</v>
      </c>
      <c r="G23" s="12">
        <v>3</v>
      </c>
      <c r="H23" s="9" t="s">
        <v>20</v>
      </c>
      <c r="I23" s="9" t="s">
        <v>21</v>
      </c>
      <c r="J23" s="13">
        <v>42.836750000000002</v>
      </c>
      <c r="K23" s="13">
        <v>-23.087499999999999</v>
      </c>
      <c r="L23" s="9" t="s">
        <v>22</v>
      </c>
    </row>
    <row r="24" spans="1:12" s="3" customFormat="1" ht="12" customHeight="1" x14ac:dyDescent="0.2">
      <c r="A24" s="11">
        <v>17.538516999999999</v>
      </c>
      <c r="B24" s="11">
        <v>-30.079360000000001</v>
      </c>
      <c r="C24" s="11">
        <v>-29.479147999999999</v>
      </c>
      <c r="D24" s="12">
        <v>1</v>
      </c>
      <c r="E24" s="12">
        <v>0</v>
      </c>
      <c r="F24" s="9">
        <v>0</v>
      </c>
      <c r="G24" s="12">
        <v>3</v>
      </c>
      <c r="H24" s="9" t="s">
        <v>20</v>
      </c>
      <c r="I24" s="9" t="s">
        <v>21</v>
      </c>
      <c r="J24" s="13">
        <v>42.836750000000002</v>
      </c>
      <c r="K24" s="13">
        <v>-23.087499999999999</v>
      </c>
      <c r="L24" s="9" t="s">
        <v>22</v>
      </c>
    </row>
    <row r="25" spans="1:12" s="3" customFormat="1" ht="12" customHeight="1" x14ac:dyDescent="0.2">
      <c r="A25" s="11">
        <v>17.927821999999999</v>
      </c>
      <c r="B25" s="11">
        <v>-30.082035000000001</v>
      </c>
      <c r="C25" s="11">
        <v>-29.981659000000001</v>
      </c>
      <c r="D25" s="12">
        <v>1</v>
      </c>
      <c r="E25" s="12">
        <v>0</v>
      </c>
      <c r="F25" s="9">
        <v>0</v>
      </c>
      <c r="G25" s="12">
        <v>3</v>
      </c>
      <c r="H25" s="9" t="s">
        <v>20</v>
      </c>
      <c r="I25" s="9" t="s">
        <v>21</v>
      </c>
      <c r="J25" s="13">
        <v>42.836750000000002</v>
      </c>
      <c r="K25" s="13">
        <v>-23.087499999999999</v>
      </c>
      <c r="L25" s="9" t="s">
        <v>22</v>
      </c>
    </row>
    <row r="26" spans="1:12" s="3" customFormat="1" ht="12" customHeight="1" x14ac:dyDescent="0.2">
      <c r="A26" s="11">
        <v>18.086794999999999</v>
      </c>
      <c r="B26" s="11">
        <v>-29.654502999999998</v>
      </c>
      <c r="C26" s="11">
        <v>-29.12079</v>
      </c>
      <c r="D26" s="12">
        <v>1</v>
      </c>
      <c r="E26" s="12">
        <v>0</v>
      </c>
      <c r="F26" s="9">
        <v>0</v>
      </c>
      <c r="G26" s="12">
        <v>5</v>
      </c>
      <c r="H26" s="9" t="s">
        <v>20</v>
      </c>
      <c r="I26" s="9" t="s">
        <v>21</v>
      </c>
      <c r="J26" s="13">
        <v>42.836750000000002</v>
      </c>
      <c r="K26" s="13">
        <v>-23.087499999999999</v>
      </c>
      <c r="L26" s="9" t="s">
        <v>22</v>
      </c>
    </row>
    <row r="27" spans="1:12" s="3" customFormat="1" ht="12" customHeight="1" x14ac:dyDescent="0.2">
      <c r="A27" s="11">
        <v>18.257535000000001</v>
      </c>
      <c r="B27" s="11">
        <v>-30.246386000000001</v>
      </c>
      <c r="C27" s="11">
        <v>-28.636789</v>
      </c>
      <c r="D27" s="12">
        <v>1</v>
      </c>
      <c r="E27" s="12">
        <v>0</v>
      </c>
      <c r="F27" s="9">
        <v>0</v>
      </c>
      <c r="G27" s="12">
        <v>3</v>
      </c>
      <c r="H27" s="9" t="s">
        <v>20</v>
      </c>
      <c r="I27" s="9" t="s">
        <v>21</v>
      </c>
      <c r="J27" s="13">
        <v>42.836750000000002</v>
      </c>
      <c r="K27" s="13">
        <v>-23.087499999999999</v>
      </c>
      <c r="L27" s="9" t="s">
        <v>22</v>
      </c>
    </row>
    <row r="28" spans="1:12" s="3" customFormat="1" ht="12" customHeight="1" x14ac:dyDescent="0.2">
      <c r="A28" s="11">
        <v>18.595351000000001</v>
      </c>
      <c r="B28" s="11">
        <v>-30.445557999999998</v>
      </c>
      <c r="C28" s="11">
        <v>-30.203116000000001</v>
      </c>
      <c r="D28" s="12">
        <v>1</v>
      </c>
      <c r="E28" s="12">
        <v>0</v>
      </c>
      <c r="F28" s="9">
        <v>0</v>
      </c>
      <c r="G28" s="12">
        <v>10</v>
      </c>
      <c r="H28" s="9" t="s">
        <v>20</v>
      </c>
      <c r="I28" s="9" t="s">
        <v>21</v>
      </c>
      <c r="J28" s="13">
        <v>42.836750000000002</v>
      </c>
      <c r="K28" s="13">
        <v>-23.087499999999999</v>
      </c>
      <c r="L28" s="9" t="s">
        <v>22</v>
      </c>
    </row>
    <row r="29" spans="1:12" s="3" customFormat="1" ht="12" customHeight="1" x14ac:dyDescent="0.2">
      <c r="A29" s="11">
        <v>18.799417999999999</v>
      </c>
      <c r="B29" s="11">
        <v>-29.380420000000001</v>
      </c>
      <c r="C29" s="11">
        <v>-29.330770999999999</v>
      </c>
      <c r="D29" s="12">
        <v>1</v>
      </c>
      <c r="E29" s="12">
        <v>0</v>
      </c>
      <c r="F29" s="9">
        <v>0</v>
      </c>
      <c r="G29" s="12">
        <v>5</v>
      </c>
      <c r="H29" s="9" t="s">
        <v>20</v>
      </c>
      <c r="I29" s="9" t="s">
        <v>21</v>
      </c>
      <c r="J29" s="13">
        <v>42.836750000000002</v>
      </c>
      <c r="K29" s="13">
        <v>-23.087499999999999</v>
      </c>
      <c r="L29" s="9" t="s">
        <v>22</v>
      </c>
    </row>
    <row r="30" spans="1:12" s="3" customFormat="1" ht="12" customHeight="1" x14ac:dyDescent="0.2">
      <c r="A30" s="11">
        <v>18.886406000000001</v>
      </c>
      <c r="B30" s="11">
        <v>-30.216415000000001</v>
      </c>
      <c r="C30" s="11">
        <v>-29.890747999999999</v>
      </c>
      <c r="D30" s="12">
        <v>1</v>
      </c>
      <c r="E30" s="12">
        <v>0</v>
      </c>
      <c r="F30" s="9">
        <v>0</v>
      </c>
      <c r="G30" s="12">
        <v>5</v>
      </c>
      <c r="H30" s="9" t="s">
        <v>20</v>
      </c>
      <c r="I30" s="9" t="s">
        <v>21</v>
      </c>
      <c r="J30" s="13">
        <v>42.836750000000002</v>
      </c>
      <c r="K30" s="13">
        <v>-23.087499999999999</v>
      </c>
      <c r="L30" s="9" t="s">
        <v>22</v>
      </c>
    </row>
    <row r="31" spans="1:12" s="3" customFormat="1" ht="12" customHeight="1" x14ac:dyDescent="0.2">
      <c r="A31" s="11">
        <v>19.081502</v>
      </c>
      <c r="B31" s="11">
        <v>-30.773745000000002</v>
      </c>
      <c r="C31" s="11">
        <v>-30.346713000000001</v>
      </c>
      <c r="D31" s="12">
        <v>1</v>
      </c>
      <c r="E31" s="12">
        <v>0</v>
      </c>
      <c r="F31" s="9">
        <v>0</v>
      </c>
      <c r="G31" s="12">
        <v>5</v>
      </c>
      <c r="H31" s="9" t="s">
        <v>20</v>
      </c>
      <c r="I31" s="9" t="s">
        <v>21</v>
      </c>
      <c r="J31" s="13">
        <v>42.836750000000002</v>
      </c>
      <c r="K31" s="13">
        <v>-23.087499999999999</v>
      </c>
      <c r="L31" s="9" t="s">
        <v>22</v>
      </c>
    </row>
    <row r="32" spans="1:12" s="3" customFormat="1" ht="12" customHeight="1" x14ac:dyDescent="0.2">
      <c r="A32" s="11">
        <v>19.2</v>
      </c>
      <c r="B32" s="11">
        <v>-27</v>
      </c>
      <c r="C32" s="11">
        <v>-29.7</v>
      </c>
      <c r="D32" s="12">
        <v>1</v>
      </c>
      <c r="E32" s="12">
        <v>0</v>
      </c>
      <c r="F32" s="9">
        <v>0</v>
      </c>
      <c r="G32" s="12">
        <v>10</v>
      </c>
      <c r="H32" s="9" t="s">
        <v>20</v>
      </c>
      <c r="I32" s="9" t="s">
        <v>23</v>
      </c>
      <c r="J32" s="13">
        <v>-30.276499999999999</v>
      </c>
      <c r="K32" s="13">
        <v>-35.284999999999997</v>
      </c>
      <c r="L32" s="9" t="s">
        <v>24</v>
      </c>
    </row>
    <row r="33" spans="1:12" s="3" customFormat="1" ht="12" customHeight="1" x14ac:dyDescent="0.2">
      <c r="A33" s="11">
        <v>19.399999999999999</v>
      </c>
      <c r="B33" s="11">
        <v>-30</v>
      </c>
      <c r="C33" s="11">
        <v>-29.8</v>
      </c>
      <c r="D33" s="12">
        <v>1</v>
      </c>
      <c r="E33" s="12">
        <v>0</v>
      </c>
      <c r="F33" s="9">
        <v>0</v>
      </c>
      <c r="G33" s="12">
        <v>10</v>
      </c>
      <c r="H33" s="9" t="s">
        <v>20</v>
      </c>
      <c r="I33" s="9" t="s">
        <v>23</v>
      </c>
      <c r="J33" s="13">
        <v>-30.276499999999999</v>
      </c>
      <c r="K33" s="13">
        <v>-35.284999999999997</v>
      </c>
      <c r="L33" s="9" t="s">
        <v>24</v>
      </c>
    </row>
    <row r="34" spans="1:12" s="3" customFormat="1" ht="12" customHeight="1" x14ac:dyDescent="0.2">
      <c r="A34" s="11">
        <v>19.600000000000001</v>
      </c>
      <c r="B34" s="11">
        <v>-28.1</v>
      </c>
      <c r="C34" s="11">
        <v>-29.1</v>
      </c>
      <c r="D34" s="12">
        <v>1</v>
      </c>
      <c r="E34" s="12">
        <v>0</v>
      </c>
      <c r="F34" s="9">
        <v>0</v>
      </c>
      <c r="G34" s="12">
        <v>10</v>
      </c>
      <c r="H34" s="9" t="s">
        <v>20</v>
      </c>
      <c r="I34" s="9" t="s">
        <v>23</v>
      </c>
      <c r="J34" s="13">
        <v>-30.276499999999999</v>
      </c>
      <c r="K34" s="13">
        <v>-35.284999999999997</v>
      </c>
      <c r="L34" s="9" t="s">
        <v>24</v>
      </c>
    </row>
    <row r="35" spans="1:12" s="3" customFormat="1" ht="12" customHeight="1" x14ac:dyDescent="0.2">
      <c r="A35" s="11">
        <v>20.3</v>
      </c>
      <c r="B35" s="11">
        <v>-29.8</v>
      </c>
      <c r="C35" s="11">
        <v>-29.8</v>
      </c>
      <c r="D35" s="12">
        <v>1</v>
      </c>
      <c r="E35" s="12">
        <v>0</v>
      </c>
      <c r="F35" s="9">
        <v>0</v>
      </c>
      <c r="G35" s="12">
        <v>10</v>
      </c>
      <c r="H35" s="9" t="s">
        <v>20</v>
      </c>
      <c r="I35" s="9" t="s">
        <v>23</v>
      </c>
      <c r="J35" s="13">
        <v>-30.276499999999999</v>
      </c>
      <c r="K35" s="13">
        <v>-35.284999999999997</v>
      </c>
      <c r="L35" s="9" t="s">
        <v>24</v>
      </c>
    </row>
    <row r="36" spans="1:12" s="3" customFormat="1" ht="12" customHeight="1" x14ac:dyDescent="0.2">
      <c r="A36" s="11">
        <v>20.5</v>
      </c>
      <c r="B36" s="11">
        <v>-29.7</v>
      </c>
      <c r="C36" s="11">
        <v>-29.5</v>
      </c>
      <c r="D36" s="12">
        <v>1</v>
      </c>
      <c r="E36" s="12">
        <v>0</v>
      </c>
      <c r="F36" s="9">
        <v>0</v>
      </c>
      <c r="G36" s="12">
        <v>10</v>
      </c>
      <c r="H36" s="9" t="s">
        <v>20</v>
      </c>
      <c r="I36" s="9" t="s">
        <v>23</v>
      </c>
      <c r="J36" s="13">
        <v>-30.276499999999999</v>
      </c>
      <c r="K36" s="13">
        <v>-35.284999999999997</v>
      </c>
      <c r="L36" s="9" t="s">
        <v>24</v>
      </c>
    </row>
    <row r="37" spans="1:12" s="3" customFormat="1" ht="12" customHeight="1" x14ac:dyDescent="0.2">
      <c r="A37" s="11">
        <v>20.8</v>
      </c>
      <c r="B37" s="11">
        <v>-29.9</v>
      </c>
      <c r="C37" s="11">
        <v>-29.4</v>
      </c>
      <c r="D37" s="12">
        <v>1</v>
      </c>
      <c r="E37" s="12">
        <v>0</v>
      </c>
      <c r="F37" s="9">
        <v>0</v>
      </c>
      <c r="G37" s="12">
        <v>10</v>
      </c>
      <c r="H37" s="9" t="s">
        <v>20</v>
      </c>
      <c r="I37" s="9" t="s">
        <v>23</v>
      </c>
      <c r="J37" s="13">
        <v>-30.276499999999999</v>
      </c>
      <c r="K37" s="13">
        <v>-35.284999999999997</v>
      </c>
      <c r="L37" s="9" t="s">
        <v>24</v>
      </c>
    </row>
    <row r="38" spans="1:12" s="3" customFormat="1" ht="12" customHeight="1" x14ac:dyDescent="0.2">
      <c r="A38" s="11">
        <v>21.5</v>
      </c>
      <c r="B38" s="11">
        <v>-27.5</v>
      </c>
      <c r="C38" s="11">
        <v>-30</v>
      </c>
      <c r="D38" s="12">
        <v>1</v>
      </c>
      <c r="E38" s="12">
        <v>0</v>
      </c>
      <c r="F38" s="9">
        <v>0</v>
      </c>
      <c r="G38" s="12">
        <v>10</v>
      </c>
      <c r="H38" s="9" t="s">
        <v>20</v>
      </c>
      <c r="I38" s="9" t="s">
        <v>23</v>
      </c>
      <c r="J38" s="13">
        <v>-30.276499999999999</v>
      </c>
      <c r="K38" s="13">
        <v>-35.284999999999997</v>
      </c>
      <c r="L38" s="9" t="s">
        <v>24</v>
      </c>
    </row>
    <row r="39" spans="1:12" s="3" customFormat="1" ht="12" customHeight="1" x14ac:dyDescent="0.2">
      <c r="A39" s="11">
        <v>24</v>
      </c>
      <c r="B39" s="11">
        <v>-28.7</v>
      </c>
      <c r="C39" s="11">
        <v>-28.9</v>
      </c>
      <c r="D39" s="12">
        <v>1</v>
      </c>
      <c r="E39" s="12">
        <v>0</v>
      </c>
      <c r="F39" s="9">
        <v>0</v>
      </c>
      <c r="G39" s="12">
        <v>2</v>
      </c>
      <c r="H39" s="9" t="s">
        <v>25</v>
      </c>
      <c r="I39" s="9" t="s">
        <v>26</v>
      </c>
      <c r="J39" s="13">
        <v>40.516111100000003</v>
      </c>
      <c r="K39" s="13">
        <v>48.505555559999998</v>
      </c>
      <c r="L39" s="9" t="s">
        <v>27</v>
      </c>
    </row>
    <row r="40" spans="1:12" s="3" customFormat="1" ht="12" customHeight="1" x14ac:dyDescent="0.2">
      <c r="A40" s="11">
        <v>24</v>
      </c>
      <c r="B40" s="11">
        <v>-29.1</v>
      </c>
      <c r="C40" s="11">
        <v>-29.8</v>
      </c>
      <c r="D40" s="12">
        <v>1</v>
      </c>
      <c r="E40" s="12">
        <v>0</v>
      </c>
      <c r="F40" s="9">
        <v>0</v>
      </c>
      <c r="G40" s="12">
        <v>2</v>
      </c>
      <c r="H40" s="9" t="s">
        <v>25</v>
      </c>
      <c r="I40" s="9" t="s">
        <v>28</v>
      </c>
      <c r="J40" s="13">
        <v>40.516111100000003</v>
      </c>
      <c r="K40" s="13">
        <v>48.505555559999998</v>
      </c>
      <c r="L40" s="9" t="s">
        <v>27</v>
      </c>
    </row>
    <row r="41" spans="1:12" s="3" customFormat="1" ht="12" customHeight="1" x14ac:dyDescent="0.2">
      <c r="A41" s="11">
        <v>25</v>
      </c>
      <c r="B41" s="11">
        <v>-29.6</v>
      </c>
      <c r="C41" s="11">
        <v>-30.2</v>
      </c>
      <c r="D41" s="12">
        <v>1</v>
      </c>
      <c r="E41" s="12">
        <v>0</v>
      </c>
      <c r="F41" s="9">
        <v>0</v>
      </c>
      <c r="G41" s="12">
        <v>2</v>
      </c>
      <c r="H41" s="9" t="s">
        <v>25</v>
      </c>
      <c r="I41" s="9" t="s">
        <v>29</v>
      </c>
      <c r="J41" s="13">
        <v>40.516111100000003</v>
      </c>
      <c r="K41" s="13">
        <v>48.505555559999998</v>
      </c>
      <c r="L41" s="9" t="s">
        <v>27</v>
      </c>
    </row>
    <row r="42" spans="1:12" s="3" customFormat="1" ht="12" customHeight="1" x14ac:dyDescent="0.2">
      <c r="A42" s="11">
        <v>25</v>
      </c>
      <c r="B42" s="11">
        <v>-29.4</v>
      </c>
      <c r="C42" s="11">
        <v>-30.1</v>
      </c>
      <c r="D42" s="12">
        <v>1</v>
      </c>
      <c r="E42" s="12">
        <v>0</v>
      </c>
      <c r="F42" s="9">
        <v>0</v>
      </c>
      <c r="G42" s="12">
        <v>2</v>
      </c>
      <c r="H42" s="9" t="s">
        <v>25</v>
      </c>
      <c r="I42" s="9" t="s">
        <v>30</v>
      </c>
      <c r="J42" s="13">
        <v>40.516111100000003</v>
      </c>
      <c r="K42" s="13">
        <v>48.505555559999998</v>
      </c>
      <c r="L42" s="9" t="s">
        <v>27</v>
      </c>
    </row>
    <row r="43" spans="1:12" s="3" customFormat="1" ht="12" customHeight="1" x14ac:dyDescent="0.2">
      <c r="A43" s="11">
        <v>27</v>
      </c>
      <c r="B43" s="11">
        <v>-29.9</v>
      </c>
      <c r="C43" s="11">
        <v>-31.8</v>
      </c>
      <c r="D43" s="12">
        <v>1</v>
      </c>
      <c r="E43" s="12">
        <v>0</v>
      </c>
      <c r="F43" s="9">
        <v>0</v>
      </c>
      <c r="G43" s="12">
        <v>2</v>
      </c>
      <c r="H43" s="9" t="s">
        <v>25</v>
      </c>
      <c r="I43" s="9" t="s">
        <v>31</v>
      </c>
      <c r="J43" s="13">
        <v>40.516111100000003</v>
      </c>
      <c r="K43" s="13">
        <v>48.505555559999998</v>
      </c>
      <c r="L43" s="9" t="s">
        <v>27</v>
      </c>
    </row>
    <row r="44" spans="1:12" s="3" customFormat="1" ht="12" customHeight="1" x14ac:dyDescent="0.2">
      <c r="A44" s="11">
        <v>27</v>
      </c>
      <c r="B44" s="11">
        <v>-30.5</v>
      </c>
      <c r="C44" s="11">
        <v>-31.2</v>
      </c>
      <c r="D44" s="12">
        <v>1</v>
      </c>
      <c r="E44" s="12">
        <v>0</v>
      </c>
      <c r="F44" s="9">
        <v>0</v>
      </c>
      <c r="G44" s="12">
        <v>2</v>
      </c>
      <c r="H44" s="9" t="s">
        <v>25</v>
      </c>
      <c r="I44" s="9" t="s">
        <v>32</v>
      </c>
      <c r="J44" s="13">
        <v>40.516111100000003</v>
      </c>
      <c r="K44" s="13">
        <v>48.505555559999998</v>
      </c>
      <c r="L44" s="9" t="s">
        <v>27</v>
      </c>
    </row>
    <row r="45" spans="1:12" s="3" customFormat="1" ht="12" customHeight="1" x14ac:dyDescent="0.2">
      <c r="A45" s="42">
        <v>30</v>
      </c>
      <c r="B45" s="42">
        <v>-31.8</v>
      </c>
      <c r="C45" s="42">
        <v>-32.299999999999997</v>
      </c>
      <c r="D45" s="12">
        <v>1</v>
      </c>
      <c r="E45" s="12">
        <v>0</v>
      </c>
      <c r="F45" s="9">
        <v>0</v>
      </c>
      <c r="G45" s="12">
        <v>2</v>
      </c>
      <c r="H45" s="43" t="s">
        <v>25</v>
      </c>
      <c r="I45" s="43" t="s">
        <v>33</v>
      </c>
      <c r="J45" s="13">
        <v>40.516111100000003</v>
      </c>
      <c r="K45" s="13">
        <v>48.505555559999998</v>
      </c>
      <c r="L45" s="9" t="s">
        <v>27</v>
      </c>
    </row>
    <row r="46" spans="1:12" s="3" customFormat="1" ht="12" customHeight="1" x14ac:dyDescent="0.2">
      <c r="A46" s="11">
        <v>30</v>
      </c>
      <c r="B46" s="11">
        <v>-32.700000000000003</v>
      </c>
      <c r="C46" s="11">
        <v>-33</v>
      </c>
      <c r="D46" s="12">
        <v>1</v>
      </c>
      <c r="E46" s="12">
        <v>0</v>
      </c>
      <c r="F46" s="9">
        <v>0</v>
      </c>
      <c r="G46" s="12">
        <v>3</v>
      </c>
      <c r="H46" s="9" t="s">
        <v>25</v>
      </c>
      <c r="I46" s="9" t="s">
        <v>34</v>
      </c>
      <c r="J46" s="13">
        <v>40.516111100000003</v>
      </c>
      <c r="K46" s="13">
        <v>48.505555559999998</v>
      </c>
      <c r="L46" s="9" t="s">
        <v>27</v>
      </c>
    </row>
    <row r="47" spans="1:12" s="3" customFormat="1" ht="12" customHeight="1" x14ac:dyDescent="0.2">
      <c r="A47" s="11">
        <v>30</v>
      </c>
      <c r="B47" s="11">
        <v>-31.5</v>
      </c>
      <c r="C47" s="11">
        <v>-32.9</v>
      </c>
      <c r="D47" s="12">
        <v>1</v>
      </c>
      <c r="E47" s="12">
        <v>0</v>
      </c>
      <c r="F47" s="9">
        <v>0</v>
      </c>
      <c r="G47" s="12">
        <v>3</v>
      </c>
      <c r="H47" s="9" t="s">
        <v>25</v>
      </c>
      <c r="I47" s="9" t="s">
        <v>35</v>
      </c>
      <c r="J47" s="13">
        <v>40.516111100000003</v>
      </c>
      <c r="K47" s="13">
        <v>48.505555559999998</v>
      </c>
      <c r="L47" s="9" t="s">
        <v>27</v>
      </c>
    </row>
    <row r="48" spans="1:12" s="3" customFormat="1" ht="12" customHeight="1" x14ac:dyDescent="0.2">
      <c r="A48" s="11">
        <v>31</v>
      </c>
      <c r="B48" s="11">
        <v>-31.4</v>
      </c>
      <c r="C48" s="11">
        <v>-32</v>
      </c>
      <c r="D48" s="12">
        <v>1</v>
      </c>
      <c r="E48" s="12">
        <v>0</v>
      </c>
      <c r="F48" s="9">
        <v>0</v>
      </c>
      <c r="G48" s="12">
        <v>3</v>
      </c>
      <c r="H48" s="9" t="s">
        <v>25</v>
      </c>
      <c r="I48" s="9" t="s">
        <v>36</v>
      </c>
      <c r="J48" s="13">
        <v>40.516111100000003</v>
      </c>
      <c r="K48" s="13">
        <v>48.505555559999998</v>
      </c>
      <c r="L48" s="9" t="s">
        <v>27</v>
      </c>
    </row>
    <row r="49" spans="1:12" s="3" customFormat="1" ht="12" customHeight="1" x14ac:dyDescent="0.2">
      <c r="A49" s="11">
        <v>31</v>
      </c>
      <c r="B49" s="11">
        <v>-31.9</v>
      </c>
      <c r="C49" s="11">
        <v>-32.200000000000003</v>
      </c>
      <c r="D49" s="12">
        <v>1</v>
      </c>
      <c r="E49" s="12">
        <v>0</v>
      </c>
      <c r="F49" s="9">
        <v>0</v>
      </c>
      <c r="G49" s="12">
        <v>3</v>
      </c>
      <c r="H49" s="9" t="s">
        <v>25</v>
      </c>
      <c r="I49" s="9" t="s">
        <v>37</v>
      </c>
      <c r="J49" s="13">
        <v>40.516111100000003</v>
      </c>
      <c r="K49" s="13">
        <v>48.505555559999998</v>
      </c>
      <c r="L49" s="9" t="s">
        <v>27</v>
      </c>
    </row>
    <row r="50" spans="1:12" s="3" customFormat="1" ht="12" customHeight="1" x14ac:dyDescent="0.2">
      <c r="A50" s="11">
        <v>31</v>
      </c>
      <c r="B50" s="11">
        <v>-31.4</v>
      </c>
      <c r="C50" s="11">
        <v>-31.8</v>
      </c>
      <c r="D50" s="12">
        <v>1</v>
      </c>
      <c r="E50" s="12">
        <v>0</v>
      </c>
      <c r="F50" s="9">
        <v>0</v>
      </c>
      <c r="G50" s="12">
        <v>3</v>
      </c>
      <c r="H50" s="9" t="s">
        <v>25</v>
      </c>
      <c r="I50" s="9" t="s">
        <v>38</v>
      </c>
      <c r="J50" s="13">
        <v>40.516111100000003</v>
      </c>
      <c r="K50" s="13">
        <v>48.505555559999998</v>
      </c>
      <c r="L50" s="9" t="s">
        <v>27</v>
      </c>
    </row>
    <row r="51" spans="1:12" s="3" customFormat="1" ht="12" customHeight="1" x14ac:dyDescent="0.2">
      <c r="A51" s="11">
        <v>32</v>
      </c>
      <c r="B51" s="11">
        <v>-32</v>
      </c>
      <c r="C51" s="11">
        <v>-31.7</v>
      </c>
      <c r="D51" s="12">
        <v>1</v>
      </c>
      <c r="E51" s="12">
        <v>0</v>
      </c>
      <c r="F51" s="9">
        <v>0</v>
      </c>
      <c r="G51" s="12">
        <v>3</v>
      </c>
      <c r="H51" s="9" t="s">
        <v>25</v>
      </c>
      <c r="I51" s="9" t="s">
        <v>39</v>
      </c>
      <c r="J51" s="13">
        <v>40.516111100000003</v>
      </c>
      <c r="K51" s="13">
        <v>48.505555559999998</v>
      </c>
      <c r="L51" s="9" t="s">
        <v>27</v>
      </c>
    </row>
    <row r="52" spans="1:12" s="3" customFormat="1" ht="12" customHeight="1" x14ac:dyDescent="0.2">
      <c r="A52" s="11">
        <v>32</v>
      </c>
      <c r="B52" s="11">
        <v>-31.8</v>
      </c>
      <c r="C52" s="11">
        <v>-32.1</v>
      </c>
      <c r="D52" s="12">
        <v>1</v>
      </c>
      <c r="E52" s="12">
        <v>0</v>
      </c>
      <c r="F52" s="9">
        <v>0</v>
      </c>
      <c r="G52" s="12">
        <v>3</v>
      </c>
      <c r="H52" s="9" t="s">
        <v>25</v>
      </c>
      <c r="I52" s="9" t="s">
        <v>40</v>
      </c>
      <c r="J52" s="13">
        <v>40.516111100000003</v>
      </c>
      <c r="K52" s="13">
        <v>48.505555559999998</v>
      </c>
      <c r="L52" s="9" t="s">
        <v>27</v>
      </c>
    </row>
    <row r="53" spans="1:12" s="3" customFormat="1" ht="12" customHeight="1" x14ac:dyDescent="0.2">
      <c r="A53" s="11">
        <v>33</v>
      </c>
      <c r="B53" s="11">
        <v>-29.7</v>
      </c>
      <c r="C53" s="11">
        <v>-29.6</v>
      </c>
      <c r="D53" s="12">
        <v>0</v>
      </c>
      <c r="E53" s="12">
        <v>0</v>
      </c>
      <c r="F53" s="9">
        <v>1</v>
      </c>
      <c r="G53" s="12">
        <v>0</v>
      </c>
      <c r="H53" s="9" t="s">
        <v>41</v>
      </c>
      <c r="I53" s="9" t="s">
        <v>42</v>
      </c>
      <c r="J53" s="13">
        <v>49.459642000000002</v>
      </c>
      <c r="K53" s="13">
        <v>22.317774</v>
      </c>
      <c r="L53" s="9" t="s">
        <v>43</v>
      </c>
    </row>
    <row r="54" spans="1:12" s="3" customFormat="1" ht="12" customHeight="1" x14ac:dyDescent="0.2">
      <c r="A54" s="11">
        <v>33.9</v>
      </c>
      <c r="B54" s="11">
        <v>-30.8</v>
      </c>
      <c r="C54" s="11">
        <v>-30.1</v>
      </c>
      <c r="D54" s="12">
        <v>0</v>
      </c>
      <c r="E54" s="12">
        <v>0</v>
      </c>
      <c r="F54" s="9">
        <v>1</v>
      </c>
      <c r="G54" s="12">
        <v>0</v>
      </c>
      <c r="H54" s="9" t="s">
        <v>41</v>
      </c>
      <c r="I54" s="9" t="s">
        <v>44</v>
      </c>
      <c r="J54" s="13">
        <v>49.459642000000002</v>
      </c>
      <c r="K54" s="13">
        <v>22.317774</v>
      </c>
      <c r="L54" s="9" t="s">
        <v>43</v>
      </c>
    </row>
    <row r="55" spans="1:12" s="3" customFormat="1" ht="12" customHeight="1" x14ac:dyDescent="0.2">
      <c r="A55" s="11">
        <v>33.9</v>
      </c>
      <c r="B55" s="11">
        <v>-31</v>
      </c>
      <c r="C55" s="11">
        <v>-30.2</v>
      </c>
      <c r="D55" s="12">
        <v>0</v>
      </c>
      <c r="E55" s="12">
        <v>0</v>
      </c>
      <c r="F55" s="9">
        <v>1</v>
      </c>
      <c r="G55" s="12">
        <v>0</v>
      </c>
      <c r="H55" s="9" t="s">
        <v>41</v>
      </c>
      <c r="I55" s="9" t="s">
        <v>45</v>
      </c>
      <c r="J55" s="13">
        <v>49.459642000000002</v>
      </c>
      <c r="K55" s="13">
        <v>22.317774</v>
      </c>
      <c r="L55" s="9" t="s">
        <v>43</v>
      </c>
    </row>
    <row r="56" spans="1:12" s="3" customFormat="1" ht="12" customHeight="1" x14ac:dyDescent="0.2">
      <c r="A56" s="11">
        <v>33.9</v>
      </c>
      <c r="B56" s="11">
        <v>-32.1</v>
      </c>
      <c r="C56" s="11">
        <v>-34.5</v>
      </c>
      <c r="D56" s="12">
        <v>0</v>
      </c>
      <c r="E56" s="12">
        <v>0</v>
      </c>
      <c r="F56" s="9">
        <v>1</v>
      </c>
      <c r="G56" s="12">
        <v>0</v>
      </c>
      <c r="H56" s="9" t="s">
        <v>41</v>
      </c>
      <c r="I56" s="9" t="s">
        <v>46</v>
      </c>
      <c r="J56" s="13">
        <v>49.459642000000002</v>
      </c>
      <c r="K56" s="13">
        <v>22.317774</v>
      </c>
      <c r="L56" s="9" t="s">
        <v>43</v>
      </c>
    </row>
    <row r="57" spans="1:12" s="3" customFormat="1" ht="12" customHeight="1" x14ac:dyDescent="0.2">
      <c r="A57" s="11">
        <v>33.9</v>
      </c>
      <c r="B57" s="11">
        <v>-30.8</v>
      </c>
      <c r="C57" s="11">
        <v>-34.799999999999997</v>
      </c>
      <c r="D57" s="12">
        <v>0</v>
      </c>
      <c r="E57" s="12">
        <v>0</v>
      </c>
      <c r="F57" s="9">
        <v>1</v>
      </c>
      <c r="G57" s="12">
        <v>0</v>
      </c>
      <c r="H57" s="9" t="s">
        <v>41</v>
      </c>
      <c r="I57" s="9" t="s">
        <v>47</v>
      </c>
      <c r="J57" s="13">
        <v>49.459642000000002</v>
      </c>
      <c r="K57" s="13">
        <v>22.317774</v>
      </c>
      <c r="L57" s="9" t="s">
        <v>43</v>
      </c>
    </row>
    <row r="58" spans="1:12" s="3" customFormat="1" ht="12" customHeight="1" x14ac:dyDescent="0.2">
      <c r="A58" s="11">
        <v>59.05</v>
      </c>
      <c r="B58" s="11">
        <v>-26.627738541434738</v>
      </c>
      <c r="C58" s="11">
        <v>-25.586600004958807</v>
      </c>
      <c r="D58" s="12">
        <v>1</v>
      </c>
      <c r="E58" s="12">
        <v>0</v>
      </c>
      <c r="F58" s="9">
        <v>0</v>
      </c>
      <c r="G58" s="12">
        <v>7</v>
      </c>
      <c r="H58" s="9" t="s">
        <v>48</v>
      </c>
      <c r="I58" s="9" t="s">
        <v>49</v>
      </c>
      <c r="J58" s="13">
        <v>-40.270000000000003</v>
      </c>
      <c r="K58" s="13">
        <v>176.28</v>
      </c>
      <c r="L58" s="9" t="s">
        <v>50</v>
      </c>
    </row>
    <row r="59" spans="1:12" s="6" customFormat="1" ht="12" customHeight="1" x14ac:dyDescent="0.2">
      <c r="A59" s="11">
        <v>59.05</v>
      </c>
      <c r="B59" s="11">
        <v>-28.186971428783473</v>
      </c>
      <c r="C59" s="11">
        <v>-29.51470142058913</v>
      </c>
      <c r="D59" s="12">
        <v>1</v>
      </c>
      <c r="E59" s="12">
        <v>0</v>
      </c>
      <c r="F59" s="9">
        <v>0</v>
      </c>
      <c r="G59" s="12">
        <v>7</v>
      </c>
      <c r="H59" s="9" t="s">
        <v>48</v>
      </c>
      <c r="I59" s="9" t="s">
        <v>51</v>
      </c>
      <c r="J59" s="13">
        <v>-40.270000000000003</v>
      </c>
      <c r="K59" s="13">
        <v>176.28</v>
      </c>
      <c r="L59" s="9" t="s">
        <v>50</v>
      </c>
    </row>
    <row r="60" spans="1:12" s="7" customFormat="1" ht="12" customHeight="1" x14ac:dyDescent="0.2">
      <c r="A60" s="11">
        <v>59.05</v>
      </c>
      <c r="B60" s="11">
        <v>-26.160519507794369</v>
      </c>
      <c r="C60" s="11">
        <v>-24.659974711515883</v>
      </c>
      <c r="D60" s="12">
        <v>1</v>
      </c>
      <c r="E60" s="12">
        <v>0</v>
      </c>
      <c r="F60" s="9">
        <v>0</v>
      </c>
      <c r="G60" s="12">
        <v>7</v>
      </c>
      <c r="H60" s="9" t="s">
        <v>48</v>
      </c>
      <c r="I60" s="9" t="s">
        <v>52</v>
      </c>
      <c r="J60" s="13">
        <v>-40.270000000000003</v>
      </c>
      <c r="K60" s="13">
        <v>176.28</v>
      </c>
      <c r="L60" s="9" t="s">
        <v>50</v>
      </c>
    </row>
    <row r="61" spans="1:12" s="7" customFormat="1" ht="12" customHeight="1" x14ac:dyDescent="0.2">
      <c r="A61" s="11">
        <v>59.05</v>
      </c>
      <c r="B61" s="11">
        <v>-25.336879478646665</v>
      </c>
      <c r="C61" s="11">
        <v>-25.511752732703307</v>
      </c>
      <c r="D61" s="12">
        <v>1</v>
      </c>
      <c r="E61" s="12">
        <v>0</v>
      </c>
      <c r="F61" s="9">
        <v>0</v>
      </c>
      <c r="G61" s="12">
        <v>7</v>
      </c>
      <c r="H61" s="9" t="s">
        <v>48</v>
      </c>
      <c r="I61" s="9" t="s">
        <v>53</v>
      </c>
      <c r="J61" s="13">
        <v>-40.270000000000003</v>
      </c>
      <c r="K61" s="13">
        <v>176.28</v>
      </c>
      <c r="L61" s="9" t="s">
        <v>50</v>
      </c>
    </row>
    <row r="62" spans="1:12" s="7" customFormat="1" ht="12" customHeight="1" x14ac:dyDescent="0.2">
      <c r="A62" s="11">
        <v>59.05</v>
      </c>
      <c r="B62" s="11">
        <v>-25.454862240772144</v>
      </c>
      <c r="C62" s="11">
        <v>-24.512345856796323</v>
      </c>
      <c r="D62" s="12">
        <v>1</v>
      </c>
      <c r="E62" s="12">
        <v>0</v>
      </c>
      <c r="F62" s="9">
        <v>0</v>
      </c>
      <c r="G62" s="12">
        <v>7</v>
      </c>
      <c r="H62" s="9" t="s">
        <v>48</v>
      </c>
      <c r="I62" s="9" t="s">
        <v>54</v>
      </c>
      <c r="J62" s="13">
        <v>-40.270000000000003</v>
      </c>
      <c r="K62" s="13">
        <v>176.28</v>
      </c>
      <c r="L62" s="9" t="s">
        <v>50</v>
      </c>
    </row>
    <row r="63" spans="1:12" s="7" customFormat="1" ht="12" customHeight="1" x14ac:dyDescent="0.2">
      <c r="A63" s="11">
        <v>59.05</v>
      </c>
      <c r="B63" s="11">
        <v>-26.570291783216181</v>
      </c>
      <c r="C63" s="11">
        <v>-26.471104337812818</v>
      </c>
      <c r="D63" s="12">
        <v>1</v>
      </c>
      <c r="E63" s="12">
        <v>0</v>
      </c>
      <c r="F63" s="9">
        <v>0</v>
      </c>
      <c r="G63" s="12">
        <v>7</v>
      </c>
      <c r="H63" s="9" t="s">
        <v>48</v>
      </c>
      <c r="I63" s="9" t="s">
        <v>55</v>
      </c>
      <c r="J63" s="13">
        <v>-40.270000000000003</v>
      </c>
      <c r="K63" s="13">
        <v>176.28</v>
      </c>
      <c r="L63" s="9" t="s">
        <v>50</v>
      </c>
    </row>
    <row r="64" spans="1:12" s="7" customFormat="1" ht="12" customHeight="1" x14ac:dyDescent="0.2">
      <c r="A64" s="11">
        <v>59.05</v>
      </c>
      <c r="B64" s="11">
        <v>-27.510808232631085</v>
      </c>
      <c r="C64" s="11">
        <v>-30.701430783236937</v>
      </c>
      <c r="D64" s="12">
        <v>1</v>
      </c>
      <c r="E64" s="12">
        <v>0</v>
      </c>
      <c r="F64" s="12">
        <v>0</v>
      </c>
      <c r="G64" s="12">
        <v>7</v>
      </c>
      <c r="H64" s="9" t="s">
        <v>48</v>
      </c>
      <c r="I64" s="9" t="s">
        <v>57</v>
      </c>
      <c r="J64" s="13">
        <v>-40.270000000000003</v>
      </c>
      <c r="K64" s="13">
        <v>176.28</v>
      </c>
      <c r="L64" s="9" t="s">
        <v>50</v>
      </c>
    </row>
    <row r="65" spans="1:12" s="7" customFormat="1" ht="12" customHeight="1" x14ac:dyDescent="0.2">
      <c r="A65" s="11">
        <v>59.05</v>
      </c>
      <c r="B65" s="11">
        <v>-29.726744105063915</v>
      </c>
      <c r="C65" s="11">
        <v>-31.312671853540692</v>
      </c>
      <c r="D65" s="12">
        <v>1</v>
      </c>
      <c r="E65" s="12">
        <v>0</v>
      </c>
      <c r="F65" s="12">
        <v>0</v>
      </c>
      <c r="G65" s="12">
        <v>7</v>
      </c>
      <c r="H65" s="9" t="s">
        <v>48</v>
      </c>
      <c r="I65" s="9" t="s">
        <v>58</v>
      </c>
      <c r="J65" s="13">
        <v>-40.270000000000003</v>
      </c>
      <c r="K65" s="13">
        <v>176.28</v>
      </c>
      <c r="L65" s="9" t="s">
        <v>50</v>
      </c>
    </row>
    <row r="66" spans="1:12" s="7" customFormat="1" ht="12" customHeight="1" x14ac:dyDescent="0.2">
      <c r="A66" s="11">
        <v>59.05</v>
      </c>
      <c r="B66" s="11">
        <v>-25.694537430160359</v>
      </c>
      <c r="C66" s="11">
        <v>-23.865878747714074</v>
      </c>
      <c r="D66" s="12">
        <v>1</v>
      </c>
      <c r="E66" s="12">
        <v>0</v>
      </c>
      <c r="F66" s="9">
        <v>0</v>
      </c>
      <c r="G66" s="12">
        <v>10</v>
      </c>
      <c r="H66" s="9" t="s">
        <v>48</v>
      </c>
      <c r="I66" s="9" t="s">
        <v>56</v>
      </c>
      <c r="J66" s="13">
        <v>-40.270000000000003</v>
      </c>
      <c r="K66" s="13">
        <v>176.28</v>
      </c>
      <c r="L66" s="9" t="s">
        <v>50</v>
      </c>
    </row>
    <row r="67" spans="1:12" s="7" customFormat="1" ht="12" customHeight="1" x14ac:dyDescent="0.2">
      <c r="A67" s="11">
        <v>61</v>
      </c>
      <c r="B67" s="11">
        <v>-28.3</v>
      </c>
      <c r="C67" s="11">
        <v>-27.4</v>
      </c>
      <c r="D67" s="12">
        <v>1</v>
      </c>
      <c r="E67" s="12">
        <v>0</v>
      </c>
      <c r="F67" s="12">
        <v>0</v>
      </c>
      <c r="G67" s="12">
        <v>0</v>
      </c>
      <c r="H67" s="11" t="s">
        <v>59</v>
      </c>
      <c r="I67" s="11" t="s">
        <v>93</v>
      </c>
      <c r="J67" s="13">
        <v>42</v>
      </c>
      <c r="K67" s="13">
        <v>100.5</v>
      </c>
      <c r="L67" s="9" t="s">
        <v>61</v>
      </c>
    </row>
    <row r="68" spans="1:12" s="7" customFormat="1" ht="12" customHeight="1" x14ac:dyDescent="0.2">
      <c r="A68" s="11">
        <v>61</v>
      </c>
      <c r="B68" s="11">
        <v>-29</v>
      </c>
      <c r="C68" s="11">
        <v>-29.1</v>
      </c>
      <c r="D68" s="12">
        <v>1</v>
      </c>
      <c r="E68" s="12">
        <v>0</v>
      </c>
      <c r="F68" s="12">
        <v>0</v>
      </c>
      <c r="G68" s="12">
        <v>0</v>
      </c>
      <c r="H68" s="11" t="s">
        <v>59</v>
      </c>
      <c r="I68" s="11" t="s">
        <v>94</v>
      </c>
      <c r="J68" s="13">
        <v>40</v>
      </c>
      <c r="K68" s="13">
        <v>100.8</v>
      </c>
      <c r="L68" s="9" t="s">
        <v>61</v>
      </c>
    </row>
    <row r="69" spans="1:12" s="7" customFormat="1" ht="12" customHeight="1" x14ac:dyDescent="0.2">
      <c r="A69" s="11">
        <v>61</v>
      </c>
      <c r="B69" s="11">
        <v>-29.1</v>
      </c>
      <c r="C69" s="11">
        <v>-28.9</v>
      </c>
      <c r="D69" s="12">
        <v>1</v>
      </c>
      <c r="E69" s="12">
        <v>0</v>
      </c>
      <c r="F69" s="12">
        <v>0</v>
      </c>
      <c r="G69" s="12">
        <v>0</v>
      </c>
      <c r="H69" s="11" t="s">
        <v>59</v>
      </c>
      <c r="I69" s="11" t="s">
        <v>95</v>
      </c>
      <c r="J69" s="13">
        <v>40</v>
      </c>
      <c r="K69" s="13">
        <v>100.8</v>
      </c>
      <c r="L69" s="9" t="s">
        <v>61</v>
      </c>
    </row>
    <row r="70" spans="1:12" s="6" customFormat="1" ht="12" customHeight="1" x14ac:dyDescent="0.2">
      <c r="A70" s="11">
        <v>61</v>
      </c>
      <c r="B70" s="11">
        <v>-28</v>
      </c>
      <c r="C70" s="11">
        <v>-27.9</v>
      </c>
      <c r="D70" s="12">
        <v>1</v>
      </c>
      <c r="E70" s="12">
        <v>0</v>
      </c>
      <c r="F70" s="12">
        <v>0</v>
      </c>
      <c r="G70" s="12">
        <v>0</v>
      </c>
      <c r="H70" s="11" t="s">
        <v>59</v>
      </c>
      <c r="I70" s="11" t="s">
        <v>96</v>
      </c>
      <c r="J70" s="13">
        <v>40</v>
      </c>
      <c r="K70" s="13">
        <v>100.8</v>
      </c>
      <c r="L70" s="9" t="s">
        <v>61</v>
      </c>
    </row>
    <row r="71" spans="1:12" s="1" customFormat="1" ht="12" customHeight="1" x14ac:dyDescent="0.2">
      <c r="A71" s="11">
        <v>61</v>
      </c>
      <c r="B71" s="11">
        <v>-32</v>
      </c>
      <c r="C71" s="11">
        <v>-30.1</v>
      </c>
      <c r="D71" s="12">
        <v>0</v>
      </c>
      <c r="E71" s="12">
        <v>0</v>
      </c>
      <c r="F71" s="12">
        <v>0</v>
      </c>
      <c r="G71" s="12">
        <v>5</v>
      </c>
      <c r="H71" s="11" t="s">
        <v>59</v>
      </c>
      <c r="I71" s="11" t="s">
        <v>60</v>
      </c>
      <c r="J71" s="13">
        <v>60</v>
      </c>
      <c r="K71" s="13">
        <v>102</v>
      </c>
      <c r="L71" s="9" t="s">
        <v>61</v>
      </c>
    </row>
    <row r="72" spans="1:12" s="1" customFormat="1" ht="12" customHeight="1" x14ac:dyDescent="0.2">
      <c r="A72" s="11">
        <v>61</v>
      </c>
      <c r="B72" s="11">
        <v>-30.3</v>
      </c>
      <c r="C72" s="11">
        <v>-30</v>
      </c>
      <c r="D72" s="12">
        <v>0</v>
      </c>
      <c r="E72" s="12">
        <v>0</v>
      </c>
      <c r="F72" s="12">
        <v>0</v>
      </c>
      <c r="G72" s="12">
        <v>5</v>
      </c>
      <c r="H72" s="11" t="s">
        <v>59</v>
      </c>
      <c r="I72" s="11" t="s">
        <v>62</v>
      </c>
      <c r="J72" s="13">
        <v>60</v>
      </c>
      <c r="K72" s="13">
        <v>102</v>
      </c>
      <c r="L72" s="9" t="s">
        <v>61</v>
      </c>
    </row>
    <row r="73" spans="1:12" s="6" customFormat="1" ht="12" customHeight="1" x14ac:dyDescent="0.2">
      <c r="A73" s="11">
        <v>61</v>
      </c>
      <c r="B73" s="11">
        <v>-26.2</v>
      </c>
      <c r="C73" s="11">
        <v>-27.6</v>
      </c>
      <c r="D73" s="12">
        <v>0</v>
      </c>
      <c r="E73" s="12">
        <v>0</v>
      </c>
      <c r="F73" s="12">
        <v>0</v>
      </c>
      <c r="G73" s="12">
        <v>5</v>
      </c>
      <c r="H73" s="11" t="s">
        <v>59</v>
      </c>
      <c r="I73" s="11" t="s">
        <v>63</v>
      </c>
      <c r="J73" s="13">
        <v>60</v>
      </c>
      <c r="K73" s="13">
        <v>102</v>
      </c>
      <c r="L73" s="9" t="s">
        <v>61</v>
      </c>
    </row>
    <row r="74" spans="1:12" s="6" customFormat="1" ht="12" customHeight="1" x14ac:dyDescent="0.2">
      <c r="A74" s="11">
        <v>61</v>
      </c>
      <c r="B74" s="11">
        <v>-27.2</v>
      </c>
      <c r="C74" s="11">
        <v>-28.7</v>
      </c>
      <c r="D74" s="12">
        <v>0</v>
      </c>
      <c r="E74" s="12">
        <v>0</v>
      </c>
      <c r="F74" s="12">
        <v>0</v>
      </c>
      <c r="G74" s="12">
        <v>5</v>
      </c>
      <c r="H74" s="11" t="s">
        <v>59</v>
      </c>
      <c r="I74" s="11" t="s">
        <v>64</v>
      </c>
      <c r="J74" s="13">
        <v>60</v>
      </c>
      <c r="K74" s="13">
        <v>102</v>
      </c>
      <c r="L74" s="9" t="s">
        <v>61</v>
      </c>
    </row>
    <row r="75" spans="1:12" s="6" customFormat="1" ht="12" customHeight="1" x14ac:dyDescent="0.2">
      <c r="A75" s="11">
        <v>61</v>
      </c>
      <c r="B75" s="11">
        <v>-31.4</v>
      </c>
      <c r="C75" s="11">
        <v>-30.4</v>
      </c>
      <c r="D75" s="12">
        <v>0</v>
      </c>
      <c r="E75" s="12">
        <v>0</v>
      </c>
      <c r="F75" s="12">
        <v>0</v>
      </c>
      <c r="G75" s="12">
        <v>5</v>
      </c>
      <c r="H75" s="11" t="s">
        <v>59</v>
      </c>
      <c r="I75" s="11" t="s">
        <v>65</v>
      </c>
      <c r="J75" s="13">
        <v>60</v>
      </c>
      <c r="K75" s="13">
        <v>102</v>
      </c>
      <c r="L75" s="9" t="s">
        <v>61</v>
      </c>
    </row>
    <row r="76" spans="1:12" s="6" customFormat="1" ht="12" customHeight="1" x14ac:dyDescent="0.2">
      <c r="A76" s="11">
        <v>61</v>
      </c>
      <c r="B76" s="11">
        <v>-27.9</v>
      </c>
      <c r="C76" s="11">
        <v>-28.4</v>
      </c>
      <c r="D76" s="12">
        <v>0</v>
      </c>
      <c r="E76" s="12">
        <v>0</v>
      </c>
      <c r="F76" s="12">
        <v>0</v>
      </c>
      <c r="G76" s="12">
        <v>5</v>
      </c>
      <c r="H76" s="11" t="s">
        <v>59</v>
      </c>
      <c r="I76" s="11" t="s">
        <v>66</v>
      </c>
      <c r="J76" s="13">
        <v>60</v>
      </c>
      <c r="K76" s="13">
        <v>102</v>
      </c>
      <c r="L76" s="9" t="s">
        <v>61</v>
      </c>
    </row>
    <row r="77" spans="1:12" s="3" customFormat="1" ht="12" customHeight="1" x14ac:dyDescent="0.2">
      <c r="A77" s="11">
        <v>61</v>
      </c>
      <c r="B77" s="11">
        <v>-31.9</v>
      </c>
      <c r="C77" s="11">
        <v>-30.5</v>
      </c>
      <c r="D77" s="12">
        <v>0</v>
      </c>
      <c r="E77" s="12">
        <v>0</v>
      </c>
      <c r="F77" s="12">
        <v>0</v>
      </c>
      <c r="G77" s="12">
        <v>5</v>
      </c>
      <c r="H77" s="11" t="s">
        <v>59</v>
      </c>
      <c r="I77" s="11" t="s">
        <v>67</v>
      </c>
      <c r="J77" s="13">
        <v>60</v>
      </c>
      <c r="K77" s="13">
        <v>102</v>
      </c>
      <c r="L77" s="9" t="s">
        <v>61</v>
      </c>
    </row>
    <row r="78" spans="1:12" s="3" customFormat="1" ht="12" customHeight="1" x14ac:dyDescent="0.2">
      <c r="A78" s="11">
        <v>61</v>
      </c>
      <c r="B78" s="11">
        <v>-28</v>
      </c>
      <c r="C78" s="11">
        <v>-28.2</v>
      </c>
      <c r="D78" s="12">
        <v>0</v>
      </c>
      <c r="E78" s="12">
        <v>0</v>
      </c>
      <c r="F78" s="12">
        <v>0</v>
      </c>
      <c r="G78" s="12">
        <v>5</v>
      </c>
      <c r="H78" s="11" t="s">
        <v>59</v>
      </c>
      <c r="I78" s="11" t="s">
        <v>68</v>
      </c>
      <c r="J78" s="13">
        <v>60</v>
      </c>
      <c r="K78" s="13">
        <v>102</v>
      </c>
      <c r="L78" s="9" t="s">
        <v>61</v>
      </c>
    </row>
    <row r="79" spans="1:12" s="3" customFormat="1" ht="12" customHeight="1" x14ac:dyDescent="0.2">
      <c r="A79" s="11">
        <v>61</v>
      </c>
      <c r="B79" s="11">
        <v>-24.6</v>
      </c>
      <c r="C79" s="11">
        <v>-27.8</v>
      </c>
      <c r="D79" s="12">
        <v>0</v>
      </c>
      <c r="E79" s="12">
        <v>0</v>
      </c>
      <c r="F79" s="12">
        <v>0</v>
      </c>
      <c r="G79" s="12">
        <v>5</v>
      </c>
      <c r="H79" s="11" t="s">
        <v>59</v>
      </c>
      <c r="I79" s="11" t="s">
        <v>69</v>
      </c>
      <c r="J79" s="13">
        <v>48</v>
      </c>
      <c r="K79" s="13">
        <v>100</v>
      </c>
      <c r="L79" s="9" t="s">
        <v>61</v>
      </c>
    </row>
    <row r="80" spans="1:12" s="3" customFormat="1" ht="12" customHeight="1" x14ac:dyDescent="0.2">
      <c r="A80" s="11">
        <v>61</v>
      </c>
      <c r="B80" s="11">
        <v>-29.7</v>
      </c>
      <c r="C80" s="11">
        <v>-28.8</v>
      </c>
      <c r="D80" s="12">
        <v>0</v>
      </c>
      <c r="E80" s="12">
        <v>0</v>
      </c>
      <c r="F80" s="12">
        <v>0</v>
      </c>
      <c r="G80" s="12">
        <v>5</v>
      </c>
      <c r="H80" s="11" t="s">
        <v>59</v>
      </c>
      <c r="I80" s="11" t="s">
        <v>70</v>
      </c>
      <c r="J80" s="13">
        <v>48</v>
      </c>
      <c r="K80" s="13">
        <v>100</v>
      </c>
      <c r="L80" s="9" t="s">
        <v>61</v>
      </c>
    </row>
    <row r="81" spans="1:12" s="3" customFormat="1" ht="12" customHeight="1" x14ac:dyDescent="0.2">
      <c r="A81" s="11">
        <v>61</v>
      </c>
      <c r="B81" s="11">
        <v>-27.3</v>
      </c>
      <c r="C81" s="11">
        <v>-28.3</v>
      </c>
      <c r="D81" s="12">
        <v>0</v>
      </c>
      <c r="E81" s="12">
        <v>0</v>
      </c>
      <c r="F81" s="12">
        <v>0</v>
      </c>
      <c r="G81" s="12">
        <v>5</v>
      </c>
      <c r="H81" s="11" t="s">
        <v>59</v>
      </c>
      <c r="I81" s="11" t="s">
        <v>71</v>
      </c>
      <c r="J81" s="13">
        <v>48</v>
      </c>
      <c r="K81" s="13">
        <v>100</v>
      </c>
      <c r="L81" s="9" t="s">
        <v>61</v>
      </c>
    </row>
    <row r="82" spans="1:12" s="3" customFormat="1" ht="12" customHeight="1" x14ac:dyDescent="0.2">
      <c r="A82" s="11">
        <v>61</v>
      </c>
      <c r="B82" s="11">
        <v>-23.9</v>
      </c>
      <c r="C82" s="11">
        <v>-27</v>
      </c>
      <c r="D82" s="12">
        <v>0</v>
      </c>
      <c r="E82" s="12">
        <v>0</v>
      </c>
      <c r="F82" s="12">
        <v>0</v>
      </c>
      <c r="G82" s="12">
        <v>5</v>
      </c>
      <c r="H82" s="11" t="s">
        <v>59</v>
      </c>
      <c r="I82" s="11" t="s">
        <v>72</v>
      </c>
      <c r="J82" s="13">
        <v>48</v>
      </c>
      <c r="K82" s="13">
        <v>100</v>
      </c>
      <c r="L82" s="9" t="s">
        <v>61</v>
      </c>
    </row>
    <row r="83" spans="1:12" s="3" customFormat="1" ht="12" customHeight="1" x14ac:dyDescent="0.2">
      <c r="A83" s="11">
        <v>61</v>
      </c>
      <c r="B83" s="11">
        <v>-24.7</v>
      </c>
      <c r="C83" s="11">
        <v>-27</v>
      </c>
      <c r="D83" s="12">
        <v>0</v>
      </c>
      <c r="E83" s="12">
        <v>0</v>
      </c>
      <c r="F83" s="12">
        <v>0</v>
      </c>
      <c r="G83" s="12">
        <v>5</v>
      </c>
      <c r="H83" s="11" t="s">
        <v>59</v>
      </c>
      <c r="I83" s="11" t="s">
        <v>73</v>
      </c>
      <c r="J83" s="13">
        <v>48</v>
      </c>
      <c r="K83" s="13">
        <v>100</v>
      </c>
      <c r="L83" s="9" t="s">
        <v>61</v>
      </c>
    </row>
    <row r="84" spans="1:12" s="3" customFormat="1" ht="12" customHeight="1" x14ac:dyDescent="0.2">
      <c r="A84" s="11">
        <v>61</v>
      </c>
      <c r="B84" s="11">
        <v>-29.8</v>
      </c>
      <c r="C84" s="11">
        <v>-29.6</v>
      </c>
      <c r="D84" s="12">
        <v>0</v>
      </c>
      <c r="E84" s="12">
        <v>0</v>
      </c>
      <c r="F84" s="12">
        <v>0</v>
      </c>
      <c r="G84" s="12">
        <v>5</v>
      </c>
      <c r="H84" s="11" t="s">
        <v>59</v>
      </c>
      <c r="I84" s="11" t="s">
        <v>74</v>
      </c>
      <c r="J84" s="13">
        <v>48</v>
      </c>
      <c r="K84" s="13">
        <v>100</v>
      </c>
      <c r="L84" s="9" t="s">
        <v>61</v>
      </c>
    </row>
    <row r="85" spans="1:12" s="3" customFormat="1" ht="12" customHeight="1" x14ac:dyDescent="0.2">
      <c r="A85" s="11">
        <v>61</v>
      </c>
      <c r="B85" s="11">
        <v>-24.6</v>
      </c>
      <c r="C85" s="11">
        <v>-27.8</v>
      </c>
      <c r="D85" s="12">
        <v>0</v>
      </c>
      <c r="E85" s="12">
        <v>0</v>
      </c>
      <c r="F85" s="12">
        <v>0</v>
      </c>
      <c r="G85" s="12">
        <v>5</v>
      </c>
      <c r="H85" s="11" t="s">
        <v>59</v>
      </c>
      <c r="I85" s="11" t="s">
        <v>75</v>
      </c>
      <c r="J85" s="13">
        <v>48</v>
      </c>
      <c r="K85" s="13">
        <v>100</v>
      </c>
      <c r="L85" s="9" t="s">
        <v>61</v>
      </c>
    </row>
    <row r="86" spans="1:12" s="3" customFormat="1" ht="12" customHeight="1" x14ac:dyDescent="0.2">
      <c r="A86" s="11">
        <v>61</v>
      </c>
      <c r="B86" s="11">
        <v>-24.9</v>
      </c>
      <c r="C86" s="11">
        <v>-27.5</v>
      </c>
      <c r="D86" s="12">
        <v>0</v>
      </c>
      <c r="E86" s="12">
        <v>0</v>
      </c>
      <c r="F86" s="12">
        <v>0</v>
      </c>
      <c r="G86" s="12">
        <v>5</v>
      </c>
      <c r="H86" s="11" t="s">
        <v>59</v>
      </c>
      <c r="I86" s="11" t="s">
        <v>76</v>
      </c>
      <c r="J86" s="13">
        <v>48</v>
      </c>
      <c r="K86" s="13">
        <v>100</v>
      </c>
      <c r="L86" s="9" t="s">
        <v>61</v>
      </c>
    </row>
    <row r="87" spans="1:12" s="3" customFormat="1" ht="12" customHeight="1" x14ac:dyDescent="0.2">
      <c r="A87" s="11">
        <v>61</v>
      </c>
      <c r="B87" s="11">
        <v>-28.2</v>
      </c>
      <c r="C87" s="11">
        <v>-29.7</v>
      </c>
      <c r="D87" s="12">
        <v>0</v>
      </c>
      <c r="E87" s="12">
        <v>0</v>
      </c>
      <c r="F87" s="12">
        <v>0</v>
      </c>
      <c r="G87" s="12">
        <v>5</v>
      </c>
      <c r="H87" s="11" t="s">
        <v>59</v>
      </c>
      <c r="I87" s="11" t="s">
        <v>77</v>
      </c>
      <c r="J87" s="13">
        <v>48</v>
      </c>
      <c r="K87" s="13">
        <v>100</v>
      </c>
      <c r="L87" s="9" t="s">
        <v>61</v>
      </c>
    </row>
    <row r="88" spans="1:12" s="3" customFormat="1" ht="12" customHeight="1" x14ac:dyDescent="0.2">
      <c r="A88" s="11">
        <v>61</v>
      </c>
      <c r="B88" s="11">
        <v>-25.4</v>
      </c>
      <c r="C88" s="11">
        <v>-28.1</v>
      </c>
      <c r="D88" s="12">
        <v>0</v>
      </c>
      <c r="E88" s="12">
        <v>0</v>
      </c>
      <c r="F88" s="12">
        <v>0</v>
      </c>
      <c r="G88" s="12">
        <v>5</v>
      </c>
      <c r="H88" s="11" t="s">
        <v>59</v>
      </c>
      <c r="I88" s="11" t="s">
        <v>78</v>
      </c>
      <c r="J88" s="13">
        <v>48</v>
      </c>
      <c r="K88" s="13">
        <v>100</v>
      </c>
      <c r="L88" s="9" t="s">
        <v>61</v>
      </c>
    </row>
    <row r="89" spans="1:12" s="3" customFormat="1" ht="12" customHeight="1" x14ac:dyDescent="0.2">
      <c r="A89" s="11">
        <v>61</v>
      </c>
      <c r="B89" s="11">
        <v>-29.9</v>
      </c>
      <c r="C89" s="11">
        <v>-29</v>
      </c>
      <c r="D89" s="12">
        <v>0</v>
      </c>
      <c r="E89" s="12">
        <v>0</v>
      </c>
      <c r="F89" s="12">
        <v>0</v>
      </c>
      <c r="G89" s="12">
        <v>5</v>
      </c>
      <c r="H89" s="11" t="s">
        <v>59</v>
      </c>
      <c r="I89" s="11" t="s">
        <v>79</v>
      </c>
      <c r="J89" s="13">
        <v>48</v>
      </c>
      <c r="K89" s="13">
        <v>100</v>
      </c>
      <c r="L89" s="9" t="s">
        <v>61</v>
      </c>
    </row>
    <row r="90" spans="1:12" s="3" customFormat="1" ht="12" customHeight="1" x14ac:dyDescent="0.2">
      <c r="A90" s="11">
        <v>61</v>
      </c>
      <c r="B90" s="11">
        <v>-25.3</v>
      </c>
      <c r="C90" s="11">
        <v>-27.2</v>
      </c>
      <c r="D90" s="12">
        <v>0</v>
      </c>
      <c r="E90" s="12">
        <v>0</v>
      </c>
      <c r="F90" s="12">
        <v>0</v>
      </c>
      <c r="G90" s="12">
        <v>5</v>
      </c>
      <c r="H90" s="11" t="s">
        <v>59</v>
      </c>
      <c r="I90" s="11" t="s">
        <v>80</v>
      </c>
      <c r="J90" s="13">
        <v>48</v>
      </c>
      <c r="K90" s="13">
        <v>100</v>
      </c>
      <c r="L90" s="9" t="s">
        <v>61</v>
      </c>
    </row>
    <row r="91" spans="1:12" s="3" customFormat="1" ht="12" customHeight="1" x14ac:dyDescent="0.2">
      <c r="A91" s="11">
        <v>61</v>
      </c>
      <c r="B91" s="11">
        <v>-26</v>
      </c>
      <c r="C91" s="11">
        <v>-28.5</v>
      </c>
      <c r="D91" s="12">
        <v>0</v>
      </c>
      <c r="E91" s="12">
        <v>0</v>
      </c>
      <c r="F91" s="12">
        <v>0</v>
      </c>
      <c r="G91" s="12">
        <v>5</v>
      </c>
      <c r="H91" s="11" t="s">
        <v>59</v>
      </c>
      <c r="I91" s="11" t="s">
        <v>81</v>
      </c>
      <c r="J91" s="13">
        <v>42</v>
      </c>
      <c r="K91" s="13">
        <v>100.5</v>
      </c>
      <c r="L91" s="9" t="s">
        <v>61</v>
      </c>
    </row>
    <row r="92" spans="1:12" s="3" customFormat="1" ht="12" customHeight="1" x14ac:dyDescent="0.2">
      <c r="A92" s="11">
        <v>61</v>
      </c>
      <c r="B92" s="11">
        <v>-26.4</v>
      </c>
      <c r="C92" s="11">
        <v>-28.4</v>
      </c>
      <c r="D92" s="12">
        <v>0</v>
      </c>
      <c r="E92" s="12">
        <v>0</v>
      </c>
      <c r="F92" s="12">
        <v>0</v>
      </c>
      <c r="G92" s="12">
        <v>5</v>
      </c>
      <c r="H92" s="11" t="s">
        <v>59</v>
      </c>
      <c r="I92" s="11" t="s">
        <v>82</v>
      </c>
      <c r="J92" s="13">
        <v>42</v>
      </c>
      <c r="K92" s="13">
        <v>100.5</v>
      </c>
      <c r="L92" s="9" t="s">
        <v>61</v>
      </c>
    </row>
    <row r="93" spans="1:12" s="3" customFormat="1" ht="12" customHeight="1" x14ac:dyDescent="0.2">
      <c r="A93" s="11">
        <v>61</v>
      </c>
      <c r="B93" s="11">
        <v>-32.1</v>
      </c>
      <c r="C93" s="11">
        <v>-30.5</v>
      </c>
      <c r="D93" s="12">
        <v>0</v>
      </c>
      <c r="E93" s="12">
        <v>0</v>
      </c>
      <c r="F93" s="12">
        <v>0</v>
      </c>
      <c r="G93" s="12">
        <v>5</v>
      </c>
      <c r="H93" s="11" t="s">
        <v>59</v>
      </c>
      <c r="I93" s="11" t="s">
        <v>83</v>
      </c>
      <c r="J93" s="13">
        <v>42</v>
      </c>
      <c r="K93" s="13">
        <v>100.5</v>
      </c>
      <c r="L93" s="9" t="s">
        <v>61</v>
      </c>
    </row>
    <row r="94" spans="1:12" s="3" customFormat="1" ht="12" customHeight="1" x14ac:dyDescent="0.2">
      <c r="A94" s="11">
        <v>61</v>
      </c>
      <c r="B94" s="11">
        <v>-25.6</v>
      </c>
      <c r="C94" s="11">
        <v>-27.6</v>
      </c>
      <c r="D94" s="12">
        <v>0</v>
      </c>
      <c r="E94" s="12">
        <v>0</v>
      </c>
      <c r="F94" s="12">
        <v>0</v>
      </c>
      <c r="G94" s="12">
        <v>5</v>
      </c>
      <c r="H94" s="11" t="s">
        <v>59</v>
      </c>
      <c r="I94" s="11" t="s">
        <v>84</v>
      </c>
      <c r="J94" s="13">
        <v>42</v>
      </c>
      <c r="K94" s="13">
        <v>100.5</v>
      </c>
      <c r="L94" s="9" t="s">
        <v>61</v>
      </c>
    </row>
    <row r="95" spans="1:12" s="3" customFormat="1" ht="12" customHeight="1" x14ac:dyDescent="0.2">
      <c r="A95" s="11">
        <v>61</v>
      </c>
      <c r="B95" s="11">
        <v>-29.1</v>
      </c>
      <c r="C95" s="11">
        <v>-29.7</v>
      </c>
      <c r="D95" s="12">
        <v>0</v>
      </c>
      <c r="E95" s="12">
        <v>0</v>
      </c>
      <c r="F95" s="12">
        <v>0</v>
      </c>
      <c r="G95" s="12">
        <v>5</v>
      </c>
      <c r="H95" s="11" t="s">
        <v>59</v>
      </c>
      <c r="I95" s="11" t="s">
        <v>85</v>
      </c>
      <c r="J95" s="13">
        <v>42</v>
      </c>
      <c r="K95" s="13">
        <v>100.5</v>
      </c>
      <c r="L95" s="9" t="s">
        <v>61</v>
      </c>
    </row>
    <row r="96" spans="1:12" s="3" customFormat="1" ht="12" customHeight="1" x14ac:dyDescent="0.2">
      <c r="A96" s="11">
        <v>61</v>
      </c>
      <c r="B96" s="11">
        <v>-21.9</v>
      </c>
      <c r="C96" s="11">
        <v>-29</v>
      </c>
      <c r="D96" s="12">
        <v>0</v>
      </c>
      <c r="E96" s="12">
        <v>0</v>
      </c>
      <c r="F96" s="12">
        <v>0</v>
      </c>
      <c r="G96" s="12">
        <v>5</v>
      </c>
      <c r="H96" s="11" t="s">
        <v>59</v>
      </c>
      <c r="I96" s="11" t="s">
        <v>86</v>
      </c>
      <c r="J96" s="13">
        <v>42</v>
      </c>
      <c r="K96" s="13">
        <v>100.5</v>
      </c>
      <c r="L96" s="9" t="s">
        <v>61</v>
      </c>
    </row>
    <row r="97" spans="1:12" s="3" customFormat="1" ht="12" customHeight="1" x14ac:dyDescent="0.2">
      <c r="A97" s="11">
        <v>61</v>
      </c>
      <c r="B97" s="11">
        <v>-26.4</v>
      </c>
      <c r="C97" s="11">
        <v>-28.9</v>
      </c>
      <c r="D97" s="12">
        <v>0</v>
      </c>
      <c r="E97" s="12">
        <v>0</v>
      </c>
      <c r="F97" s="12">
        <v>0</v>
      </c>
      <c r="G97" s="12">
        <v>5</v>
      </c>
      <c r="H97" s="11" t="s">
        <v>59</v>
      </c>
      <c r="I97" s="11" t="s">
        <v>87</v>
      </c>
      <c r="J97" s="13">
        <v>42</v>
      </c>
      <c r="K97" s="13">
        <v>100.5</v>
      </c>
      <c r="L97" s="9" t="s">
        <v>61</v>
      </c>
    </row>
    <row r="98" spans="1:12" s="3" customFormat="1" ht="12" customHeight="1" x14ac:dyDescent="0.2">
      <c r="A98" s="11">
        <v>61</v>
      </c>
      <c r="B98" s="11">
        <v>-29.7</v>
      </c>
      <c r="C98" s="11">
        <v>-30.4</v>
      </c>
      <c r="D98" s="12">
        <v>0</v>
      </c>
      <c r="E98" s="12">
        <v>0</v>
      </c>
      <c r="F98" s="12">
        <v>0</v>
      </c>
      <c r="G98" s="12">
        <v>5</v>
      </c>
      <c r="H98" s="11" t="s">
        <v>59</v>
      </c>
      <c r="I98" s="11" t="s">
        <v>88</v>
      </c>
      <c r="J98" s="13">
        <v>42</v>
      </c>
      <c r="K98" s="13">
        <v>100.5</v>
      </c>
      <c r="L98" s="9" t="s">
        <v>61</v>
      </c>
    </row>
    <row r="99" spans="1:12" s="3" customFormat="1" ht="12" customHeight="1" x14ac:dyDescent="0.2">
      <c r="A99" s="11">
        <v>61</v>
      </c>
      <c r="B99" s="11">
        <v>-23</v>
      </c>
      <c r="C99" s="11">
        <v>-26.9</v>
      </c>
      <c r="D99" s="12">
        <v>0</v>
      </c>
      <c r="E99" s="12">
        <v>0</v>
      </c>
      <c r="F99" s="12">
        <v>0</v>
      </c>
      <c r="G99" s="12">
        <v>5</v>
      </c>
      <c r="H99" s="11" t="s">
        <v>59</v>
      </c>
      <c r="I99" s="11" t="s">
        <v>89</v>
      </c>
      <c r="J99" s="13">
        <v>40</v>
      </c>
      <c r="K99" s="13">
        <v>100.8</v>
      </c>
      <c r="L99" s="9" t="s">
        <v>61</v>
      </c>
    </row>
    <row r="100" spans="1:12" s="3" customFormat="1" ht="12" customHeight="1" x14ac:dyDescent="0.2">
      <c r="A100" s="11">
        <v>61</v>
      </c>
      <c r="B100" s="11">
        <v>-28</v>
      </c>
      <c r="C100" s="11">
        <v>-30.2</v>
      </c>
      <c r="D100" s="12">
        <v>1</v>
      </c>
      <c r="E100" s="12">
        <v>0</v>
      </c>
      <c r="F100" s="12">
        <v>0</v>
      </c>
      <c r="G100" s="12">
        <v>5</v>
      </c>
      <c r="H100" s="11" t="s">
        <v>59</v>
      </c>
      <c r="I100" s="11" t="s">
        <v>90</v>
      </c>
      <c r="J100" s="13">
        <v>48</v>
      </c>
      <c r="K100" s="13">
        <v>100</v>
      </c>
      <c r="L100" s="9" t="s">
        <v>61</v>
      </c>
    </row>
    <row r="101" spans="1:12" s="3" customFormat="1" ht="12" customHeight="1" x14ac:dyDescent="0.2">
      <c r="A101" s="11">
        <v>61</v>
      </c>
      <c r="B101" s="11">
        <v>-29.2</v>
      </c>
      <c r="C101" s="11">
        <v>-28.7</v>
      </c>
      <c r="D101" s="12">
        <v>1</v>
      </c>
      <c r="E101" s="12">
        <v>0</v>
      </c>
      <c r="F101" s="12">
        <v>0</v>
      </c>
      <c r="G101" s="12">
        <v>5</v>
      </c>
      <c r="H101" s="11" t="s">
        <v>59</v>
      </c>
      <c r="I101" s="11" t="s">
        <v>91</v>
      </c>
      <c r="J101" s="13">
        <v>48</v>
      </c>
      <c r="K101" s="13">
        <v>100</v>
      </c>
      <c r="L101" s="9" t="s">
        <v>61</v>
      </c>
    </row>
    <row r="102" spans="1:12" s="3" customFormat="1" ht="12" customHeight="1" x14ac:dyDescent="0.2">
      <c r="A102" s="11">
        <v>61</v>
      </c>
      <c r="B102" s="11">
        <v>-29</v>
      </c>
      <c r="C102" s="11">
        <v>-28.1</v>
      </c>
      <c r="D102" s="12">
        <v>1</v>
      </c>
      <c r="E102" s="12">
        <v>0</v>
      </c>
      <c r="F102" s="12">
        <v>0</v>
      </c>
      <c r="G102" s="12">
        <v>5</v>
      </c>
      <c r="H102" s="11" t="s">
        <v>59</v>
      </c>
      <c r="I102" s="11" t="s">
        <v>92</v>
      </c>
      <c r="J102" s="13">
        <v>42</v>
      </c>
      <c r="K102" s="13">
        <v>100.5</v>
      </c>
      <c r="L102" s="9" t="s">
        <v>61</v>
      </c>
    </row>
    <row r="103" spans="1:12" s="3" customFormat="1" ht="12" customHeight="1" x14ac:dyDescent="0.2">
      <c r="A103" s="11">
        <v>69.05</v>
      </c>
      <c r="B103" s="11">
        <v>-33.825451000000001</v>
      </c>
      <c r="C103" s="11">
        <v>-32.880549000000002</v>
      </c>
      <c r="D103" s="12">
        <v>1</v>
      </c>
      <c r="E103" s="12">
        <v>0</v>
      </c>
      <c r="F103" s="12">
        <v>0</v>
      </c>
      <c r="G103" s="12">
        <v>5</v>
      </c>
      <c r="H103" s="11" t="s">
        <v>97</v>
      </c>
      <c r="I103" s="11" t="s">
        <v>98</v>
      </c>
      <c r="J103" s="13">
        <v>25</v>
      </c>
      <c r="K103" s="13">
        <v>30</v>
      </c>
      <c r="L103" s="9" t="s">
        <v>99</v>
      </c>
    </row>
    <row r="104" spans="1:12" s="3" customFormat="1" ht="12" customHeight="1" x14ac:dyDescent="0.2">
      <c r="A104" s="11">
        <v>69.05</v>
      </c>
      <c r="B104" s="11">
        <v>-31.995782999999999</v>
      </c>
      <c r="C104" s="11">
        <v>-32.470770999999999</v>
      </c>
      <c r="D104" s="12">
        <v>1</v>
      </c>
      <c r="E104" s="12">
        <v>0</v>
      </c>
      <c r="F104" s="12">
        <v>0</v>
      </c>
      <c r="G104" s="12">
        <v>5</v>
      </c>
      <c r="H104" s="11" t="s">
        <v>97</v>
      </c>
      <c r="I104" s="11" t="s">
        <v>100</v>
      </c>
      <c r="J104" s="13">
        <v>25</v>
      </c>
      <c r="K104" s="13">
        <v>30</v>
      </c>
      <c r="L104" s="9" t="s">
        <v>99</v>
      </c>
    </row>
    <row r="105" spans="1:12" s="3" customFormat="1" ht="12" customHeight="1" x14ac:dyDescent="0.2">
      <c r="A105" s="11">
        <v>69.05</v>
      </c>
      <c r="B105" s="11">
        <v>-32.445497000000003</v>
      </c>
      <c r="C105" s="11">
        <v>-30.202757999999999</v>
      </c>
      <c r="D105" s="12">
        <v>1</v>
      </c>
      <c r="E105" s="12">
        <v>0</v>
      </c>
      <c r="F105" s="12">
        <v>0</v>
      </c>
      <c r="G105" s="12">
        <v>5</v>
      </c>
      <c r="H105" s="11" t="s">
        <v>97</v>
      </c>
      <c r="I105" s="11" t="s">
        <v>101</v>
      </c>
      <c r="J105" s="13">
        <v>25</v>
      </c>
      <c r="K105" s="13">
        <v>30</v>
      </c>
      <c r="L105" s="9" t="s">
        <v>99</v>
      </c>
    </row>
    <row r="106" spans="1:12" s="3" customFormat="1" ht="12" customHeight="1" x14ac:dyDescent="0.2">
      <c r="A106" s="11">
        <v>69.05</v>
      </c>
      <c r="B106" s="11">
        <v>-32.221473000000003</v>
      </c>
      <c r="C106" s="11">
        <v>-31.493943000000002</v>
      </c>
      <c r="D106" s="12">
        <v>1</v>
      </c>
      <c r="E106" s="12">
        <v>1</v>
      </c>
      <c r="F106" s="12">
        <v>0</v>
      </c>
      <c r="G106" s="12">
        <v>5</v>
      </c>
      <c r="H106" s="11" t="s">
        <v>97</v>
      </c>
      <c r="I106" s="11" t="s">
        <v>102</v>
      </c>
      <c r="J106" s="13">
        <v>25</v>
      </c>
      <c r="K106" s="13">
        <v>30</v>
      </c>
      <c r="L106" s="9" t="s">
        <v>99</v>
      </c>
    </row>
    <row r="107" spans="1:12" s="3" customFormat="1" ht="12" customHeight="1" x14ac:dyDescent="0.2">
      <c r="A107" s="11">
        <v>69.05</v>
      </c>
      <c r="B107" s="11">
        <v>-30.613589000000001</v>
      </c>
      <c r="C107" s="11">
        <v>-30.995069999999998</v>
      </c>
      <c r="D107" s="12">
        <v>1</v>
      </c>
      <c r="E107" s="12">
        <v>1</v>
      </c>
      <c r="F107" s="12">
        <v>0</v>
      </c>
      <c r="G107" s="12">
        <v>5</v>
      </c>
      <c r="H107" s="11" t="s">
        <v>97</v>
      </c>
      <c r="I107" s="11" t="s">
        <v>103</v>
      </c>
      <c r="J107" s="13">
        <v>25</v>
      </c>
      <c r="K107" s="13">
        <v>30</v>
      </c>
      <c r="L107" s="9" t="s">
        <v>99</v>
      </c>
    </row>
    <row r="108" spans="1:12" s="3" customFormat="1" ht="12" customHeight="1" x14ac:dyDescent="0.2">
      <c r="A108" s="11">
        <v>69.05</v>
      </c>
      <c r="B108" s="11">
        <v>-30.693743999999999</v>
      </c>
      <c r="C108" s="11">
        <v>-30.674130000000002</v>
      </c>
      <c r="D108" s="12">
        <v>1</v>
      </c>
      <c r="E108" s="12">
        <v>1</v>
      </c>
      <c r="F108" s="12">
        <v>0</v>
      </c>
      <c r="G108" s="12">
        <v>5</v>
      </c>
      <c r="H108" s="11" t="s">
        <v>97</v>
      </c>
      <c r="I108" s="11" t="s">
        <v>104</v>
      </c>
      <c r="J108" s="13">
        <v>25</v>
      </c>
      <c r="K108" s="13">
        <v>30</v>
      </c>
      <c r="L108" s="9" t="s">
        <v>99</v>
      </c>
    </row>
    <row r="109" spans="1:12" s="3" customFormat="1" ht="12" customHeight="1" x14ac:dyDescent="0.2">
      <c r="A109" s="11">
        <v>69.05</v>
      </c>
      <c r="B109" s="11">
        <v>-33.406565000000001</v>
      </c>
      <c r="C109" s="11">
        <v>-32.857598000000003</v>
      </c>
      <c r="D109" s="12">
        <v>1</v>
      </c>
      <c r="E109" s="12">
        <v>1</v>
      </c>
      <c r="F109" s="12">
        <v>0</v>
      </c>
      <c r="G109" s="12">
        <v>5</v>
      </c>
      <c r="H109" s="11" t="s">
        <v>97</v>
      </c>
      <c r="I109" s="11" t="s">
        <v>105</v>
      </c>
      <c r="J109" s="13">
        <v>25</v>
      </c>
      <c r="K109" s="13">
        <v>30</v>
      </c>
      <c r="L109" s="9" t="s">
        <v>99</v>
      </c>
    </row>
    <row r="110" spans="1:12" s="3" customFormat="1" ht="12" customHeight="1" x14ac:dyDescent="0.2">
      <c r="A110" s="11">
        <v>69.05</v>
      </c>
      <c r="B110" s="11">
        <v>-33.039046999999997</v>
      </c>
      <c r="C110" s="11">
        <v>-32.664319999999996</v>
      </c>
      <c r="D110" s="12">
        <v>1</v>
      </c>
      <c r="E110" s="12">
        <v>1</v>
      </c>
      <c r="F110" s="12">
        <v>0</v>
      </c>
      <c r="G110" s="12">
        <v>5</v>
      </c>
      <c r="H110" s="11" t="s">
        <v>97</v>
      </c>
      <c r="I110" s="11" t="s">
        <v>106</v>
      </c>
      <c r="J110" s="13">
        <v>25</v>
      </c>
      <c r="K110" s="13">
        <v>30</v>
      </c>
      <c r="L110" s="9" t="s">
        <v>99</v>
      </c>
    </row>
    <row r="111" spans="1:12" s="3" customFormat="1" ht="12" customHeight="1" x14ac:dyDescent="0.2">
      <c r="A111" s="11">
        <v>69.05</v>
      </c>
      <c r="B111" s="11">
        <v>-32.060212</v>
      </c>
      <c r="C111" s="11">
        <v>-34.752999000000003</v>
      </c>
      <c r="D111" s="12">
        <v>1</v>
      </c>
      <c r="E111" s="12">
        <v>1</v>
      </c>
      <c r="F111" s="12">
        <v>0</v>
      </c>
      <c r="G111" s="12">
        <v>5</v>
      </c>
      <c r="H111" s="11" t="s">
        <v>97</v>
      </c>
      <c r="I111" s="11" t="s">
        <v>107</v>
      </c>
      <c r="J111" s="13">
        <v>25</v>
      </c>
      <c r="K111" s="13">
        <v>30</v>
      </c>
      <c r="L111" s="9" t="s">
        <v>99</v>
      </c>
    </row>
    <row r="112" spans="1:12" s="3" customFormat="1" ht="12" customHeight="1" x14ac:dyDescent="0.2">
      <c r="A112" s="11">
        <v>69.05</v>
      </c>
      <c r="B112" s="11">
        <v>-31.739494000000001</v>
      </c>
      <c r="C112" s="11">
        <v>-30.752877999999999</v>
      </c>
      <c r="D112" s="12">
        <v>1</v>
      </c>
      <c r="E112" s="12">
        <v>0</v>
      </c>
      <c r="F112" s="12">
        <v>0</v>
      </c>
      <c r="G112" s="12">
        <v>5</v>
      </c>
      <c r="H112" s="11" t="s">
        <v>97</v>
      </c>
      <c r="I112" s="11" t="s">
        <v>108</v>
      </c>
      <c r="J112" s="13">
        <v>26</v>
      </c>
      <c r="K112" s="13">
        <v>33.5</v>
      </c>
      <c r="L112" s="9" t="s">
        <v>99</v>
      </c>
    </row>
    <row r="113" spans="1:12" s="7" customFormat="1" ht="12" customHeight="1" x14ac:dyDescent="0.2">
      <c r="A113" s="11">
        <v>69.05</v>
      </c>
      <c r="B113" s="11">
        <v>-32.442565000000002</v>
      </c>
      <c r="C113" s="11">
        <v>-31.390830999999999</v>
      </c>
      <c r="D113" s="12">
        <v>1</v>
      </c>
      <c r="E113" s="12">
        <v>0</v>
      </c>
      <c r="F113" s="12">
        <v>0</v>
      </c>
      <c r="G113" s="12">
        <v>5</v>
      </c>
      <c r="H113" s="11" t="s">
        <v>97</v>
      </c>
      <c r="I113" s="11" t="s">
        <v>109</v>
      </c>
      <c r="J113" s="13">
        <v>26</v>
      </c>
      <c r="K113" s="13">
        <v>33.5</v>
      </c>
      <c r="L113" s="9" t="s">
        <v>99</v>
      </c>
    </row>
    <row r="114" spans="1:12" s="7" customFormat="1" ht="12" customHeight="1" x14ac:dyDescent="0.2">
      <c r="A114" s="11">
        <v>69.05</v>
      </c>
      <c r="B114" s="11">
        <v>-32.903402</v>
      </c>
      <c r="C114" s="11">
        <v>-32.172252999999998</v>
      </c>
      <c r="D114" s="12">
        <v>1</v>
      </c>
      <c r="E114" s="12">
        <v>0</v>
      </c>
      <c r="F114" s="12">
        <v>0</v>
      </c>
      <c r="G114" s="12">
        <v>5</v>
      </c>
      <c r="H114" s="11" t="s">
        <v>97</v>
      </c>
      <c r="I114" s="11" t="s">
        <v>110</v>
      </c>
      <c r="J114" s="13">
        <v>26</v>
      </c>
      <c r="K114" s="13">
        <v>33.5</v>
      </c>
      <c r="L114" s="9" t="s">
        <v>99</v>
      </c>
    </row>
    <row r="115" spans="1:12" s="7" customFormat="1" ht="12" customHeight="1" x14ac:dyDescent="0.2">
      <c r="A115" s="11">
        <v>69.05</v>
      </c>
      <c r="B115" s="11">
        <v>-33.616014</v>
      </c>
      <c r="C115" s="11">
        <v>-32.878574999999998</v>
      </c>
      <c r="D115" s="12">
        <v>1</v>
      </c>
      <c r="E115" s="12">
        <v>1</v>
      </c>
      <c r="F115" s="12">
        <v>0</v>
      </c>
      <c r="G115" s="12">
        <v>5</v>
      </c>
      <c r="H115" s="11" t="s">
        <v>97</v>
      </c>
      <c r="I115" s="11" t="s">
        <v>111</v>
      </c>
      <c r="J115" s="13">
        <v>26</v>
      </c>
      <c r="K115" s="13">
        <v>33.5</v>
      </c>
      <c r="L115" s="9" t="s">
        <v>99</v>
      </c>
    </row>
    <row r="116" spans="1:12" s="7" customFormat="1" ht="12" customHeight="1" x14ac:dyDescent="0.2">
      <c r="A116" s="11">
        <v>69.05</v>
      </c>
      <c r="B116" s="11">
        <v>-34.579717000000002</v>
      </c>
      <c r="C116" s="11">
        <v>-32.814889999999998</v>
      </c>
      <c r="D116" s="12">
        <v>1</v>
      </c>
      <c r="E116" s="12">
        <v>1</v>
      </c>
      <c r="F116" s="12">
        <v>0</v>
      </c>
      <c r="G116" s="12">
        <v>5</v>
      </c>
      <c r="H116" s="11" t="s">
        <v>97</v>
      </c>
      <c r="I116" s="11" t="s">
        <v>112</v>
      </c>
      <c r="J116" s="13">
        <v>26</v>
      </c>
      <c r="K116" s="13">
        <v>33.5</v>
      </c>
      <c r="L116" s="9" t="s">
        <v>99</v>
      </c>
    </row>
    <row r="117" spans="1:12" s="7" customFormat="1" ht="12" customHeight="1" x14ac:dyDescent="0.2">
      <c r="A117" s="11">
        <v>69.05</v>
      </c>
      <c r="B117" s="11">
        <v>-34.661484999999999</v>
      </c>
      <c r="C117" s="11">
        <v>-31.677652999999999</v>
      </c>
      <c r="D117" s="12">
        <v>1</v>
      </c>
      <c r="E117" s="12">
        <v>0</v>
      </c>
      <c r="F117" s="12">
        <v>0</v>
      </c>
      <c r="G117" s="12">
        <v>5</v>
      </c>
      <c r="H117" s="11" t="s">
        <v>97</v>
      </c>
      <c r="I117" s="11" t="s">
        <v>113</v>
      </c>
      <c r="J117" s="13">
        <v>26</v>
      </c>
      <c r="K117" s="13">
        <v>33.5</v>
      </c>
      <c r="L117" s="9" t="s">
        <v>99</v>
      </c>
    </row>
    <row r="118" spans="1:12" s="7" customFormat="1" ht="12" customHeight="1" x14ac:dyDescent="0.2">
      <c r="A118" s="11">
        <v>69.05</v>
      </c>
      <c r="B118" s="11">
        <v>-31.800307</v>
      </c>
      <c r="C118" s="11">
        <v>-29.649346000000001</v>
      </c>
      <c r="D118" s="12">
        <v>1</v>
      </c>
      <c r="E118" s="12">
        <v>0</v>
      </c>
      <c r="F118" s="12">
        <v>0</v>
      </c>
      <c r="G118" s="12">
        <v>5</v>
      </c>
      <c r="H118" s="11" t="s">
        <v>97</v>
      </c>
      <c r="I118" s="11" t="s">
        <v>114</v>
      </c>
      <c r="J118" s="13">
        <v>26</v>
      </c>
      <c r="K118" s="13">
        <v>33.5</v>
      </c>
      <c r="L118" s="9" t="s">
        <v>99</v>
      </c>
    </row>
    <row r="119" spans="1:12" s="7" customFormat="1" ht="12" customHeight="1" x14ac:dyDescent="0.2">
      <c r="A119" s="11">
        <v>69.05</v>
      </c>
      <c r="B119" s="11">
        <v>-32.789642000000001</v>
      </c>
      <c r="C119" s="11">
        <v>-31.111547000000002</v>
      </c>
      <c r="D119" s="12">
        <v>1</v>
      </c>
      <c r="E119" s="12">
        <v>0</v>
      </c>
      <c r="F119" s="12">
        <v>0</v>
      </c>
      <c r="G119" s="12">
        <v>5</v>
      </c>
      <c r="H119" s="11" t="s">
        <v>97</v>
      </c>
      <c r="I119" s="11" t="s">
        <v>115</v>
      </c>
      <c r="J119" s="13">
        <v>26</v>
      </c>
      <c r="K119" s="13">
        <v>33.5</v>
      </c>
      <c r="L119" s="9" t="s">
        <v>99</v>
      </c>
    </row>
    <row r="120" spans="1:12" s="7" customFormat="1" ht="12" customHeight="1" x14ac:dyDescent="0.2">
      <c r="A120" s="11">
        <v>69.05</v>
      </c>
      <c r="B120" s="11">
        <v>-32.79862</v>
      </c>
      <c r="C120" s="11">
        <v>-32.110477000000003</v>
      </c>
      <c r="D120" s="12">
        <v>1</v>
      </c>
      <c r="E120" s="12">
        <v>0</v>
      </c>
      <c r="F120" s="12">
        <v>0</v>
      </c>
      <c r="G120" s="12">
        <v>5</v>
      </c>
      <c r="H120" s="11" t="s">
        <v>97</v>
      </c>
      <c r="I120" s="11" t="s">
        <v>116</v>
      </c>
      <c r="J120" s="13">
        <v>26</v>
      </c>
      <c r="K120" s="13">
        <v>33.5</v>
      </c>
      <c r="L120" s="9" t="s">
        <v>99</v>
      </c>
    </row>
    <row r="121" spans="1:12" s="7" customFormat="1" ht="12" customHeight="1" x14ac:dyDescent="0.2">
      <c r="A121" s="11">
        <v>69.05</v>
      </c>
      <c r="B121" s="11">
        <v>-33.420088999999997</v>
      </c>
      <c r="C121" s="11">
        <v>-31.867868999999999</v>
      </c>
      <c r="D121" s="12">
        <v>1</v>
      </c>
      <c r="E121" s="12">
        <v>1</v>
      </c>
      <c r="F121" s="12">
        <v>0</v>
      </c>
      <c r="G121" s="12">
        <v>5</v>
      </c>
      <c r="H121" s="11" t="s">
        <v>97</v>
      </c>
      <c r="I121" s="11" t="s">
        <v>117</v>
      </c>
      <c r="J121" s="13">
        <v>26</v>
      </c>
      <c r="K121" s="13">
        <v>33.5</v>
      </c>
      <c r="L121" s="9" t="s">
        <v>99</v>
      </c>
    </row>
    <row r="122" spans="1:12" s="7" customFormat="1" ht="12" customHeight="1" x14ac:dyDescent="0.2">
      <c r="A122" s="11">
        <v>69.05</v>
      </c>
      <c r="B122" s="11">
        <v>-34.597724999999997</v>
      </c>
      <c r="C122" s="11">
        <v>-33.404760000000003</v>
      </c>
      <c r="D122" s="12">
        <v>1</v>
      </c>
      <c r="E122" s="12">
        <v>1</v>
      </c>
      <c r="F122" s="12">
        <v>0</v>
      </c>
      <c r="G122" s="12">
        <v>5</v>
      </c>
      <c r="H122" s="11" t="s">
        <v>97</v>
      </c>
      <c r="I122" s="11" t="s">
        <v>118</v>
      </c>
      <c r="J122" s="13">
        <v>26</v>
      </c>
      <c r="K122" s="13">
        <v>33.5</v>
      </c>
      <c r="L122" s="9" t="s">
        <v>99</v>
      </c>
    </row>
    <row r="123" spans="1:12" s="7" customFormat="1" ht="12" customHeight="1" x14ac:dyDescent="0.2">
      <c r="A123" s="11">
        <v>69.05</v>
      </c>
      <c r="B123" s="11">
        <v>-36.142417000000002</v>
      </c>
      <c r="C123" s="11">
        <v>-36.104064000000001</v>
      </c>
      <c r="D123" s="12">
        <v>1</v>
      </c>
      <c r="E123" s="12">
        <v>1</v>
      </c>
      <c r="F123" s="12">
        <v>0</v>
      </c>
      <c r="G123" s="12">
        <v>5</v>
      </c>
      <c r="H123" s="11" t="s">
        <v>97</v>
      </c>
      <c r="I123" s="11" t="s">
        <v>119</v>
      </c>
      <c r="J123" s="13">
        <v>26</v>
      </c>
      <c r="K123" s="13">
        <v>33.5</v>
      </c>
      <c r="L123" s="9" t="s">
        <v>99</v>
      </c>
    </row>
    <row r="124" spans="1:12" s="7" customFormat="1" ht="12" customHeight="1" x14ac:dyDescent="0.2">
      <c r="A124" s="11">
        <v>74.8</v>
      </c>
      <c r="B124" s="11">
        <v>-29.779713999999998</v>
      </c>
      <c r="C124" s="11">
        <v>-30.712762999999999</v>
      </c>
      <c r="D124" s="12">
        <v>1</v>
      </c>
      <c r="E124" s="12">
        <v>1</v>
      </c>
      <c r="F124" s="12">
        <v>0</v>
      </c>
      <c r="G124" s="12">
        <v>5</v>
      </c>
      <c r="H124" s="11" t="s">
        <v>97</v>
      </c>
      <c r="I124" s="11" t="s">
        <v>120</v>
      </c>
      <c r="J124" s="13">
        <v>25</v>
      </c>
      <c r="K124" s="13">
        <v>30</v>
      </c>
      <c r="L124" s="9" t="s">
        <v>99</v>
      </c>
    </row>
    <row r="125" spans="1:12" s="7" customFormat="1" ht="12" customHeight="1" x14ac:dyDescent="0.2">
      <c r="A125" s="11">
        <v>74.8</v>
      </c>
      <c r="B125" s="11">
        <v>-32.175584000000001</v>
      </c>
      <c r="C125" s="11">
        <v>-32.007874999999999</v>
      </c>
      <c r="D125" s="12">
        <v>1</v>
      </c>
      <c r="E125" s="12">
        <v>1</v>
      </c>
      <c r="F125" s="12">
        <v>0</v>
      </c>
      <c r="G125" s="12">
        <v>5</v>
      </c>
      <c r="H125" s="11" t="s">
        <v>97</v>
      </c>
      <c r="I125" s="11" t="s">
        <v>121</v>
      </c>
      <c r="J125" s="13">
        <v>25</v>
      </c>
      <c r="K125" s="13">
        <v>30</v>
      </c>
      <c r="L125" s="9" t="s">
        <v>99</v>
      </c>
    </row>
    <row r="126" spans="1:12" s="7" customFormat="1" ht="12" customHeight="1" x14ac:dyDescent="0.2">
      <c r="A126" s="11">
        <v>74.8</v>
      </c>
      <c r="B126" s="11">
        <v>-34.711764000000002</v>
      </c>
      <c r="C126" s="11">
        <v>-34.932698000000002</v>
      </c>
      <c r="D126" s="12">
        <v>1</v>
      </c>
      <c r="E126" s="12">
        <v>1</v>
      </c>
      <c r="F126" s="12">
        <v>0</v>
      </c>
      <c r="G126" s="12">
        <v>5</v>
      </c>
      <c r="H126" s="11" t="s">
        <v>97</v>
      </c>
      <c r="I126" s="11" t="s">
        <v>122</v>
      </c>
      <c r="J126" s="13">
        <v>25</v>
      </c>
      <c r="K126" s="13">
        <v>30</v>
      </c>
      <c r="L126" s="9" t="s">
        <v>99</v>
      </c>
    </row>
    <row r="127" spans="1:12" s="7" customFormat="1" ht="12" customHeight="1" x14ac:dyDescent="0.2">
      <c r="A127" s="11">
        <v>74.8</v>
      </c>
      <c r="B127" s="11">
        <v>-28.973858</v>
      </c>
      <c r="C127" s="11">
        <v>-29.370373000000001</v>
      </c>
      <c r="D127" s="12">
        <v>1</v>
      </c>
      <c r="E127" s="12">
        <v>0</v>
      </c>
      <c r="F127" s="12">
        <v>0</v>
      </c>
      <c r="G127" s="12">
        <v>5</v>
      </c>
      <c r="H127" s="11" t="s">
        <v>97</v>
      </c>
      <c r="I127" s="11" t="s">
        <v>123</v>
      </c>
      <c r="J127" s="13">
        <v>26</v>
      </c>
      <c r="K127" s="13">
        <v>33.5</v>
      </c>
      <c r="L127" s="9" t="s">
        <v>99</v>
      </c>
    </row>
    <row r="128" spans="1:12" s="6" customFormat="1" ht="12" customHeight="1" x14ac:dyDescent="0.2">
      <c r="A128" s="11">
        <v>74.8</v>
      </c>
      <c r="B128" s="11">
        <v>-33.603464000000002</v>
      </c>
      <c r="C128" s="11">
        <v>-34.496507999999999</v>
      </c>
      <c r="D128" s="12">
        <v>1</v>
      </c>
      <c r="E128" s="12">
        <v>0</v>
      </c>
      <c r="F128" s="12">
        <v>0</v>
      </c>
      <c r="G128" s="12">
        <v>5</v>
      </c>
      <c r="H128" s="11" t="s">
        <v>97</v>
      </c>
      <c r="I128" s="11" t="s">
        <v>124</v>
      </c>
      <c r="J128" s="13">
        <v>26</v>
      </c>
      <c r="K128" s="13">
        <v>33.5</v>
      </c>
      <c r="L128" s="9" t="s">
        <v>99</v>
      </c>
    </row>
    <row r="129" spans="1:12" s="6" customFormat="1" ht="12" customHeight="1" x14ac:dyDescent="0.2">
      <c r="A129" s="11">
        <v>74.8</v>
      </c>
      <c r="B129" s="11">
        <v>-31.439215000000001</v>
      </c>
      <c r="C129" s="11">
        <v>-29.825541999999999</v>
      </c>
      <c r="D129" s="12">
        <v>1</v>
      </c>
      <c r="E129" s="12">
        <v>1</v>
      </c>
      <c r="F129" s="12">
        <v>0</v>
      </c>
      <c r="G129" s="12">
        <v>5</v>
      </c>
      <c r="H129" s="11" t="s">
        <v>97</v>
      </c>
      <c r="I129" s="11" t="s">
        <v>125</v>
      </c>
      <c r="J129" s="13">
        <v>26</v>
      </c>
      <c r="K129" s="13">
        <v>33.5</v>
      </c>
      <c r="L129" s="9" t="s">
        <v>99</v>
      </c>
    </row>
    <row r="130" spans="1:12" s="6" customFormat="1" ht="12" customHeight="1" x14ac:dyDescent="0.2">
      <c r="A130" s="11">
        <v>74.8</v>
      </c>
      <c r="B130" s="11">
        <v>-29.099440000000001</v>
      </c>
      <c r="C130" s="11">
        <v>-31.396487</v>
      </c>
      <c r="D130" s="12">
        <v>1</v>
      </c>
      <c r="E130" s="12">
        <v>0</v>
      </c>
      <c r="F130" s="12">
        <v>0</v>
      </c>
      <c r="G130" s="12">
        <v>5</v>
      </c>
      <c r="H130" s="11" t="s">
        <v>97</v>
      </c>
      <c r="I130" s="11" t="s">
        <v>126</v>
      </c>
      <c r="J130" s="13">
        <v>26</v>
      </c>
      <c r="K130" s="13">
        <v>33.5</v>
      </c>
      <c r="L130" s="9" t="s">
        <v>99</v>
      </c>
    </row>
    <row r="131" spans="1:12" s="6" customFormat="1" ht="12" customHeight="1" x14ac:dyDescent="0.2">
      <c r="A131" s="11">
        <v>74.8</v>
      </c>
      <c r="B131" s="11">
        <v>-34.512267000000001</v>
      </c>
      <c r="C131" s="11">
        <v>-35.532496000000002</v>
      </c>
      <c r="D131" s="12">
        <v>1</v>
      </c>
      <c r="E131" s="12">
        <v>0</v>
      </c>
      <c r="F131" s="12">
        <v>0</v>
      </c>
      <c r="G131" s="12">
        <v>5</v>
      </c>
      <c r="H131" s="11" t="s">
        <v>97</v>
      </c>
      <c r="I131" s="11" t="s">
        <v>127</v>
      </c>
      <c r="J131" s="13">
        <v>26</v>
      </c>
      <c r="K131" s="13">
        <v>33.5</v>
      </c>
      <c r="L131" s="9" t="s">
        <v>99</v>
      </c>
    </row>
    <row r="132" spans="1:12" s="6" customFormat="1" ht="12" customHeight="1" x14ac:dyDescent="0.2">
      <c r="A132" s="11">
        <v>74.8</v>
      </c>
      <c r="B132" s="11">
        <v>-34.275770000000001</v>
      </c>
      <c r="C132" s="11">
        <v>-34.189765999999999</v>
      </c>
      <c r="D132" s="12">
        <v>1</v>
      </c>
      <c r="E132" s="12">
        <v>0</v>
      </c>
      <c r="F132" s="12">
        <v>0</v>
      </c>
      <c r="G132" s="12">
        <v>5</v>
      </c>
      <c r="H132" s="11" t="s">
        <v>97</v>
      </c>
      <c r="I132" s="11" t="s">
        <v>128</v>
      </c>
      <c r="J132" s="13">
        <v>26</v>
      </c>
      <c r="K132" s="13">
        <v>33.5</v>
      </c>
      <c r="L132" s="9" t="s">
        <v>99</v>
      </c>
    </row>
    <row r="133" spans="1:12" s="6" customFormat="1" ht="12" customHeight="1" x14ac:dyDescent="0.2">
      <c r="A133" s="11">
        <v>74.8</v>
      </c>
      <c r="B133" s="11">
        <v>-33.458976999999997</v>
      </c>
      <c r="C133" s="11">
        <v>-33.744182000000002</v>
      </c>
      <c r="D133" s="12">
        <v>1</v>
      </c>
      <c r="E133" s="12">
        <v>0</v>
      </c>
      <c r="F133" s="12">
        <v>0</v>
      </c>
      <c r="G133" s="12">
        <v>5</v>
      </c>
      <c r="H133" s="11" t="s">
        <v>97</v>
      </c>
      <c r="I133" s="11" t="s">
        <v>129</v>
      </c>
      <c r="J133" s="13">
        <v>26</v>
      </c>
      <c r="K133" s="13">
        <v>33.5</v>
      </c>
      <c r="L133" s="9" t="s">
        <v>99</v>
      </c>
    </row>
    <row r="134" spans="1:12" s="2" customFormat="1" ht="12" customHeight="1" x14ac:dyDescent="0.2">
      <c r="A134" s="11">
        <v>74.8</v>
      </c>
      <c r="B134" s="11">
        <v>-32.978847999999999</v>
      </c>
      <c r="C134" s="11">
        <v>-30.161871000000001</v>
      </c>
      <c r="D134" s="12">
        <v>1</v>
      </c>
      <c r="E134" s="12">
        <v>0</v>
      </c>
      <c r="F134" s="12">
        <v>0</v>
      </c>
      <c r="G134" s="12">
        <v>5</v>
      </c>
      <c r="H134" s="11" t="s">
        <v>97</v>
      </c>
      <c r="I134" s="11" t="s">
        <v>130</v>
      </c>
      <c r="J134" s="13">
        <v>26</v>
      </c>
      <c r="K134" s="13">
        <v>33.5</v>
      </c>
      <c r="L134" s="9" t="s">
        <v>99</v>
      </c>
    </row>
    <row r="135" spans="1:12" s="2" customFormat="1" ht="12" customHeight="1" x14ac:dyDescent="0.2">
      <c r="A135" s="11">
        <v>74.8</v>
      </c>
      <c r="B135" s="11">
        <v>-31.352727000000002</v>
      </c>
      <c r="C135" s="11">
        <v>-29.585249000000001</v>
      </c>
      <c r="D135" s="12">
        <v>1</v>
      </c>
      <c r="E135" s="12">
        <v>1</v>
      </c>
      <c r="F135" s="12">
        <v>0</v>
      </c>
      <c r="G135" s="12">
        <v>5</v>
      </c>
      <c r="H135" s="11" t="s">
        <v>97</v>
      </c>
      <c r="I135" s="11" t="s">
        <v>131</v>
      </c>
      <c r="J135" s="13">
        <v>26</v>
      </c>
      <c r="K135" s="13">
        <v>33.5</v>
      </c>
      <c r="L135" s="9" t="s">
        <v>99</v>
      </c>
    </row>
    <row r="136" spans="1:12" s="6" customFormat="1" ht="12" customHeight="1" x14ac:dyDescent="0.2">
      <c r="A136" s="11">
        <v>74.8</v>
      </c>
      <c r="B136" s="11">
        <v>-31.287241999999999</v>
      </c>
      <c r="C136" s="11">
        <v>-30.252707000000001</v>
      </c>
      <c r="D136" s="12">
        <v>1</v>
      </c>
      <c r="E136" s="12">
        <v>1</v>
      </c>
      <c r="F136" s="12">
        <v>0</v>
      </c>
      <c r="G136" s="12">
        <v>5</v>
      </c>
      <c r="H136" s="11" t="s">
        <v>97</v>
      </c>
      <c r="I136" s="11" t="s">
        <v>132</v>
      </c>
      <c r="J136" s="13">
        <v>26</v>
      </c>
      <c r="K136" s="13">
        <v>33.5</v>
      </c>
      <c r="L136" s="9" t="s">
        <v>99</v>
      </c>
    </row>
    <row r="137" spans="1:12" s="2" customFormat="1" ht="12" customHeight="1" x14ac:dyDescent="0.2">
      <c r="A137" s="11">
        <v>74.8</v>
      </c>
      <c r="B137" s="11">
        <v>-34.574002999999998</v>
      </c>
      <c r="C137" s="11">
        <v>-33.314180999999998</v>
      </c>
      <c r="D137" s="12">
        <v>1</v>
      </c>
      <c r="E137" s="12">
        <v>1</v>
      </c>
      <c r="F137" s="12">
        <v>0</v>
      </c>
      <c r="G137" s="12">
        <v>5</v>
      </c>
      <c r="H137" s="11" t="s">
        <v>97</v>
      </c>
      <c r="I137" s="11" t="s">
        <v>133</v>
      </c>
      <c r="J137" s="13">
        <v>26</v>
      </c>
      <c r="K137" s="13">
        <v>33.5</v>
      </c>
      <c r="L137" s="9" t="s">
        <v>99</v>
      </c>
    </row>
    <row r="138" spans="1:12" s="2" customFormat="1" ht="12" customHeight="1" x14ac:dyDescent="0.2">
      <c r="A138" s="11">
        <v>74.8</v>
      </c>
      <c r="B138" s="11">
        <v>-34.592967000000002</v>
      </c>
      <c r="C138" s="11">
        <v>-34.610790999999999</v>
      </c>
      <c r="D138" s="12">
        <v>1</v>
      </c>
      <c r="E138" s="12">
        <v>1</v>
      </c>
      <c r="F138" s="12">
        <v>0</v>
      </c>
      <c r="G138" s="12">
        <v>5</v>
      </c>
      <c r="H138" s="11" t="s">
        <v>97</v>
      </c>
      <c r="I138" s="11" t="s">
        <v>134</v>
      </c>
      <c r="J138" s="13">
        <v>26</v>
      </c>
      <c r="K138" s="13">
        <v>33.5</v>
      </c>
      <c r="L138" s="9" t="s">
        <v>99</v>
      </c>
    </row>
    <row r="139" spans="1:12" s="2" customFormat="1" ht="12" customHeight="1" x14ac:dyDescent="0.2">
      <c r="A139" s="11">
        <v>74.8</v>
      </c>
      <c r="B139" s="11">
        <v>-34.543443000000003</v>
      </c>
      <c r="C139" s="11">
        <v>-34.039057</v>
      </c>
      <c r="D139" s="12">
        <v>1</v>
      </c>
      <c r="E139" s="12">
        <v>1</v>
      </c>
      <c r="F139" s="12">
        <v>0</v>
      </c>
      <c r="G139" s="12">
        <v>5</v>
      </c>
      <c r="H139" s="11" t="s">
        <v>97</v>
      </c>
      <c r="I139" s="11" t="s">
        <v>135</v>
      </c>
      <c r="J139" s="13">
        <v>26</v>
      </c>
      <c r="K139" s="13">
        <v>33.5</v>
      </c>
      <c r="L139" s="9" t="s">
        <v>99</v>
      </c>
    </row>
    <row r="140" spans="1:12" s="2" customFormat="1" ht="12" customHeight="1" x14ac:dyDescent="0.2">
      <c r="A140" s="11">
        <v>74.8</v>
      </c>
      <c r="B140" s="11">
        <v>-32.669012000000002</v>
      </c>
      <c r="C140" s="11">
        <v>-31.155116</v>
      </c>
      <c r="D140" s="12">
        <v>1</v>
      </c>
      <c r="E140" s="12">
        <v>0</v>
      </c>
      <c r="F140" s="12">
        <v>0</v>
      </c>
      <c r="G140" s="12">
        <v>5</v>
      </c>
      <c r="H140" s="11" t="s">
        <v>97</v>
      </c>
      <c r="I140" s="11" t="s">
        <v>136</v>
      </c>
      <c r="J140" s="13">
        <v>26</v>
      </c>
      <c r="K140" s="13">
        <v>33.5</v>
      </c>
      <c r="L140" s="9" t="s">
        <v>99</v>
      </c>
    </row>
    <row r="141" spans="1:12" s="2" customFormat="1" ht="12" customHeight="1" x14ac:dyDescent="0.2">
      <c r="A141" s="14">
        <v>78</v>
      </c>
      <c r="B141" s="14">
        <v>-29.95</v>
      </c>
      <c r="C141" s="14">
        <v>-30.7</v>
      </c>
      <c r="D141" s="12">
        <v>0</v>
      </c>
      <c r="E141" s="12">
        <v>0</v>
      </c>
      <c r="F141" s="12">
        <v>0</v>
      </c>
      <c r="G141" s="12">
        <v>0</v>
      </c>
      <c r="H141" s="8" t="s">
        <v>137</v>
      </c>
      <c r="I141" s="8" t="s">
        <v>138</v>
      </c>
      <c r="J141" s="13">
        <v>28.923400000000001</v>
      </c>
      <c r="K141" s="13">
        <v>50.820300000000003</v>
      </c>
      <c r="L141" s="9" t="s">
        <v>139</v>
      </c>
    </row>
    <row r="142" spans="1:12" s="2" customFormat="1" ht="12" customHeight="1" x14ac:dyDescent="0.2">
      <c r="A142" s="14">
        <v>85</v>
      </c>
      <c r="B142" s="14">
        <v>-28.3</v>
      </c>
      <c r="C142" s="14">
        <v>-28.6</v>
      </c>
      <c r="D142" s="12">
        <v>0</v>
      </c>
      <c r="E142" s="12">
        <v>0</v>
      </c>
      <c r="F142" s="12">
        <v>0</v>
      </c>
      <c r="G142" s="12">
        <v>0</v>
      </c>
      <c r="H142" s="8" t="s">
        <v>137</v>
      </c>
      <c r="I142" s="8" t="s">
        <v>140</v>
      </c>
      <c r="J142" s="13">
        <v>28.923400000000001</v>
      </c>
      <c r="K142" s="13">
        <v>50.820300000000003</v>
      </c>
      <c r="L142" s="9" t="s">
        <v>139</v>
      </c>
    </row>
    <row r="143" spans="1:12" s="2" customFormat="1" ht="12" customHeight="1" x14ac:dyDescent="0.2">
      <c r="A143" s="14">
        <v>94</v>
      </c>
      <c r="B143" s="14">
        <v>-28.4</v>
      </c>
      <c r="C143" s="14">
        <v>-28.7</v>
      </c>
      <c r="D143" s="12">
        <v>0</v>
      </c>
      <c r="E143" s="12">
        <v>0</v>
      </c>
      <c r="F143" s="12">
        <v>0</v>
      </c>
      <c r="G143" s="12">
        <v>0</v>
      </c>
      <c r="H143" s="8" t="s">
        <v>137</v>
      </c>
      <c r="I143" s="8" t="s">
        <v>141</v>
      </c>
      <c r="J143" s="13">
        <v>28.923400000000001</v>
      </c>
      <c r="K143" s="13">
        <v>50.820300000000003</v>
      </c>
      <c r="L143" s="9" t="s">
        <v>139</v>
      </c>
    </row>
    <row r="144" spans="1:12" s="2" customFormat="1" ht="12" customHeight="1" x14ac:dyDescent="0.2">
      <c r="A144" s="14">
        <v>94</v>
      </c>
      <c r="B144" s="14">
        <v>-28.9</v>
      </c>
      <c r="C144" s="14">
        <v>-29.7</v>
      </c>
      <c r="D144" s="12">
        <v>0</v>
      </c>
      <c r="E144" s="12">
        <v>0</v>
      </c>
      <c r="F144" s="12">
        <v>0</v>
      </c>
      <c r="G144" s="12">
        <v>0</v>
      </c>
      <c r="H144" s="8" t="s">
        <v>137</v>
      </c>
      <c r="I144" s="8" t="s">
        <v>142</v>
      </c>
      <c r="J144" s="13">
        <v>28.923400000000001</v>
      </c>
      <c r="K144" s="13">
        <v>50.820300000000003</v>
      </c>
      <c r="L144" s="9" t="s">
        <v>139</v>
      </c>
    </row>
    <row r="145" spans="1:12" s="2" customFormat="1" ht="12" customHeight="1" x14ac:dyDescent="0.2">
      <c r="A145" s="14">
        <v>94</v>
      </c>
      <c r="B145" s="14">
        <v>-29.9</v>
      </c>
      <c r="C145" s="14">
        <v>-30.7</v>
      </c>
      <c r="D145" s="12">
        <v>1</v>
      </c>
      <c r="E145" s="12">
        <v>1</v>
      </c>
      <c r="F145" s="12">
        <v>0</v>
      </c>
      <c r="G145" s="12">
        <v>0</v>
      </c>
      <c r="H145" s="8" t="s">
        <v>143</v>
      </c>
      <c r="I145" s="8" t="s">
        <v>144</v>
      </c>
      <c r="J145" s="13">
        <v>45.405333300000002</v>
      </c>
      <c r="K145" s="13">
        <v>-44.7858333</v>
      </c>
      <c r="L145" s="9" t="s">
        <v>145</v>
      </c>
    </row>
    <row r="146" spans="1:12" s="2" customFormat="1" ht="12" customHeight="1" x14ac:dyDescent="0.2">
      <c r="A146" s="14">
        <v>94</v>
      </c>
      <c r="B146" s="14">
        <v>-31.6</v>
      </c>
      <c r="C146" s="14">
        <v>-31.6</v>
      </c>
      <c r="D146" s="12">
        <v>1</v>
      </c>
      <c r="E146" s="12">
        <v>1</v>
      </c>
      <c r="F146" s="12">
        <v>0</v>
      </c>
      <c r="G146" s="12">
        <v>0</v>
      </c>
      <c r="H146" s="8" t="s">
        <v>143</v>
      </c>
      <c r="I146" s="8" t="s">
        <v>146</v>
      </c>
      <c r="J146" s="13">
        <v>45.405333300000002</v>
      </c>
      <c r="K146" s="13">
        <v>-44.7858333</v>
      </c>
      <c r="L146" s="9" t="s">
        <v>145</v>
      </c>
    </row>
    <row r="147" spans="1:12" s="2" customFormat="1" ht="12" customHeight="1" x14ac:dyDescent="0.2">
      <c r="A147" s="14">
        <v>94</v>
      </c>
      <c r="B147" s="14">
        <v>-30.4</v>
      </c>
      <c r="C147" s="14">
        <v>-31.1</v>
      </c>
      <c r="D147" s="12">
        <v>1</v>
      </c>
      <c r="E147" s="12">
        <v>1</v>
      </c>
      <c r="F147" s="12">
        <v>0</v>
      </c>
      <c r="G147" s="12">
        <v>0</v>
      </c>
      <c r="H147" s="8" t="s">
        <v>143</v>
      </c>
      <c r="I147" s="8" t="s">
        <v>147</v>
      </c>
      <c r="J147" s="13">
        <v>45.405333300000002</v>
      </c>
      <c r="K147" s="13">
        <v>-44.7858333</v>
      </c>
      <c r="L147" s="9" t="s">
        <v>145</v>
      </c>
    </row>
    <row r="148" spans="1:12" s="2" customFormat="1" ht="12" customHeight="1" x14ac:dyDescent="0.2">
      <c r="A148" s="14">
        <v>94</v>
      </c>
      <c r="B148" s="14">
        <v>-28.9</v>
      </c>
      <c r="C148" s="14">
        <v>-30</v>
      </c>
      <c r="D148" s="12">
        <v>1</v>
      </c>
      <c r="E148" s="12">
        <v>1</v>
      </c>
      <c r="F148" s="12">
        <v>0</v>
      </c>
      <c r="G148" s="12">
        <v>0</v>
      </c>
      <c r="H148" s="8" t="s">
        <v>143</v>
      </c>
      <c r="I148" s="8" t="s">
        <v>148</v>
      </c>
      <c r="J148" s="13">
        <v>45.405333300000002</v>
      </c>
      <c r="K148" s="13">
        <v>-44.7858333</v>
      </c>
      <c r="L148" s="9" t="s">
        <v>145</v>
      </c>
    </row>
    <row r="149" spans="1:12" s="2" customFormat="1" ht="12" customHeight="1" x14ac:dyDescent="0.2">
      <c r="A149" s="11">
        <v>95.9</v>
      </c>
      <c r="B149" s="11">
        <v>-30</v>
      </c>
      <c r="C149" s="11">
        <v>-30.3</v>
      </c>
      <c r="D149" s="12">
        <v>1</v>
      </c>
      <c r="E149" s="12">
        <v>1</v>
      </c>
      <c r="F149" s="12">
        <v>0</v>
      </c>
      <c r="G149" s="12">
        <v>0</v>
      </c>
      <c r="H149" s="9" t="s">
        <v>143</v>
      </c>
      <c r="I149" s="9" t="s">
        <v>149</v>
      </c>
      <c r="J149" s="13">
        <v>45.405333300000002</v>
      </c>
      <c r="K149" s="13">
        <v>-44.7858333</v>
      </c>
      <c r="L149" s="9" t="s">
        <v>145</v>
      </c>
    </row>
    <row r="150" spans="1:12" s="2" customFormat="1" ht="12" customHeight="1" x14ac:dyDescent="0.2">
      <c r="A150" s="11">
        <v>95.9</v>
      </c>
      <c r="B150" s="11">
        <v>-32.299999999999997</v>
      </c>
      <c r="C150" s="11">
        <v>-32.1</v>
      </c>
      <c r="D150" s="12">
        <v>1</v>
      </c>
      <c r="E150" s="12">
        <v>1</v>
      </c>
      <c r="F150" s="12">
        <v>0</v>
      </c>
      <c r="G150" s="12">
        <v>0</v>
      </c>
      <c r="H150" s="9" t="s">
        <v>143</v>
      </c>
      <c r="I150" s="9" t="s">
        <v>150</v>
      </c>
      <c r="J150" s="13">
        <v>45.405333300000002</v>
      </c>
      <c r="K150" s="13">
        <v>-44.7858333</v>
      </c>
      <c r="L150" s="9" t="s">
        <v>145</v>
      </c>
    </row>
    <row r="151" spans="1:12" s="7" customFormat="1" ht="12" customHeight="1" x14ac:dyDescent="0.2">
      <c r="A151" s="11">
        <v>96</v>
      </c>
      <c r="B151" s="11">
        <v>-27.1</v>
      </c>
      <c r="C151" s="11">
        <v>-26.2</v>
      </c>
      <c r="D151" s="12">
        <v>1</v>
      </c>
      <c r="E151" s="12">
        <v>1</v>
      </c>
      <c r="F151" s="12">
        <v>0</v>
      </c>
      <c r="G151" s="12">
        <v>0</v>
      </c>
      <c r="H151" s="9" t="s">
        <v>151</v>
      </c>
      <c r="I151" s="9" t="s">
        <v>152</v>
      </c>
      <c r="J151" s="13">
        <v>12.486666</v>
      </c>
      <c r="K151" s="13">
        <v>-20.046665999999998</v>
      </c>
      <c r="L151" s="9" t="s">
        <v>153</v>
      </c>
    </row>
    <row r="152" spans="1:12" s="7" customFormat="1" ht="12" customHeight="1" x14ac:dyDescent="0.2">
      <c r="A152" s="11">
        <v>96</v>
      </c>
      <c r="B152" s="11">
        <v>-27.3</v>
      </c>
      <c r="C152" s="11">
        <v>-26.8</v>
      </c>
      <c r="D152" s="12">
        <v>1</v>
      </c>
      <c r="E152" s="12">
        <v>1</v>
      </c>
      <c r="F152" s="12">
        <v>0</v>
      </c>
      <c r="G152" s="12">
        <v>0</v>
      </c>
      <c r="H152" s="9" t="s">
        <v>151</v>
      </c>
      <c r="I152" s="9" t="s">
        <v>154</v>
      </c>
      <c r="J152" s="13">
        <v>12.486666</v>
      </c>
      <c r="K152" s="13">
        <v>-20.046665999999998</v>
      </c>
      <c r="L152" s="9" t="s">
        <v>153</v>
      </c>
    </row>
    <row r="153" spans="1:12" s="7" customFormat="1" ht="12" customHeight="1" x14ac:dyDescent="0.2">
      <c r="A153" s="11">
        <v>96</v>
      </c>
      <c r="B153" s="11">
        <v>-27.2</v>
      </c>
      <c r="C153" s="11">
        <v>-26.5</v>
      </c>
      <c r="D153" s="12">
        <v>1</v>
      </c>
      <c r="E153" s="12">
        <v>1</v>
      </c>
      <c r="F153" s="12">
        <v>0</v>
      </c>
      <c r="G153" s="12">
        <v>0</v>
      </c>
      <c r="H153" s="9" t="s">
        <v>151</v>
      </c>
      <c r="I153" s="9" t="s">
        <v>155</v>
      </c>
      <c r="J153" s="13">
        <v>12.486666</v>
      </c>
      <c r="K153" s="13">
        <v>-20.046665999999998</v>
      </c>
      <c r="L153" s="9" t="s">
        <v>153</v>
      </c>
    </row>
    <row r="154" spans="1:12" s="7" customFormat="1" ht="12" customHeight="1" x14ac:dyDescent="0.2">
      <c r="A154" s="11">
        <v>96</v>
      </c>
      <c r="B154" s="11">
        <v>-28.5</v>
      </c>
      <c r="C154" s="11">
        <v>-25.5</v>
      </c>
      <c r="D154" s="12">
        <v>1</v>
      </c>
      <c r="E154" s="12">
        <v>1</v>
      </c>
      <c r="F154" s="12">
        <v>0</v>
      </c>
      <c r="G154" s="12">
        <v>0</v>
      </c>
      <c r="H154" s="9" t="s">
        <v>151</v>
      </c>
      <c r="I154" s="9" t="s">
        <v>156</v>
      </c>
      <c r="J154" s="13">
        <v>12.486666</v>
      </c>
      <c r="K154" s="13">
        <v>-20.046665999999998</v>
      </c>
      <c r="L154" s="9" t="s">
        <v>153</v>
      </c>
    </row>
    <row r="155" spans="1:12" s="7" customFormat="1" ht="12" customHeight="1" x14ac:dyDescent="0.2">
      <c r="A155" s="11">
        <v>96</v>
      </c>
      <c r="B155" s="11">
        <v>-26.8</v>
      </c>
      <c r="C155" s="11">
        <v>-26.6</v>
      </c>
      <c r="D155" s="12">
        <v>1</v>
      </c>
      <c r="E155" s="12">
        <v>1</v>
      </c>
      <c r="F155" s="12">
        <v>0</v>
      </c>
      <c r="G155" s="12">
        <v>0</v>
      </c>
      <c r="H155" s="9" t="s">
        <v>151</v>
      </c>
      <c r="I155" s="9" t="s">
        <v>157</v>
      </c>
      <c r="J155" s="13">
        <v>12.486666</v>
      </c>
      <c r="K155" s="13">
        <v>-20.046665999999998</v>
      </c>
      <c r="L155" s="9" t="s">
        <v>153</v>
      </c>
    </row>
    <row r="156" spans="1:12" s="7" customFormat="1" ht="12" customHeight="1" x14ac:dyDescent="0.2">
      <c r="A156" s="11">
        <v>96</v>
      </c>
      <c r="B156" s="11">
        <v>-27.5</v>
      </c>
      <c r="C156" s="11">
        <v>-26.3</v>
      </c>
      <c r="D156" s="12">
        <v>1</v>
      </c>
      <c r="E156" s="12">
        <v>1</v>
      </c>
      <c r="F156" s="12">
        <v>0</v>
      </c>
      <c r="G156" s="12">
        <v>0</v>
      </c>
      <c r="H156" s="9" t="s">
        <v>151</v>
      </c>
      <c r="I156" s="9" t="s">
        <v>158</v>
      </c>
      <c r="J156" s="13">
        <v>12.486666</v>
      </c>
      <c r="K156" s="13">
        <v>-20.046665999999998</v>
      </c>
      <c r="L156" s="9" t="s">
        <v>153</v>
      </c>
    </row>
    <row r="157" spans="1:12" s="6" customFormat="1" ht="12" customHeight="1" x14ac:dyDescent="0.2">
      <c r="A157" s="11">
        <v>96</v>
      </c>
      <c r="B157" s="11">
        <v>-28.5</v>
      </c>
      <c r="C157" s="11">
        <v>-27.1</v>
      </c>
      <c r="D157" s="12">
        <v>1</v>
      </c>
      <c r="E157" s="12">
        <v>1</v>
      </c>
      <c r="F157" s="12">
        <v>0</v>
      </c>
      <c r="G157" s="12">
        <v>0</v>
      </c>
      <c r="H157" s="9" t="s">
        <v>151</v>
      </c>
      <c r="I157" s="9" t="s">
        <v>159</v>
      </c>
      <c r="J157" s="13">
        <v>12.486666</v>
      </c>
      <c r="K157" s="13">
        <v>-20.046665999999998</v>
      </c>
      <c r="L157" s="9" t="s">
        <v>153</v>
      </c>
    </row>
    <row r="158" spans="1:12" s="6" customFormat="1" ht="12" customHeight="1" x14ac:dyDescent="0.2">
      <c r="A158" s="11">
        <v>96</v>
      </c>
      <c r="B158" s="11">
        <v>-28</v>
      </c>
      <c r="C158" s="11">
        <v>-28.3</v>
      </c>
      <c r="D158" s="12">
        <v>1</v>
      </c>
      <c r="E158" s="12">
        <v>1</v>
      </c>
      <c r="F158" s="12">
        <v>0</v>
      </c>
      <c r="G158" s="12">
        <v>0</v>
      </c>
      <c r="H158" s="9" t="s">
        <v>151</v>
      </c>
      <c r="I158" s="9" t="s">
        <v>160</v>
      </c>
      <c r="J158" s="13">
        <v>12.486666</v>
      </c>
      <c r="K158" s="13">
        <v>-20.046665999999998</v>
      </c>
      <c r="L158" s="9" t="s">
        <v>153</v>
      </c>
    </row>
    <row r="159" spans="1:12" s="6" customFormat="1" ht="12" customHeight="1" x14ac:dyDescent="0.2">
      <c r="A159" s="11">
        <v>96</v>
      </c>
      <c r="B159" s="11">
        <v>-30.6</v>
      </c>
      <c r="C159" s="11">
        <v>-30.5</v>
      </c>
      <c r="D159" s="12">
        <v>1</v>
      </c>
      <c r="E159" s="12">
        <v>1</v>
      </c>
      <c r="F159" s="12">
        <v>0</v>
      </c>
      <c r="G159" s="12">
        <v>0</v>
      </c>
      <c r="H159" s="9" t="s">
        <v>151</v>
      </c>
      <c r="I159" s="9" t="s">
        <v>161</v>
      </c>
      <c r="J159" s="13">
        <v>12.486666</v>
      </c>
      <c r="K159" s="13">
        <v>-20.046665999999998</v>
      </c>
      <c r="L159" s="9" t="s">
        <v>153</v>
      </c>
    </row>
    <row r="160" spans="1:12" s="3" customFormat="1" ht="12" customHeight="1" x14ac:dyDescent="0.2">
      <c r="A160" s="11">
        <v>96</v>
      </c>
      <c r="B160" s="11">
        <v>-29.3</v>
      </c>
      <c r="C160" s="11">
        <v>-29</v>
      </c>
      <c r="D160" s="12">
        <v>1</v>
      </c>
      <c r="E160" s="12">
        <v>1</v>
      </c>
      <c r="F160" s="12">
        <v>0</v>
      </c>
      <c r="G160" s="12">
        <v>0</v>
      </c>
      <c r="H160" s="9" t="s">
        <v>151</v>
      </c>
      <c r="I160" s="9" t="s">
        <v>162</v>
      </c>
      <c r="J160" s="13">
        <v>12.486666</v>
      </c>
      <c r="K160" s="13">
        <v>-20.046665999999998</v>
      </c>
      <c r="L160" s="9" t="s">
        <v>153</v>
      </c>
    </row>
    <row r="161" spans="1:12" s="3" customFormat="1" ht="12" customHeight="1" x14ac:dyDescent="0.2">
      <c r="A161" s="11">
        <v>96</v>
      </c>
      <c r="B161" s="11">
        <v>-32.799999999999997</v>
      </c>
      <c r="C161" s="11">
        <v>-32.4</v>
      </c>
      <c r="D161" s="12">
        <v>1</v>
      </c>
      <c r="E161" s="12">
        <v>0</v>
      </c>
      <c r="F161" s="12">
        <v>0</v>
      </c>
      <c r="G161" s="12">
        <v>0</v>
      </c>
      <c r="H161" s="9" t="s">
        <v>151</v>
      </c>
      <c r="I161" s="9" t="s">
        <v>163</v>
      </c>
      <c r="J161" s="13">
        <v>12.486666</v>
      </c>
      <c r="K161" s="13">
        <v>-20.046665999999998</v>
      </c>
      <c r="L161" s="9" t="s">
        <v>153</v>
      </c>
    </row>
    <row r="162" spans="1:12" s="7" customFormat="1" ht="12" customHeight="1" x14ac:dyDescent="0.2">
      <c r="A162" s="11">
        <v>96</v>
      </c>
      <c r="B162" s="11">
        <v>-32.6</v>
      </c>
      <c r="C162" s="11">
        <v>-32.5</v>
      </c>
      <c r="D162" s="12">
        <v>1</v>
      </c>
      <c r="E162" s="12">
        <v>0</v>
      </c>
      <c r="F162" s="12">
        <v>0</v>
      </c>
      <c r="G162" s="12">
        <v>0</v>
      </c>
      <c r="H162" s="9" t="s">
        <v>151</v>
      </c>
      <c r="I162" s="9" t="s">
        <v>164</v>
      </c>
      <c r="J162" s="13">
        <v>12.486666</v>
      </c>
      <c r="K162" s="13">
        <v>-20.046665999999998</v>
      </c>
      <c r="L162" s="9" t="s">
        <v>153</v>
      </c>
    </row>
    <row r="163" spans="1:12" s="7" customFormat="1" ht="12" customHeight="1" x14ac:dyDescent="0.2">
      <c r="A163" s="11">
        <v>96</v>
      </c>
      <c r="B163" s="11">
        <v>-32.5</v>
      </c>
      <c r="C163" s="11">
        <v>-32.6</v>
      </c>
      <c r="D163" s="12">
        <v>1</v>
      </c>
      <c r="E163" s="12">
        <v>0</v>
      </c>
      <c r="F163" s="12">
        <v>0</v>
      </c>
      <c r="G163" s="12">
        <v>0</v>
      </c>
      <c r="H163" s="9" t="s">
        <v>151</v>
      </c>
      <c r="I163" s="9" t="s">
        <v>165</v>
      </c>
      <c r="J163" s="13">
        <v>12.486666</v>
      </c>
      <c r="K163" s="13">
        <v>-20.046665999999998</v>
      </c>
      <c r="L163" s="9" t="s">
        <v>153</v>
      </c>
    </row>
    <row r="164" spans="1:12" s="7" customFormat="1" ht="12" customHeight="1" x14ac:dyDescent="0.2">
      <c r="A164" s="11">
        <v>96</v>
      </c>
      <c r="B164" s="11">
        <v>-32.799999999999997</v>
      </c>
      <c r="C164" s="11">
        <v>-32.700000000000003</v>
      </c>
      <c r="D164" s="12">
        <v>1</v>
      </c>
      <c r="E164" s="12">
        <v>0</v>
      </c>
      <c r="F164" s="12">
        <v>0</v>
      </c>
      <c r="G164" s="12">
        <v>0</v>
      </c>
      <c r="H164" s="9" t="s">
        <v>151</v>
      </c>
      <c r="I164" s="9" t="s">
        <v>166</v>
      </c>
      <c r="J164" s="13">
        <v>12.486666</v>
      </c>
      <c r="K164" s="13">
        <v>-20.046665999999998</v>
      </c>
      <c r="L164" s="9" t="s">
        <v>153</v>
      </c>
    </row>
    <row r="165" spans="1:12" s="7" customFormat="1" ht="12" customHeight="1" x14ac:dyDescent="0.2">
      <c r="A165" s="11">
        <v>96</v>
      </c>
      <c r="B165" s="11">
        <v>-31.7</v>
      </c>
      <c r="C165" s="11">
        <v>-32.299999999999997</v>
      </c>
      <c r="D165" s="12">
        <v>1</v>
      </c>
      <c r="E165" s="12">
        <v>0</v>
      </c>
      <c r="F165" s="12">
        <v>0</v>
      </c>
      <c r="G165" s="12">
        <v>0</v>
      </c>
      <c r="H165" s="9" t="s">
        <v>151</v>
      </c>
      <c r="I165" s="9" t="s">
        <v>167</v>
      </c>
      <c r="J165" s="13">
        <v>12.486666</v>
      </c>
      <c r="K165" s="13">
        <v>-20.046665999999998</v>
      </c>
      <c r="L165" s="9" t="s">
        <v>153</v>
      </c>
    </row>
    <row r="166" spans="1:12" s="7" customFormat="1" ht="12" customHeight="1" x14ac:dyDescent="0.2">
      <c r="A166" s="11">
        <v>96</v>
      </c>
      <c r="B166" s="11">
        <v>-32.700000000000003</v>
      </c>
      <c r="C166" s="11">
        <v>-32.4</v>
      </c>
      <c r="D166" s="12">
        <v>1</v>
      </c>
      <c r="E166" s="12">
        <v>0</v>
      </c>
      <c r="F166" s="12">
        <v>0</v>
      </c>
      <c r="G166" s="12">
        <v>0</v>
      </c>
      <c r="H166" s="9" t="s">
        <v>151</v>
      </c>
      <c r="I166" s="9" t="s">
        <v>168</v>
      </c>
      <c r="J166" s="13">
        <v>12.486666</v>
      </c>
      <c r="K166" s="13">
        <v>-20.046665999999998</v>
      </c>
      <c r="L166" s="9" t="s">
        <v>153</v>
      </c>
    </row>
    <row r="167" spans="1:12" s="7" customFormat="1" ht="12" customHeight="1" x14ac:dyDescent="0.2">
      <c r="A167" s="11">
        <v>102</v>
      </c>
      <c r="B167" s="11">
        <v>-29.9</v>
      </c>
      <c r="C167" s="11">
        <v>-30.1</v>
      </c>
      <c r="D167" s="12">
        <v>0</v>
      </c>
      <c r="E167" s="12">
        <v>0</v>
      </c>
      <c r="F167" s="12">
        <v>0</v>
      </c>
      <c r="G167" s="12">
        <v>0</v>
      </c>
      <c r="H167" s="9" t="s">
        <v>137</v>
      </c>
      <c r="I167" s="9" t="s">
        <v>169</v>
      </c>
      <c r="J167" s="13">
        <v>28.923400000000001</v>
      </c>
      <c r="K167" s="13">
        <v>50.820300000000003</v>
      </c>
      <c r="L167" s="9" t="s">
        <v>139</v>
      </c>
    </row>
    <row r="168" spans="1:12" s="7" customFormat="1" ht="12" customHeight="1" x14ac:dyDescent="0.2">
      <c r="A168" s="11">
        <v>102</v>
      </c>
      <c r="B168" s="11">
        <v>-29.2</v>
      </c>
      <c r="C168" s="11">
        <v>-28.9</v>
      </c>
      <c r="D168" s="12">
        <v>0</v>
      </c>
      <c r="E168" s="12">
        <v>0</v>
      </c>
      <c r="F168" s="12">
        <v>0</v>
      </c>
      <c r="G168" s="12">
        <v>0</v>
      </c>
      <c r="H168" s="9" t="s">
        <v>137</v>
      </c>
      <c r="I168" s="9" t="s">
        <v>170</v>
      </c>
      <c r="J168" s="13">
        <v>28.923400000000001</v>
      </c>
      <c r="K168" s="13">
        <v>50.820300000000003</v>
      </c>
      <c r="L168" s="9" t="s">
        <v>139</v>
      </c>
    </row>
    <row r="169" spans="1:12" s="7" customFormat="1" ht="12" customHeight="1" x14ac:dyDescent="0.2">
      <c r="A169" s="11">
        <v>113</v>
      </c>
      <c r="B169" s="11">
        <v>-20.5</v>
      </c>
      <c r="C169" s="11">
        <v>-18.100000000000001</v>
      </c>
      <c r="D169" s="12">
        <v>1</v>
      </c>
      <c r="E169" s="12">
        <v>1</v>
      </c>
      <c r="F169" s="12">
        <v>0</v>
      </c>
      <c r="G169" s="12">
        <v>0</v>
      </c>
      <c r="H169" s="9" t="s">
        <v>171</v>
      </c>
      <c r="I169" s="9" t="s">
        <v>172</v>
      </c>
      <c r="J169" s="13">
        <v>39.624299999999998</v>
      </c>
      <c r="K169" s="13">
        <v>19.921700000000001</v>
      </c>
      <c r="L169" s="9" t="s">
        <v>173</v>
      </c>
    </row>
    <row r="170" spans="1:12" s="7" customFormat="1" ht="12" customHeight="1" x14ac:dyDescent="0.2">
      <c r="A170" s="11">
        <v>115</v>
      </c>
      <c r="B170" s="11">
        <v>-32.1</v>
      </c>
      <c r="C170" s="11">
        <v>-32</v>
      </c>
      <c r="D170" s="12">
        <v>1</v>
      </c>
      <c r="E170" s="12">
        <v>0</v>
      </c>
      <c r="F170" s="12">
        <v>0</v>
      </c>
      <c r="G170" s="12">
        <v>0</v>
      </c>
      <c r="H170" s="9" t="s">
        <v>171</v>
      </c>
      <c r="I170" s="9" t="s">
        <v>174</v>
      </c>
      <c r="J170" s="13">
        <v>39.624299999999998</v>
      </c>
      <c r="K170" s="13">
        <v>19.921700000000001</v>
      </c>
      <c r="L170" s="9" t="s">
        <v>173</v>
      </c>
    </row>
    <row r="171" spans="1:12" s="7" customFormat="1" ht="12" customHeight="1" x14ac:dyDescent="0.2">
      <c r="A171" s="11">
        <v>116</v>
      </c>
      <c r="B171" s="11">
        <v>-32.200000000000003</v>
      </c>
      <c r="C171" s="11">
        <v>-32.799999999999997</v>
      </c>
      <c r="D171" s="12">
        <v>1</v>
      </c>
      <c r="E171" s="12">
        <v>0</v>
      </c>
      <c r="F171" s="12">
        <v>0</v>
      </c>
      <c r="G171" s="12">
        <v>0</v>
      </c>
      <c r="H171" s="9" t="s">
        <v>171</v>
      </c>
      <c r="I171" s="9" t="s">
        <v>175</v>
      </c>
      <c r="J171" s="13">
        <v>39.624299999999998</v>
      </c>
      <c r="K171" s="13">
        <v>19.921700000000001</v>
      </c>
      <c r="L171" s="9" t="s">
        <v>173</v>
      </c>
    </row>
    <row r="172" spans="1:12" s="7" customFormat="1" ht="12" customHeight="1" x14ac:dyDescent="0.2">
      <c r="A172" s="11">
        <v>116</v>
      </c>
      <c r="B172" s="11">
        <v>-33.200000000000003</v>
      </c>
      <c r="C172" s="11">
        <v>-33</v>
      </c>
      <c r="D172" s="12">
        <v>1</v>
      </c>
      <c r="E172" s="12">
        <v>0</v>
      </c>
      <c r="F172" s="12">
        <v>0</v>
      </c>
      <c r="G172" s="12">
        <v>0</v>
      </c>
      <c r="H172" s="9" t="s">
        <v>171</v>
      </c>
      <c r="I172" s="9" t="s">
        <v>176</v>
      </c>
      <c r="J172" s="13">
        <v>39.624299999999998</v>
      </c>
      <c r="K172" s="13">
        <v>19.921700000000001</v>
      </c>
      <c r="L172" s="9" t="s">
        <v>173</v>
      </c>
    </row>
    <row r="173" spans="1:12" s="7" customFormat="1" ht="12" customHeight="1" x14ac:dyDescent="0.2">
      <c r="A173" s="11">
        <v>116</v>
      </c>
      <c r="B173" s="11">
        <v>-32.200000000000003</v>
      </c>
      <c r="C173" s="11">
        <v>-32.5</v>
      </c>
      <c r="D173" s="12">
        <v>1</v>
      </c>
      <c r="E173" s="12">
        <v>0</v>
      </c>
      <c r="F173" s="12">
        <v>0</v>
      </c>
      <c r="G173" s="12">
        <v>0</v>
      </c>
      <c r="H173" s="9" t="s">
        <v>171</v>
      </c>
      <c r="I173" s="9" t="s">
        <v>177</v>
      </c>
      <c r="J173" s="13">
        <v>39.624299999999998</v>
      </c>
      <c r="K173" s="13">
        <v>19.921700000000001</v>
      </c>
      <c r="L173" s="9" t="s">
        <v>173</v>
      </c>
    </row>
    <row r="174" spans="1:12" s="7" customFormat="1" ht="12" customHeight="1" x14ac:dyDescent="0.2">
      <c r="A174" s="11">
        <v>117</v>
      </c>
      <c r="B174" s="11">
        <v>-32.700000000000003</v>
      </c>
      <c r="C174" s="11">
        <v>-33</v>
      </c>
      <c r="D174" s="12">
        <v>1</v>
      </c>
      <c r="E174" s="12">
        <v>0</v>
      </c>
      <c r="F174" s="12">
        <v>0</v>
      </c>
      <c r="G174" s="12">
        <v>0</v>
      </c>
      <c r="H174" s="9" t="s">
        <v>171</v>
      </c>
      <c r="I174" s="9" t="s">
        <v>178</v>
      </c>
      <c r="J174" s="13">
        <v>39.624299999999998</v>
      </c>
      <c r="K174" s="13">
        <v>19.921700000000001</v>
      </c>
      <c r="L174" s="9" t="s">
        <v>173</v>
      </c>
    </row>
    <row r="175" spans="1:12" s="7" customFormat="1" ht="12" customHeight="1" x14ac:dyDescent="0.2">
      <c r="A175" s="11">
        <v>117</v>
      </c>
      <c r="B175" s="11">
        <v>-32.9</v>
      </c>
      <c r="C175" s="11">
        <v>-33.4</v>
      </c>
      <c r="D175" s="12">
        <v>1</v>
      </c>
      <c r="E175" s="12">
        <v>0</v>
      </c>
      <c r="F175" s="12">
        <v>0</v>
      </c>
      <c r="G175" s="12">
        <v>0</v>
      </c>
      <c r="H175" s="9" t="s">
        <v>171</v>
      </c>
      <c r="I175" s="9" t="s">
        <v>179</v>
      </c>
      <c r="J175" s="13">
        <v>39.624299999999998</v>
      </c>
      <c r="K175" s="13">
        <v>19.921700000000001</v>
      </c>
      <c r="L175" s="9" t="s">
        <v>173</v>
      </c>
    </row>
    <row r="176" spans="1:12" s="3" customFormat="1" ht="12" customHeight="1" x14ac:dyDescent="0.2">
      <c r="A176" s="11">
        <v>120</v>
      </c>
      <c r="B176" s="11">
        <v>-32.4</v>
      </c>
      <c r="C176" s="11">
        <v>-32.200000000000003</v>
      </c>
      <c r="D176" s="12">
        <v>1</v>
      </c>
      <c r="E176" s="12">
        <v>0</v>
      </c>
      <c r="F176" s="12">
        <v>0</v>
      </c>
      <c r="G176" s="12">
        <v>0</v>
      </c>
      <c r="H176" s="9" t="s">
        <v>171</v>
      </c>
      <c r="I176" s="9" t="s">
        <v>180</v>
      </c>
      <c r="J176" s="13">
        <v>39.624299999999998</v>
      </c>
      <c r="K176" s="13">
        <v>19.921700000000001</v>
      </c>
      <c r="L176" s="9" t="s">
        <v>173</v>
      </c>
    </row>
    <row r="177" spans="1:12" s="3" customFormat="1" ht="12" customHeight="1" x14ac:dyDescent="0.2">
      <c r="A177" s="14">
        <v>120</v>
      </c>
      <c r="B177" s="14">
        <v>-31.1</v>
      </c>
      <c r="C177" s="14">
        <v>-31</v>
      </c>
      <c r="D177" s="12">
        <v>1</v>
      </c>
      <c r="E177" s="12">
        <v>1</v>
      </c>
      <c r="F177" s="12">
        <v>0</v>
      </c>
      <c r="G177" s="12">
        <v>0</v>
      </c>
      <c r="H177" s="8" t="s">
        <v>181</v>
      </c>
      <c r="I177" s="8" t="s">
        <v>182</v>
      </c>
      <c r="J177" s="13">
        <v>35.936700000000002</v>
      </c>
      <c r="K177" s="13">
        <v>9.5496999999999996</v>
      </c>
      <c r="L177" s="9" t="s">
        <v>183</v>
      </c>
    </row>
    <row r="178" spans="1:12" s="3" customFormat="1" ht="12" customHeight="1" x14ac:dyDescent="0.2">
      <c r="A178" s="14">
        <v>120</v>
      </c>
      <c r="B178" s="14">
        <v>-31.2</v>
      </c>
      <c r="C178" s="14">
        <v>-31.1</v>
      </c>
      <c r="D178" s="12">
        <v>1</v>
      </c>
      <c r="E178" s="12">
        <v>1</v>
      </c>
      <c r="F178" s="12">
        <v>0</v>
      </c>
      <c r="G178" s="12">
        <v>0</v>
      </c>
      <c r="H178" s="8" t="s">
        <v>181</v>
      </c>
      <c r="I178" s="8" t="s">
        <v>184</v>
      </c>
      <c r="J178" s="13">
        <v>35.936700000000002</v>
      </c>
      <c r="K178" s="13">
        <v>9.5496999999999996</v>
      </c>
      <c r="L178" s="9" t="s">
        <v>183</v>
      </c>
    </row>
    <row r="179" spans="1:12" s="3" customFormat="1" ht="12" customHeight="1" x14ac:dyDescent="0.2">
      <c r="A179" s="14">
        <v>120</v>
      </c>
      <c r="B179" s="14">
        <v>-32.6</v>
      </c>
      <c r="C179" s="14">
        <v>-31.5</v>
      </c>
      <c r="D179" s="12">
        <v>1</v>
      </c>
      <c r="E179" s="12">
        <v>1</v>
      </c>
      <c r="F179" s="12">
        <v>0</v>
      </c>
      <c r="G179" s="12">
        <v>0</v>
      </c>
      <c r="H179" s="8" t="s">
        <v>181</v>
      </c>
      <c r="I179" s="8" t="s">
        <v>185</v>
      </c>
      <c r="J179" s="13">
        <v>35.936700000000002</v>
      </c>
      <c r="K179" s="13">
        <v>9.5496999999999996</v>
      </c>
      <c r="L179" s="9" t="s">
        <v>183</v>
      </c>
    </row>
    <row r="180" spans="1:12" s="7" customFormat="1" ht="12" customHeight="1" x14ac:dyDescent="0.2">
      <c r="A180" s="14">
        <v>120</v>
      </c>
      <c r="B180" s="14">
        <v>-32.4</v>
      </c>
      <c r="C180" s="14">
        <v>-33.1</v>
      </c>
      <c r="D180" s="12">
        <v>1</v>
      </c>
      <c r="E180" s="12">
        <v>1</v>
      </c>
      <c r="F180" s="12">
        <v>0</v>
      </c>
      <c r="G180" s="12">
        <v>0</v>
      </c>
      <c r="H180" s="8" t="s">
        <v>181</v>
      </c>
      <c r="I180" s="8" t="s">
        <v>186</v>
      </c>
      <c r="J180" s="13">
        <v>35.936700000000002</v>
      </c>
      <c r="K180" s="13">
        <v>9.5496999999999996</v>
      </c>
      <c r="L180" s="9" t="s">
        <v>183</v>
      </c>
    </row>
    <row r="181" spans="1:12" s="2" customFormat="1" ht="12" customHeight="1" x14ac:dyDescent="0.2">
      <c r="A181" s="14">
        <v>120</v>
      </c>
      <c r="B181" s="14">
        <v>-29.2</v>
      </c>
      <c r="C181" s="14">
        <v>-28.8</v>
      </c>
      <c r="D181" s="12">
        <v>1</v>
      </c>
      <c r="E181" s="12">
        <v>1</v>
      </c>
      <c r="F181" s="12">
        <v>0</v>
      </c>
      <c r="G181" s="12">
        <v>0</v>
      </c>
      <c r="H181" s="8" t="s">
        <v>181</v>
      </c>
      <c r="I181" s="8" t="s">
        <v>187</v>
      </c>
      <c r="J181" s="13">
        <v>35.936700000000002</v>
      </c>
      <c r="K181" s="13">
        <v>9.5496999999999996</v>
      </c>
      <c r="L181" s="9" t="s">
        <v>183</v>
      </c>
    </row>
    <row r="182" spans="1:12" s="2" customFormat="1" ht="12" customHeight="1" x14ac:dyDescent="0.2">
      <c r="A182" s="14">
        <v>120</v>
      </c>
      <c r="B182" s="14">
        <v>-32.4</v>
      </c>
      <c r="C182" s="14">
        <v>-30.5</v>
      </c>
      <c r="D182" s="12">
        <v>1</v>
      </c>
      <c r="E182" s="12">
        <v>1</v>
      </c>
      <c r="F182" s="12">
        <v>0</v>
      </c>
      <c r="G182" s="12">
        <v>0</v>
      </c>
      <c r="H182" s="8" t="s">
        <v>181</v>
      </c>
      <c r="I182" s="8" t="s">
        <v>188</v>
      </c>
      <c r="J182" s="13">
        <v>37.000205000000001</v>
      </c>
      <c r="K182" s="13">
        <v>-5</v>
      </c>
      <c r="L182" s="9" t="s">
        <v>189</v>
      </c>
    </row>
    <row r="183" spans="1:12" s="2" customFormat="1" ht="12" customHeight="1" x14ac:dyDescent="0.2">
      <c r="A183" s="14">
        <v>120</v>
      </c>
      <c r="B183" s="14">
        <v>-34.5</v>
      </c>
      <c r="C183" s="14">
        <v>-32.700000000000003</v>
      </c>
      <c r="D183" s="12">
        <v>1</v>
      </c>
      <c r="E183" s="12">
        <v>1</v>
      </c>
      <c r="F183" s="12">
        <v>0</v>
      </c>
      <c r="G183" s="12">
        <v>0</v>
      </c>
      <c r="H183" s="8" t="s">
        <v>181</v>
      </c>
      <c r="I183" s="8" t="s">
        <v>190</v>
      </c>
      <c r="J183" s="13">
        <v>37.000205000000001</v>
      </c>
      <c r="K183" s="13">
        <v>-5</v>
      </c>
      <c r="L183" s="9" t="s">
        <v>189</v>
      </c>
    </row>
    <row r="184" spans="1:12" s="2" customFormat="1" ht="12" customHeight="1" x14ac:dyDescent="0.2">
      <c r="A184" s="14">
        <v>120</v>
      </c>
      <c r="B184" s="14">
        <v>-32.299999999999997</v>
      </c>
      <c r="C184" s="14">
        <v>-30.5</v>
      </c>
      <c r="D184" s="12">
        <v>1</v>
      </c>
      <c r="E184" s="12">
        <v>1</v>
      </c>
      <c r="F184" s="12">
        <v>0</v>
      </c>
      <c r="G184" s="12">
        <v>0</v>
      </c>
      <c r="H184" s="8" t="s">
        <v>181</v>
      </c>
      <c r="I184" s="8" t="s">
        <v>191</v>
      </c>
      <c r="J184" s="13">
        <v>37.000205000000001</v>
      </c>
      <c r="K184" s="13">
        <v>-5</v>
      </c>
      <c r="L184" s="9" t="s">
        <v>189</v>
      </c>
    </row>
    <row r="185" spans="1:12" s="2" customFormat="1" ht="12" customHeight="1" x14ac:dyDescent="0.2">
      <c r="A185" s="14">
        <v>120</v>
      </c>
      <c r="B185" s="14">
        <v>-32.4</v>
      </c>
      <c r="C185" s="14">
        <v>-31.9</v>
      </c>
      <c r="D185" s="12">
        <v>1</v>
      </c>
      <c r="E185" s="12">
        <v>1</v>
      </c>
      <c r="F185" s="12">
        <v>0</v>
      </c>
      <c r="G185" s="12">
        <v>0</v>
      </c>
      <c r="H185" s="8" t="s">
        <v>181</v>
      </c>
      <c r="I185" s="8" t="s">
        <v>192</v>
      </c>
      <c r="J185" s="13">
        <v>37.000205000000001</v>
      </c>
      <c r="K185" s="13">
        <v>-5</v>
      </c>
      <c r="L185" s="9" t="s">
        <v>189</v>
      </c>
    </row>
    <row r="186" spans="1:12" s="2" customFormat="1" ht="12" customHeight="1" x14ac:dyDescent="0.2">
      <c r="A186" s="14">
        <v>120</v>
      </c>
      <c r="B186" s="14">
        <v>-32.799999999999997</v>
      </c>
      <c r="C186" s="14">
        <v>-32.6</v>
      </c>
      <c r="D186" s="12">
        <v>1</v>
      </c>
      <c r="E186" s="12">
        <v>1</v>
      </c>
      <c r="F186" s="12">
        <v>0</v>
      </c>
      <c r="G186" s="12">
        <v>0</v>
      </c>
      <c r="H186" s="8" t="s">
        <v>181</v>
      </c>
      <c r="I186" s="8" t="s">
        <v>193</v>
      </c>
      <c r="J186" s="13">
        <v>37.000205000000001</v>
      </c>
      <c r="K186" s="13">
        <v>-5</v>
      </c>
      <c r="L186" s="9" t="s">
        <v>189</v>
      </c>
    </row>
    <row r="187" spans="1:12" s="2" customFormat="1" ht="12" customHeight="1" x14ac:dyDescent="0.2">
      <c r="A187" s="14">
        <v>120</v>
      </c>
      <c r="B187" s="14">
        <v>-30.9</v>
      </c>
      <c r="C187" s="14">
        <v>-29.5</v>
      </c>
      <c r="D187" s="12">
        <v>1</v>
      </c>
      <c r="E187" s="12">
        <v>1</v>
      </c>
      <c r="F187" s="12">
        <v>0</v>
      </c>
      <c r="G187" s="12">
        <v>0</v>
      </c>
      <c r="H187" s="8" t="s">
        <v>181</v>
      </c>
      <c r="I187" s="8" t="s">
        <v>194</v>
      </c>
      <c r="J187" s="13">
        <v>37.000205000000001</v>
      </c>
      <c r="K187" s="13">
        <v>-5</v>
      </c>
      <c r="L187" s="9" t="s">
        <v>189</v>
      </c>
    </row>
    <row r="188" spans="1:12" s="2" customFormat="1" ht="12" customHeight="1" x14ac:dyDescent="0.2">
      <c r="A188" s="14">
        <v>120</v>
      </c>
      <c r="B188" s="14">
        <v>-31.1</v>
      </c>
      <c r="C188" s="14">
        <v>-31.1</v>
      </c>
      <c r="D188" s="12">
        <v>1</v>
      </c>
      <c r="E188" s="12">
        <v>1</v>
      </c>
      <c r="F188" s="12">
        <v>0</v>
      </c>
      <c r="G188" s="12">
        <v>0</v>
      </c>
      <c r="H188" s="8" t="s">
        <v>181</v>
      </c>
      <c r="I188" s="8" t="s">
        <v>195</v>
      </c>
      <c r="J188" s="13">
        <v>37.000205000000001</v>
      </c>
      <c r="K188" s="13">
        <v>-5</v>
      </c>
      <c r="L188" s="9" t="s">
        <v>189</v>
      </c>
    </row>
    <row r="189" spans="1:12" s="7" customFormat="1" ht="12" customHeight="1" x14ac:dyDescent="0.2">
      <c r="A189" s="14">
        <v>120</v>
      </c>
      <c r="B189" s="14">
        <v>-30.5</v>
      </c>
      <c r="C189" s="14">
        <v>-30.8</v>
      </c>
      <c r="D189" s="12">
        <v>1</v>
      </c>
      <c r="E189" s="12">
        <v>1</v>
      </c>
      <c r="F189" s="12">
        <v>0</v>
      </c>
      <c r="G189" s="12">
        <v>0</v>
      </c>
      <c r="H189" s="8" t="s">
        <v>181</v>
      </c>
      <c r="I189" s="8" t="s">
        <v>196</v>
      </c>
      <c r="J189" s="13">
        <v>37.000205000000001</v>
      </c>
      <c r="K189" s="13">
        <v>-5</v>
      </c>
      <c r="L189" s="9" t="s">
        <v>189</v>
      </c>
    </row>
    <row r="190" spans="1:12" s="7" customFormat="1" ht="12" customHeight="1" x14ac:dyDescent="0.2">
      <c r="A190" s="14">
        <v>120</v>
      </c>
      <c r="B190" s="14">
        <v>-31.1</v>
      </c>
      <c r="C190" s="14">
        <v>-30.9</v>
      </c>
      <c r="D190" s="12">
        <v>1</v>
      </c>
      <c r="E190" s="12">
        <v>1</v>
      </c>
      <c r="F190" s="12">
        <v>0</v>
      </c>
      <c r="G190" s="12">
        <v>0</v>
      </c>
      <c r="H190" s="8" t="s">
        <v>181</v>
      </c>
      <c r="I190" s="8" t="s">
        <v>197</v>
      </c>
      <c r="J190" s="13">
        <v>37.000205000000001</v>
      </c>
      <c r="K190" s="13">
        <v>-5</v>
      </c>
      <c r="L190" s="9" t="s">
        <v>189</v>
      </c>
    </row>
    <row r="191" spans="1:12" s="3" customFormat="1" ht="12" customHeight="1" x14ac:dyDescent="0.2">
      <c r="A191" s="14">
        <v>120</v>
      </c>
      <c r="B191" s="14">
        <v>-30.8</v>
      </c>
      <c r="C191" s="14">
        <v>-30.6</v>
      </c>
      <c r="D191" s="12">
        <v>1</v>
      </c>
      <c r="E191" s="12">
        <v>1</v>
      </c>
      <c r="F191" s="12">
        <v>0</v>
      </c>
      <c r="G191" s="12">
        <v>0</v>
      </c>
      <c r="H191" s="8" t="s">
        <v>181</v>
      </c>
      <c r="I191" s="8" t="s">
        <v>198</v>
      </c>
      <c r="J191" s="13">
        <v>37.000205000000001</v>
      </c>
      <c r="K191" s="13">
        <v>-5</v>
      </c>
      <c r="L191" s="9" t="s">
        <v>189</v>
      </c>
    </row>
    <row r="192" spans="1:12" s="7" customFormat="1" ht="12" customHeight="1" x14ac:dyDescent="0.2">
      <c r="A192" s="14">
        <v>120</v>
      </c>
      <c r="B192" s="14">
        <v>-30.7</v>
      </c>
      <c r="C192" s="14">
        <v>-29.7</v>
      </c>
      <c r="D192" s="12">
        <v>1</v>
      </c>
      <c r="E192" s="12">
        <v>1</v>
      </c>
      <c r="F192" s="12">
        <v>0</v>
      </c>
      <c r="G192" s="12">
        <v>0</v>
      </c>
      <c r="H192" s="8" t="s">
        <v>181</v>
      </c>
      <c r="I192" s="8" t="s">
        <v>199</v>
      </c>
      <c r="J192" s="13">
        <v>37.000205000000001</v>
      </c>
      <c r="K192" s="13">
        <v>-5</v>
      </c>
      <c r="L192" s="9" t="s">
        <v>189</v>
      </c>
    </row>
    <row r="193" spans="1:12" s="6" customFormat="1" ht="12" customHeight="1" x14ac:dyDescent="0.2">
      <c r="A193" s="14">
        <v>120</v>
      </c>
      <c r="B193" s="14">
        <v>-28.9</v>
      </c>
      <c r="C193" s="14">
        <v>-29</v>
      </c>
      <c r="D193" s="12">
        <v>1</v>
      </c>
      <c r="E193" s="12">
        <v>1</v>
      </c>
      <c r="F193" s="12">
        <v>0</v>
      </c>
      <c r="G193" s="12">
        <v>0</v>
      </c>
      <c r="H193" s="8" t="s">
        <v>181</v>
      </c>
      <c r="I193" s="8" t="s">
        <v>200</v>
      </c>
      <c r="J193" s="13">
        <v>37.000205000000001</v>
      </c>
      <c r="K193" s="13">
        <v>-5</v>
      </c>
      <c r="L193" s="9" t="s">
        <v>189</v>
      </c>
    </row>
    <row r="194" spans="1:12" s="6" customFormat="1" ht="12" customHeight="1" x14ac:dyDescent="0.2">
      <c r="A194" s="14">
        <v>120</v>
      </c>
      <c r="B194" s="14">
        <v>-30</v>
      </c>
      <c r="C194" s="14">
        <v>-30.4</v>
      </c>
      <c r="D194" s="12">
        <v>1</v>
      </c>
      <c r="E194" s="12">
        <v>1</v>
      </c>
      <c r="F194" s="12">
        <v>0</v>
      </c>
      <c r="G194" s="12">
        <v>0</v>
      </c>
      <c r="H194" s="8" t="s">
        <v>181</v>
      </c>
      <c r="I194" s="8" t="s">
        <v>201</v>
      </c>
      <c r="J194" s="13">
        <v>37.000205000000001</v>
      </c>
      <c r="K194" s="13">
        <v>-5</v>
      </c>
      <c r="L194" s="9" t="s">
        <v>189</v>
      </c>
    </row>
    <row r="195" spans="1:12" s="6" customFormat="1" ht="12" customHeight="1" x14ac:dyDescent="0.2">
      <c r="A195" s="14">
        <v>122</v>
      </c>
      <c r="B195" s="14">
        <v>-28.9</v>
      </c>
      <c r="C195" s="14">
        <v>-29.6</v>
      </c>
      <c r="D195" s="12">
        <v>0</v>
      </c>
      <c r="E195" s="12">
        <v>0</v>
      </c>
      <c r="F195" s="12">
        <v>0</v>
      </c>
      <c r="G195" s="12">
        <v>0</v>
      </c>
      <c r="H195" s="8" t="s">
        <v>137</v>
      </c>
      <c r="I195" s="8" t="s">
        <v>202</v>
      </c>
      <c r="J195" s="13">
        <v>28.923400000000001</v>
      </c>
      <c r="K195" s="13">
        <v>50.820300000000003</v>
      </c>
      <c r="L195" s="9" t="s">
        <v>139</v>
      </c>
    </row>
    <row r="196" spans="1:12" s="6" customFormat="1" ht="12" customHeight="1" x14ac:dyDescent="0.2">
      <c r="A196" s="14">
        <v>122</v>
      </c>
      <c r="B196" s="14">
        <v>-29</v>
      </c>
      <c r="C196" s="14">
        <v>-29.1</v>
      </c>
      <c r="D196" s="12">
        <v>0</v>
      </c>
      <c r="E196" s="12">
        <v>0</v>
      </c>
      <c r="F196" s="12">
        <v>0</v>
      </c>
      <c r="G196" s="12">
        <v>0</v>
      </c>
      <c r="H196" s="8" t="s">
        <v>137</v>
      </c>
      <c r="I196" s="8" t="s">
        <v>203</v>
      </c>
      <c r="J196" s="13">
        <v>28.923400000000001</v>
      </c>
      <c r="K196" s="13">
        <v>50.820300000000003</v>
      </c>
      <c r="L196" s="9" t="s">
        <v>139</v>
      </c>
    </row>
    <row r="197" spans="1:12" s="6" customFormat="1" ht="12" customHeight="1" x14ac:dyDescent="0.2">
      <c r="A197" s="11">
        <v>122</v>
      </c>
      <c r="B197" s="11">
        <v>-31.4</v>
      </c>
      <c r="C197" s="11">
        <v>-31.5</v>
      </c>
      <c r="D197" s="12">
        <v>1</v>
      </c>
      <c r="E197" s="12">
        <v>0</v>
      </c>
      <c r="F197" s="12">
        <v>0</v>
      </c>
      <c r="G197" s="12">
        <v>0</v>
      </c>
      <c r="H197" s="9" t="s">
        <v>171</v>
      </c>
      <c r="I197" s="9" t="s">
        <v>204</v>
      </c>
      <c r="J197" s="13">
        <v>39.624299999999998</v>
      </c>
      <c r="K197" s="13">
        <v>19.921700000000001</v>
      </c>
      <c r="L197" s="9" t="s">
        <v>173</v>
      </c>
    </row>
    <row r="198" spans="1:12" s="6" customFormat="1" ht="12" customHeight="1" x14ac:dyDescent="0.2">
      <c r="A198" s="11">
        <v>124</v>
      </c>
      <c r="B198" s="11">
        <v>-31.8</v>
      </c>
      <c r="C198" s="11">
        <v>-31.3</v>
      </c>
      <c r="D198" s="12">
        <v>1</v>
      </c>
      <c r="E198" s="12">
        <v>0</v>
      </c>
      <c r="F198" s="12">
        <v>0</v>
      </c>
      <c r="G198" s="12">
        <v>0</v>
      </c>
      <c r="H198" s="9" t="s">
        <v>171</v>
      </c>
      <c r="I198" s="9" t="s">
        <v>205</v>
      </c>
      <c r="J198" s="13">
        <v>39.624299999999998</v>
      </c>
      <c r="K198" s="13">
        <v>19.921700000000001</v>
      </c>
      <c r="L198" s="9" t="s">
        <v>173</v>
      </c>
    </row>
    <row r="199" spans="1:12" s="6" customFormat="1" ht="12" customHeight="1" x14ac:dyDescent="0.2">
      <c r="A199" s="14">
        <v>140</v>
      </c>
      <c r="B199" s="14">
        <v>-30</v>
      </c>
      <c r="C199" s="14">
        <v>-29.9</v>
      </c>
      <c r="D199" s="12">
        <v>0</v>
      </c>
      <c r="E199" s="12">
        <v>0</v>
      </c>
      <c r="F199" s="12">
        <v>0</v>
      </c>
      <c r="G199" s="12">
        <v>0</v>
      </c>
      <c r="H199" s="8" t="s">
        <v>137</v>
      </c>
      <c r="I199" s="8" t="s">
        <v>206</v>
      </c>
      <c r="J199" s="13">
        <v>28.923400000000001</v>
      </c>
      <c r="K199" s="13">
        <v>50.820300000000003</v>
      </c>
      <c r="L199" s="9" t="s">
        <v>139</v>
      </c>
    </row>
    <row r="200" spans="1:12" s="3" customFormat="1" ht="12" customHeight="1" x14ac:dyDescent="0.2">
      <c r="A200" s="14">
        <v>140</v>
      </c>
      <c r="B200" s="14">
        <v>-29.7</v>
      </c>
      <c r="C200" s="14">
        <v>-30.3</v>
      </c>
      <c r="D200" s="12">
        <v>0</v>
      </c>
      <c r="E200" s="12">
        <v>0</v>
      </c>
      <c r="F200" s="12">
        <v>0</v>
      </c>
      <c r="G200" s="12">
        <v>0</v>
      </c>
      <c r="H200" s="8" t="s">
        <v>137</v>
      </c>
      <c r="I200" s="8" t="s">
        <v>207</v>
      </c>
      <c r="J200" s="13">
        <v>28.923400000000001</v>
      </c>
      <c r="K200" s="13">
        <v>50.820300000000003</v>
      </c>
      <c r="L200" s="9" t="s">
        <v>139</v>
      </c>
    </row>
    <row r="201" spans="1:12" s="3" customFormat="1" ht="12" customHeight="1" x14ac:dyDescent="0.2">
      <c r="A201" s="11">
        <v>140</v>
      </c>
      <c r="B201" s="11">
        <v>-30.3</v>
      </c>
      <c r="C201" s="11">
        <v>-31.5</v>
      </c>
      <c r="D201" s="12">
        <v>1</v>
      </c>
      <c r="E201" s="12">
        <v>0</v>
      </c>
      <c r="F201" s="12">
        <v>0</v>
      </c>
      <c r="G201" s="12">
        <v>0</v>
      </c>
      <c r="H201" s="9" t="s">
        <v>208</v>
      </c>
      <c r="I201" s="9" t="s">
        <v>209</v>
      </c>
      <c r="J201" s="13">
        <v>50.611800000000002</v>
      </c>
      <c r="K201" s="13">
        <v>-2.1316999999999999</v>
      </c>
      <c r="L201" s="9" t="s">
        <v>210</v>
      </c>
    </row>
    <row r="202" spans="1:12" s="3" customFormat="1" ht="12" customHeight="1" x14ac:dyDescent="0.2">
      <c r="A202" s="11">
        <v>141</v>
      </c>
      <c r="B202" s="11">
        <v>-33.200000000000003</v>
      </c>
      <c r="C202" s="11">
        <v>-33.799999999999997</v>
      </c>
      <c r="D202" s="12">
        <v>1</v>
      </c>
      <c r="E202" s="12">
        <v>0</v>
      </c>
      <c r="F202" s="12">
        <v>0</v>
      </c>
      <c r="G202" s="12">
        <v>0</v>
      </c>
      <c r="H202" s="9" t="s">
        <v>208</v>
      </c>
      <c r="I202" s="9" t="s">
        <v>211</v>
      </c>
      <c r="J202" s="13">
        <v>50.611800000000002</v>
      </c>
      <c r="K202" s="13">
        <v>-2.1316999999999999</v>
      </c>
      <c r="L202" s="9" t="s">
        <v>210</v>
      </c>
    </row>
    <row r="203" spans="1:12" s="3" customFormat="1" ht="12" customHeight="1" x14ac:dyDescent="0.2">
      <c r="A203" s="11">
        <v>142</v>
      </c>
      <c r="B203" s="11">
        <v>-29.9</v>
      </c>
      <c r="C203" s="11">
        <v>-31</v>
      </c>
      <c r="D203" s="12">
        <v>1</v>
      </c>
      <c r="E203" s="12">
        <v>0</v>
      </c>
      <c r="F203" s="12">
        <v>0</v>
      </c>
      <c r="G203" s="12">
        <v>0</v>
      </c>
      <c r="H203" s="9" t="s">
        <v>208</v>
      </c>
      <c r="I203" s="9" t="s">
        <v>212</v>
      </c>
      <c r="J203" s="13">
        <v>50.611800000000002</v>
      </c>
      <c r="K203" s="13">
        <v>-2.1316999999999999</v>
      </c>
      <c r="L203" s="9" t="s">
        <v>210</v>
      </c>
    </row>
    <row r="204" spans="1:12" s="6" customFormat="1" ht="12" customHeight="1" x14ac:dyDescent="0.2">
      <c r="A204" s="11">
        <v>143</v>
      </c>
      <c r="B204" s="11">
        <v>-21.4</v>
      </c>
      <c r="C204" s="11">
        <v>-20.3</v>
      </c>
      <c r="D204" s="12">
        <v>1</v>
      </c>
      <c r="E204" s="12">
        <v>1</v>
      </c>
      <c r="F204" s="12">
        <v>0</v>
      </c>
      <c r="G204" s="12">
        <v>0</v>
      </c>
      <c r="H204" s="9" t="s">
        <v>208</v>
      </c>
      <c r="I204" s="9" t="s">
        <v>213</v>
      </c>
      <c r="J204" s="13">
        <v>50.611800000000002</v>
      </c>
      <c r="K204" s="13">
        <v>-2.1316999999999999</v>
      </c>
      <c r="L204" s="9" t="s">
        <v>210</v>
      </c>
    </row>
    <row r="205" spans="1:12" s="6" customFormat="1" ht="12" customHeight="1" x14ac:dyDescent="0.2">
      <c r="A205" s="11">
        <v>144</v>
      </c>
      <c r="B205" s="11">
        <v>-32.299999999999997</v>
      </c>
      <c r="C205" s="11">
        <v>-31.8</v>
      </c>
      <c r="D205" s="12">
        <v>0</v>
      </c>
      <c r="E205" s="12">
        <v>0</v>
      </c>
      <c r="F205" s="12">
        <v>0</v>
      </c>
      <c r="G205" s="12">
        <v>0</v>
      </c>
      <c r="H205" s="9" t="s">
        <v>214</v>
      </c>
      <c r="I205" s="9" t="s">
        <v>215</v>
      </c>
      <c r="J205" s="13">
        <v>71</v>
      </c>
      <c r="K205" s="13">
        <v>22</v>
      </c>
      <c r="L205" s="9" t="s">
        <v>216</v>
      </c>
    </row>
    <row r="206" spans="1:12" ht="12" customHeight="1" x14ac:dyDescent="0.2">
      <c r="A206" s="11">
        <v>144</v>
      </c>
      <c r="B206" s="11">
        <v>-27.8</v>
      </c>
      <c r="C206" s="11">
        <v>-27.8</v>
      </c>
      <c r="D206" s="12">
        <v>1</v>
      </c>
      <c r="E206" s="12">
        <v>1</v>
      </c>
      <c r="F206" s="12">
        <v>0</v>
      </c>
      <c r="G206" s="12">
        <v>0</v>
      </c>
      <c r="H206" s="9" t="s">
        <v>208</v>
      </c>
      <c r="I206" s="9" t="s">
        <v>217</v>
      </c>
      <c r="J206" s="13">
        <v>50.611800000000002</v>
      </c>
      <c r="K206" s="13">
        <v>-2.1316999999999999</v>
      </c>
      <c r="L206" s="9" t="s">
        <v>210</v>
      </c>
    </row>
    <row r="207" spans="1:12" ht="12" customHeight="1" x14ac:dyDescent="0.2">
      <c r="A207" s="11">
        <v>145</v>
      </c>
      <c r="B207" s="11">
        <v>-27.8</v>
      </c>
      <c r="C207" s="11">
        <v>-27.6</v>
      </c>
      <c r="D207" s="12">
        <v>1</v>
      </c>
      <c r="E207" s="12">
        <v>1</v>
      </c>
      <c r="F207" s="12">
        <v>0</v>
      </c>
      <c r="G207" s="12">
        <v>0</v>
      </c>
      <c r="H207" s="9" t="s">
        <v>208</v>
      </c>
      <c r="I207" s="9" t="s">
        <v>218</v>
      </c>
      <c r="J207" s="13">
        <v>50.611800000000002</v>
      </c>
      <c r="K207" s="13">
        <v>-2.1316999999999999</v>
      </c>
      <c r="L207" s="9" t="s">
        <v>210</v>
      </c>
    </row>
    <row r="208" spans="1:12" ht="12" customHeight="1" x14ac:dyDescent="0.2">
      <c r="A208" s="11">
        <v>146</v>
      </c>
      <c r="B208" s="11">
        <v>-32.9</v>
      </c>
      <c r="C208" s="11">
        <v>-32.1</v>
      </c>
      <c r="D208" s="12">
        <v>0</v>
      </c>
      <c r="E208" s="12">
        <v>0</v>
      </c>
      <c r="F208" s="12">
        <v>0</v>
      </c>
      <c r="G208" s="12">
        <v>0</v>
      </c>
      <c r="H208" s="9" t="s">
        <v>214</v>
      </c>
      <c r="I208" s="9" t="s">
        <v>219</v>
      </c>
      <c r="J208" s="13">
        <v>71</v>
      </c>
      <c r="K208" s="13">
        <v>22</v>
      </c>
      <c r="L208" s="9" t="s">
        <v>220</v>
      </c>
    </row>
    <row r="209" spans="1:12" ht="12" customHeight="1" x14ac:dyDescent="0.2">
      <c r="A209" s="11">
        <v>146</v>
      </c>
      <c r="B209" s="11">
        <v>-31.6</v>
      </c>
      <c r="C209" s="11">
        <v>-32</v>
      </c>
      <c r="D209" s="12">
        <v>1</v>
      </c>
      <c r="E209" s="12">
        <v>0</v>
      </c>
      <c r="F209" s="12">
        <v>0</v>
      </c>
      <c r="G209" s="12">
        <v>0</v>
      </c>
      <c r="H209" s="9" t="s">
        <v>208</v>
      </c>
      <c r="I209" s="9" t="s">
        <v>221</v>
      </c>
      <c r="J209" s="13">
        <v>50.611800000000002</v>
      </c>
      <c r="K209" s="13">
        <v>-2.1316999999999999</v>
      </c>
      <c r="L209" s="9" t="s">
        <v>210</v>
      </c>
    </row>
    <row r="210" spans="1:12" ht="12" customHeight="1" x14ac:dyDescent="0.2">
      <c r="A210" s="11">
        <v>147</v>
      </c>
      <c r="B210" s="11">
        <v>-32</v>
      </c>
      <c r="C210" s="11">
        <v>-32.1</v>
      </c>
      <c r="D210" s="12">
        <v>1</v>
      </c>
      <c r="E210" s="12">
        <v>0</v>
      </c>
      <c r="F210" s="12">
        <v>0</v>
      </c>
      <c r="G210" s="12">
        <v>0</v>
      </c>
      <c r="H210" s="9" t="s">
        <v>208</v>
      </c>
      <c r="I210" s="9" t="s">
        <v>222</v>
      </c>
      <c r="J210" s="13">
        <v>50.611800000000002</v>
      </c>
      <c r="K210" s="13">
        <v>-2.1316999999999999</v>
      </c>
      <c r="L210" s="9" t="s">
        <v>210</v>
      </c>
    </row>
    <row r="211" spans="1:12" ht="12" customHeight="1" x14ac:dyDescent="0.2">
      <c r="A211" s="11">
        <v>148</v>
      </c>
      <c r="B211" s="11">
        <v>-31.5</v>
      </c>
      <c r="C211" s="11">
        <v>-31.6</v>
      </c>
      <c r="D211" s="12">
        <v>0</v>
      </c>
      <c r="E211" s="12">
        <v>0</v>
      </c>
      <c r="F211" s="12">
        <v>0</v>
      </c>
      <c r="G211" s="12">
        <v>0</v>
      </c>
      <c r="H211" s="9" t="s">
        <v>214</v>
      </c>
      <c r="I211" s="9" t="s">
        <v>223</v>
      </c>
      <c r="J211" s="13">
        <v>71</v>
      </c>
      <c r="K211" s="13">
        <v>22</v>
      </c>
      <c r="L211" s="9" t="s">
        <v>220</v>
      </c>
    </row>
    <row r="212" spans="1:12" ht="12" customHeight="1" x14ac:dyDescent="0.2">
      <c r="A212" s="11">
        <v>148</v>
      </c>
      <c r="B212" s="11">
        <v>-32.6</v>
      </c>
      <c r="C212" s="11">
        <v>-33.299999999999997</v>
      </c>
      <c r="D212" s="12">
        <v>1</v>
      </c>
      <c r="E212" s="12">
        <v>0</v>
      </c>
      <c r="F212" s="12">
        <v>0</v>
      </c>
      <c r="G212" s="12">
        <v>0</v>
      </c>
      <c r="H212" s="9" t="s">
        <v>208</v>
      </c>
      <c r="I212" s="9" t="s">
        <v>224</v>
      </c>
      <c r="J212" s="13">
        <v>50.611800000000002</v>
      </c>
      <c r="K212" s="13">
        <v>-2.1316999999999999</v>
      </c>
      <c r="L212" s="9" t="s">
        <v>210</v>
      </c>
    </row>
    <row r="213" spans="1:12" ht="12" customHeight="1" x14ac:dyDescent="0.2">
      <c r="A213" s="11">
        <v>149</v>
      </c>
      <c r="B213" s="11">
        <v>-32.4</v>
      </c>
      <c r="C213" s="11">
        <v>-32</v>
      </c>
      <c r="D213" s="12">
        <v>1</v>
      </c>
      <c r="E213" s="12">
        <v>0</v>
      </c>
      <c r="F213" s="12">
        <v>0</v>
      </c>
      <c r="G213" s="12">
        <v>0</v>
      </c>
      <c r="H213" s="9" t="s">
        <v>208</v>
      </c>
      <c r="I213" s="9" t="s">
        <v>225</v>
      </c>
      <c r="J213" s="13">
        <v>50.611800000000002</v>
      </c>
      <c r="K213" s="13">
        <v>-2.1316999999999999</v>
      </c>
      <c r="L213" s="9" t="s">
        <v>210</v>
      </c>
    </row>
    <row r="214" spans="1:12" ht="12" customHeight="1" x14ac:dyDescent="0.2">
      <c r="A214" s="11">
        <v>149</v>
      </c>
      <c r="B214" s="11">
        <v>-31.9</v>
      </c>
      <c r="C214" s="11">
        <v>-31.7</v>
      </c>
      <c r="D214" s="12">
        <v>1</v>
      </c>
      <c r="E214" s="12">
        <v>0</v>
      </c>
      <c r="F214" s="12">
        <v>0</v>
      </c>
      <c r="G214" s="12">
        <v>0</v>
      </c>
      <c r="H214" s="9" t="s">
        <v>208</v>
      </c>
      <c r="I214" s="9" t="s">
        <v>226</v>
      </c>
      <c r="J214" s="13">
        <v>50.611800000000002</v>
      </c>
      <c r="K214" s="13">
        <v>-2.1316999999999999</v>
      </c>
      <c r="L214" s="9" t="s">
        <v>210</v>
      </c>
    </row>
    <row r="215" spans="1:12" ht="12" customHeight="1" x14ac:dyDescent="0.2">
      <c r="A215" s="11">
        <v>149</v>
      </c>
      <c r="B215" s="11">
        <v>-32.1</v>
      </c>
      <c r="C215" s="11">
        <v>-32.200000000000003</v>
      </c>
      <c r="D215" s="12">
        <v>1</v>
      </c>
      <c r="E215" s="12">
        <v>0</v>
      </c>
      <c r="F215" s="12">
        <v>0</v>
      </c>
      <c r="G215" s="12">
        <v>0</v>
      </c>
      <c r="H215" s="9" t="s">
        <v>208</v>
      </c>
      <c r="I215" s="9" t="s">
        <v>227</v>
      </c>
      <c r="J215" s="13">
        <v>50.611800000000002</v>
      </c>
      <c r="K215" s="13">
        <v>-2.1316999999999999</v>
      </c>
      <c r="L215" s="9" t="s">
        <v>210</v>
      </c>
    </row>
    <row r="216" spans="1:12" ht="12" customHeight="1" x14ac:dyDescent="0.2">
      <c r="A216" s="11">
        <v>150</v>
      </c>
      <c r="B216" s="11">
        <v>-30.8</v>
      </c>
      <c r="C216" s="11">
        <v>-31.5</v>
      </c>
      <c r="D216" s="12">
        <v>0</v>
      </c>
      <c r="E216" s="12">
        <v>0</v>
      </c>
      <c r="F216" s="12">
        <v>0</v>
      </c>
      <c r="G216" s="12">
        <v>0</v>
      </c>
      <c r="H216" s="9" t="s">
        <v>214</v>
      </c>
      <c r="I216" s="9" t="s">
        <v>228</v>
      </c>
      <c r="J216" s="13">
        <v>71</v>
      </c>
      <c r="K216" s="13">
        <v>22</v>
      </c>
      <c r="L216" s="9" t="s">
        <v>220</v>
      </c>
    </row>
    <row r="217" spans="1:12" ht="12" customHeight="1" x14ac:dyDescent="0.2">
      <c r="A217" s="11">
        <v>177</v>
      </c>
      <c r="B217" s="11">
        <v>-32.9</v>
      </c>
      <c r="C217" s="11">
        <v>-32.28</v>
      </c>
      <c r="D217" s="12">
        <v>1</v>
      </c>
      <c r="E217" s="12">
        <v>1</v>
      </c>
      <c r="F217" s="12">
        <v>1</v>
      </c>
      <c r="G217" s="12">
        <v>0</v>
      </c>
      <c r="H217" s="9" t="s">
        <v>229</v>
      </c>
      <c r="I217" s="9" t="s">
        <v>230</v>
      </c>
      <c r="J217" s="13">
        <v>54.455399999999997</v>
      </c>
      <c r="K217" s="13">
        <v>-0.57550000000000001</v>
      </c>
      <c r="L217" s="9" t="s">
        <v>230</v>
      </c>
    </row>
    <row r="218" spans="1:12" ht="12" customHeight="1" x14ac:dyDescent="0.2">
      <c r="A218" s="11">
        <v>177</v>
      </c>
      <c r="B218" s="11">
        <v>-32.700000000000003</v>
      </c>
      <c r="C218" s="11">
        <v>-32.54</v>
      </c>
      <c r="D218" s="12">
        <v>1</v>
      </c>
      <c r="E218" s="12">
        <v>1</v>
      </c>
      <c r="F218" s="12">
        <v>1</v>
      </c>
      <c r="G218" s="12">
        <v>0</v>
      </c>
      <c r="H218" s="9" t="s">
        <v>229</v>
      </c>
      <c r="I218" s="9" t="s">
        <v>231</v>
      </c>
      <c r="J218" s="13">
        <v>54.455399999999997</v>
      </c>
      <c r="K218" s="13">
        <v>-0.57550000000000001</v>
      </c>
      <c r="L218" s="9" t="s">
        <v>231</v>
      </c>
    </row>
    <row r="219" spans="1:12" s="3" customFormat="1" ht="12" customHeight="1" x14ac:dyDescent="0.2">
      <c r="A219" s="11">
        <v>178</v>
      </c>
      <c r="B219" s="11">
        <v>-32.799999999999997</v>
      </c>
      <c r="C219" s="11">
        <v>-32.479999999999997</v>
      </c>
      <c r="D219" s="12">
        <v>1</v>
      </c>
      <c r="E219" s="12">
        <v>1</v>
      </c>
      <c r="F219" s="12">
        <v>1</v>
      </c>
      <c r="G219" s="12">
        <v>0</v>
      </c>
      <c r="H219" s="9" t="s">
        <v>229</v>
      </c>
      <c r="I219" s="9" t="s">
        <v>232</v>
      </c>
      <c r="J219" s="13">
        <v>54.455399999999997</v>
      </c>
      <c r="K219" s="13">
        <v>-0.57550000000000001</v>
      </c>
      <c r="L219" s="9" t="s">
        <v>232</v>
      </c>
    </row>
    <row r="220" spans="1:12" s="3" customFormat="1" ht="12" customHeight="1" x14ac:dyDescent="0.2">
      <c r="A220" s="11">
        <v>178</v>
      </c>
      <c r="B220" s="11">
        <v>-32.9</v>
      </c>
      <c r="C220" s="11">
        <v>-32.71</v>
      </c>
      <c r="D220" s="12">
        <v>1</v>
      </c>
      <c r="E220" s="12">
        <v>1</v>
      </c>
      <c r="F220" s="12">
        <v>1</v>
      </c>
      <c r="G220" s="12">
        <v>0</v>
      </c>
      <c r="H220" s="9" t="s">
        <v>229</v>
      </c>
      <c r="I220" s="9" t="s">
        <v>233</v>
      </c>
      <c r="J220" s="13">
        <v>54.455399999999997</v>
      </c>
      <c r="K220" s="13">
        <v>-0.57550000000000001</v>
      </c>
      <c r="L220" s="9" t="s">
        <v>233</v>
      </c>
    </row>
    <row r="221" spans="1:12" s="3" customFormat="1" ht="12" customHeight="1" x14ac:dyDescent="0.2">
      <c r="A221" s="11">
        <v>178.7</v>
      </c>
      <c r="B221" s="11">
        <v>-30.53</v>
      </c>
      <c r="C221" s="11">
        <v>-29.7</v>
      </c>
      <c r="D221" s="12">
        <v>1</v>
      </c>
      <c r="E221" s="12">
        <v>0</v>
      </c>
      <c r="F221" s="12">
        <v>0</v>
      </c>
      <c r="G221" s="12">
        <v>0</v>
      </c>
      <c r="H221" s="11" t="s">
        <v>234</v>
      </c>
      <c r="I221" s="11" t="s">
        <v>235</v>
      </c>
      <c r="J221" s="13">
        <v>48.2</v>
      </c>
      <c r="K221" s="13">
        <v>8.8000000000000007</v>
      </c>
      <c r="L221" s="9" t="s">
        <v>236</v>
      </c>
    </row>
    <row r="222" spans="1:12" s="3" customFormat="1" ht="12" customHeight="1" x14ac:dyDescent="0.2">
      <c r="A222" s="11">
        <v>178.7</v>
      </c>
      <c r="B222" s="11">
        <v>-31.26</v>
      </c>
      <c r="C222" s="11">
        <v>-29.81</v>
      </c>
      <c r="D222" s="12">
        <v>1</v>
      </c>
      <c r="E222" s="12">
        <v>0</v>
      </c>
      <c r="F222" s="12">
        <v>0</v>
      </c>
      <c r="G222" s="12">
        <v>0</v>
      </c>
      <c r="H222" s="11" t="s">
        <v>234</v>
      </c>
      <c r="I222" s="11" t="s">
        <v>237</v>
      </c>
      <c r="J222" s="13">
        <v>48.2</v>
      </c>
      <c r="K222" s="13">
        <v>8.8000000000000007</v>
      </c>
      <c r="L222" s="9" t="s">
        <v>236</v>
      </c>
    </row>
    <row r="223" spans="1:12" s="3" customFormat="1" ht="12" customHeight="1" x14ac:dyDescent="0.2">
      <c r="A223" s="11">
        <v>178.7</v>
      </c>
      <c r="B223" s="11">
        <v>-32.22</v>
      </c>
      <c r="C223" s="11">
        <v>-30.97</v>
      </c>
      <c r="D223" s="12">
        <v>1</v>
      </c>
      <c r="E223" s="12">
        <v>0</v>
      </c>
      <c r="F223" s="12">
        <v>0</v>
      </c>
      <c r="G223" s="12">
        <v>0</v>
      </c>
      <c r="H223" s="11" t="s">
        <v>234</v>
      </c>
      <c r="I223" s="11" t="s">
        <v>238</v>
      </c>
      <c r="J223" s="13">
        <v>48.2</v>
      </c>
      <c r="K223" s="13">
        <v>8.8000000000000007</v>
      </c>
      <c r="L223" s="9" t="s">
        <v>236</v>
      </c>
    </row>
    <row r="224" spans="1:12" s="3" customFormat="1" ht="12" customHeight="1" x14ac:dyDescent="0.2">
      <c r="A224" s="11">
        <v>178.7</v>
      </c>
      <c r="B224" s="11">
        <v>-32.200000000000003</v>
      </c>
      <c r="C224" s="11">
        <v>-30.35</v>
      </c>
      <c r="D224" s="12">
        <v>1</v>
      </c>
      <c r="E224" s="12">
        <v>0</v>
      </c>
      <c r="F224" s="12">
        <v>0</v>
      </c>
      <c r="G224" s="12">
        <v>0</v>
      </c>
      <c r="H224" s="11" t="s">
        <v>234</v>
      </c>
      <c r="I224" s="11" t="s">
        <v>239</v>
      </c>
      <c r="J224" s="13">
        <v>48.2</v>
      </c>
      <c r="K224" s="13">
        <v>8.8000000000000007</v>
      </c>
      <c r="L224" s="9" t="s">
        <v>236</v>
      </c>
    </row>
    <row r="225" spans="1:12" s="3" customFormat="1" ht="12" customHeight="1" x14ac:dyDescent="0.2">
      <c r="A225" s="11">
        <v>178.7</v>
      </c>
      <c r="B225" s="11">
        <v>-31.83</v>
      </c>
      <c r="C225" s="11">
        <v>-30.51</v>
      </c>
      <c r="D225" s="12">
        <v>1</v>
      </c>
      <c r="E225" s="12">
        <v>0</v>
      </c>
      <c r="F225" s="12">
        <v>0</v>
      </c>
      <c r="G225" s="12">
        <v>0</v>
      </c>
      <c r="H225" s="11" t="s">
        <v>234</v>
      </c>
      <c r="I225" s="11" t="s">
        <v>240</v>
      </c>
      <c r="J225" s="13">
        <v>48.2</v>
      </c>
      <c r="K225" s="13">
        <v>8.8000000000000007</v>
      </c>
      <c r="L225" s="9" t="s">
        <v>236</v>
      </c>
    </row>
    <row r="226" spans="1:12" s="3" customFormat="1" ht="12" customHeight="1" x14ac:dyDescent="0.2">
      <c r="A226" s="11">
        <v>178.7</v>
      </c>
      <c r="B226" s="11">
        <v>-31.56</v>
      </c>
      <c r="C226" s="11">
        <v>-30.16</v>
      </c>
      <c r="D226" s="12">
        <v>1</v>
      </c>
      <c r="E226" s="12">
        <v>0</v>
      </c>
      <c r="F226" s="12">
        <v>0</v>
      </c>
      <c r="G226" s="12">
        <v>0</v>
      </c>
      <c r="H226" s="11" t="s">
        <v>234</v>
      </c>
      <c r="I226" s="11" t="s">
        <v>241</v>
      </c>
      <c r="J226" s="13">
        <v>48.2</v>
      </c>
      <c r="K226" s="13">
        <v>8.8000000000000007</v>
      </c>
      <c r="L226" s="9" t="s">
        <v>236</v>
      </c>
    </row>
    <row r="227" spans="1:12" s="3" customFormat="1" ht="12" customHeight="1" x14ac:dyDescent="0.2">
      <c r="A227" s="11">
        <v>178.7</v>
      </c>
      <c r="B227" s="11">
        <v>-31.04</v>
      </c>
      <c r="C227" s="11">
        <v>-29.69</v>
      </c>
      <c r="D227" s="12">
        <v>1</v>
      </c>
      <c r="E227" s="12">
        <v>0</v>
      </c>
      <c r="F227" s="12">
        <v>0</v>
      </c>
      <c r="G227" s="12">
        <v>0</v>
      </c>
      <c r="H227" s="11" t="s">
        <v>234</v>
      </c>
      <c r="I227" s="11" t="s">
        <v>242</v>
      </c>
      <c r="J227" s="13">
        <v>48.2</v>
      </c>
      <c r="K227" s="13">
        <v>8.8000000000000007</v>
      </c>
      <c r="L227" s="9" t="s">
        <v>236</v>
      </c>
    </row>
    <row r="228" spans="1:12" s="3" customFormat="1" ht="12" customHeight="1" x14ac:dyDescent="0.2">
      <c r="A228" s="11">
        <v>178.7</v>
      </c>
      <c r="B228" s="11">
        <v>-30.62</v>
      </c>
      <c r="C228" s="11">
        <v>-29.21</v>
      </c>
      <c r="D228" s="12">
        <v>1</v>
      </c>
      <c r="E228" s="12">
        <v>0</v>
      </c>
      <c r="F228" s="12">
        <v>0</v>
      </c>
      <c r="G228" s="12">
        <v>0</v>
      </c>
      <c r="H228" s="11" t="s">
        <v>234</v>
      </c>
      <c r="I228" s="11" t="s">
        <v>243</v>
      </c>
      <c r="J228" s="13">
        <v>48.2</v>
      </c>
      <c r="K228" s="13">
        <v>8.8000000000000007</v>
      </c>
      <c r="L228" s="9" t="s">
        <v>236</v>
      </c>
    </row>
    <row r="229" spans="1:12" s="3" customFormat="1" ht="12" customHeight="1" x14ac:dyDescent="0.2">
      <c r="A229" s="11">
        <v>178.7</v>
      </c>
      <c r="B229" s="11">
        <v>-30.42</v>
      </c>
      <c r="C229" s="11">
        <v>-29.31</v>
      </c>
      <c r="D229" s="12">
        <v>1</v>
      </c>
      <c r="E229" s="12">
        <v>0</v>
      </c>
      <c r="F229" s="12">
        <v>0</v>
      </c>
      <c r="G229" s="12">
        <v>0</v>
      </c>
      <c r="H229" s="11" t="s">
        <v>234</v>
      </c>
      <c r="I229" s="11" t="s">
        <v>244</v>
      </c>
      <c r="J229" s="13">
        <v>48.2</v>
      </c>
      <c r="K229" s="13">
        <v>8.8000000000000007</v>
      </c>
      <c r="L229" s="9" t="s">
        <v>236</v>
      </c>
    </row>
    <row r="230" spans="1:12" s="3" customFormat="1" ht="12" customHeight="1" x14ac:dyDescent="0.2">
      <c r="A230" s="11">
        <v>178.7</v>
      </c>
      <c r="B230" s="11">
        <v>-30.44</v>
      </c>
      <c r="C230" s="11">
        <v>-29.4</v>
      </c>
      <c r="D230" s="12">
        <v>1</v>
      </c>
      <c r="E230" s="12">
        <v>0</v>
      </c>
      <c r="F230" s="12">
        <v>0</v>
      </c>
      <c r="G230" s="12">
        <v>0</v>
      </c>
      <c r="H230" s="11" t="s">
        <v>234</v>
      </c>
      <c r="I230" s="11" t="s">
        <v>245</v>
      </c>
      <c r="J230" s="13">
        <v>48.2</v>
      </c>
      <c r="K230" s="13">
        <v>8.8000000000000007</v>
      </c>
      <c r="L230" s="9" t="s">
        <v>236</v>
      </c>
    </row>
    <row r="231" spans="1:12" s="3" customFormat="1" ht="12" customHeight="1" x14ac:dyDescent="0.2">
      <c r="A231" s="11">
        <v>178.7</v>
      </c>
      <c r="B231" s="11">
        <v>-29.92</v>
      </c>
      <c r="C231" s="11">
        <v>-29.03</v>
      </c>
      <c r="D231" s="12">
        <v>1</v>
      </c>
      <c r="E231" s="12">
        <v>0</v>
      </c>
      <c r="F231" s="12">
        <v>0</v>
      </c>
      <c r="G231" s="12">
        <v>0</v>
      </c>
      <c r="H231" s="11" t="s">
        <v>234</v>
      </c>
      <c r="I231" s="11" t="s">
        <v>246</v>
      </c>
      <c r="J231" s="13">
        <v>48.2</v>
      </c>
      <c r="K231" s="13">
        <v>8.8000000000000007</v>
      </c>
      <c r="L231" s="9" t="s">
        <v>236</v>
      </c>
    </row>
    <row r="232" spans="1:12" s="3" customFormat="1" ht="12" customHeight="1" x14ac:dyDescent="0.2">
      <c r="A232" s="11">
        <v>178.7</v>
      </c>
      <c r="B232" s="11">
        <v>-31.01</v>
      </c>
      <c r="C232" s="11">
        <v>-30.06</v>
      </c>
      <c r="D232" s="12">
        <v>1</v>
      </c>
      <c r="E232" s="12">
        <v>0</v>
      </c>
      <c r="F232" s="12">
        <v>0</v>
      </c>
      <c r="G232" s="12">
        <v>0</v>
      </c>
      <c r="H232" s="11" t="s">
        <v>234</v>
      </c>
      <c r="I232" s="11" t="s">
        <v>247</v>
      </c>
      <c r="J232" s="13">
        <v>48.2</v>
      </c>
      <c r="K232" s="13">
        <v>8.8000000000000007</v>
      </c>
      <c r="L232" s="9" t="s">
        <v>236</v>
      </c>
    </row>
    <row r="233" spans="1:12" s="3" customFormat="1" ht="12" customHeight="1" x14ac:dyDescent="0.2">
      <c r="A233" s="11">
        <v>178.7</v>
      </c>
      <c r="B233" s="11">
        <v>-30.9</v>
      </c>
      <c r="C233" s="11">
        <v>-29.59</v>
      </c>
      <c r="D233" s="12">
        <v>1</v>
      </c>
      <c r="E233" s="12">
        <v>1</v>
      </c>
      <c r="F233" s="12">
        <v>0</v>
      </c>
      <c r="G233" s="12">
        <v>0</v>
      </c>
      <c r="H233" s="11" t="s">
        <v>234</v>
      </c>
      <c r="I233" s="11" t="s">
        <v>248</v>
      </c>
      <c r="J233" s="13">
        <v>48.2</v>
      </c>
      <c r="K233" s="13">
        <v>8.8000000000000007</v>
      </c>
      <c r="L233" s="9" t="s">
        <v>236</v>
      </c>
    </row>
    <row r="234" spans="1:12" s="3" customFormat="1" ht="12" customHeight="1" x14ac:dyDescent="0.2">
      <c r="A234" s="11">
        <v>178.7</v>
      </c>
      <c r="B234" s="11">
        <v>-33.49</v>
      </c>
      <c r="C234" s="11">
        <v>-32.35</v>
      </c>
      <c r="D234" s="12">
        <v>1</v>
      </c>
      <c r="E234" s="12">
        <v>1</v>
      </c>
      <c r="F234" s="12">
        <v>0</v>
      </c>
      <c r="G234" s="12">
        <v>0</v>
      </c>
      <c r="H234" s="11" t="s">
        <v>234</v>
      </c>
      <c r="I234" s="11" t="s">
        <v>249</v>
      </c>
      <c r="J234" s="13">
        <v>48.2</v>
      </c>
      <c r="K234" s="13">
        <v>8.8000000000000007</v>
      </c>
      <c r="L234" s="9" t="s">
        <v>236</v>
      </c>
    </row>
    <row r="235" spans="1:12" s="3" customFormat="1" ht="12" customHeight="1" x14ac:dyDescent="0.2">
      <c r="A235" s="11">
        <v>178.7</v>
      </c>
      <c r="B235" s="11">
        <v>-34.380000000000003</v>
      </c>
      <c r="C235" s="11">
        <v>-33.19</v>
      </c>
      <c r="D235" s="12">
        <v>1</v>
      </c>
      <c r="E235" s="12">
        <v>1</v>
      </c>
      <c r="F235" s="12">
        <v>0</v>
      </c>
      <c r="G235" s="12">
        <v>0</v>
      </c>
      <c r="H235" s="11" t="s">
        <v>234</v>
      </c>
      <c r="I235" s="11" t="s">
        <v>250</v>
      </c>
      <c r="J235" s="13">
        <v>48.2</v>
      </c>
      <c r="K235" s="13">
        <v>8.8000000000000007</v>
      </c>
      <c r="L235" s="9" t="s">
        <v>236</v>
      </c>
    </row>
    <row r="236" spans="1:12" s="3" customFormat="1" ht="12" customHeight="1" x14ac:dyDescent="0.2">
      <c r="A236" s="11">
        <v>178.7</v>
      </c>
      <c r="B236" s="11">
        <v>-34.450000000000003</v>
      </c>
      <c r="C236" s="11">
        <v>-33.31</v>
      </c>
      <c r="D236" s="12">
        <v>1</v>
      </c>
      <c r="E236" s="12">
        <v>1</v>
      </c>
      <c r="F236" s="12">
        <v>0</v>
      </c>
      <c r="G236" s="12">
        <v>0</v>
      </c>
      <c r="H236" s="11" t="s">
        <v>234</v>
      </c>
      <c r="I236" s="11" t="s">
        <v>251</v>
      </c>
      <c r="J236" s="13">
        <v>48.2</v>
      </c>
      <c r="K236" s="13">
        <v>8.8000000000000007</v>
      </c>
      <c r="L236" s="9" t="s">
        <v>236</v>
      </c>
    </row>
    <row r="237" spans="1:12" s="3" customFormat="1" ht="12" customHeight="1" x14ac:dyDescent="0.2">
      <c r="A237" s="11">
        <v>178.7</v>
      </c>
      <c r="B237" s="11">
        <v>-35.270000000000003</v>
      </c>
      <c r="C237" s="11">
        <v>-34.28</v>
      </c>
      <c r="D237" s="12">
        <v>1</v>
      </c>
      <c r="E237" s="12">
        <v>1</v>
      </c>
      <c r="F237" s="12">
        <v>0</v>
      </c>
      <c r="G237" s="12">
        <v>0</v>
      </c>
      <c r="H237" s="11" t="s">
        <v>234</v>
      </c>
      <c r="I237" s="11" t="s">
        <v>252</v>
      </c>
      <c r="J237" s="13">
        <v>48.2</v>
      </c>
      <c r="K237" s="13">
        <v>8.8000000000000007</v>
      </c>
      <c r="L237" s="9" t="s">
        <v>236</v>
      </c>
    </row>
    <row r="238" spans="1:12" s="3" customFormat="1" ht="12" customHeight="1" x14ac:dyDescent="0.2">
      <c r="A238" s="11">
        <v>178.7</v>
      </c>
      <c r="B238" s="11">
        <v>-35.71</v>
      </c>
      <c r="C238" s="11">
        <v>-34.68</v>
      </c>
      <c r="D238" s="12">
        <v>1</v>
      </c>
      <c r="E238" s="12">
        <v>1</v>
      </c>
      <c r="F238" s="12">
        <v>0</v>
      </c>
      <c r="G238" s="12">
        <v>0</v>
      </c>
      <c r="H238" s="11" t="s">
        <v>234</v>
      </c>
      <c r="I238" s="11" t="s">
        <v>253</v>
      </c>
      <c r="J238" s="13">
        <v>48.2</v>
      </c>
      <c r="K238" s="13">
        <v>8.8000000000000007</v>
      </c>
      <c r="L238" s="9" t="s">
        <v>236</v>
      </c>
    </row>
    <row r="239" spans="1:12" s="3" customFormat="1" ht="12" customHeight="1" x14ac:dyDescent="0.2">
      <c r="A239" s="11">
        <v>178.7</v>
      </c>
      <c r="B239" s="11">
        <v>-32.03</v>
      </c>
      <c r="C239" s="11">
        <v>-30.87</v>
      </c>
      <c r="D239" s="12">
        <v>1</v>
      </c>
      <c r="E239" s="12">
        <v>1</v>
      </c>
      <c r="F239" s="12">
        <v>0</v>
      </c>
      <c r="G239" s="12">
        <v>0</v>
      </c>
      <c r="H239" s="11" t="s">
        <v>234</v>
      </c>
      <c r="I239" s="11" t="s">
        <v>254</v>
      </c>
      <c r="J239" s="13">
        <v>48.2</v>
      </c>
      <c r="K239" s="13">
        <v>8.8000000000000007</v>
      </c>
      <c r="L239" s="9" t="s">
        <v>236</v>
      </c>
    </row>
    <row r="240" spans="1:12" s="3" customFormat="1" ht="12" customHeight="1" x14ac:dyDescent="0.2">
      <c r="A240" s="11">
        <v>178.7</v>
      </c>
      <c r="B240" s="11">
        <v>-31.86</v>
      </c>
      <c r="C240" s="11">
        <v>-30.79</v>
      </c>
      <c r="D240" s="12">
        <v>1</v>
      </c>
      <c r="E240" s="12">
        <v>0</v>
      </c>
      <c r="F240" s="12">
        <v>0</v>
      </c>
      <c r="G240" s="12">
        <v>0</v>
      </c>
      <c r="H240" s="11" t="s">
        <v>234</v>
      </c>
      <c r="I240" s="11" t="s">
        <v>258</v>
      </c>
      <c r="J240" s="13">
        <v>48.2</v>
      </c>
      <c r="K240" s="13">
        <v>8.8000000000000007</v>
      </c>
      <c r="L240" s="9" t="s">
        <v>236</v>
      </c>
    </row>
    <row r="241" spans="1:12" s="3" customFormat="1" ht="12" customHeight="1" x14ac:dyDescent="0.2">
      <c r="A241" s="11">
        <v>178.7</v>
      </c>
      <c r="B241" s="11">
        <v>-33.31</v>
      </c>
      <c r="C241" s="11">
        <v>-32.99</v>
      </c>
      <c r="D241" s="12">
        <v>1</v>
      </c>
      <c r="E241" s="12">
        <v>0</v>
      </c>
      <c r="F241" s="12">
        <v>0</v>
      </c>
      <c r="G241" s="12">
        <v>0</v>
      </c>
      <c r="H241" s="11" t="s">
        <v>234</v>
      </c>
      <c r="I241" s="11" t="s">
        <v>259</v>
      </c>
      <c r="J241" s="13">
        <v>48.2</v>
      </c>
      <c r="K241" s="13">
        <v>8.8000000000000007</v>
      </c>
      <c r="L241" s="9" t="s">
        <v>236</v>
      </c>
    </row>
    <row r="242" spans="1:12" s="3" customFormat="1" ht="12" customHeight="1" x14ac:dyDescent="0.2">
      <c r="A242" s="11">
        <v>178.7</v>
      </c>
      <c r="B242" s="11">
        <v>-30.88</v>
      </c>
      <c r="C242" s="11">
        <v>-29.24</v>
      </c>
      <c r="D242" s="12">
        <v>1</v>
      </c>
      <c r="E242" s="12">
        <v>0</v>
      </c>
      <c r="F242" s="12">
        <v>0</v>
      </c>
      <c r="G242" s="12">
        <v>2</v>
      </c>
      <c r="H242" s="11" t="s">
        <v>234</v>
      </c>
      <c r="I242" s="11" t="s">
        <v>255</v>
      </c>
      <c r="J242" s="13">
        <v>48.2</v>
      </c>
      <c r="K242" s="13">
        <v>8.8000000000000007</v>
      </c>
      <c r="L242" s="9" t="s">
        <v>236</v>
      </c>
    </row>
    <row r="243" spans="1:12" s="3" customFormat="1" ht="12" customHeight="1" x14ac:dyDescent="0.2">
      <c r="A243" s="11">
        <v>178.7</v>
      </c>
      <c r="B243" s="11">
        <v>-31.1</v>
      </c>
      <c r="C243" s="11">
        <v>-30.74</v>
      </c>
      <c r="D243" s="12">
        <v>1</v>
      </c>
      <c r="E243" s="12">
        <v>0</v>
      </c>
      <c r="F243" s="12">
        <v>0</v>
      </c>
      <c r="G243" s="12">
        <v>2</v>
      </c>
      <c r="H243" s="11" t="s">
        <v>234</v>
      </c>
      <c r="I243" s="11" t="s">
        <v>257</v>
      </c>
      <c r="J243" s="13">
        <v>48.2</v>
      </c>
      <c r="K243" s="13">
        <v>8.8000000000000007</v>
      </c>
      <c r="L243" s="9" t="s">
        <v>236</v>
      </c>
    </row>
    <row r="244" spans="1:12" s="3" customFormat="1" ht="12" customHeight="1" x14ac:dyDescent="0.2">
      <c r="A244" s="11">
        <v>178.7</v>
      </c>
      <c r="B244" s="11">
        <v>-30.11</v>
      </c>
      <c r="C244" s="11">
        <v>-31.3</v>
      </c>
      <c r="D244" s="12">
        <v>1</v>
      </c>
      <c r="E244" s="12">
        <v>0</v>
      </c>
      <c r="F244" s="12">
        <v>0</v>
      </c>
      <c r="G244" s="12">
        <v>3</v>
      </c>
      <c r="H244" s="11" t="s">
        <v>234</v>
      </c>
      <c r="I244" s="11" t="s">
        <v>256</v>
      </c>
      <c r="J244" s="13">
        <v>48.2</v>
      </c>
      <c r="K244" s="13">
        <v>8.8000000000000007</v>
      </c>
      <c r="L244" s="9" t="s">
        <v>236</v>
      </c>
    </row>
    <row r="245" spans="1:12" s="3" customFormat="1" ht="12" customHeight="1" x14ac:dyDescent="0.2">
      <c r="A245" s="11">
        <v>179</v>
      </c>
      <c r="B245" s="11">
        <v>-32.83</v>
      </c>
      <c r="C245" s="11">
        <v>-32.43</v>
      </c>
      <c r="D245" s="12">
        <v>1</v>
      </c>
      <c r="E245" s="12">
        <v>1</v>
      </c>
      <c r="F245" s="12">
        <v>1</v>
      </c>
      <c r="G245" s="12">
        <v>0</v>
      </c>
      <c r="H245" s="9" t="s">
        <v>229</v>
      </c>
      <c r="I245" s="9" t="s">
        <v>260</v>
      </c>
      <c r="J245" s="13">
        <v>54.455399999999997</v>
      </c>
      <c r="K245" s="13">
        <v>-0.57550000000000001</v>
      </c>
      <c r="L245" s="9" t="s">
        <v>260</v>
      </c>
    </row>
    <row r="246" spans="1:12" s="3" customFormat="1" ht="12" customHeight="1" x14ac:dyDescent="0.2">
      <c r="A246" s="11">
        <v>179</v>
      </c>
      <c r="B246" s="11">
        <v>-32.9</v>
      </c>
      <c r="C246" s="11">
        <v>-32.78</v>
      </c>
      <c r="D246" s="12">
        <v>1</v>
      </c>
      <c r="E246" s="12">
        <v>1</v>
      </c>
      <c r="F246" s="12">
        <v>1</v>
      </c>
      <c r="G246" s="12">
        <v>0</v>
      </c>
      <c r="H246" s="9" t="s">
        <v>229</v>
      </c>
      <c r="I246" s="9" t="s">
        <v>261</v>
      </c>
      <c r="J246" s="13">
        <v>54.455399999999997</v>
      </c>
      <c r="K246" s="13">
        <v>-0.57550000000000001</v>
      </c>
      <c r="L246" s="9" t="s">
        <v>261</v>
      </c>
    </row>
    <row r="247" spans="1:12" s="3" customFormat="1" ht="12" customHeight="1" x14ac:dyDescent="0.2">
      <c r="A247" s="11">
        <v>180</v>
      </c>
      <c r="B247" s="11">
        <v>-32.799999999999997</v>
      </c>
      <c r="C247" s="11">
        <v>-32.67</v>
      </c>
      <c r="D247" s="12">
        <v>1</v>
      </c>
      <c r="E247" s="12">
        <v>1</v>
      </c>
      <c r="F247" s="12">
        <v>1</v>
      </c>
      <c r="G247" s="12">
        <v>0</v>
      </c>
      <c r="H247" s="9" t="s">
        <v>229</v>
      </c>
      <c r="I247" s="9" t="s">
        <v>262</v>
      </c>
      <c r="J247" s="13">
        <v>54.455399999999997</v>
      </c>
      <c r="K247" s="13">
        <v>-0.57550000000000001</v>
      </c>
      <c r="L247" s="9" t="s">
        <v>262</v>
      </c>
    </row>
    <row r="248" spans="1:12" s="3" customFormat="1" ht="12" customHeight="1" x14ac:dyDescent="0.2">
      <c r="A248" s="11">
        <v>180</v>
      </c>
      <c r="B248" s="11">
        <v>-32.58</v>
      </c>
      <c r="C248" s="11">
        <v>-32.380000000000003</v>
      </c>
      <c r="D248" s="12">
        <v>1</v>
      </c>
      <c r="E248" s="12">
        <v>1</v>
      </c>
      <c r="F248" s="12">
        <v>1</v>
      </c>
      <c r="G248" s="12">
        <v>0</v>
      </c>
      <c r="H248" s="9" t="s">
        <v>229</v>
      </c>
      <c r="I248" s="9" t="s">
        <v>263</v>
      </c>
      <c r="J248" s="13">
        <v>54.455399999999997</v>
      </c>
      <c r="K248" s="13">
        <v>-0.57550000000000001</v>
      </c>
      <c r="L248" s="9" t="s">
        <v>263</v>
      </c>
    </row>
    <row r="249" spans="1:12" s="3" customFormat="1" ht="12" customHeight="1" x14ac:dyDescent="0.2">
      <c r="A249" s="11">
        <v>181</v>
      </c>
      <c r="B249" s="11">
        <v>-33.06</v>
      </c>
      <c r="C249" s="11">
        <v>-32.520000000000003</v>
      </c>
      <c r="D249" s="12">
        <v>1</v>
      </c>
      <c r="E249" s="12">
        <v>1</v>
      </c>
      <c r="F249" s="12">
        <v>1</v>
      </c>
      <c r="G249" s="12">
        <v>0</v>
      </c>
      <c r="H249" s="9" t="s">
        <v>229</v>
      </c>
      <c r="I249" s="9" t="s">
        <v>264</v>
      </c>
      <c r="J249" s="13">
        <v>54.455399999999997</v>
      </c>
      <c r="K249" s="13">
        <v>-0.57550000000000001</v>
      </c>
      <c r="L249" s="9" t="s">
        <v>264</v>
      </c>
    </row>
    <row r="250" spans="1:12" s="3" customFormat="1" ht="12" customHeight="1" x14ac:dyDescent="0.2">
      <c r="A250" s="11">
        <v>181</v>
      </c>
      <c r="B250" s="11">
        <v>-32.68</v>
      </c>
      <c r="C250" s="11">
        <v>-32.58</v>
      </c>
      <c r="D250" s="12">
        <v>1</v>
      </c>
      <c r="E250" s="12">
        <v>1</v>
      </c>
      <c r="F250" s="12">
        <v>1</v>
      </c>
      <c r="G250" s="12">
        <v>0</v>
      </c>
      <c r="H250" s="9" t="s">
        <v>229</v>
      </c>
      <c r="I250" s="9" t="s">
        <v>265</v>
      </c>
      <c r="J250" s="13">
        <v>54.455399999999997</v>
      </c>
      <c r="K250" s="13">
        <v>-0.57550000000000001</v>
      </c>
      <c r="L250" s="9" t="s">
        <v>265</v>
      </c>
    </row>
    <row r="251" spans="1:12" s="3" customFormat="1" ht="12" customHeight="1" x14ac:dyDescent="0.2">
      <c r="A251" s="11">
        <v>182</v>
      </c>
      <c r="B251" s="11">
        <v>-32.630000000000003</v>
      </c>
      <c r="C251" s="11">
        <v>-32.5</v>
      </c>
      <c r="D251" s="12">
        <v>1</v>
      </c>
      <c r="E251" s="12">
        <v>1</v>
      </c>
      <c r="F251" s="12">
        <v>1</v>
      </c>
      <c r="G251" s="12">
        <v>0</v>
      </c>
      <c r="H251" s="9" t="s">
        <v>229</v>
      </c>
      <c r="I251" s="9" t="s">
        <v>266</v>
      </c>
      <c r="J251" s="13">
        <v>54.455399999999997</v>
      </c>
      <c r="K251" s="13">
        <v>-0.57550000000000001</v>
      </c>
      <c r="L251" s="9" t="s">
        <v>266</v>
      </c>
    </row>
    <row r="252" spans="1:12" s="3" customFormat="1" ht="12" customHeight="1" x14ac:dyDescent="0.2">
      <c r="A252" s="11">
        <v>183</v>
      </c>
      <c r="B252" s="11">
        <v>-30.9</v>
      </c>
      <c r="C252" s="11">
        <v>-30.6</v>
      </c>
      <c r="D252" s="12">
        <v>1</v>
      </c>
      <c r="E252" s="12">
        <v>0</v>
      </c>
      <c r="F252" s="12">
        <v>1</v>
      </c>
      <c r="G252" s="12">
        <v>0</v>
      </c>
      <c r="H252" s="9" t="s">
        <v>229</v>
      </c>
      <c r="I252" s="9" t="s">
        <v>267</v>
      </c>
      <c r="J252" s="13">
        <v>54.455399999999997</v>
      </c>
      <c r="K252" s="13">
        <v>-0.57550000000000001</v>
      </c>
      <c r="L252" s="9" t="s">
        <v>268</v>
      </c>
    </row>
    <row r="253" spans="1:12" s="3" customFormat="1" ht="12" customHeight="1" x14ac:dyDescent="0.2">
      <c r="A253" s="11">
        <v>183</v>
      </c>
      <c r="B253" s="11">
        <v>-31.1</v>
      </c>
      <c r="C253" s="11">
        <v>-31.1</v>
      </c>
      <c r="D253" s="12">
        <v>1</v>
      </c>
      <c r="E253" s="12">
        <v>0</v>
      </c>
      <c r="F253" s="12">
        <v>1</v>
      </c>
      <c r="G253" s="12">
        <v>0</v>
      </c>
      <c r="H253" s="9" t="s">
        <v>229</v>
      </c>
      <c r="I253" s="9" t="s">
        <v>269</v>
      </c>
      <c r="J253" s="13">
        <v>54.455399999999997</v>
      </c>
      <c r="K253" s="13">
        <v>-0.57550000000000001</v>
      </c>
      <c r="L253" s="9" t="s">
        <v>270</v>
      </c>
    </row>
    <row r="254" spans="1:12" s="3" customFormat="1" ht="12" customHeight="1" x14ac:dyDescent="0.2">
      <c r="A254" s="11">
        <v>183</v>
      </c>
      <c r="B254" s="11">
        <v>-31.2</v>
      </c>
      <c r="C254" s="11">
        <v>-31</v>
      </c>
      <c r="D254" s="12">
        <v>1</v>
      </c>
      <c r="E254" s="12">
        <v>0</v>
      </c>
      <c r="F254" s="12">
        <v>1</v>
      </c>
      <c r="G254" s="12">
        <v>0</v>
      </c>
      <c r="H254" s="9" t="s">
        <v>229</v>
      </c>
      <c r="I254" s="9" t="s">
        <v>271</v>
      </c>
      <c r="J254" s="13">
        <v>54.455399999999997</v>
      </c>
      <c r="K254" s="13">
        <v>-0.57550000000000001</v>
      </c>
      <c r="L254" s="9" t="s">
        <v>272</v>
      </c>
    </row>
    <row r="255" spans="1:12" s="3" customFormat="1" ht="12" customHeight="1" x14ac:dyDescent="0.2">
      <c r="A255" s="11">
        <v>183</v>
      </c>
      <c r="B255" s="11">
        <v>-31.3</v>
      </c>
      <c r="C255" s="11">
        <v>-31.1</v>
      </c>
      <c r="D255" s="12">
        <v>1</v>
      </c>
      <c r="E255" s="12">
        <v>0</v>
      </c>
      <c r="F255" s="12">
        <v>1</v>
      </c>
      <c r="G255" s="12">
        <v>0</v>
      </c>
      <c r="H255" s="9" t="s">
        <v>229</v>
      </c>
      <c r="I255" s="9" t="s">
        <v>273</v>
      </c>
      <c r="J255" s="13">
        <v>54.455399999999997</v>
      </c>
      <c r="K255" s="13">
        <v>-0.57550000000000001</v>
      </c>
      <c r="L255" s="9" t="s">
        <v>274</v>
      </c>
    </row>
    <row r="256" spans="1:12" s="3" customFormat="1" ht="12" customHeight="1" x14ac:dyDescent="0.2">
      <c r="A256" s="11">
        <v>184</v>
      </c>
      <c r="B256" s="11">
        <v>-30.7</v>
      </c>
      <c r="C256" s="11">
        <v>-30.2</v>
      </c>
      <c r="D256" s="12">
        <v>0</v>
      </c>
      <c r="E256" s="12">
        <v>0</v>
      </c>
      <c r="F256" s="12">
        <v>0</v>
      </c>
      <c r="G256" s="12">
        <v>0</v>
      </c>
      <c r="H256" s="9" t="s">
        <v>214</v>
      </c>
      <c r="I256" s="9" t="s">
        <v>275</v>
      </c>
      <c r="J256" s="13">
        <v>71</v>
      </c>
      <c r="K256" s="13">
        <v>22</v>
      </c>
      <c r="L256" s="9" t="s">
        <v>276</v>
      </c>
    </row>
    <row r="257" spans="1:12" s="3" customFormat="1" ht="12" customHeight="1" x14ac:dyDescent="0.2">
      <c r="A257" s="11">
        <v>184</v>
      </c>
      <c r="B257" s="11">
        <v>-28.927579999999999</v>
      </c>
      <c r="C257" s="11">
        <v>-28.668642999999999</v>
      </c>
      <c r="D257" s="12">
        <v>0</v>
      </c>
      <c r="E257" s="12">
        <v>0</v>
      </c>
      <c r="F257" s="12">
        <v>0</v>
      </c>
      <c r="G257" s="12">
        <v>0</v>
      </c>
      <c r="H257" s="15" t="s">
        <v>214</v>
      </c>
      <c r="I257" s="15" t="s">
        <v>277</v>
      </c>
      <c r="J257" s="13">
        <v>71</v>
      </c>
      <c r="K257" s="13">
        <v>22</v>
      </c>
      <c r="L257" s="15" t="s">
        <v>277</v>
      </c>
    </row>
    <row r="258" spans="1:12" s="3" customFormat="1" ht="12" customHeight="1" x14ac:dyDescent="0.2">
      <c r="A258" s="11">
        <v>188</v>
      </c>
      <c r="B258" s="11">
        <v>-31.425826000000001</v>
      </c>
      <c r="C258" s="11">
        <v>-30.916789000000001</v>
      </c>
      <c r="D258" s="12">
        <v>0</v>
      </c>
      <c r="E258" s="12">
        <v>0</v>
      </c>
      <c r="F258" s="12">
        <v>0</v>
      </c>
      <c r="G258" s="12">
        <v>0</v>
      </c>
      <c r="H258" s="15" t="s">
        <v>214</v>
      </c>
      <c r="I258" s="15" t="s">
        <v>278</v>
      </c>
      <c r="J258" s="13">
        <v>71</v>
      </c>
      <c r="K258" s="13">
        <v>22</v>
      </c>
      <c r="L258" s="9" t="s">
        <v>220</v>
      </c>
    </row>
    <row r="259" spans="1:12" s="3" customFormat="1" ht="12" customHeight="1" x14ac:dyDescent="0.2">
      <c r="A259" s="11">
        <v>188</v>
      </c>
      <c r="B259" s="11">
        <v>-31.517056</v>
      </c>
      <c r="C259" s="11">
        <v>-31.992833999999998</v>
      </c>
      <c r="D259" s="12">
        <v>0</v>
      </c>
      <c r="E259" s="12">
        <v>0</v>
      </c>
      <c r="F259" s="12">
        <v>0</v>
      </c>
      <c r="G259" s="12">
        <v>0</v>
      </c>
      <c r="H259" s="15" t="s">
        <v>214</v>
      </c>
      <c r="I259" s="15" t="s">
        <v>279</v>
      </c>
      <c r="J259" s="13">
        <v>71</v>
      </c>
      <c r="K259" s="13">
        <v>22</v>
      </c>
      <c r="L259" s="9" t="s">
        <v>220</v>
      </c>
    </row>
    <row r="260" spans="1:12" s="3" customFormat="1" ht="12" customHeight="1" x14ac:dyDescent="0.2">
      <c r="A260" s="11">
        <v>188</v>
      </c>
      <c r="B260" s="11">
        <v>-32.611437000000002</v>
      </c>
      <c r="C260" s="11">
        <v>-32.799900000000001</v>
      </c>
      <c r="D260" s="12">
        <v>0</v>
      </c>
      <c r="E260" s="12">
        <v>0</v>
      </c>
      <c r="F260" s="12">
        <v>0</v>
      </c>
      <c r="G260" s="12">
        <v>0</v>
      </c>
      <c r="H260" s="15" t="s">
        <v>214</v>
      </c>
      <c r="I260" s="15" t="s">
        <v>280</v>
      </c>
      <c r="J260" s="13">
        <v>71</v>
      </c>
      <c r="K260" s="13">
        <v>22</v>
      </c>
      <c r="L260" s="9" t="s">
        <v>216</v>
      </c>
    </row>
    <row r="261" spans="1:12" s="3" customFormat="1" ht="12" customHeight="1" x14ac:dyDescent="0.2">
      <c r="A261" s="11">
        <v>188</v>
      </c>
      <c r="B261" s="11">
        <v>-32.839393999999999</v>
      </c>
      <c r="C261" s="11">
        <v>-34.191667000000002</v>
      </c>
      <c r="D261" s="12">
        <v>0</v>
      </c>
      <c r="E261" s="12">
        <v>0</v>
      </c>
      <c r="F261" s="12">
        <v>0</v>
      </c>
      <c r="G261" s="12">
        <v>0</v>
      </c>
      <c r="H261" s="15" t="s">
        <v>214</v>
      </c>
      <c r="I261" s="15" t="s">
        <v>281</v>
      </c>
      <c r="J261" s="13">
        <v>71</v>
      </c>
      <c r="K261" s="13">
        <v>22</v>
      </c>
      <c r="L261" s="9" t="s">
        <v>216</v>
      </c>
    </row>
    <row r="262" spans="1:12" s="3" customFormat="1" ht="12" customHeight="1" x14ac:dyDescent="0.2">
      <c r="A262" s="11">
        <v>188</v>
      </c>
      <c r="B262" s="11">
        <v>-30.90605</v>
      </c>
      <c r="C262" s="11">
        <v>-30.248329999999999</v>
      </c>
      <c r="D262" s="12">
        <v>0</v>
      </c>
      <c r="E262" s="12">
        <v>0</v>
      </c>
      <c r="F262" s="12">
        <v>0</v>
      </c>
      <c r="G262" s="12">
        <v>0</v>
      </c>
      <c r="H262" s="15" t="s">
        <v>214</v>
      </c>
      <c r="I262" s="15" t="s">
        <v>282</v>
      </c>
      <c r="J262" s="13">
        <v>71</v>
      </c>
      <c r="K262" s="13">
        <v>22</v>
      </c>
      <c r="L262" s="9" t="s">
        <v>283</v>
      </c>
    </row>
    <row r="263" spans="1:12" s="3" customFormat="1" ht="12" customHeight="1" x14ac:dyDescent="0.2">
      <c r="A263" s="11">
        <v>188</v>
      </c>
      <c r="B263" s="11">
        <v>-31.093195999999999</v>
      </c>
      <c r="C263" s="11">
        <v>-31.033805999999998</v>
      </c>
      <c r="D263" s="12">
        <v>0</v>
      </c>
      <c r="E263" s="12">
        <v>0</v>
      </c>
      <c r="F263" s="12">
        <v>0</v>
      </c>
      <c r="G263" s="12">
        <v>0</v>
      </c>
      <c r="H263" s="15" t="s">
        <v>214</v>
      </c>
      <c r="I263" s="15" t="s">
        <v>284</v>
      </c>
      <c r="J263" s="13">
        <v>71</v>
      </c>
      <c r="K263" s="13">
        <v>22</v>
      </c>
      <c r="L263" s="9" t="s">
        <v>283</v>
      </c>
    </row>
    <row r="264" spans="1:12" s="3" customFormat="1" ht="12" customHeight="1" x14ac:dyDescent="0.2">
      <c r="A264" s="11">
        <v>188</v>
      </c>
      <c r="B264" s="11">
        <v>-31.426172000000001</v>
      </c>
      <c r="C264" s="11">
        <v>-30.518376</v>
      </c>
      <c r="D264" s="12">
        <v>0</v>
      </c>
      <c r="E264" s="12">
        <v>0</v>
      </c>
      <c r="F264" s="12">
        <v>0</v>
      </c>
      <c r="G264" s="12">
        <v>0</v>
      </c>
      <c r="H264" s="15" t="s">
        <v>214</v>
      </c>
      <c r="I264" s="15" t="s">
        <v>285</v>
      </c>
      <c r="J264" s="13">
        <v>71</v>
      </c>
      <c r="K264" s="13">
        <v>22</v>
      </c>
      <c r="L264" s="9" t="s">
        <v>283</v>
      </c>
    </row>
    <row r="265" spans="1:12" s="3" customFormat="1" ht="12" customHeight="1" x14ac:dyDescent="0.2">
      <c r="A265" s="11">
        <v>188</v>
      </c>
      <c r="B265" s="11">
        <v>-30.31814</v>
      </c>
      <c r="C265" s="11">
        <v>-32.030673</v>
      </c>
      <c r="D265" s="12">
        <v>0</v>
      </c>
      <c r="E265" s="12">
        <v>0</v>
      </c>
      <c r="F265" s="12">
        <v>0</v>
      </c>
      <c r="G265" s="12">
        <v>0</v>
      </c>
      <c r="H265" s="15" t="s">
        <v>214</v>
      </c>
      <c r="I265" s="15" t="s">
        <v>282</v>
      </c>
      <c r="J265" s="13">
        <v>71</v>
      </c>
      <c r="K265" s="13">
        <v>22</v>
      </c>
      <c r="L265" s="9" t="s">
        <v>283</v>
      </c>
    </row>
    <row r="266" spans="1:12" s="3" customFormat="1" ht="12" customHeight="1" x14ac:dyDescent="0.2">
      <c r="A266" s="11">
        <v>188.416533708744</v>
      </c>
      <c r="B266" s="11">
        <v>-32.097999999999999</v>
      </c>
      <c r="C266" s="11">
        <v>-31.169499999999999</v>
      </c>
      <c r="D266" s="12">
        <v>1</v>
      </c>
      <c r="E266" s="12">
        <v>0</v>
      </c>
      <c r="F266" s="12">
        <v>0</v>
      </c>
      <c r="G266" s="12">
        <v>0</v>
      </c>
      <c r="H266" s="9" t="s">
        <v>286</v>
      </c>
      <c r="I266" s="9" t="s">
        <v>287</v>
      </c>
      <c r="J266" s="13">
        <v>53.25</v>
      </c>
      <c r="K266" s="13">
        <v>-2.15</v>
      </c>
      <c r="L266" s="9" t="s">
        <v>288</v>
      </c>
    </row>
    <row r="267" spans="1:12" s="3" customFormat="1" ht="12" customHeight="1" x14ac:dyDescent="0.2">
      <c r="A267" s="11">
        <v>188.68660409823201</v>
      </c>
      <c r="B267" s="11">
        <v>-32.278500000000001</v>
      </c>
      <c r="C267" s="11">
        <v>-32.441000000000003</v>
      </c>
      <c r="D267" s="12">
        <v>1</v>
      </c>
      <c r="E267" s="12">
        <v>0</v>
      </c>
      <c r="F267" s="12">
        <v>0</v>
      </c>
      <c r="G267" s="12">
        <v>0</v>
      </c>
      <c r="H267" s="9" t="s">
        <v>286</v>
      </c>
      <c r="I267" s="9" t="s">
        <v>289</v>
      </c>
      <c r="J267" s="13">
        <v>53.25</v>
      </c>
      <c r="K267" s="13">
        <v>-2.15</v>
      </c>
      <c r="L267" s="9" t="s">
        <v>288</v>
      </c>
    </row>
    <row r="268" spans="1:12" s="3" customFormat="1" ht="12" customHeight="1" x14ac:dyDescent="0.2">
      <c r="A268" s="11">
        <v>188.95805099327401</v>
      </c>
      <c r="B268" s="11">
        <v>-32.228000000000002</v>
      </c>
      <c r="C268" s="11">
        <v>-31.674500000000002</v>
      </c>
      <c r="D268" s="12">
        <v>1</v>
      </c>
      <c r="E268" s="12">
        <v>0</v>
      </c>
      <c r="F268" s="12">
        <v>0</v>
      </c>
      <c r="G268" s="12">
        <v>0</v>
      </c>
      <c r="H268" s="9" t="s">
        <v>286</v>
      </c>
      <c r="I268" s="9" t="s">
        <v>290</v>
      </c>
      <c r="J268" s="13">
        <v>53.25</v>
      </c>
      <c r="K268" s="13">
        <v>-2.15</v>
      </c>
      <c r="L268" s="9" t="s">
        <v>288</v>
      </c>
    </row>
    <row r="269" spans="1:12" s="3" customFormat="1" ht="12" customHeight="1" x14ac:dyDescent="0.2">
      <c r="A269" s="11">
        <v>189.229773189426</v>
      </c>
      <c r="B269" s="11">
        <v>-32.904499999999999</v>
      </c>
      <c r="C269" s="11">
        <v>-32.713499999999996</v>
      </c>
      <c r="D269" s="12">
        <v>1</v>
      </c>
      <c r="E269" s="12">
        <v>0</v>
      </c>
      <c r="F269" s="12">
        <v>0</v>
      </c>
      <c r="G269" s="12">
        <v>0</v>
      </c>
      <c r="H269" s="9" t="s">
        <v>286</v>
      </c>
      <c r="I269" s="9" t="s">
        <v>291</v>
      </c>
      <c r="J269" s="13">
        <v>53.25</v>
      </c>
      <c r="K269" s="13">
        <v>-2.15</v>
      </c>
      <c r="L269" s="9" t="s">
        <v>288</v>
      </c>
    </row>
    <row r="270" spans="1:12" s="3" customFormat="1" ht="12" customHeight="1" x14ac:dyDescent="0.2">
      <c r="A270" s="11">
        <v>189.29501955263601</v>
      </c>
      <c r="B270" s="11">
        <v>-31.978333333333335</v>
      </c>
      <c r="C270" s="11">
        <v>-32.149333333333338</v>
      </c>
      <c r="D270" s="12">
        <v>1</v>
      </c>
      <c r="E270" s="12">
        <v>0</v>
      </c>
      <c r="F270" s="12">
        <v>0</v>
      </c>
      <c r="G270" s="12">
        <v>0</v>
      </c>
      <c r="H270" s="9" t="s">
        <v>286</v>
      </c>
      <c r="I270" s="9" t="s">
        <v>292</v>
      </c>
      <c r="J270" s="13">
        <v>53.25</v>
      </c>
      <c r="K270" s="13">
        <v>-2.15</v>
      </c>
      <c r="L270" s="9" t="s">
        <v>288</v>
      </c>
    </row>
    <row r="271" spans="1:12" s="3" customFormat="1" ht="12" customHeight="1" x14ac:dyDescent="0.2">
      <c r="A271" s="11">
        <v>189.32117315814199</v>
      </c>
      <c r="B271" s="11">
        <v>-32.654499999999999</v>
      </c>
      <c r="C271" s="11">
        <v>-32.008000000000003</v>
      </c>
      <c r="D271" s="12">
        <v>1</v>
      </c>
      <c r="E271" s="12">
        <v>0</v>
      </c>
      <c r="F271" s="12">
        <v>0</v>
      </c>
      <c r="G271" s="12">
        <v>0</v>
      </c>
      <c r="H271" s="9" t="s">
        <v>286</v>
      </c>
      <c r="I271" s="9" t="s">
        <v>293</v>
      </c>
      <c r="J271" s="13">
        <v>53.25</v>
      </c>
      <c r="K271" s="13">
        <v>-2.15</v>
      </c>
      <c r="L271" s="9" t="s">
        <v>288</v>
      </c>
    </row>
    <row r="272" spans="1:12" s="3" customFormat="1" ht="12" customHeight="1" x14ac:dyDescent="0.2">
      <c r="A272" s="11">
        <v>189.37045205693701</v>
      </c>
      <c r="B272" s="11">
        <v>-32.579499999999996</v>
      </c>
      <c r="C272" s="11">
        <v>-31.841000000000001</v>
      </c>
      <c r="D272" s="12">
        <v>1</v>
      </c>
      <c r="E272" s="12">
        <v>0</v>
      </c>
      <c r="F272" s="12">
        <v>0</v>
      </c>
      <c r="G272" s="12">
        <v>0</v>
      </c>
      <c r="H272" s="9" t="s">
        <v>286</v>
      </c>
      <c r="I272" s="9" t="s">
        <v>294</v>
      </c>
      <c r="J272" s="13">
        <v>53.25</v>
      </c>
      <c r="K272" s="13">
        <v>-2.15</v>
      </c>
      <c r="L272" s="9" t="s">
        <v>288</v>
      </c>
    </row>
    <row r="273" spans="1:12" s="3" customFormat="1" ht="12" customHeight="1" x14ac:dyDescent="0.2">
      <c r="A273" s="11">
        <v>189.39275144689501</v>
      </c>
      <c r="B273" s="11">
        <v>-31.707999999999998</v>
      </c>
      <c r="C273" s="11">
        <v>-32.854500000000002</v>
      </c>
      <c r="D273" s="12">
        <v>1</v>
      </c>
      <c r="E273" s="12">
        <v>0</v>
      </c>
      <c r="F273" s="12">
        <v>0</v>
      </c>
      <c r="G273" s="12">
        <v>0</v>
      </c>
      <c r="H273" s="9" t="s">
        <v>286</v>
      </c>
      <c r="I273" s="9" t="s">
        <v>295</v>
      </c>
      <c r="J273" s="13">
        <v>53.25</v>
      </c>
      <c r="K273" s="13">
        <v>-2.15</v>
      </c>
      <c r="L273" s="9" t="s">
        <v>288</v>
      </c>
    </row>
    <row r="274" spans="1:12" s="3" customFormat="1" ht="12" customHeight="1" x14ac:dyDescent="0.2">
      <c r="A274" s="11">
        <v>189.439002033474</v>
      </c>
      <c r="B274" s="11">
        <v>-33.865000000000002</v>
      </c>
      <c r="C274" s="11">
        <v>-34.018500000000003</v>
      </c>
      <c r="D274" s="12">
        <v>1</v>
      </c>
      <c r="E274" s="12">
        <v>0</v>
      </c>
      <c r="F274" s="12">
        <v>0</v>
      </c>
      <c r="G274" s="12">
        <v>0</v>
      </c>
      <c r="H274" s="9" t="s">
        <v>286</v>
      </c>
      <c r="I274" s="9" t="s">
        <v>296</v>
      </c>
      <c r="J274" s="13">
        <v>53.25</v>
      </c>
      <c r="K274" s="13">
        <v>-2.15</v>
      </c>
      <c r="L274" s="9" t="s">
        <v>288</v>
      </c>
    </row>
    <row r="275" spans="1:12" s="3" customFormat="1" ht="12" customHeight="1" x14ac:dyDescent="0.2">
      <c r="A275" s="11">
        <v>189.51058032222701</v>
      </c>
      <c r="B275" s="11">
        <v>-32.722499999999997</v>
      </c>
      <c r="C275" s="11">
        <v>-32.853499999999997</v>
      </c>
      <c r="D275" s="12">
        <v>1</v>
      </c>
      <c r="E275" s="12">
        <v>0</v>
      </c>
      <c r="F275" s="12">
        <v>0</v>
      </c>
      <c r="G275" s="12">
        <v>0</v>
      </c>
      <c r="H275" s="9" t="s">
        <v>286</v>
      </c>
      <c r="I275" s="9" t="s">
        <v>297</v>
      </c>
      <c r="J275" s="13">
        <v>53.25</v>
      </c>
      <c r="K275" s="13">
        <v>-2.15</v>
      </c>
      <c r="L275" s="9" t="s">
        <v>288</v>
      </c>
    </row>
    <row r="276" spans="1:12" s="3" customFormat="1" ht="12" customHeight="1" x14ac:dyDescent="0.2">
      <c r="A276" s="11">
        <v>189.57995620209601</v>
      </c>
      <c r="B276" s="11">
        <v>-32.5</v>
      </c>
      <c r="C276" s="11">
        <v>-32.519500000000001</v>
      </c>
      <c r="D276" s="12">
        <v>1</v>
      </c>
      <c r="E276" s="12">
        <v>0</v>
      </c>
      <c r="F276" s="12">
        <v>0</v>
      </c>
      <c r="G276" s="12">
        <v>0</v>
      </c>
      <c r="H276" s="9" t="s">
        <v>286</v>
      </c>
      <c r="I276" s="9" t="s">
        <v>298</v>
      </c>
      <c r="J276" s="13">
        <v>53.25</v>
      </c>
      <c r="K276" s="13">
        <v>-2.15</v>
      </c>
      <c r="L276" s="9" t="s">
        <v>288</v>
      </c>
    </row>
    <row r="277" spans="1:12" s="3" customFormat="1" ht="12" customHeight="1" x14ac:dyDescent="0.2">
      <c r="A277" s="11">
        <v>189.65098388862799</v>
      </c>
      <c r="B277" s="11">
        <v>-32.829000000000001</v>
      </c>
      <c r="C277" s="11">
        <v>-32.638999999999996</v>
      </c>
      <c r="D277" s="12">
        <v>1</v>
      </c>
      <c r="E277" s="12">
        <v>0</v>
      </c>
      <c r="F277" s="12">
        <v>0</v>
      </c>
      <c r="G277" s="12">
        <v>0</v>
      </c>
      <c r="H277" s="9" t="s">
        <v>286</v>
      </c>
      <c r="I277" s="9" t="s">
        <v>299</v>
      </c>
      <c r="J277" s="13">
        <v>53.25</v>
      </c>
      <c r="K277" s="13">
        <v>-2.15</v>
      </c>
      <c r="L277" s="9" t="s">
        <v>288</v>
      </c>
    </row>
    <row r="278" spans="1:12" s="3" customFormat="1" ht="12" customHeight="1" x14ac:dyDescent="0.2">
      <c r="A278" s="11">
        <v>189.72173627404999</v>
      </c>
      <c r="B278" s="11">
        <v>-31.914999999999999</v>
      </c>
      <c r="C278" s="11">
        <v>-30.968</v>
      </c>
      <c r="D278" s="12">
        <v>1</v>
      </c>
      <c r="E278" s="12">
        <v>0</v>
      </c>
      <c r="F278" s="12">
        <v>0</v>
      </c>
      <c r="G278" s="12">
        <v>0</v>
      </c>
      <c r="H278" s="9" t="s">
        <v>286</v>
      </c>
      <c r="I278" s="9" t="s">
        <v>300</v>
      </c>
      <c r="J278" s="13">
        <v>53.25</v>
      </c>
      <c r="K278" s="13">
        <v>-2.15</v>
      </c>
      <c r="L278" s="9" t="s">
        <v>288</v>
      </c>
    </row>
    <row r="279" spans="1:12" s="3" customFormat="1" ht="12" customHeight="1" x14ac:dyDescent="0.2">
      <c r="A279" s="11">
        <v>189.79826998279401</v>
      </c>
      <c r="B279" s="11">
        <v>-31.483500000000003</v>
      </c>
      <c r="C279" s="11">
        <v>-31.454499999999999</v>
      </c>
      <c r="D279" s="12">
        <v>1</v>
      </c>
      <c r="E279" s="12">
        <v>0</v>
      </c>
      <c r="F279" s="12">
        <v>0</v>
      </c>
      <c r="G279" s="12">
        <v>0</v>
      </c>
      <c r="H279" s="9" t="s">
        <v>286</v>
      </c>
      <c r="I279" s="9" t="s">
        <v>301</v>
      </c>
      <c r="J279" s="13">
        <v>53.25</v>
      </c>
      <c r="K279" s="13">
        <v>-2.15</v>
      </c>
      <c r="L279" s="9" t="s">
        <v>288</v>
      </c>
    </row>
    <row r="280" spans="1:12" s="3" customFormat="1" ht="12" customHeight="1" x14ac:dyDescent="0.2">
      <c r="A280" s="11">
        <v>189.854706710465</v>
      </c>
      <c r="B280" s="11">
        <v>-34.058999999999997</v>
      </c>
      <c r="C280" s="11">
        <v>-34.061</v>
      </c>
      <c r="D280" s="12">
        <v>1</v>
      </c>
      <c r="E280" s="12">
        <v>0</v>
      </c>
      <c r="F280" s="12">
        <v>0</v>
      </c>
      <c r="G280" s="12">
        <v>0</v>
      </c>
      <c r="H280" s="9" t="s">
        <v>286</v>
      </c>
      <c r="I280" s="9" t="s">
        <v>302</v>
      </c>
      <c r="J280" s="13">
        <v>53.25</v>
      </c>
      <c r="K280" s="13">
        <v>-2.15</v>
      </c>
      <c r="L280" s="9" t="s">
        <v>288</v>
      </c>
    </row>
    <row r="281" spans="1:12" s="3" customFormat="1" ht="12" customHeight="1" x14ac:dyDescent="0.2">
      <c r="A281" s="11">
        <v>189.94005005474699</v>
      </c>
      <c r="B281" s="11">
        <v>-32.799999999999997</v>
      </c>
      <c r="C281" s="11">
        <v>-32.515999999999998</v>
      </c>
      <c r="D281" s="12">
        <v>1</v>
      </c>
      <c r="E281" s="12">
        <v>0</v>
      </c>
      <c r="F281" s="12">
        <v>0</v>
      </c>
      <c r="G281" s="12">
        <v>0</v>
      </c>
      <c r="H281" s="9" t="s">
        <v>286</v>
      </c>
      <c r="I281" s="9" t="s">
        <v>303</v>
      </c>
      <c r="J281" s="13">
        <v>53.25</v>
      </c>
      <c r="K281" s="13">
        <v>-2.15</v>
      </c>
      <c r="L281" s="9" t="s">
        <v>288</v>
      </c>
    </row>
    <row r="282" spans="1:12" s="3" customFormat="1" ht="12" customHeight="1" x14ac:dyDescent="0.2">
      <c r="A282" s="11">
        <v>189.98189582355701</v>
      </c>
      <c r="B282" s="11">
        <v>-33.905500000000004</v>
      </c>
      <c r="C282" s="11">
        <v>-33.3735</v>
      </c>
      <c r="D282" s="12">
        <v>1</v>
      </c>
      <c r="E282" s="12">
        <v>0</v>
      </c>
      <c r="F282" s="12">
        <v>0</v>
      </c>
      <c r="G282" s="12">
        <v>0</v>
      </c>
      <c r="H282" s="9" t="s">
        <v>286</v>
      </c>
      <c r="I282" s="9" t="s">
        <v>304</v>
      </c>
      <c r="J282" s="13">
        <v>53.25</v>
      </c>
      <c r="K282" s="13">
        <v>-2.15</v>
      </c>
      <c r="L282" s="9" t="s">
        <v>288</v>
      </c>
    </row>
    <row r="283" spans="1:12" s="3" customFormat="1" ht="12" customHeight="1" x14ac:dyDescent="0.2">
      <c r="A283" s="11">
        <v>190.06806507117199</v>
      </c>
      <c r="B283" s="11">
        <v>-30.9315</v>
      </c>
      <c r="C283" s="11">
        <v>-31.6785</v>
      </c>
      <c r="D283" s="12">
        <v>1</v>
      </c>
      <c r="E283" s="12">
        <v>0</v>
      </c>
      <c r="F283" s="12">
        <v>0</v>
      </c>
      <c r="G283" s="12">
        <v>0</v>
      </c>
      <c r="H283" s="9" t="s">
        <v>286</v>
      </c>
      <c r="I283" s="9" t="s">
        <v>305</v>
      </c>
      <c r="J283" s="13">
        <v>53.25</v>
      </c>
      <c r="K283" s="13">
        <v>-2.15</v>
      </c>
      <c r="L283" s="9" t="s">
        <v>288</v>
      </c>
    </row>
    <row r="284" spans="1:12" s="3" customFormat="1" ht="12" customHeight="1" x14ac:dyDescent="0.2">
      <c r="A284" s="11">
        <v>190.182035306334</v>
      </c>
      <c r="B284" s="11">
        <v>-33.463999999999999</v>
      </c>
      <c r="C284" s="11">
        <v>-32.319500000000005</v>
      </c>
      <c r="D284" s="12">
        <v>1</v>
      </c>
      <c r="E284" s="12">
        <v>0</v>
      </c>
      <c r="F284" s="12">
        <v>0</v>
      </c>
      <c r="G284" s="12">
        <v>0</v>
      </c>
      <c r="H284" s="9" t="s">
        <v>286</v>
      </c>
      <c r="I284" s="9" t="s">
        <v>306</v>
      </c>
      <c r="J284" s="13">
        <v>53.25</v>
      </c>
      <c r="K284" s="13">
        <v>-2.15</v>
      </c>
      <c r="L284" s="9" t="s">
        <v>288</v>
      </c>
    </row>
    <row r="285" spans="1:12" s="3" customFormat="1" ht="12" customHeight="1" x14ac:dyDescent="0.2">
      <c r="A285" s="11">
        <v>190.218466597439</v>
      </c>
      <c r="B285" s="11">
        <v>-33.4</v>
      </c>
      <c r="C285" s="11">
        <v>-33.789500000000004</v>
      </c>
      <c r="D285" s="12">
        <v>1</v>
      </c>
      <c r="E285" s="12">
        <v>0</v>
      </c>
      <c r="F285" s="12">
        <v>0</v>
      </c>
      <c r="G285" s="12">
        <v>0</v>
      </c>
      <c r="H285" s="9" t="s">
        <v>286</v>
      </c>
      <c r="I285" s="9" t="s">
        <v>307</v>
      </c>
      <c r="J285" s="13">
        <v>53.25</v>
      </c>
      <c r="K285" s="13">
        <v>-2.15</v>
      </c>
      <c r="L285" s="9" t="s">
        <v>288</v>
      </c>
    </row>
    <row r="286" spans="1:12" s="3" customFormat="1" ht="12" customHeight="1" x14ac:dyDescent="0.2">
      <c r="A286" s="11">
        <v>190.26718587746601</v>
      </c>
      <c r="B286" s="11">
        <v>-34.013000000000005</v>
      </c>
      <c r="C286" s="11">
        <v>-33.902000000000001</v>
      </c>
      <c r="D286" s="12">
        <v>1</v>
      </c>
      <c r="E286" s="12">
        <v>0</v>
      </c>
      <c r="F286" s="12">
        <v>0</v>
      </c>
      <c r="G286" s="12">
        <v>0</v>
      </c>
      <c r="H286" s="9" t="s">
        <v>286</v>
      </c>
      <c r="I286" s="9" t="s">
        <v>308</v>
      </c>
      <c r="J286" s="13">
        <v>53.25</v>
      </c>
      <c r="K286" s="13">
        <v>-2.15</v>
      </c>
      <c r="L286" s="9" t="s">
        <v>288</v>
      </c>
    </row>
    <row r="287" spans="1:12" s="3" customFormat="1" ht="12" customHeight="1" x14ac:dyDescent="0.2">
      <c r="A287" s="11">
        <v>190.30984769816499</v>
      </c>
      <c r="B287" s="11">
        <v>-33.33</v>
      </c>
      <c r="C287" s="11">
        <v>-32.584999999999994</v>
      </c>
      <c r="D287" s="12">
        <v>1</v>
      </c>
      <c r="E287" s="12">
        <v>0</v>
      </c>
      <c r="F287" s="12">
        <v>0</v>
      </c>
      <c r="G287" s="12">
        <v>0</v>
      </c>
      <c r="H287" s="9" t="s">
        <v>286</v>
      </c>
      <c r="I287" s="9" t="s">
        <v>309</v>
      </c>
      <c r="J287" s="13">
        <v>53.25</v>
      </c>
      <c r="K287" s="13">
        <v>-2.15</v>
      </c>
      <c r="L287" s="9" t="s">
        <v>288</v>
      </c>
    </row>
    <row r="288" spans="1:12" s="3" customFormat="1" ht="12" customHeight="1" x14ac:dyDescent="0.2">
      <c r="A288" s="11">
        <v>190.349048113534</v>
      </c>
      <c r="B288" s="11">
        <v>-34.491</v>
      </c>
      <c r="C288" s="11">
        <v>-34.367000000000004</v>
      </c>
      <c r="D288" s="12">
        <v>1</v>
      </c>
      <c r="E288" s="12">
        <v>0</v>
      </c>
      <c r="F288" s="12">
        <v>0</v>
      </c>
      <c r="G288" s="12">
        <v>0</v>
      </c>
      <c r="H288" s="9" t="s">
        <v>286</v>
      </c>
      <c r="I288" s="9" t="s">
        <v>310</v>
      </c>
      <c r="J288" s="13">
        <v>53.25</v>
      </c>
      <c r="K288" s="13">
        <v>-2.15</v>
      </c>
      <c r="L288" s="9" t="s">
        <v>288</v>
      </c>
    </row>
    <row r="289" spans="1:12" s="3" customFormat="1" ht="12" customHeight="1" x14ac:dyDescent="0.2">
      <c r="A289" s="11">
        <v>190.43585365853701</v>
      </c>
      <c r="B289" s="11">
        <v>-33.996499999999997</v>
      </c>
      <c r="C289" s="11">
        <v>-34.630499999999998</v>
      </c>
      <c r="D289" s="12">
        <v>1</v>
      </c>
      <c r="E289" s="12">
        <v>0</v>
      </c>
      <c r="F289" s="12">
        <v>0</v>
      </c>
      <c r="G289" s="12">
        <v>0</v>
      </c>
      <c r="H289" s="9" t="s">
        <v>286</v>
      </c>
      <c r="I289" s="9" t="s">
        <v>311</v>
      </c>
      <c r="J289" s="13">
        <v>53.25</v>
      </c>
      <c r="K289" s="13">
        <v>-2.15</v>
      </c>
      <c r="L289" s="9" t="s">
        <v>288</v>
      </c>
    </row>
    <row r="290" spans="1:12" s="3" customFormat="1" ht="12" customHeight="1" x14ac:dyDescent="0.2">
      <c r="A290" s="11">
        <v>190.52040650406499</v>
      </c>
      <c r="B290" s="11">
        <v>-34.227000000000004</v>
      </c>
      <c r="C290" s="11">
        <v>-33.149500000000003</v>
      </c>
      <c r="D290" s="12">
        <v>1</v>
      </c>
      <c r="E290" s="12">
        <v>0</v>
      </c>
      <c r="F290" s="12">
        <v>0</v>
      </c>
      <c r="G290" s="12">
        <v>0</v>
      </c>
      <c r="H290" s="9" t="s">
        <v>286</v>
      </c>
      <c r="I290" s="9" t="s">
        <v>312</v>
      </c>
      <c r="J290" s="13">
        <v>53.25</v>
      </c>
      <c r="K290" s="13">
        <v>-2.15</v>
      </c>
      <c r="L290" s="9" t="s">
        <v>288</v>
      </c>
    </row>
    <row r="291" spans="1:12" s="3" customFormat="1" ht="12" customHeight="1" x14ac:dyDescent="0.2">
      <c r="A291" s="11">
        <v>190.59065040650401</v>
      </c>
      <c r="B291" s="11">
        <v>-32.862499999999997</v>
      </c>
      <c r="C291" s="11">
        <v>-32.097499999999997</v>
      </c>
      <c r="D291" s="12">
        <v>1</v>
      </c>
      <c r="E291" s="12">
        <v>0</v>
      </c>
      <c r="F291" s="12">
        <v>0</v>
      </c>
      <c r="G291" s="12">
        <v>0</v>
      </c>
      <c r="H291" s="9" t="s">
        <v>286</v>
      </c>
      <c r="I291" s="9" t="s">
        <v>313</v>
      </c>
      <c r="J291" s="13">
        <v>53.25</v>
      </c>
      <c r="K291" s="13">
        <v>-2.15</v>
      </c>
      <c r="L291" s="9" t="s">
        <v>288</v>
      </c>
    </row>
    <row r="292" spans="1:12" s="3" customFormat="1" ht="12" customHeight="1" x14ac:dyDescent="0.2">
      <c r="A292" s="11">
        <v>190.89286727057899</v>
      </c>
      <c r="B292" s="11">
        <v>-34.243499999999997</v>
      </c>
      <c r="C292" s="11">
        <v>-32.4315</v>
      </c>
      <c r="D292" s="12">
        <v>1</v>
      </c>
      <c r="E292" s="12">
        <v>0</v>
      </c>
      <c r="F292" s="12">
        <v>0</v>
      </c>
      <c r="G292" s="12">
        <v>0</v>
      </c>
      <c r="H292" s="9" t="s">
        <v>286</v>
      </c>
      <c r="I292" s="9" t="s">
        <v>314</v>
      </c>
      <c r="J292" s="13">
        <v>53.25</v>
      </c>
      <c r="K292" s="13">
        <v>-2.15</v>
      </c>
      <c r="L292" s="9" t="s">
        <v>288</v>
      </c>
    </row>
    <row r="293" spans="1:12" s="3" customFormat="1" ht="12" customHeight="1" x14ac:dyDescent="0.2">
      <c r="A293" s="11">
        <v>191.22188656951599</v>
      </c>
      <c r="B293" s="11">
        <v>-33.899500000000003</v>
      </c>
      <c r="C293" s="11">
        <v>-33.302999999999997</v>
      </c>
      <c r="D293" s="12">
        <v>1</v>
      </c>
      <c r="E293" s="12">
        <v>0</v>
      </c>
      <c r="F293" s="12">
        <v>0</v>
      </c>
      <c r="G293" s="12">
        <v>0</v>
      </c>
      <c r="H293" s="9" t="s">
        <v>286</v>
      </c>
      <c r="I293" s="9" t="s">
        <v>315</v>
      </c>
      <c r="J293" s="13">
        <v>53.25</v>
      </c>
      <c r="K293" s="13">
        <v>-2.15</v>
      </c>
      <c r="L293" s="9" t="s">
        <v>288</v>
      </c>
    </row>
    <row r="294" spans="1:12" s="3" customFormat="1" ht="12" customHeight="1" x14ac:dyDescent="0.2">
      <c r="A294" s="11">
        <v>191.65660890114199</v>
      </c>
      <c r="B294" s="11">
        <v>-34.503999999999998</v>
      </c>
      <c r="C294" s="11">
        <v>-34.231000000000002</v>
      </c>
      <c r="D294" s="12">
        <v>1</v>
      </c>
      <c r="E294" s="12">
        <v>0</v>
      </c>
      <c r="F294" s="12">
        <v>0</v>
      </c>
      <c r="G294" s="12">
        <v>0</v>
      </c>
      <c r="H294" s="9" t="s">
        <v>286</v>
      </c>
      <c r="I294" s="9" t="s">
        <v>316</v>
      </c>
      <c r="J294" s="13">
        <v>53.25</v>
      </c>
      <c r="K294" s="13">
        <v>-2.15</v>
      </c>
      <c r="L294" s="9" t="s">
        <v>288</v>
      </c>
    </row>
    <row r="295" spans="1:12" s="3" customFormat="1" ht="12" customHeight="1" x14ac:dyDescent="0.2">
      <c r="A295" s="11">
        <v>191.85626853091799</v>
      </c>
      <c r="B295" s="11">
        <v>-33.325499999999998</v>
      </c>
      <c r="C295" s="11">
        <v>-33.480500000000006</v>
      </c>
      <c r="D295" s="12">
        <v>1</v>
      </c>
      <c r="E295" s="12">
        <v>0</v>
      </c>
      <c r="F295" s="12">
        <v>0</v>
      </c>
      <c r="G295" s="12">
        <v>0</v>
      </c>
      <c r="H295" s="9" t="s">
        <v>286</v>
      </c>
      <c r="I295" s="9" t="s">
        <v>317</v>
      </c>
      <c r="J295" s="13">
        <v>53.25</v>
      </c>
      <c r="K295" s="13">
        <v>-2.15</v>
      </c>
      <c r="L295" s="9" t="s">
        <v>288</v>
      </c>
    </row>
    <row r="296" spans="1:12" s="3" customFormat="1" ht="12" customHeight="1" x14ac:dyDescent="0.2">
      <c r="A296" s="11">
        <v>192.07569909413201</v>
      </c>
      <c r="B296" s="11">
        <v>-33.924500000000002</v>
      </c>
      <c r="C296" s="11">
        <v>-34.391500000000001</v>
      </c>
      <c r="D296" s="12">
        <v>1</v>
      </c>
      <c r="E296" s="12">
        <v>0</v>
      </c>
      <c r="F296" s="12">
        <v>0</v>
      </c>
      <c r="G296" s="12">
        <v>0</v>
      </c>
      <c r="H296" s="9" t="s">
        <v>286</v>
      </c>
      <c r="I296" s="9" t="s">
        <v>318</v>
      </c>
      <c r="J296" s="13">
        <v>53.25</v>
      </c>
      <c r="K296" s="13">
        <v>-2.15</v>
      </c>
      <c r="L296" s="9" t="s">
        <v>288</v>
      </c>
    </row>
    <row r="297" spans="1:12" s="3" customFormat="1" ht="12" customHeight="1" x14ac:dyDescent="0.2">
      <c r="A297" s="11">
        <v>192.16218948404901</v>
      </c>
      <c r="B297" s="11">
        <v>-34.497</v>
      </c>
      <c r="C297" s="11">
        <v>-33.415999999999997</v>
      </c>
      <c r="D297" s="12">
        <v>1</v>
      </c>
      <c r="E297" s="12">
        <v>0</v>
      </c>
      <c r="F297" s="12">
        <v>0</v>
      </c>
      <c r="G297" s="12">
        <v>0</v>
      </c>
      <c r="H297" s="9" t="s">
        <v>286</v>
      </c>
      <c r="I297" s="9" t="s">
        <v>319</v>
      </c>
      <c r="J297" s="13">
        <v>53.25</v>
      </c>
      <c r="K297" s="13">
        <v>-2.15</v>
      </c>
      <c r="L297" s="9" t="s">
        <v>288</v>
      </c>
    </row>
    <row r="298" spans="1:12" s="3" customFormat="1" ht="12" customHeight="1" x14ac:dyDescent="0.2">
      <c r="A298" s="11">
        <v>192.400252067743</v>
      </c>
      <c r="B298" s="11">
        <v>-34.486499999999999</v>
      </c>
      <c r="C298" s="11">
        <v>-34.340000000000003</v>
      </c>
      <c r="D298" s="12">
        <v>1</v>
      </c>
      <c r="E298" s="12">
        <v>1</v>
      </c>
      <c r="F298" s="12">
        <v>0</v>
      </c>
      <c r="G298" s="12">
        <v>0</v>
      </c>
      <c r="H298" s="9" t="s">
        <v>286</v>
      </c>
      <c r="I298" s="9" t="s">
        <v>320</v>
      </c>
      <c r="J298" s="13">
        <v>53.25</v>
      </c>
      <c r="K298" s="13">
        <v>-2.15</v>
      </c>
      <c r="L298" s="9" t="s">
        <v>288</v>
      </c>
    </row>
    <row r="299" spans="1:12" ht="12" customHeight="1" x14ac:dyDescent="0.2">
      <c r="A299" s="11">
        <v>192.47911248522999</v>
      </c>
      <c r="B299" s="11">
        <v>-32.654499999999999</v>
      </c>
      <c r="C299" s="11">
        <v>-32.213999999999999</v>
      </c>
      <c r="D299" s="12">
        <v>1</v>
      </c>
      <c r="E299" s="12">
        <v>1</v>
      </c>
      <c r="F299" s="12">
        <v>0</v>
      </c>
      <c r="G299" s="12">
        <v>0</v>
      </c>
      <c r="H299" s="9" t="s">
        <v>286</v>
      </c>
      <c r="I299" s="9" t="s">
        <v>321</v>
      </c>
      <c r="J299" s="13">
        <v>53.25</v>
      </c>
      <c r="K299" s="13">
        <v>-2.15</v>
      </c>
      <c r="L299" s="9" t="s">
        <v>288</v>
      </c>
    </row>
    <row r="300" spans="1:12" ht="12" customHeight="1" x14ac:dyDescent="0.2">
      <c r="A300" s="11">
        <v>192.5</v>
      </c>
      <c r="B300" s="11">
        <v>-33.346499999999999</v>
      </c>
      <c r="C300" s="11">
        <v>-31.626000000000001</v>
      </c>
      <c r="D300" s="12">
        <v>1</v>
      </c>
      <c r="E300" s="12">
        <v>0</v>
      </c>
      <c r="F300" s="12">
        <v>0</v>
      </c>
      <c r="G300" s="12">
        <v>0</v>
      </c>
      <c r="H300" s="9" t="s">
        <v>286</v>
      </c>
      <c r="I300" s="9" t="s">
        <v>322</v>
      </c>
      <c r="J300" s="13">
        <v>53.25</v>
      </c>
      <c r="K300" s="13">
        <v>-2.15</v>
      </c>
      <c r="L300" s="9" t="s">
        <v>288</v>
      </c>
    </row>
    <row r="301" spans="1:12" ht="12" customHeight="1" x14ac:dyDescent="0.2">
      <c r="A301" s="11">
        <v>192.5</v>
      </c>
      <c r="B301" s="11">
        <v>-33.419499999999999</v>
      </c>
      <c r="C301" s="11">
        <v>-31.717500000000001</v>
      </c>
      <c r="D301" s="12">
        <v>1</v>
      </c>
      <c r="E301" s="12">
        <v>0</v>
      </c>
      <c r="F301" s="12">
        <v>0</v>
      </c>
      <c r="G301" s="12">
        <v>0</v>
      </c>
      <c r="H301" s="9" t="s">
        <v>286</v>
      </c>
      <c r="I301" s="9" t="s">
        <v>323</v>
      </c>
      <c r="J301" s="13">
        <v>53.25</v>
      </c>
      <c r="K301" s="13">
        <v>-2.15</v>
      </c>
      <c r="L301" s="9" t="s">
        <v>288</v>
      </c>
    </row>
    <row r="302" spans="1:12" ht="12" customHeight="1" x14ac:dyDescent="0.2">
      <c r="A302" s="11">
        <v>192.5</v>
      </c>
      <c r="B302" s="11">
        <v>-34.427999999999997</v>
      </c>
      <c r="C302" s="11">
        <v>-32.993499999999997</v>
      </c>
      <c r="D302" s="12">
        <v>1</v>
      </c>
      <c r="E302" s="12">
        <v>0</v>
      </c>
      <c r="F302" s="12">
        <v>0</v>
      </c>
      <c r="G302" s="12">
        <v>0</v>
      </c>
      <c r="H302" s="9" t="s">
        <v>286</v>
      </c>
      <c r="I302" s="9" t="s">
        <v>324</v>
      </c>
      <c r="J302" s="13">
        <v>53.25</v>
      </c>
      <c r="K302" s="13">
        <v>-2.15</v>
      </c>
      <c r="L302" s="9" t="s">
        <v>288</v>
      </c>
    </row>
    <row r="303" spans="1:12" ht="12" customHeight="1" x14ac:dyDescent="0.2">
      <c r="A303" s="11">
        <v>192.5</v>
      </c>
      <c r="B303" s="11">
        <v>-33.778000000000006</v>
      </c>
      <c r="C303" s="11">
        <v>-33.849000000000004</v>
      </c>
      <c r="D303" s="12">
        <v>1</v>
      </c>
      <c r="E303" s="12">
        <v>0</v>
      </c>
      <c r="F303" s="12">
        <v>0</v>
      </c>
      <c r="G303" s="12">
        <v>0</v>
      </c>
      <c r="H303" s="9" t="s">
        <v>286</v>
      </c>
      <c r="I303" s="9" t="s">
        <v>325</v>
      </c>
      <c r="J303" s="13">
        <v>53.25</v>
      </c>
      <c r="K303" s="13">
        <v>-2.15</v>
      </c>
      <c r="L303" s="9" t="s">
        <v>288</v>
      </c>
    </row>
    <row r="304" spans="1:12" ht="12" customHeight="1" x14ac:dyDescent="0.2">
      <c r="A304" s="11">
        <v>192.5</v>
      </c>
      <c r="B304" s="11">
        <v>-34.33</v>
      </c>
      <c r="C304" s="11">
        <v>-33.203000000000003</v>
      </c>
      <c r="D304" s="12">
        <v>1</v>
      </c>
      <c r="E304" s="12">
        <v>0</v>
      </c>
      <c r="F304" s="12">
        <v>0</v>
      </c>
      <c r="G304" s="12">
        <v>0</v>
      </c>
      <c r="H304" s="9" t="s">
        <v>286</v>
      </c>
      <c r="I304" s="9" t="s">
        <v>326</v>
      </c>
      <c r="J304" s="13">
        <v>53.25</v>
      </c>
      <c r="K304" s="13">
        <v>-2.15</v>
      </c>
      <c r="L304" s="9" t="s">
        <v>288</v>
      </c>
    </row>
    <row r="305" spans="1:12" ht="12" customHeight="1" x14ac:dyDescent="0.2">
      <c r="A305" s="11">
        <v>192.5</v>
      </c>
      <c r="B305" s="11">
        <v>-33.164500000000004</v>
      </c>
      <c r="C305" s="11">
        <v>-33.652500000000003</v>
      </c>
      <c r="D305" s="12">
        <v>1</v>
      </c>
      <c r="E305" s="12">
        <v>1</v>
      </c>
      <c r="F305" s="12">
        <v>0</v>
      </c>
      <c r="G305" s="12">
        <v>0</v>
      </c>
      <c r="H305" s="9" t="s">
        <v>286</v>
      </c>
      <c r="I305" s="9" t="s">
        <v>327</v>
      </c>
      <c r="J305" s="13">
        <v>53.25</v>
      </c>
      <c r="K305" s="13">
        <v>-2.15</v>
      </c>
      <c r="L305" s="9" t="s">
        <v>288</v>
      </c>
    </row>
    <row r="306" spans="1:12" ht="12" customHeight="1" x14ac:dyDescent="0.2">
      <c r="A306" s="11">
        <v>192.5</v>
      </c>
      <c r="B306" s="11">
        <v>-29.125</v>
      </c>
      <c r="C306" s="11">
        <v>-28.252499999999998</v>
      </c>
      <c r="D306" s="12">
        <v>1</v>
      </c>
      <c r="E306" s="12">
        <v>1</v>
      </c>
      <c r="F306" s="12">
        <v>0</v>
      </c>
      <c r="G306" s="12">
        <v>0</v>
      </c>
      <c r="H306" s="9" t="s">
        <v>286</v>
      </c>
      <c r="I306" s="9" t="s">
        <v>328</v>
      </c>
      <c r="J306" s="13">
        <v>53.25</v>
      </c>
      <c r="K306" s="13">
        <v>-2.15</v>
      </c>
      <c r="L306" s="9" t="s">
        <v>288</v>
      </c>
    </row>
    <row r="307" spans="1:12" ht="12" customHeight="1" x14ac:dyDescent="0.2">
      <c r="A307" s="11">
        <v>192.5</v>
      </c>
      <c r="B307" s="11">
        <v>-30.729500000000002</v>
      </c>
      <c r="C307" s="11">
        <v>-30.105</v>
      </c>
      <c r="D307" s="12">
        <v>1</v>
      </c>
      <c r="E307" s="12">
        <v>0</v>
      </c>
      <c r="F307" s="12">
        <v>0</v>
      </c>
      <c r="G307" s="12">
        <v>0</v>
      </c>
      <c r="H307" s="9" t="s">
        <v>286</v>
      </c>
      <c r="I307" s="9" t="s">
        <v>329</v>
      </c>
      <c r="J307" s="13">
        <v>53.25</v>
      </c>
      <c r="K307" s="13">
        <v>-2.15</v>
      </c>
      <c r="L307" s="9" t="s">
        <v>288</v>
      </c>
    </row>
    <row r="308" spans="1:12" ht="12" customHeight="1" x14ac:dyDescent="0.2">
      <c r="A308" s="11">
        <v>192.5</v>
      </c>
      <c r="B308" s="11">
        <v>-30.631499999999999</v>
      </c>
      <c r="C308" s="11">
        <v>-29.21</v>
      </c>
      <c r="D308" s="12">
        <v>1</v>
      </c>
      <c r="E308" s="12">
        <v>0</v>
      </c>
      <c r="F308" s="12">
        <v>0</v>
      </c>
      <c r="G308" s="12">
        <v>0</v>
      </c>
      <c r="H308" s="9" t="s">
        <v>286</v>
      </c>
      <c r="I308" s="9" t="s">
        <v>330</v>
      </c>
      <c r="J308" s="13">
        <v>53.25</v>
      </c>
      <c r="K308" s="13">
        <v>-2.15</v>
      </c>
      <c r="L308" s="9" t="s">
        <v>288</v>
      </c>
    </row>
    <row r="309" spans="1:12" ht="12" customHeight="1" x14ac:dyDescent="0.2">
      <c r="A309" s="11">
        <v>192.5</v>
      </c>
      <c r="B309" s="11">
        <v>-30.983000000000001</v>
      </c>
      <c r="C309" s="11">
        <v>-30.138999999999999</v>
      </c>
      <c r="D309" s="12">
        <v>1</v>
      </c>
      <c r="E309" s="12">
        <v>0</v>
      </c>
      <c r="F309" s="12">
        <v>0</v>
      </c>
      <c r="G309" s="12">
        <v>0</v>
      </c>
      <c r="H309" s="9" t="s">
        <v>286</v>
      </c>
      <c r="I309" s="9" t="s">
        <v>331</v>
      </c>
      <c r="J309" s="13">
        <v>53.25</v>
      </c>
      <c r="K309" s="13">
        <v>-2.15</v>
      </c>
      <c r="L309" s="9" t="s">
        <v>288</v>
      </c>
    </row>
    <row r="310" spans="1:12" ht="12" customHeight="1" x14ac:dyDescent="0.2">
      <c r="A310" s="11">
        <v>192.55800609756099</v>
      </c>
      <c r="B310" s="11">
        <v>-31.853000000000002</v>
      </c>
      <c r="C310" s="11">
        <v>-31.387499999999999</v>
      </c>
      <c r="D310" s="12">
        <v>1</v>
      </c>
      <c r="E310" s="12">
        <v>1</v>
      </c>
      <c r="F310" s="12">
        <v>0</v>
      </c>
      <c r="G310" s="12">
        <v>0</v>
      </c>
      <c r="H310" s="9" t="s">
        <v>286</v>
      </c>
      <c r="I310" s="9" t="s">
        <v>332</v>
      </c>
      <c r="J310" s="13">
        <v>53.25</v>
      </c>
      <c r="K310" s="13">
        <v>-2.15</v>
      </c>
      <c r="L310" s="9" t="s">
        <v>288</v>
      </c>
    </row>
    <row r="311" spans="1:12" ht="12" customHeight="1" x14ac:dyDescent="0.2">
      <c r="A311" s="11">
        <v>192.65007926829301</v>
      </c>
      <c r="B311" s="11">
        <v>-32.846500000000006</v>
      </c>
      <c r="C311" s="11">
        <v>-30.927500000000002</v>
      </c>
      <c r="D311" s="12">
        <v>1</v>
      </c>
      <c r="E311" s="12">
        <v>0</v>
      </c>
      <c r="F311" s="12">
        <v>0</v>
      </c>
      <c r="G311" s="12">
        <v>0</v>
      </c>
      <c r="H311" s="9" t="s">
        <v>286</v>
      </c>
      <c r="I311" s="9" t="s">
        <v>333</v>
      </c>
      <c r="J311" s="13">
        <v>53.25</v>
      </c>
      <c r="K311" s="13">
        <v>-2.15</v>
      </c>
      <c r="L311" s="9" t="s">
        <v>288</v>
      </c>
    </row>
    <row r="312" spans="1:12" ht="12" customHeight="1" x14ac:dyDescent="0.2">
      <c r="A312" s="11">
        <v>192.74951829268301</v>
      </c>
      <c r="B312" s="11">
        <v>-33.001000000000005</v>
      </c>
      <c r="C312" s="11">
        <v>-31.8735</v>
      </c>
      <c r="D312" s="12">
        <v>1</v>
      </c>
      <c r="E312" s="12">
        <v>0</v>
      </c>
      <c r="F312" s="12">
        <v>0</v>
      </c>
      <c r="G312" s="12">
        <v>0</v>
      </c>
      <c r="H312" s="9" t="s">
        <v>286</v>
      </c>
      <c r="I312" s="9" t="s">
        <v>334</v>
      </c>
      <c r="J312" s="13">
        <v>53.25</v>
      </c>
      <c r="K312" s="13">
        <v>-2.15</v>
      </c>
      <c r="L312" s="9" t="s">
        <v>288</v>
      </c>
    </row>
    <row r="313" spans="1:12" ht="12" customHeight="1" x14ac:dyDescent="0.2">
      <c r="A313" s="11">
        <v>192.846696363636</v>
      </c>
      <c r="B313" s="11">
        <v>-31.6205</v>
      </c>
      <c r="C313" s="11">
        <v>-30.802500000000002</v>
      </c>
      <c r="D313" s="12">
        <v>1</v>
      </c>
      <c r="E313" s="12">
        <v>0</v>
      </c>
      <c r="F313" s="12">
        <v>0</v>
      </c>
      <c r="G313" s="12">
        <v>0</v>
      </c>
      <c r="H313" s="9" t="s">
        <v>286</v>
      </c>
      <c r="I313" s="9" t="s">
        <v>335</v>
      </c>
      <c r="J313" s="13">
        <v>53.25</v>
      </c>
      <c r="K313" s="13">
        <v>-2.15</v>
      </c>
      <c r="L313" s="9" t="s">
        <v>288</v>
      </c>
    </row>
    <row r="314" spans="1:12" ht="12" customHeight="1" x14ac:dyDescent="0.2">
      <c r="A314" s="11">
        <v>192.87560062272701</v>
      </c>
      <c r="B314" s="11">
        <v>-30.36675</v>
      </c>
      <c r="C314" s="11">
        <v>-30.046500000000002</v>
      </c>
      <c r="D314" s="12">
        <v>1</v>
      </c>
      <c r="E314" s="12">
        <v>0</v>
      </c>
      <c r="F314" s="12">
        <v>0</v>
      </c>
      <c r="G314" s="12">
        <v>0</v>
      </c>
      <c r="H314" s="9" t="s">
        <v>286</v>
      </c>
      <c r="I314" s="9" t="s">
        <v>336</v>
      </c>
      <c r="J314" s="13">
        <v>53.25</v>
      </c>
      <c r="K314" s="13">
        <v>-2.15</v>
      </c>
      <c r="L314" s="9" t="s">
        <v>288</v>
      </c>
    </row>
    <row r="315" spans="1:12" ht="12" customHeight="1" x14ac:dyDescent="0.2">
      <c r="A315" s="11">
        <v>192.93462363636399</v>
      </c>
      <c r="B315" s="11">
        <v>-30.6355</v>
      </c>
      <c r="C315" s="11">
        <v>-30.522500000000001</v>
      </c>
      <c r="D315" s="12">
        <v>1</v>
      </c>
      <c r="E315" s="12">
        <v>0</v>
      </c>
      <c r="F315" s="12">
        <v>0</v>
      </c>
      <c r="G315" s="12">
        <v>0</v>
      </c>
      <c r="H315" s="9" t="s">
        <v>286</v>
      </c>
      <c r="I315" s="9" t="s">
        <v>337</v>
      </c>
      <c r="J315" s="13">
        <v>53.25</v>
      </c>
      <c r="K315" s="13">
        <v>-2.15</v>
      </c>
      <c r="L315" s="9" t="s">
        <v>288</v>
      </c>
    </row>
    <row r="316" spans="1:12" ht="12" customHeight="1" x14ac:dyDescent="0.2">
      <c r="A316" s="11">
        <v>193.04563181818199</v>
      </c>
      <c r="B316" s="11">
        <v>-29.914999999999999</v>
      </c>
      <c r="C316" s="11">
        <v>-29.547249999999998</v>
      </c>
      <c r="D316" s="12">
        <v>1</v>
      </c>
      <c r="E316" s="12">
        <v>0</v>
      </c>
      <c r="F316" s="12">
        <v>0</v>
      </c>
      <c r="G316" s="12">
        <v>0</v>
      </c>
      <c r="H316" s="9" t="s">
        <v>286</v>
      </c>
      <c r="I316" s="9" t="s">
        <v>338</v>
      </c>
      <c r="J316" s="13">
        <v>53.25</v>
      </c>
      <c r="K316" s="13">
        <v>-2.15</v>
      </c>
      <c r="L316" s="9" t="s">
        <v>288</v>
      </c>
    </row>
    <row r="317" spans="1:12" ht="12" customHeight="1" x14ac:dyDescent="0.2">
      <c r="A317" s="11">
        <v>193.93170227272699</v>
      </c>
      <c r="B317" s="11">
        <v>-30.476500000000001</v>
      </c>
      <c r="C317" s="11">
        <v>-29.547249999999998</v>
      </c>
      <c r="D317" s="12">
        <v>1</v>
      </c>
      <c r="E317" s="12">
        <v>0</v>
      </c>
      <c r="F317" s="12">
        <v>0</v>
      </c>
      <c r="G317" s="12">
        <v>0</v>
      </c>
      <c r="H317" s="9" t="s">
        <v>286</v>
      </c>
      <c r="I317" s="9" t="s">
        <v>339</v>
      </c>
      <c r="J317" s="13">
        <v>53.25</v>
      </c>
      <c r="K317" s="13">
        <v>-2.15</v>
      </c>
      <c r="L317" s="9" t="s">
        <v>288</v>
      </c>
    </row>
    <row r="318" spans="1:12" ht="12" customHeight="1" x14ac:dyDescent="0.2">
      <c r="A318" s="11">
        <v>195.60356656346701</v>
      </c>
      <c r="B318" s="11">
        <v>-30.776</v>
      </c>
      <c r="C318" s="11">
        <v>-29.944499999999998</v>
      </c>
      <c r="D318" s="12">
        <v>1</v>
      </c>
      <c r="E318" s="12">
        <v>0</v>
      </c>
      <c r="F318" s="12">
        <v>0</v>
      </c>
      <c r="G318" s="12">
        <v>0</v>
      </c>
      <c r="H318" s="9" t="s">
        <v>286</v>
      </c>
      <c r="I318" s="9" t="s">
        <v>340</v>
      </c>
      <c r="J318" s="13">
        <v>53.25</v>
      </c>
      <c r="K318" s="13">
        <v>-2.15</v>
      </c>
      <c r="L318" s="9" t="s">
        <v>288</v>
      </c>
    </row>
    <row r="319" spans="1:12" ht="12" customHeight="1" x14ac:dyDescent="0.2">
      <c r="A319" s="11">
        <v>195.72460681114501</v>
      </c>
      <c r="B319" s="11">
        <v>-31.200000000000003</v>
      </c>
      <c r="C319" s="11">
        <v>-30.515499999999999</v>
      </c>
      <c r="D319" s="12">
        <v>1</v>
      </c>
      <c r="E319" s="12">
        <v>0</v>
      </c>
      <c r="F319" s="12">
        <v>0</v>
      </c>
      <c r="G319" s="12">
        <v>0</v>
      </c>
      <c r="H319" s="9" t="s">
        <v>286</v>
      </c>
      <c r="I319" s="9" t="s">
        <v>341</v>
      </c>
      <c r="J319" s="13">
        <v>53.25</v>
      </c>
      <c r="K319" s="13">
        <v>-2.15</v>
      </c>
      <c r="L319" s="9" t="s">
        <v>288</v>
      </c>
    </row>
    <row r="320" spans="1:12" ht="12" customHeight="1" x14ac:dyDescent="0.2">
      <c r="A320" s="11">
        <v>195.83271826625401</v>
      </c>
      <c r="B320" s="11">
        <v>-28.240000000000002</v>
      </c>
      <c r="C320" s="11">
        <v>-27.746499999999997</v>
      </c>
      <c r="D320" s="12">
        <v>1</v>
      </c>
      <c r="E320" s="12">
        <v>0</v>
      </c>
      <c r="F320" s="12">
        <v>0</v>
      </c>
      <c r="G320" s="12">
        <v>0</v>
      </c>
      <c r="H320" s="9" t="s">
        <v>286</v>
      </c>
      <c r="I320" s="9" t="s">
        <v>342</v>
      </c>
      <c r="J320" s="13">
        <v>53.25</v>
      </c>
      <c r="K320" s="13">
        <v>-2.15</v>
      </c>
      <c r="L320" s="9" t="s">
        <v>288</v>
      </c>
    </row>
    <row r="321" spans="1:12" ht="12" customHeight="1" x14ac:dyDescent="0.2">
      <c r="A321" s="11">
        <v>197.5</v>
      </c>
      <c r="B321" s="11">
        <v>-31.29036</v>
      </c>
      <c r="C321" s="11">
        <v>-29.804780999999998</v>
      </c>
      <c r="D321" s="12">
        <v>1</v>
      </c>
      <c r="E321" s="12">
        <v>0</v>
      </c>
      <c r="F321" s="12">
        <v>0</v>
      </c>
      <c r="G321" s="12">
        <v>5</v>
      </c>
      <c r="H321" s="9" t="s">
        <v>343</v>
      </c>
      <c r="I321" s="9" t="s">
        <v>344</v>
      </c>
      <c r="J321" s="13">
        <v>54.256300000000003</v>
      </c>
      <c r="K321" s="13">
        <v>-1.2825</v>
      </c>
      <c r="L321" s="9" t="s">
        <v>345</v>
      </c>
    </row>
    <row r="322" spans="1:12" s="3" customFormat="1" ht="12" customHeight="1" x14ac:dyDescent="0.2">
      <c r="A322" s="11">
        <v>197.5</v>
      </c>
      <c r="B322" s="11">
        <v>-31.506170000000001</v>
      </c>
      <c r="C322" s="11">
        <v>-30.321722000000001</v>
      </c>
      <c r="D322" s="12">
        <v>1</v>
      </c>
      <c r="E322" s="12">
        <v>0</v>
      </c>
      <c r="F322" s="12">
        <v>0</v>
      </c>
      <c r="G322" s="12">
        <v>5</v>
      </c>
      <c r="H322" s="9" t="s">
        <v>343</v>
      </c>
      <c r="I322" s="9" t="s">
        <v>346</v>
      </c>
      <c r="J322" s="13">
        <v>54.256300000000003</v>
      </c>
      <c r="K322" s="13">
        <v>-1.2825</v>
      </c>
      <c r="L322" s="9" t="s">
        <v>345</v>
      </c>
    </row>
    <row r="323" spans="1:12" s="3" customFormat="1" ht="12" customHeight="1" x14ac:dyDescent="0.2">
      <c r="A323" s="11">
        <v>197.5</v>
      </c>
      <c r="B323" s="11">
        <v>-36.702584999999999</v>
      </c>
      <c r="C323" s="11">
        <v>-35.746977999999999</v>
      </c>
      <c r="D323" s="12">
        <v>1</v>
      </c>
      <c r="E323" s="12">
        <v>0</v>
      </c>
      <c r="F323" s="12">
        <v>0</v>
      </c>
      <c r="G323" s="12">
        <v>5</v>
      </c>
      <c r="H323" s="9" t="s">
        <v>343</v>
      </c>
      <c r="I323" s="9" t="s">
        <v>347</v>
      </c>
      <c r="J323" s="13">
        <v>54.256300000000003</v>
      </c>
      <c r="K323" s="13">
        <v>-1.2825</v>
      </c>
      <c r="L323" s="9" t="s">
        <v>345</v>
      </c>
    </row>
    <row r="324" spans="1:12" s="3" customFormat="1" ht="12" customHeight="1" x14ac:dyDescent="0.2">
      <c r="A324" s="11">
        <v>197.5</v>
      </c>
      <c r="B324" s="11">
        <v>-31.473994999999999</v>
      </c>
      <c r="C324" s="11">
        <v>-30.294457999999999</v>
      </c>
      <c r="D324" s="12">
        <v>1</v>
      </c>
      <c r="E324" s="12">
        <v>0</v>
      </c>
      <c r="F324" s="12">
        <v>0</v>
      </c>
      <c r="G324" s="12">
        <v>5</v>
      </c>
      <c r="H324" s="9" t="s">
        <v>343</v>
      </c>
      <c r="I324" s="9" t="s">
        <v>348</v>
      </c>
      <c r="J324" s="13">
        <v>54.256300000000003</v>
      </c>
      <c r="K324" s="13">
        <v>-1.2825</v>
      </c>
      <c r="L324" s="9" t="s">
        <v>345</v>
      </c>
    </row>
    <row r="325" spans="1:12" s="3" customFormat="1" ht="12" customHeight="1" x14ac:dyDescent="0.2">
      <c r="A325" s="11">
        <v>197.5</v>
      </c>
      <c r="B325" s="11">
        <v>-37.314298999999998</v>
      </c>
      <c r="C325" s="11">
        <v>-37.234361999999997</v>
      </c>
      <c r="D325" s="12">
        <v>1</v>
      </c>
      <c r="E325" s="12">
        <v>0</v>
      </c>
      <c r="F325" s="12">
        <v>0</v>
      </c>
      <c r="G325" s="12">
        <v>5</v>
      </c>
      <c r="H325" s="9" t="s">
        <v>343</v>
      </c>
      <c r="I325" s="9" t="s">
        <v>349</v>
      </c>
      <c r="J325" s="13">
        <v>54.256300000000003</v>
      </c>
      <c r="K325" s="13">
        <v>-1.2825</v>
      </c>
      <c r="L325" s="9" t="s">
        <v>345</v>
      </c>
    </row>
    <row r="326" spans="1:12" s="3" customFormat="1" ht="12" customHeight="1" x14ac:dyDescent="0.2">
      <c r="A326" s="11">
        <v>197.5</v>
      </c>
      <c r="B326" s="11">
        <v>-37.529882999999998</v>
      </c>
      <c r="C326" s="11">
        <v>-37.353414000000001</v>
      </c>
      <c r="D326" s="12">
        <v>1</v>
      </c>
      <c r="E326" s="12">
        <v>0</v>
      </c>
      <c r="F326" s="12">
        <v>0</v>
      </c>
      <c r="G326" s="12">
        <v>5</v>
      </c>
      <c r="H326" s="9" t="s">
        <v>343</v>
      </c>
      <c r="I326" s="9" t="s">
        <v>349</v>
      </c>
      <c r="J326" s="13">
        <v>54.256300000000003</v>
      </c>
      <c r="K326" s="13">
        <v>-1.2825</v>
      </c>
      <c r="L326" s="9" t="s">
        <v>345</v>
      </c>
    </row>
    <row r="327" spans="1:12" s="3" customFormat="1" ht="12" customHeight="1" x14ac:dyDescent="0.2">
      <c r="A327" s="11">
        <v>197.5</v>
      </c>
      <c r="B327" s="11">
        <v>-33.461261999999998</v>
      </c>
      <c r="C327" s="11">
        <v>-32.939041000000003</v>
      </c>
      <c r="D327" s="12">
        <v>1</v>
      </c>
      <c r="E327" s="12">
        <v>0</v>
      </c>
      <c r="F327" s="12">
        <v>0</v>
      </c>
      <c r="G327" s="12">
        <v>5</v>
      </c>
      <c r="H327" s="9" t="s">
        <v>343</v>
      </c>
      <c r="I327" s="9" t="s">
        <v>349</v>
      </c>
      <c r="J327" s="13">
        <v>54.256300000000003</v>
      </c>
      <c r="K327" s="13">
        <v>-1.2825</v>
      </c>
      <c r="L327" s="9" t="s">
        <v>345</v>
      </c>
    </row>
    <row r="328" spans="1:12" s="3" customFormat="1" ht="12" customHeight="1" x14ac:dyDescent="0.2">
      <c r="A328" s="11">
        <v>197.5</v>
      </c>
      <c r="B328" s="11">
        <v>-33.432248999999999</v>
      </c>
      <c r="C328" s="11">
        <v>-32.808484999999997</v>
      </c>
      <c r="D328" s="12">
        <v>1</v>
      </c>
      <c r="E328" s="12">
        <v>0</v>
      </c>
      <c r="F328" s="12">
        <v>0</v>
      </c>
      <c r="G328" s="12">
        <v>5</v>
      </c>
      <c r="H328" s="9" t="s">
        <v>343</v>
      </c>
      <c r="I328" s="9" t="s">
        <v>350</v>
      </c>
      <c r="J328" s="13">
        <v>54.256300000000003</v>
      </c>
      <c r="K328" s="13">
        <v>-1.2825</v>
      </c>
      <c r="L328" s="9" t="s">
        <v>345</v>
      </c>
    </row>
    <row r="329" spans="1:12" s="3" customFormat="1" ht="12" customHeight="1" x14ac:dyDescent="0.2">
      <c r="A329" s="11">
        <v>197.5</v>
      </c>
      <c r="B329" s="11">
        <v>-32.155709000000002</v>
      </c>
      <c r="C329" s="11">
        <v>-32.141202999999997</v>
      </c>
      <c r="D329" s="12">
        <v>1</v>
      </c>
      <c r="E329" s="12">
        <v>0</v>
      </c>
      <c r="F329" s="12">
        <v>0</v>
      </c>
      <c r="G329" s="12">
        <v>5</v>
      </c>
      <c r="H329" s="9" t="s">
        <v>343</v>
      </c>
      <c r="I329" s="9" t="s">
        <v>351</v>
      </c>
      <c r="J329" s="13">
        <v>54.256300000000003</v>
      </c>
      <c r="K329" s="13">
        <v>-1.2825</v>
      </c>
      <c r="L329" s="9" t="s">
        <v>345</v>
      </c>
    </row>
    <row r="330" spans="1:12" s="3" customFormat="1" ht="12" customHeight="1" x14ac:dyDescent="0.2">
      <c r="A330" s="11">
        <v>197.5</v>
      </c>
      <c r="B330" s="11">
        <v>-33.337125999999998</v>
      </c>
      <c r="C330" s="11">
        <v>-33.241483000000002</v>
      </c>
      <c r="D330" s="12">
        <v>1</v>
      </c>
      <c r="E330" s="12">
        <v>0</v>
      </c>
      <c r="F330" s="12">
        <v>0</v>
      </c>
      <c r="G330" s="12">
        <v>5</v>
      </c>
      <c r="H330" s="9" t="s">
        <v>343</v>
      </c>
      <c r="I330" s="9" t="s">
        <v>351</v>
      </c>
      <c r="J330" s="13">
        <v>54.256300000000003</v>
      </c>
      <c r="K330" s="13">
        <v>-1.2825</v>
      </c>
      <c r="L330" s="9" t="s">
        <v>345</v>
      </c>
    </row>
    <row r="331" spans="1:12" s="3" customFormat="1" ht="12" customHeight="1" x14ac:dyDescent="0.2">
      <c r="A331" s="11">
        <v>197.5</v>
      </c>
      <c r="B331" s="11">
        <v>-33.624056000000003</v>
      </c>
      <c r="C331" s="11">
        <v>-32.367029000000002</v>
      </c>
      <c r="D331" s="12">
        <v>1</v>
      </c>
      <c r="E331" s="12">
        <v>0</v>
      </c>
      <c r="F331" s="12">
        <v>0</v>
      </c>
      <c r="G331" s="12">
        <v>5</v>
      </c>
      <c r="H331" s="9" t="s">
        <v>343</v>
      </c>
      <c r="I331" s="9" t="s">
        <v>352</v>
      </c>
      <c r="J331" s="13">
        <v>54.256300000000003</v>
      </c>
      <c r="K331" s="13">
        <v>-1.2825</v>
      </c>
      <c r="L331" s="9" t="s">
        <v>345</v>
      </c>
    </row>
    <row r="332" spans="1:12" s="3" customFormat="1" ht="12" customHeight="1" x14ac:dyDescent="0.2">
      <c r="A332" s="11">
        <v>197.5</v>
      </c>
      <c r="B332" s="11">
        <v>-33.883659999999999</v>
      </c>
      <c r="C332" s="11">
        <v>-33.077522999999999</v>
      </c>
      <c r="D332" s="12">
        <v>1</v>
      </c>
      <c r="E332" s="12">
        <v>0</v>
      </c>
      <c r="F332" s="12">
        <v>0</v>
      </c>
      <c r="G332" s="12">
        <v>5</v>
      </c>
      <c r="H332" s="9" t="s">
        <v>343</v>
      </c>
      <c r="I332" s="9" t="s">
        <v>353</v>
      </c>
      <c r="J332" s="13">
        <v>54.256300000000003</v>
      </c>
      <c r="K332" s="13">
        <v>-1.2825</v>
      </c>
      <c r="L332" s="9" t="s">
        <v>345</v>
      </c>
    </row>
    <row r="333" spans="1:12" s="3" customFormat="1" ht="12" customHeight="1" x14ac:dyDescent="0.2">
      <c r="A333" s="11">
        <v>197.5</v>
      </c>
      <c r="B333" s="11">
        <v>-34.074947000000002</v>
      </c>
      <c r="C333" s="11">
        <v>-32.913563000000003</v>
      </c>
      <c r="D333" s="12">
        <v>1</v>
      </c>
      <c r="E333" s="12">
        <v>0</v>
      </c>
      <c r="F333" s="12">
        <v>0</v>
      </c>
      <c r="G333" s="12">
        <v>5</v>
      </c>
      <c r="H333" s="9" t="s">
        <v>343</v>
      </c>
      <c r="I333" s="9" t="s">
        <v>354</v>
      </c>
      <c r="J333" s="13">
        <v>54.256300000000003</v>
      </c>
      <c r="K333" s="13">
        <v>-1.2825</v>
      </c>
      <c r="L333" s="9" t="s">
        <v>345</v>
      </c>
    </row>
    <row r="334" spans="1:12" s="3" customFormat="1" ht="12" customHeight="1" x14ac:dyDescent="0.2">
      <c r="A334" s="11">
        <v>197.5</v>
      </c>
      <c r="B334" s="11">
        <v>-31.459084000000001</v>
      </c>
      <c r="C334" s="11">
        <v>-30.710597</v>
      </c>
      <c r="D334" s="12">
        <v>1</v>
      </c>
      <c r="E334" s="12">
        <v>0</v>
      </c>
      <c r="F334" s="12">
        <v>0</v>
      </c>
      <c r="G334" s="12">
        <v>5</v>
      </c>
      <c r="H334" s="9" t="s">
        <v>343</v>
      </c>
      <c r="I334" s="9" t="s">
        <v>355</v>
      </c>
      <c r="J334" s="13">
        <v>54.256300000000003</v>
      </c>
      <c r="K334" s="13">
        <v>-1.2825</v>
      </c>
      <c r="L334" s="9" t="s">
        <v>345</v>
      </c>
    </row>
    <row r="335" spans="1:12" s="3" customFormat="1" ht="12" customHeight="1" x14ac:dyDescent="0.2">
      <c r="A335" s="11">
        <v>197.5</v>
      </c>
      <c r="B335" s="11">
        <v>-33.030347999999996</v>
      </c>
      <c r="C335" s="11">
        <v>-32.693371999999997</v>
      </c>
      <c r="D335" s="12">
        <v>1</v>
      </c>
      <c r="E335" s="12">
        <v>0</v>
      </c>
      <c r="F335" s="12">
        <v>0</v>
      </c>
      <c r="G335" s="12">
        <v>5</v>
      </c>
      <c r="H335" s="9" t="s">
        <v>343</v>
      </c>
      <c r="I335" s="9" t="s">
        <v>356</v>
      </c>
      <c r="J335" s="13">
        <v>54.256300000000003</v>
      </c>
      <c r="K335" s="13">
        <v>-1.2825</v>
      </c>
      <c r="L335" s="9" t="s">
        <v>345</v>
      </c>
    </row>
    <row r="336" spans="1:12" s="3" customFormat="1" ht="12" customHeight="1" x14ac:dyDescent="0.2">
      <c r="A336" s="11">
        <v>200.5</v>
      </c>
      <c r="B336" s="11">
        <v>-31.602371999999999</v>
      </c>
      <c r="C336" s="11">
        <v>-31.022271</v>
      </c>
      <c r="D336" s="12">
        <v>1</v>
      </c>
      <c r="E336" s="12">
        <v>1</v>
      </c>
      <c r="F336" s="12">
        <v>0</v>
      </c>
      <c r="G336" s="12">
        <v>5</v>
      </c>
      <c r="H336" s="9" t="s">
        <v>343</v>
      </c>
      <c r="I336" s="9" t="s">
        <v>357</v>
      </c>
      <c r="J336" s="13">
        <v>54.256300000000003</v>
      </c>
      <c r="K336" s="13">
        <v>-1.2825</v>
      </c>
      <c r="L336" s="9" t="s">
        <v>345</v>
      </c>
    </row>
    <row r="337" spans="1:12" s="3" customFormat="1" ht="12" customHeight="1" x14ac:dyDescent="0.2">
      <c r="A337" s="11">
        <v>200.5</v>
      </c>
      <c r="B337" s="11">
        <v>-32.037447</v>
      </c>
      <c r="C337" s="11">
        <v>-31.42109</v>
      </c>
      <c r="D337" s="12">
        <v>1</v>
      </c>
      <c r="E337" s="12">
        <v>1</v>
      </c>
      <c r="F337" s="12">
        <v>0</v>
      </c>
      <c r="G337" s="12">
        <v>5</v>
      </c>
      <c r="H337" s="9" t="s">
        <v>343</v>
      </c>
      <c r="I337" s="9" t="s">
        <v>358</v>
      </c>
      <c r="J337" s="13">
        <v>54.256300000000003</v>
      </c>
      <c r="K337" s="13">
        <v>-1.2825</v>
      </c>
      <c r="L337" s="9" t="s">
        <v>345</v>
      </c>
    </row>
    <row r="338" spans="1:12" ht="12" customHeight="1" x14ac:dyDescent="0.2">
      <c r="A338" s="11">
        <v>200.5</v>
      </c>
      <c r="B338" s="11">
        <v>-32.750487</v>
      </c>
      <c r="C338" s="11">
        <v>-32.557119999999998</v>
      </c>
      <c r="D338" s="12">
        <v>1</v>
      </c>
      <c r="E338" s="12">
        <v>1</v>
      </c>
      <c r="F338" s="12">
        <v>0</v>
      </c>
      <c r="G338" s="12">
        <v>5</v>
      </c>
      <c r="H338" s="9" t="s">
        <v>343</v>
      </c>
      <c r="I338" s="9" t="s">
        <v>358</v>
      </c>
      <c r="J338" s="13">
        <v>54.256300000000003</v>
      </c>
      <c r="K338" s="13">
        <v>-1.2825</v>
      </c>
      <c r="L338" s="9" t="s">
        <v>345</v>
      </c>
    </row>
    <row r="339" spans="1:12" ht="12" customHeight="1" x14ac:dyDescent="0.2">
      <c r="A339" s="11">
        <v>200.5</v>
      </c>
      <c r="B339" s="11">
        <v>-32.131450999999998</v>
      </c>
      <c r="C339" s="11">
        <v>-30.830704000000001</v>
      </c>
      <c r="D339" s="12">
        <v>1</v>
      </c>
      <c r="E339" s="12">
        <v>1</v>
      </c>
      <c r="F339" s="12">
        <v>0</v>
      </c>
      <c r="G339" s="12">
        <v>5</v>
      </c>
      <c r="H339" s="9" t="s">
        <v>343</v>
      </c>
      <c r="I339" s="9" t="s">
        <v>359</v>
      </c>
      <c r="J339" s="13">
        <v>54.256300000000003</v>
      </c>
      <c r="K339" s="13">
        <v>-1.2825</v>
      </c>
      <c r="L339" s="9" t="s">
        <v>345</v>
      </c>
    </row>
    <row r="340" spans="1:12" ht="12" customHeight="1" x14ac:dyDescent="0.2">
      <c r="A340" s="11">
        <v>200.5</v>
      </c>
      <c r="B340" s="11">
        <v>-31.258900000000001</v>
      </c>
      <c r="C340" s="11">
        <v>-31.081157999999999</v>
      </c>
      <c r="D340" s="12">
        <v>1</v>
      </c>
      <c r="E340" s="12">
        <v>1</v>
      </c>
      <c r="F340" s="12">
        <v>0</v>
      </c>
      <c r="G340" s="12">
        <v>5</v>
      </c>
      <c r="H340" s="9" t="s">
        <v>343</v>
      </c>
      <c r="I340" s="9" t="s">
        <v>360</v>
      </c>
      <c r="J340" s="13">
        <v>54.256300000000003</v>
      </c>
      <c r="K340" s="13">
        <v>-1.2825</v>
      </c>
      <c r="L340" s="9" t="s">
        <v>345</v>
      </c>
    </row>
    <row r="341" spans="1:12" ht="12" customHeight="1" x14ac:dyDescent="0.2">
      <c r="A341" s="11">
        <v>200.5</v>
      </c>
      <c r="B341" s="11">
        <v>-32.220322000000003</v>
      </c>
      <c r="C341" s="11">
        <v>-32.155689000000002</v>
      </c>
      <c r="D341" s="12">
        <v>1</v>
      </c>
      <c r="E341" s="12">
        <v>1</v>
      </c>
      <c r="F341" s="12">
        <v>0</v>
      </c>
      <c r="G341" s="12">
        <v>5</v>
      </c>
      <c r="H341" s="9" t="s">
        <v>343</v>
      </c>
      <c r="I341" s="9" t="s">
        <v>361</v>
      </c>
      <c r="J341" s="13">
        <v>54.256300000000003</v>
      </c>
      <c r="K341" s="13">
        <v>-1.2825</v>
      </c>
      <c r="L341" s="9" t="s">
        <v>345</v>
      </c>
    </row>
    <row r="342" spans="1:12" ht="12" customHeight="1" x14ac:dyDescent="0.2">
      <c r="A342" s="11">
        <v>200.5</v>
      </c>
      <c r="B342" s="11">
        <v>-32.102882000000001</v>
      </c>
      <c r="C342" s="11">
        <v>-31.36318</v>
      </c>
      <c r="D342" s="12">
        <v>1</v>
      </c>
      <c r="E342" s="12">
        <v>1</v>
      </c>
      <c r="F342" s="12">
        <v>0</v>
      </c>
      <c r="G342" s="12">
        <v>5</v>
      </c>
      <c r="H342" s="9" t="s">
        <v>343</v>
      </c>
      <c r="I342" s="9" t="s">
        <v>362</v>
      </c>
      <c r="J342" s="13">
        <v>54.256300000000003</v>
      </c>
      <c r="K342" s="13">
        <v>-1.2825</v>
      </c>
      <c r="L342" s="9" t="s">
        <v>345</v>
      </c>
    </row>
    <row r="343" spans="1:12" ht="12" customHeight="1" x14ac:dyDescent="0.2">
      <c r="A343" s="11">
        <v>200.5</v>
      </c>
      <c r="B343" s="11">
        <v>-32.570318999999998</v>
      </c>
      <c r="C343" s="11">
        <v>-31.254010999999998</v>
      </c>
      <c r="D343" s="12">
        <v>1</v>
      </c>
      <c r="E343" s="12">
        <v>1</v>
      </c>
      <c r="F343" s="12">
        <v>0</v>
      </c>
      <c r="G343" s="12">
        <v>5</v>
      </c>
      <c r="H343" s="9" t="s">
        <v>343</v>
      </c>
      <c r="I343" s="9" t="s">
        <v>363</v>
      </c>
      <c r="J343" s="13">
        <v>54.256300000000003</v>
      </c>
      <c r="K343" s="13">
        <v>-1.2825</v>
      </c>
      <c r="L343" s="9" t="s">
        <v>345</v>
      </c>
    </row>
    <row r="344" spans="1:12" ht="12" customHeight="1" x14ac:dyDescent="0.2">
      <c r="A344" s="11">
        <v>200.5</v>
      </c>
      <c r="B344" s="11">
        <v>-32.588979999999999</v>
      </c>
      <c r="C344" s="11">
        <v>-30.986889999999999</v>
      </c>
      <c r="D344" s="12">
        <v>1</v>
      </c>
      <c r="E344" s="12">
        <v>1</v>
      </c>
      <c r="F344" s="12">
        <v>0</v>
      </c>
      <c r="G344" s="12">
        <v>5</v>
      </c>
      <c r="H344" s="9" t="s">
        <v>343</v>
      </c>
      <c r="I344" s="9" t="s">
        <v>364</v>
      </c>
      <c r="J344" s="13">
        <v>54.256300000000003</v>
      </c>
      <c r="K344" s="13">
        <v>-1.2825</v>
      </c>
      <c r="L344" s="9" t="s">
        <v>345</v>
      </c>
    </row>
    <row r="345" spans="1:12" ht="12" customHeight="1" x14ac:dyDescent="0.2">
      <c r="A345" s="11">
        <v>203.5</v>
      </c>
      <c r="B345" s="11">
        <v>-33.4</v>
      </c>
      <c r="C345" s="11">
        <v>-33.5</v>
      </c>
      <c r="D345" s="12">
        <v>1</v>
      </c>
      <c r="E345" s="12">
        <v>0</v>
      </c>
      <c r="F345" s="12">
        <v>0</v>
      </c>
      <c r="G345" s="12">
        <v>0</v>
      </c>
      <c r="H345" s="9" t="s">
        <v>365</v>
      </c>
      <c r="I345" s="9" t="s">
        <v>374</v>
      </c>
      <c r="J345" s="13">
        <v>51.1</v>
      </c>
      <c r="K345" s="13">
        <v>-3.17</v>
      </c>
      <c r="L345" s="9" t="s">
        <v>367</v>
      </c>
    </row>
    <row r="346" spans="1:12" ht="12" customHeight="1" x14ac:dyDescent="0.2">
      <c r="A346" s="11">
        <v>203.5</v>
      </c>
      <c r="B346" s="11">
        <v>-33.700000000000003</v>
      </c>
      <c r="C346" s="11">
        <v>-33.799999999999997</v>
      </c>
      <c r="D346" s="12">
        <v>1</v>
      </c>
      <c r="E346" s="12">
        <v>0</v>
      </c>
      <c r="F346" s="12">
        <v>0</v>
      </c>
      <c r="G346" s="12">
        <v>0</v>
      </c>
      <c r="H346" s="9" t="s">
        <v>365</v>
      </c>
      <c r="I346" s="9" t="s">
        <v>375</v>
      </c>
      <c r="J346" s="13">
        <v>51.1</v>
      </c>
      <c r="K346" s="13">
        <v>-3.17</v>
      </c>
      <c r="L346" s="9" t="s">
        <v>367</v>
      </c>
    </row>
    <row r="347" spans="1:12" ht="12" customHeight="1" x14ac:dyDescent="0.2">
      <c r="A347" s="11">
        <v>203.5</v>
      </c>
      <c r="B347" s="11">
        <v>-33.9</v>
      </c>
      <c r="C347" s="11">
        <v>-34.299999999999997</v>
      </c>
      <c r="D347" s="12">
        <v>1</v>
      </c>
      <c r="E347" s="12">
        <v>0</v>
      </c>
      <c r="F347" s="12">
        <v>0</v>
      </c>
      <c r="G347" s="12">
        <v>2</v>
      </c>
      <c r="H347" s="9" t="s">
        <v>365</v>
      </c>
      <c r="I347" s="9" t="s">
        <v>366</v>
      </c>
      <c r="J347" s="13">
        <v>51.1</v>
      </c>
      <c r="K347" s="13">
        <v>-3.17</v>
      </c>
      <c r="L347" s="9" t="s">
        <v>367</v>
      </c>
    </row>
    <row r="348" spans="1:12" ht="12" customHeight="1" x14ac:dyDescent="0.2">
      <c r="A348" s="11">
        <v>203.5</v>
      </c>
      <c r="B348" s="11">
        <v>-34.6</v>
      </c>
      <c r="C348" s="11">
        <v>-34.9</v>
      </c>
      <c r="D348" s="12">
        <v>1</v>
      </c>
      <c r="E348" s="12">
        <v>0</v>
      </c>
      <c r="F348" s="12">
        <v>0</v>
      </c>
      <c r="G348" s="12">
        <v>2</v>
      </c>
      <c r="H348" s="9" t="s">
        <v>365</v>
      </c>
      <c r="I348" s="9" t="s">
        <v>368</v>
      </c>
      <c r="J348" s="13">
        <v>51.1</v>
      </c>
      <c r="K348" s="13">
        <v>-3.17</v>
      </c>
      <c r="L348" s="9" t="s">
        <v>367</v>
      </c>
    </row>
    <row r="349" spans="1:12" ht="12" customHeight="1" x14ac:dyDescent="0.2">
      <c r="A349" s="11">
        <v>203.5</v>
      </c>
      <c r="B349" s="11">
        <v>-33.6</v>
      </c>
      <c r="C349" s="11">
        <v>-33</v>
      </c>
      <c r="D349" s="12">
        <v>1</v>
      </c>
      <c r="E349" s="12">
        <v>0</v>
      </c>
      <c r="F349" s="12">
        <v>0</v>
      </c>
      <c r="G349" s="12">
        <v>2</v>
      </c>
      <c r="H349" s="9" t="s">
        <v>365</v>
      </c>
      <c r="I349" s="9" t="s">
        <v>369</v>
      </c>
      <c r="J349" s="13">
        <v>51.1</v>
      </c>
      <c r="K349" s="13">
        <v>-3.17</v>
      </c>
      <c r="L349" s="9" t="s">
        <v>367</v>
      </c>
    </row>
    <row r="350" spans="1:12" ht="12" customHeight="1" x14ac:dyDescent="0.2">
      <c r="A350" s="11">
        <v>203.5</v>
      </c>
      <c r="B350" s="11">
        <v>-33.6</v>
      </c>
      <c r="C350" s="11">
        <v>-33</v>
      </c>
      <c r="D350" s="12">
        <v>1</v>
      </c>
      <c r="E350" s="12">
        <v>0</v>
      </c>
      <c r="F350" s="12">
        <v>0</v>
      </c>
      <c r="G350" s="12">
        <v>2</v>
      </c>
      <c r="H350" s="9" t="s">
        <v>365</v>
      </c>
      <c r="I350" s="9" t="s">
        <v>370</v>
      </c>
      <c r="J350" s="13">
        <v>51.1</v>
      </c>
      <c r="K350" s="13">
        <v>-3.17</v>
      </c>
      <c r="L350" s="9" t="s">
        <v>367</v>
      </c>
    </row>
    <row r="351" spans="1:12" ht="12" customHeight="1" x14ac:dyDescent="0.2">
      <c r="A351" s="11">
        <v>203.5</v>
      </c>
      <c r="B351" s="11">
        <v>-33</v>
      </c>
      <c r="C351" s="11">
        <v>-31.5</v>
      </c>
      <c r="D351" s="12">
        <v>1</v>
      </c>
      <c r="E351" s="12">
        <v>0</v>
      </c>
      <c r="F351" s="12">
        <v>0</v>
      </c>
      <c r="G351" s="12">
        <v>2</v>
      </c>
      <c r="H351" s="9" t="s">
        <v>365</v>
      </c>
      <c r="I351" s="9" t="s">
        <v>371</v>
      </c>
      <c r="J351" s="13">
        <v>51.1</v>
      </c>
      <c r="K351" s="13">
        <v>-3.17</v>
      </c>
      <c r="L351" s="9" t="s">
        <v>367</v>
      </c>
    </row>
    <row r="352" spans="1:12" ht="12" customHeight="1" x14ac:dyDescent="0.2">
      <c r="A352" s="11">
        <v>203.5</v>
      </c>
      <c r="B352" s="11">
        <v>-30.2</v>
      </c>
      <c r="C352" s="11">
        <v>-30.2</v>
      </c>
      <c r="D352" s="12">
        <v>1</v>
      </c>
      <c r="E352" s="12">
        <v>0</v>
      </c>
      <c r="F352" s="12">
        <v>0</v>
      </c>
      <c r="G352" s="12">
        <v>2</v>
      </c>
      <c r="H352" s="9" t="s">
        <v>365</v>
      </c>
      <c r="I352" s="9" t="s">
        <v>372</v>
      </c>
      <c r="J352" s="13">
        <v>51.1</v>
      </c>
      <c r="K352" s="13">
        <v>-3.17</v>
      </c>
      <c r="L352" s="9" t="s">
        <v>367</v>
      </c>
    </row>
    <row r="353" spans="1:12" ht="12" customHeight="1" x14ac:dyDescent="0.2">
      <c r="A353" s="11">
        <v>203.5</v>
      </c>
      <c r="B353" s="11">
        <v>-34.200000000000003</v>
      </c>
      <c r="C353" s="11">
        <v>-33.9</v>
      </c>
      <c r="D353" s="12">
        <v>1</v>
      </c>
      <c r="E353" s="12">
        <v>1</v>
      </c>
      <c r="F353" s="12">
        <v>0</v>
      </c>
      <c r="G353" s="12">
        <v>2</v>
      </c>
      <c r="H353" s="9" t="s">
        <v>365</v>
      </c>
      <c r="I353" s="9" t="s">
        <v>373</v>
      </c>
      <c r="J353" s="13">
        <v>51.1</v>
      </c>
      <c r="K353" s="13">
        <v>-3.17</v>
      </c>
      <c r="L353" s="9" t="s">
        <v>367</v>
      </c>
    </row>
    <row r="354" spans="1:12" ht="12" customHeight="1" x14ac:dyDescent="0.2">
      <c r="A354" s="11">
        <v>204.75</v>
      </c>
      <c r="B354" s="11">
        <v>-32.298760999999999</v>
      </c>
      <c r="C354" s="11">
        <v>-31.247962000000001</v>
      </c>
      <c r="D354" s="12">
        <v>1</v>
      </c>
      <c r="E354" s="12">
        <v>0</v>
      </c>
      <c r="F354" s="12">
        <v>0</v>
      </c>
      <c r="G354" s="12">
        <v>5</v>
      </c>
      <c r="H354" s="9" t="s">
        <v>343</v>
      </c>
      <c r="I354" s="9" t="s">
        <v>392</v>
      </c>
      <c r="J354" s="13">
        <v>54.256300000000003</v>
      </c>
      <c r="K354" s="13">
        <v>-1.2825</v>
      </c>
      <c r="L354" s="9" t="s">
        <v>345</v>
      </c>
    </row>
    <row r="355" spans="1:12" ht="12" customHeight="1" x14ac:dyDescent="0.2">
      <c r="A355" s="11">
        <v>204.75</v>
      </c>
      <c r="B355" s="11">
        <v>-30.705614000000001</v>
      </c>
      <c r="C355" s="11">
        <v>-30.468336999999998</v>
      </c>
      <c r="D355" s="12">
        <v>1</v>
      </c>
      <c r="E355" s="12">
        <v>1</v>
      </c>
      <c r="F355" s="12">
        <v>0</v>
      </c>
      <c r="G355" s="12">
        <v>5</v>
      </c>
      <c r="H355" s="9" t="s">
        <v>343</v>
      </c>
      <c r="I355" s="9" t="s">
        <v>393</v>
      </c>
      <c r="J355" s="13">
        <v>54.256300000000003</v>
      </c>
      <c r="K355" s="13">
        <v>-1.2825</v>
      </c>
      <c r="L355" s="9" t="s">
        <v>345</v>
      </c>
    </row>
    <row r="356" spans="1:12" ht="12" customHeight="1" x14ac:dyDescent="0.2">
      <c r="A356" s="11">
        <v>204.75</v>
      </c>
      <c r="B356" s="11">
        <v>-32.197071000000001</v>
      </c>
      <c r="C356" s="11">
        <v>-30.53613</v>
      </c>
      <c r="D356" s="12">
        <v>1</v>
      </c>
      <c r="E356" s="12">
        <v>1</v>
      </c>
      <c r="F356" s="12">
        <v>0</v>
      </c>
      <c r="G356" s="12">
        <v>5</v>
      </c>
      <c r="H356" s="9" t="s">
        <v>343</v>
      </c>
      <c r="I356" s="9" t="s">
        <v>394</v>
      </c>
      <c r="J356" s="13">
        <v>54.256300000000003</v>
      </c>
      <c r="K356" s="13">
        <v>-1.2825</v>
      </c>
      <c r="L356" s="9" t="s">
        <v>345</v>
      </c>
    </row>
    <row r="357" spans="1:12" ht="12" customHeight="1" x14ac:dyDescent="0.2">
      <c r="A357" s="11">
        <v>204.75</v>
      </c>
      <c r="B357" s="11">
        <v>-31.384834000000001</v>
      </c>
      <c r="C357" s="11">
        <v>-30.417999999999999</v>
      </c>
      <c r="D357" s="12">
        <v>1</v>
      </c>
      <c r="E357" s="12">
        <v>1</v>
      </c>
      <c r="F357" s="12">
        <v>0</v>
      </c>
      <c r="G357" s="12">
        <v>5</v>
      </c>
      <c r="H357" s="9" t="s">
        <v>343</v>
      </c>
      <c r="I357" s="9" t="s">
        <v>357</v>
      </c>
      <c r="J357" s="13">
        <v>54.256300000000003</v>
      </c>
      <c r="K357" s="13">
        <v>-1.2825</v>
      </c>
      <c r="L357" s="9" t="s">
        <v>345</v>
      </c>
    </row>
    <row r="358" spans="1:12" ht="12" customHeight="1" x14ac:dyDescent="0.2">
      <c r="A358" s="11">
        <v>204.75</v>
      </c>
      <c r="B358" s="11">
        <v>-37.349214000000003</v>
      </c>
      <c r="C358" s="11">
        <v>-36.678587</v>
      </c>
      <c r="D358" s="12">
        <v>1</v>
      </c>
      <c r="E358" s="12">
        <v>0</v>
      </c>
      <c r="F358" s="12">
        <v>0</v>
      </c>
      <c r="G358" s="12">
        <v>5</v>
      </c>
      <c r="H358" s="9" t="s">
        <v>343</v>
      </c>
      <c r="I358" s="9" t="s">
        <v>376</v>
      </c>
      <c r="J358" s="13">
        <v>51.406944000000003</v>
      </c>
      <c r="K358" s="13">
        <v>-3.1722220000000001</v>
      </c>
      <c r="L358" s="9" t="s">
        <v>377</v>
      </c>
    </row>
    <row r="359" spans="1:12" ht="12" customHeight="1" x14ac:dyDescent="0.2">
      <c r="A359" s="11">
        <v>204.75</v>
      </c>
      <c r="B359" s="11">
        <v>-38.198680000000003</v>
      </c>
      <c r="C359" s="11">
        <v>-37.151359999999997</v>
      </c>
      <c r="D359" s="12">
        <v>1</v>
      </c>
      <c r="E359" s="12">
        <v>1</v>
      </c>
      <c r="F359" s="12">
        <v>0</v>
      </c>
      <c r="G359" s="12">
        <v>5</v>
      </c>
      <c r="H359" s="9" t="s">
        <v>343</v>
      </c>
      <c r="I359" s="9" t="s">
        <v>378</v>
      </c>
      <c r="J359" s="13">
        <v>51.406944000000003</v>
      </c>
      <c r="K359" s="13">
        <v>-3.1722220000000001</v>
      </c>
      <c r="L359" s="9" t="s">
        <v>377</v>
      </c>
    </row>
    <row r="360" spans="1:12" ht="12" customHeight="1" x14ac:dyDescent="0.2">
      <c r="A360" s="11">
        <v>204.75</v>
      </c>
      <c r="B360" s="11">
        <v>-50.255460999999997</v>
      </c>
      <c r="C360" s="11">
        <v>-46.737250000000003</v>
      </c>
      <c r="D360" s="12">
        <v>1</v>
      </c>
      <c r="E360" s="12">
        <v>0</v>
      </c>
      <c r="F360" s="12">
        <v>0</v>
      </c>
      <c r="G360" s="12">
        <v>5</v>
      </c>
      <c r="H360" s="9" t="s">
        <v>343</v>
      </c>
      <c r="I360" s="9" t="s">
        <v>379</v>
      </c>
      <c r="J360" s="13">
        <v>51.406944000000003</v>
      </c>
      <c r="K360" s="13">
        <v>-3.1722220000000001</v>
      </c>
      <c r="L360" s="9" t="s">
        <v>377</v>
      </c>
    </row>
    <row r="361" spans="1:12" ht="12" customHeight="1" x14ac:dyDescent="0.2">
      <c r="A361" s="11">
        <v>204.75</v>
      </c>
      <c r="B361" s="11">
        <v>-35.489846</v>
      </c>
      <c r="C361" s="11">
        <v>-33.901584</v>
      </c>
      <c r="D361" s="12">
        <v>1</v>
      </c>
      <c r="E361" s="12">
        <v>1</v>
      </c>
      <c r="F361" s="12">
        <v>0</v>
      </c>
      <c r="G361" s="12">
        <v>5</v>
      </c>
      <c r="H361" s="9" t="s">
        <v>343</v>
      </c>
      <c r="I361" s="9" t="s">
        <v>380</v>
      </c>
      <c r="J361" s="13">
        <v>51.406944000000003</v>
      </c>
      <c r="K361" s="13">
        <v>-3.1722220000000001</v>
      </c>
      <c r="L361" s="9" t="s">
        <v>377</v>
      </c>
    </row>
    <row r="362" spans="1:12" ht="12" customHeight="1" x14ac:dyDescent="0.2">
      <c r="A362" s="11">
        <v>204.75</v>
      </c>
      <c r="B362" s="11">
        <v>-38.767570999999997</v>
      </c>
      <c r="C362" s="11">
        <v>-40.817349</v>
      </c>
      <c r="D362" s="12">
        <v>1</v>
      </c>
      <c r="E362" s="12">
        <v>1</v>
      </c>
      <c r="F362" s="12">
        <v>0</v>
      </c>
      <c r="G362" s="12">
        <v>5</v>
      </c>
      <c r="H362" s="9" t="s">
        <v>343</v>
      </c>
      <c r="I362" s="9" t="s">
        <v>381</v>
      </c>
      <c r="J362" s="13">
        <v>51.406944000000003</v>
      </c>
      <c r="K362" s="13">
        <v>-3.1722220000000001</v>
      </c>
      <c r="L362" s="9" t="s">
        <v>377</v>
      </c>
    </row>
    <row r="363" spans="1:12" ht="12" customHeight="1" x14ac:dyDescent="0.2">
      <c r="A363" s="11">
        <v>204.75</v>
      </c>
      <c r="B363" s="11">
        <v>-52.554932000000001</v>
      </c>
      <c r="C363" s="11">
        <v>-59.183771999999998</v>
      </c>
      <c r="D363" s="12">
        <v>1</v>
      </c>
      <c r="E363" s="12">
        <v>0</v>
      </c>
      <c r="F363" s="12">
        <v>0</v>
      </c>
      <c r="G363" s="12">
        <v>5</v>
      </c>
      <c r="H363" s="9" t="s">
        <v>343</v>
      </c>
      <c r="I363" s="9" t="s">
        <v>382</v>
      </c>
      <c r="J363" s="13">
        <v>51.406944000000003</v>
      </c>
      <c r="K363" s="13">
        <v>-3.1722220000000001</v>
      </c>
      <c r="L363" s="9" t="s">
        <v>377</v>
      </c>
    </row>
    <row r="364" spans="1:12" ht="12" customHeight="1" x14ac:dyDescent="0.2">
      <c r="A364" s="11">
        <v>204.75</v>
      </c>
      <c r="B364" s="11">
        <v>-34.391022</v>
      </c>
      <c r="C364" s="11">
        <v>-31.83896</v>
      </c>
      <c r="D364" s="12">
        <v>1</v>
      </c>
      <c r="E364" s="12">
        <v>1</v>
      </c>
      <c r="F364" s="12">
        <v>0</v>
      </c>
      <c r="G364" s="12">
        <v>5</v>
      </c>
      <c r="H364" s="9" t="s">
        <v>343</v>
      </c>
      <c r="I364" s="9" t="s">
        <v>383</v>
      </c>
      <c r="J364" s="13">
        <v>51.406944000000003</v>
      </c>
      <c r="K364" s="13">
        <v>-3.1722220000000001</v>
      </c>
      <c r="L364" s="9" t="s">
        <v>377</v>
      </c>
    </row>
    <row r="365" spans="1:12" ht="12" customHeight="1" x14ac:dyDescent="0.2">
      <c r="A365" s="11">
        <v>204.75</v>
      </c>
      <c r="B365" s="11">
        <v>-35.932023999999998</v>
      </c>
      <c r="C365" s="11">
        <v>-34.378515</v>
      </c>
      <c r="D365" s="12">
        <v>1</v>
      </c>
      <c r="E365" s="12">
        <v>0</v>
      </c>
      <c r="F365" s="12">
        <v>0</v>
      </c>
      <c r="G365" s="12">
        <v>5</v>
      </c>
      <c r="H365" s="9" t="s">
        <v>343</v>
      </c>
      <c r="I365" s="9" t="s">
        <v>384</v>
      </c>
      <c r="J365" s="13">
        <v>51.406944000000003</v>
      </c>
      <c r="K365" s="13">
        <v>-3.1722220000000001</v>
      </c>
      <c r="L365" s="9" t="s">
        <v>377</v>
      </c>
    </row>
    <row r="366" spans="1:12" ht="12" customHeight="1" x14ac:dyDescent="0.2">
      <c r="A366" s="11">
        <v>204.75</v>
      </c>
      <c r="B366" s="11">
        <v>-40.018295000000002</v>
      </c>
      <c r="C366" s="11">
        <v>-37.489800000000002</v>
      </c>
      <c r="D366" s="12">
        <v>1</v>
      </c>
      <c r="E366" s="12">
        <v>0</v>
      </c>
      <c r="F366" s="12">
        <v>0</v>
      </c>
      <c r="G366" s="12">
        <v>5</v>
      </c>
      <c r="H366" s="9" t="s">
        <v>343</v>
      </c>
      <c r="I366" s="9" t="s">
        <v>385</v>
      </c>
      <c r="J366" s="13">
        <v>51.406944000000003</v>
      </c>
      <c r="K366" s="13">
        <v>-3.1722220000000001</v>
      </c>
      <c r="L366" s="9" t="s">
        <v>377</v>
      </c>
    </row>
    <row r="367" spans="1:12" ht="12" customHeight="1" x14ac:dyDescent="0.2">
      <c r="A367" s="11">
        <v>204.75</v>
      </c>
      <c r="B367" s="11">
        <v>-53.653796999999997</v>
      </c>
      <c r="C367" s="11">
        <v>-49.630239000000003</v>
      </c>
      <c r="D367" s="12">
        <v>1</v>
      </c>
      <c r="E367" s="12">
        <v>0</v>
      </c>
      <c r="F367" s="12">
        <v>0</v>
      </c>
      <c r="G367" s="12">
        <v>5</v>
      </c>
      <c r="H367" s="9" t="s">
        <v>343</v>
      </c>
      <c r="I367" s="9" t="s">
        <v>386</v>
      </c>
      <c r="J367" s="13">
        <v>51.406944000000003</v>
      </c>
      <c r="K367" s="13">
        <v>-3.1722220000000001</v>
      </c>
      <c r="L367" s="9" t="s">
        <v>377</v>
      </c>
    </row>
    <row r="368" spans="1:12" ht="12" customHeight="1" x14ac:dyDescent="0.2">
      <c r="A368" s="11">
        <v>204.75</v>
      </c>
      <c r="B368" s="11">
        <v>-40.123603000000003</v>
      </c>
      <c r="C368" s="11">
        <v>-38.726872</v>
      </c>
      <c r="D368" s="12">
        <v>1</v>
      </c>
      <c r="E368" s="12">
        <v>0</v>
      </c>
      <c r="F368" s="12">
        <v>0</v>
      </c>
      <c r="G368" s="12">
        <v>5</v>
      </c>
      <c r="H368" s="9" t="s">
        <v>343</v>
      </c>
      <c r="I368" s="9" t="s">
        <v>387</v>
      </c>
      <c r="J368" s="13">
        <v>51.406944000000003</v>
      </c>
      <c r="K368" s="13">
        <v>-3.1722220000000001</v>
      </c>
      <c r="L368" s="9" t="s">
        <v>377</v>
      </c>
    </row>
    <row r="369" spans="1:12" ht="12" customHeight="1" x14ac:dyDescent="0.2">
      <c r="A369" s="11">
        <v>204.75</v>
      </c>
      <c r="B369" s="11">
        <v>-41.183798000000003</v>
      </c>
      <c r="C369" s="11">
        <v>-38.832104000000001</v>
      </c>
      <c r="D369" s="12">
        <v>1</v>
      </c>
      <c r="E369" s="12">
        <v>0</v>
      </c>
      <c r="F369" s="12">
        <v>0</v>
      </c>
      <c r="G369" s="12">
        <v>5</v>
      </c>
      <c r="H369" s="9" t="s">
        <v>343</v>
      </c>
      <c r="I369" s="9" t="s">
        <v>388</v>
      </c>
      <c r="J369" s="13">
        <v>51.406944000000003</v>
      </c>
      <c r="K369" s="13">
        <v>-3.1722220000000001</v>
      </c>
      <c r="L369" s="9" t="s">
        <v>377</v>
      </c>
    </row>
    <row r="370" spans="1:12" s="3" customFormat="1" ht="12" customHeight="1" x14ac:dyDescent="0.2">
      <c r="A370" s="11">
        <v>204.75</v>
      </c>
      <c r="B370" s="11">
        <v>-38.853048000000001</v>
      </c>
      <c r="C370" s="11">
        <v>-36.759082999999997</v>
      </c>
      <c r="D370" s="12">
        <v>1</v>
      </c>
      <c r="E370" s="12">
        <v>0</v>
      </c>
      <c r="F370" s="12">
        <v>0</v>
      </c>
      <c r="G370" s="12">
        <v>5</v>
      </c>
      <c r="H370" s="9" t="s">
        <v>343</v>
      </c>
      <c r="I370" s="9" t="s">
        <v>389</v>
      </c>
      <c r="J370" s="13">
        <v>51.406944000000003</v>
      </c>
      <c r="K370" s="13">
        <v>-3.1722220000000001</v>
      </c>
      <c r="L370" s="9" t="s">
        <v>377</v>
      </c>
    </row>
    <row r="371" spans="1:12" s="3" customFormat="1" ht="12" customHeight="1" x14ac:dyDescent="0.2">
      <c r="A371" s="11">
        <v>204.75</v>
      </c>
      <c r="B371" s="11">
        <v>-39.460382000000003</v>
      </c>
      <c r="C371" s="11">
        <v>-36.767584999999997</v>
      </c>
      <c r="D371" s="12">
        <v>1</v>
      </c>
      <c r="E371" s="12">
        <v>1</v>
      </c>
      <c r="F371" s="12">
        <v>0</v>
      </c>
      <c r="G371" s="12">
        <v>5</v>
      </c>
      <c r="H371" s="9" t="s">
        <v>343</v>
      </c>
      <c r="I371" s="9" t="s">
        <v>390</v>
      </c>
      <c r="J371" s="13">
        <v>51.406944000000003</v>
      </c>
      <c r="K371" s="13">
        <v>-3.1722220000000001</v>
      </c>
      <c r="L371" s="9" t="s">
        <v>377</v>
      </c>
    </row>
    <row r="372" spans="1:12" s="3" customFormat="1" ht="12" customHeight="1" x14ac:dyDescent="0.2">
      <c r="A372" s="11">
        <v>204.75</v>
      </c>
      <c r="B372" s="11">
        <v>-39.336531999999998</v>
      </c>
      <c r="C372" s="11">
        <v>-36.154679999999999</v>
      </c>
      <c r="D372" s="12">
        <v>1</v>
      </c>
      <c r="E372" s="12">
        <v>0</v>
      </c>
      <c r="F372" s="12">
        <v>0</v>
      </c>
      <c r="G372" s="12">
        <v>5</v>
      </c>
      <c r="H372" s="9" t="s">
        <v>343</v>
      </c>
      <c r="I372" s="9" t="s">
        <v>391</v>
      </c>
      <c r="J372" s="13">
        <v>51.406944000000003</v>
      </c>
      <c r="K372" s="13">
        <v>-3.1722220000000001</v>
      </c>
      <c r="L372" s="9" t="s">
        <v>377</v>
      </c>
    </row>
    <row r="373" spans="1:12" s="3" customFormat="1" ht="12" customHeight="1" x14ac:dyDescent="0.2">
      <c r="A373" s="11">
        <v>204.9</v>
      </c>
      <c r="B373" s="11">
        <v>-30.350999999999999</v>
      </c>
      <c r="C373" s="11">
        <v>-28.65733333</v>
      </c>
      <c r="D373" s="12">
        <v>1</v>
      </c>
      <c r="E373" s="12">
        <v>1</v>
      </c>
      <c r="F373" s="12">
        <v>0</v>
      </c>
      <c r="G373" s="12">
        <v>0</v>
      </c>
      <c r="H373" s="9" t="s">
        <v>395</v>
      </c>
      <c r="I373" s="9" t="s">
        <v>396</v>
      </c>
      <c r="J373" s="13">
        <v>51.182833000000002</v>
      </c>
      <c r="K373" s="13">
        <v>-3.286</v>
      </c>
      <c r="L373" s="11" t="s">
        <v>397</v>
      </c>
    </row>
    <row r="374" spans="1:12" s="3" customFormat="1" ht="12" customHeight="1" x14ac:dyDescent="0.2">
      <c r="A374" s="11">
        <v>204.9</v>
      </c>
      <c r="B374" s="11">
        <v>-33.476999999999897</v>
      </c>
      <c r="C374" s="11">
        <v>-34.526000000000003</v>
      </c>
      <c r="D374" s="12">
        <v>1</v>
      </c>
      <c r="E374" s="12">
        <v>0</v>
      </c>
      <c r="F374" s="12">
        <v>0</v>
      </c>
      <c r="G374" s="12">
        <v>0</v>
      </c>
      <c r="H374" s="9" t="s">
        <v>395</v>
      </c>
      <c r="I374" s="9" t="s">
        <v>398</v>
      </c>
      <c r="J374" s="13">
        <v>51.182833000000002</v>
      </c>
      <c r="K374" s="13">
        <v>-3.286</v>
      </c>
      <c r="L374" s="11" t="s">
        <v>397</v>
      </c>
    </row>
    <row r="375" spans="1:12" s="3" customFormat="1" ht="12" customHeight="1" x14ac:dyDescent="0.2">
      <c r="A375" s="11">
        <v>204.9</v>
      </c>
      <c r="B375" s="11">
        <v>-30.322333329999999</v>
      </c>
      <c r="C375" s="11">
        <v>-30.344666669999999</v>
      </c>
      <c r="D375" s="12">
        <v>1</v>
      </c>
      <c r="E375" s="12">
        <v>0</v>
      </c>
      <c r="F375" s="12">
        <v>0</v>
      </c>
      <c r="G375" s="12">
        <v>0</v>
      </c>
      <c r="H375" s="9" t="s">
        <v>395</v>
      </c>
      <c r="I375" s="9" t="s">
        <v>399</v>
      </c>
      <c r="J375" s="13">
        <v>51.182833000000002</v>
      </c>
      <c r="K375" s="13">
        <v>-3.286</v>
      </c>
      <c r="L375" s="11" t="s">
        <v>397</v>
      </c>
    </row>
    <row r="376" spans="1:12" s="3" customFormat="1" ht="12" customHeight="1" x14ac:dyDescent="0.2">
      <c r="A376" s="11">
        <v>204.9</v>
      </c>
      <c r="B376" s="11">
        <v>-31.725666669999999</v>
      </c>
      <c r="C376" s="11">
        <v>-33.031999999999897</v>
      </c>
      <c r="D376" s="12">
        <v>1</v>
      </c>
      <c r="E376" s="12">
        <v>0</v>
      </c>
      <c r="F376" s="12">
        <v>0</v>
      </c>
      <c r="G376" s="12">
        <v>0</v>
      </c>
      <c r="H376" s="9" t="s">
        <v>395</v>
      </c>
      <c r="I376" s="9" t="s">
        <v>400</v>
      </c>
      <c r="J376" s="13">
        <v>51.182833000000002</v>
      </c>
      <c r="K376" s="13">
        <v>-3.286</v>
      </c>
      <c r="L376" s="11" t="s">
        <v>397</v>
      </c>
    </row>
    <row r="377" spans="1:12" s="3" customFormat="1" ht="12" customHeight="1" x14ac:dyDescent="0.2">
      <c r="A377" s="11">
        <v>204.9</v>
      </c>
      <c r="B377" s="11">
        <v>-31.316333329999999</v>
      </c>
      <c r="C377" s="11">
        <v>-31.515000000000001</v>
      </c>
      <c r="D377" s="12">
        <v>1</v>
      </c>
      <c r="E377" s="12">
        <v>0</v>
      </c>
      <c r="F377" s="12">
        <v>0</v>
      </c>
      <c r="G377" s="12">
        <v>0</v>
      </c>
      <c r="H377" s="9" t="s">
        <v>395</v>
      </c>
      <c r="I377" s="9" t="s">
        <v>401</v>
      </c>
      <c r="J377" s="13">
        <v>51.182833000000002</v>
      </c>
      <c r="K377" s="13">
        <v>-3.286</v>
      </c>
      <c r="L377" s="11" t="s">
        <v>397</v>
      </c>
    </row>
    <row r="378" spans="1:12" s="3" customFormat="1" ht="12" customHeight="1" x14ac:dyDescent="0.2">
      <c r="A378" s="11">
        <v>204.9</v>
      </c>
      <c r="B378" s="11">
        <v>-32.315333330000001</v>
      </c>
      <c r="C378" s="11">
        <v>-32.265999999999998</v>
      </c>
      <c r="D378" s="12">
        <v>1</v>
      </c>
      <c r="E378" s="12">
        <v>0</v>
      </c>
      <c r="F378" s="12">
        <v>0</v>
      </c>
      <c r="G378" s="12">
        <v>0</v>
      </c>
      <c r="H378" s="9" t="s">
        <v>395</v>
      </c>
      <c r="I378" s="9" t="s">
        <v>402</v>
      </c>
      <c r="J378" s="13">
        <v>51.182833000000002</v>
      </c>
      <c r="K378" s="13">
        <v>-3.286</v>
      </c>
      <c r="L378" s="11" t="s">
        <v>397</v>
      </c>
    </row>
    <row r="379" spans="1:12" s="3" customFormat="1" ht="12" customHeight="1" x14ac:dyDescent="0.2">
      <c r="A379" s="11">
        <v>204.9</v>
      </c>
      <c r="B379" s="11">
        <v>-33.247666670000001</v>
      </c>
      <c r="C379" s="11">
        <v>-32.466999999999999</v>
      </c>
      <c r="D379" s="12">
        <v>1</v>
      </c>
      <c r="E379" s="12">
        <v>0</v>
      </c>
      <c r="F379" s="12">
        <v>0</v>
      </c>
      <c r="G379" s="12">
        <v>0</v>
      </c>
      <c r="H379" s="9" t="s">
        <v>395</v>
      </c>
      <c r="I379" s="9" t="s">
        <v>403</v>
      </c>
      <c r="J379" s="13">
        <v>51.182833000000002</v>
      </c>
      <c r="K379" s="13">
        <v>-3.286</v>
      </c>
      <c r="L379" s="11" t="s">
        <v>397</v>
      </c>
    </row>
    <row r="380" spans="1:12" s="3" customFormat="1" ht="12" customHeight="1" x14ac:dyDescent="0.2">
      <c r="A380" s="11">
        <v>204.9</v>
      </c>
      <c r="B380" s="11">
        <v>-33.200666669999897</v>
      </c>
      <c r="C380" s="11">
        <v>-33.219000000000001</v>
      </c>
      <c r="D380" s="12">
        <v>1</v>
      </c>
      <c r="E380" s="12">
        <v>0</v>
      </c>
      <c r="F380" s="12">
        <v>0</v>
      </c>
      <c r="G380" s="12">
        <v>0</v>
      </c>
      <c r="H380" s="9" t="s">
        <v>395</v>
      </c>
      <c r="I380" s="9" t="s">
        <v>404</v>
      </c>
      <c r="J380" s="13">
        <v>51.182833000000002</v>
      </c>
      <c r="K380" s="13">
        <v>-3.286</v>
      </c>
      <c r="L380" s="11" t="s">
        <v>397</v>
      </c>
    </row>
    <row r="381" spans="1:12" s="3" customFormat="1" ht="12" customHeight="1" x14ac:dyDescent="0.2">
      <c r="A381" s="11">
        <v>204.9</v>
      </c>
      <c r="B381" s="11">
        <v>-32.600333329999998</v>
      </c>
      <c r="C381" s="11">
        <v>-32.059333330000001</v>
      </c>
      <c r="D381" s="12">
        <v>1</v>
      </c>
      <c r="E381" s="12">
        <v>0</v>
      </c>
      <c r="F381" s="12">
        <v>0</v>
      </c>
      <c r="G381" s="12">
        <v>0</v>
      </c>
      <c r="H381" s="9" t="s">
        <v>395</v>
      </c>
      <c r="I381" s="9" t="s">
        <v>405</v>
      </c>
      <c r="J381" s="13">
        <v>51.182833000000002</v>
      </c>
      <c r="K381" s="13">
        <v>-3.286</v>
      </c>
      <c r="L381" s="11" t="s">
        <v>397</v>
      </c>
    </row>
    <row r="382" spans="1:12" s="3" customFormat="1" ht="12" customHeight="1" x14ac:dyDescent="0.2">
      <c r="A382" s="11">
        <v>204.9</v>
      </c>
      <c r="B382" s="11">
        <v>-32.09866667</v>
      </c>
      <c r="C382" s="11">
        <v>-31.434000000000001</v>
      </c>
      <c r="D382" s="12">
        <v>1</v>
      </c>
      <c r="E382" s="12">
        <v>0</v>
      </c>
      <c r="F382" s="12">
        <v>0</v>
      </c>
      <c r="G382" s="12">
        <v>0</v>
      </c>
      <c r="H382" s="9" t="s">
        <v>395</v>
      </c>
      <c r="I382" s="9" t="s">
        <v>406</v>
      </c>
      <c r="J382" s="13">
        <v>51.182833000000002</v>
      </c>
      <c r="K382" s="13">
        <v>-3.286</v>
      </c>
      <c r="L382" s="11" t="s">
        <v>397</v>
      </c>
    </row>
    <row r="383" spans="1:12" s="3" customFormat="1" ht="12" customHeight="1" x14ac:dyDescent="0.2">
      <c r="A383" s="11">
        <v>204.9</v>
      </c>
      <c r="B383" s="11">
        <v>-32.35166667</v>
      </c>
      <c r="C383" s="11">
        <v>-32.851999999999897</v>
      </c>
      <c r="D383" s="12">
        <v>1</v>
      </c>
      <c r="E383" s="12">
        <v>0</v>
      </c>
      <c r="F383" s="12">
        <v>0</v>
      </c>
      <c r="G383" s="12">
        <v>0</v>
      </c>
      <c r="H383" s="9" t="s">
        <v>395</v>
      </c>
      <c r="I383" s="9" t="s">
        <v>407</v>
      </c>
      <c r="J383" s="13">
        <v>51.182833000000002</v>
      </c>
      <c r="K383" s="13">
        <v>-3.286</v>
      </c>
      <c r="L383" s="11" t="s">
        <v>397</v>
      </c>
    </row>
    <row r="384" spans="1:12" s="3" customFormat="1" ht="12" customHeight="1" x14ac:dyDescent="0.2">
      <c r="A384" s="11">
        <v>204.9</v>
      </c>
      <c r="B384" s="11">
        <v>-32.667666670000003</v>
      </c>
      <c r="C384" s="11">
        <v>-33.491999999999898</v>
      </c>
      <c r="D384" s="12">
        <v>1</v>
      </c>
      <c r="E384" s="12">
        <v>0</v>
      </c>
      <c r="F384" s="12">
        <v>0</v>
      </c>
      <c r="G384" s="12">
        <v>0</v>
      </c>
      <c r="H384" s="9" t="s">
        <v>395</v>
      </c>
      <c r="I384" s="9" t="s">
        <v>408</v>
      </c>
      <c r="J384" s="13">
        <v>51.182833000000002</v>
      </c>
      <c r="K384" s="13">
        <v>-3.286</v>
      </c>
      <c r="L384" s="11" t="s">
        <v>397</v>
      </c>
    </row>
    <row r="385" spans="1:12" s="3" customFormat="1" ht="12" customHeight="1" x14ac:dyDescent="0.2">
      <c r="A385" s="11">
        <v>204.9</v>
      </c>
      <c r="B385" s="11">
        <v>-32.667666670000003</v>
      </c>
      <c r="C385" s="11">
        <v>-34.763333330000002</v>
      </c>
      <c r="D385" s="12">
        <v>1</v>
      </c>
      <c r="E385" s="12">
        <v>0</v>
      </c>
      <c r="F385" s="12">
        <v>0</v>
      </c>
      <c r="G385" s="12">
        <v>0</v>
      </c>
      <c r="H385" s="9" t="s">
        <v>395</v>
      </c>
      <c r="I385" s="9" t="s">
        <v>409</v>
      </c>
      <c r="J385" s="13">
        <v>51.182833000000002</v>
      </c>
      <c r="K385" s="13">
        <v>-3.286</v>
      </c>
      <c r="L385" s="11" t="s">
        <v>397</v>
      </c>
    </row>
    <row r="386" spans="1:12" ht="12" customHeight="1" x14ac:dyDescent="0.2">
      <c r="A386" s="11">
        <v>204.9</v>
      </c>
      <c r="B386" s="11">
        <v>-32.46</v>
      </c>
      <c r="C386" s="11">
        <v>-34.42166667</v>
      </c>
      <c r="D386" s="12">
        <v>1</v>
      </c>
      <c r="E386" s="12">
        <v>0</v>
      </c>
      <c r="F386" s="12">
        <v>0</v>
      </c>
      <c r="G386" s="12">
        <v>0</v>
      </c>
      <c r="H386" s="9" t="s">
        <v>395</v>
      </c>
      <c r="I386" s="9" t="s">
        <v>410</v>
      </c>
      <c r="J386" s="13">
        <v>51.182833000000002</v>
      </c>
      <c r="K386" s="13">
        <v>-3.286</v>
      </c>
      <c r="L386" s="11" t="s">
        <v>397</v>
      </c>
    </row>
    <row r="387" spans="1:12" ht="12" customHeight="1" x14ac:dyDescent="0.2">
      <c r="A387" s="11">
        <v>204.9</v>
      </c>
      <c r="B387" s="11">
        <v>-31.63625</v>
      </c>
      <c r="C387" s="11">
        <v>-31.2285</v>
      </c>
      <c r="D387" s="12">
        <v>1</v>
      </c>
      <c r="E387" s="12">
        <v>0</v>
      </c>
      <c r="F387" s="12">
        <v>0</v>
      </c>
      <c r="G387" s="12">
        <v>0</v>
      </c>
      <c r="H387" s="9" t="s">
        <v>395</v>
      </c>
      <c r="I387" s="9" t="s">
        <v>411</v>
      </c>
      <c r="J387" s="13">
        <v>51.182833000000002</v>
      </c>
      <c r="K387" s="13">
        <v>-3.286</v>
      </c>
      <c r="L387" s="11" t="s">
        <v>397</v>
      </c>
    </row>
    <row r="388" spans="1:12" ht="12" customHeight="1" x14ac:dyDescent="0.2">
      <c r="A388" s="11">
        <v>204.9</v>
      </c>
      <c r="B388" s="11">
        <v>-30.686</v>
      </c>
      <c r="C388" s="11">
        <v>-29.64575</v>
      </c>
      <c r="D388" s="12">
        <v>1</v>
      </c>
      <c r="E388" s="12">
        <v>0</v>
      </c>
      <c r="F388" s="12">
        <v>0</v>
      </c>
      <c r="G388" s="12">
        <v>0</v>
      </c>
      <c r="H388" s="9" t="s">
        <v>395</v>
      </c>
      <c r="I388" s="9" t="s">
        <v>412</v>
      </c>
      <c r="J388" s="13">
        <v>51.182833000000002</v>
      </c>
      <c r="K388" s="13">
        <v>-3.286</v>
      </c>
      <c r="L388" s="11" t="s">
        <v>397</v>
      </c>
    </row>
    <row r="389" spans="1:12" ht="12" customHeight="1" x14ac:dyDescent="0.2">
      <c r="A389" s="11">
        <v>204.9</v>
      </c>
      <c r="B389" s="11">
        <v>-31.733000000000001</v>
      </c>
      <c r="C389" s="11">
        <v>-28.696666669999999</v>
      </c>
      <c r="D389" s="12">
        <v>1</v>
      </c>
      <c r="E389" s="12">
        <v>1</v>
      </c>
      <c r="F389" s="12">
        <v>0</v>
      </c>
      <c r="G389" s="12">
        <v>0</v>
      </c>
      <c r="H389" s="9" t="s">
        <v>395</v>
      </c>
      <c r="I389" s="9" t="s">
        <v>413</v>
      </c>
      <c r="J389" s="13">
        <v>51.200757000000003</v>
      </c>
      <c r="K389" s="13">
        <v>-3.1763889999999999</v>
      </c>
      <c r="L389" s="11" t="s">
        <v>414</v>
      </c>
    </row>
    <row r="390" spans="1:12" ht="12" customHeight="1" x14ac:dyDescent="0.2">
      <c r="A390" s="11">
        <v>204.9</v>
      </c>
      <c r="B390" s="11">
        <v>-31.614999999999998</v>
      </c>
      <c r="C390" s="11">
        <v>-29.228333330000002</v>
      </c>
      <c r="D390" s="12">
        <v>1</v>
      </c>
      <c r="E390" s="12">
        <v>1</v>
      </c>
      <c r="F390" s="12">
        <v>0</v>
      </c>
      <c r="G390" s="12">
        <v>0</v>
      </c>
      <c r="H390" s="9" t="s">
        <v>395</v>
      </c>
      <c r="I390" s="9" t="s">
        <v>415</v>
      </c>
      <c r="J390" s="13">
        <v>51.200757000000003</v>
      </c>
      <c r="K390" s="13">
        <v>-3.1763889999999999</v>
      </c>
      <c r="L390" s="11" t="s">
        <v>414</v>
      </c>
    </row>
    <row r="391" spans="1:12" ht="12" customHeight="1" x14ac:dyDescent="0.2">
      <c r="A391" s="11">
        <v>204.9</v>
      </c>
      <c r="B391" s="11">
        <v>-28.783666669999999</v>
      </c>
      <c r="C391" s="11">
        <v>-27.018000000000001</v>
      </c>
      <c r="D391" s="12">
        <v>1</v>
      </c>
      <c r="E391" s="12">
        <v>1</v>
      </c>
      <c r="F391" s="12">
        <v>0</v>
      </c>
      <c r="G391" s="12">
        <v>0</v>
      </c>
      <c r="H391" s="9" t="s">
        <v>395</v>
      </c>
      <c r="I391" s="9" t="s">
        <v>416</v>
      </c>
      <c r="J391" s="13">
        <v>51.200757000000003</v>
      </c>
      <c r="K391" s="13">
        <v>-3.1763889999999999</v>
      </c>
      <c r="L391" s="11" t="s">
        <v>414</v>
      </c>
    </row>
    <row r="392" spans="1:12" ht="12" customHeight="1" x14ac:dyDescent="0.2">
      <c r="A392" s="11">
        <v>204.9</v>
      </c>
      <c r="B392" s="11">
        <v>-28.875499999999999</v>
      </c>
      <c r="C392" s="11">
        <v>-26.83925</v>
      </c>
      <c r="D392" s="12">
        <v>1</v>
      </c>
      <c r="E392" s="12">
        <v>1</v>
      </c>
      <c r="F392" s="12">
        <v>0</v>
      </c>
      <c r="G392" s="12">
        <v>0</v>
      </c>
      <c r="H392" s="9" t="s">
        <v>395</v>
      </c>
      <c r="I392" s="9" t="s">
        <v>417</v>
      </c>
      <c r="J392" s="13">
        <v>51.200757000000003</v>
      </c>
      <c r="K392" s="13">
        <v>-3.1763889999999999</v>
      </c>
      <c r="L392" s="11" t="s">
        <v>414</v>
      </c>
    </row>
    <row r="393" spans="1:12" ht="12" customHeight="1" x14ac:dyDescent="0.2">
      <c r="A393" s="11">
        <v>204.9</v>
      </c>
      <c r="B393" s="11">
        <v>-28.316600000000001</v>
      </c>
      <c r="C393" s="11">
        <v>-26.103999999999999</v>
      </c>
      <c r="D393" s="12">
        <v>1</v>
      </c>
      <c r="E393" s="12">
        <v>1</v>
      </c>
      <c r="F393" s="12">
        <v>0</v>
      </c>
      <c r="G393" s="12">
        <v>0</v>
      </c>
      <c r="H393" s="9" t="s">
        <v>395</v>
      </c>
      <c r="I393" s="9" t="s">
        <v>418</v>
      </c>
      <c r="J393" s="13">
        <v>51.200757000000003</v>
      </c>
      <c r="K393" s="13">
        <v>-3.1763889999999999</v>
      </c>
      <c r="L393" s="11" t="s">
        <v>414</v>
      </c>
    </row>
    <row r="394" spans="1:12" ht="12" customHeight="1" x14ac:dyDescent="0.2">
      <c r="A394" s="11">
        <v>204.9</v>
      </c>
      <c r="B394" s="11">
        <v>-28.957333330000001</v>
      </c>
      <c r="C394" s="11">
        <v>-26.812999999999999</v>
      </c>
      <c r="D394" s="12">
        <v>1</v>
      </c>
      <c r="E394" s="12">
        <v>1</v>
      </c>
      <c r="F394" s="12">
        <v>0</v>
      </c>
      <c r="G394" s="12">
        <v>0</v>
      </c>
      <c r="H394" s="9" t="s">
        <v>395</v>
      </c>
      <c r="I394" s="9" t="s">
        <v>419</v>
      </c>
      <c r="J394" s="13">
        <v>51.200757000000003</v>
      </c>
      <c r="K394" s="13">
        <v>-3.1763889999999999</v>
      </c>
      <c r="L394" s="11" t="s">
        <v>414</v>
      </c>
    </row>
    <row r="395" spans="1:12" ht="12" customHeight="1" x14ac:dyDescent="0.2">
      <c r="A395" s="11">
        <v>204.9</v>
      </c>
      <c r="B395" s="11">
        <v>-28.988</v>
      </c>
      <c r="C395" s="11">
        <v>-27.057400000000001</v>
      </c>
      <c r="D395" s="12">
        <v>1</v>
      </c>
      <c r="E395" s="12">
        <v>1</v>
      </c>
      <c r="F395" s="12">
        <v>0</v>
      </c>
      <c r="G395" s="12">
        <v>0</v>
      </c>
      <c r="H395" s="9" t="s">
        <v>395</v>
      </c>
      <c r="I395" s="9" t="s">
        <v>420</v>
      </c>
      <c r="J395" s="13">
        <v>51.200757000000003</v>
      </c>
      <c r="K395" s="13">
        <v>-3.1763889999999999</v>
      </c>
      <c r="L395" s="11" t="s">
        <v>414</v>
      </c>
    </row>
    <row r="396" spans="1:12" ht="12" customHeight="1" x14ac:dyDescent="0.2">
      <c r="A396" s="11">
        <v>204.9</v>
      </c>
      <c r="B396" s="11">
        <v>-29.303999999999998</v>
      </c>
      <c r="C396" s="11">
        <v>-27.906333329999999</v>
      </c>
      <c r="D396" s="12">
        <v>1</v>
      </c>
      <c r="E396" s="12">
        <v>1</v>
      </c>
      <c r="F396" s="12">
        <v>0</v>
      </c>
      <c r="G396" s="12">
        <v>0</v>
      </c>
      <c r="H396" s="9" t="s">
        <v>395</v>
      </c>
      <c r="I396" s="9" t="s">
        <v>421</v>
      </c>
      <c r="J396" s="13">
        <v>51.200757000000003</v>
      </c>
      <c r="K396" s="13">
        <v>-3.1763889999999999</v>
      </c>
      <c r="L396" s="11" t="s">
        <v>414</v>
      </c>
    </row>
    <row r="397" spans="1:12" ht="12" customHeight="1" x14ac:dyDescent="0.2">
      <c r="A397" s="11">
        <v>204.9</v>
      </c>
      <c r="B397" s="11">
        <v>-29.071000000000002</v>
      </c>
      <c r="C397" s="11">
        <v>-27.001666669999999</v>
      </c>
      <c r="D397" s="12">
        <v>1</v>
      </c>
      <c r="E397" s="12">
        <v>1</v>
      </c>
      <c r="F397" s="12">
        <v>0</v>
      </c>
      <c r="G397" s="12">
        <v>0</v>
      </c>
      <c r="H397" s="9" t="s">
        <v>395</v>
      </c>
      <c r="I397" s="9" t="s">
        <v>422</v>
      </c>
      <c r="J397" s="13">
        <v>51.200757000000003</v>
      </c>
      <c r="K397" s="13">
        <v>-3.1763889999999999</v>
      </c>
      <c r="L397" s="11" t="s">
        <v>414</v>
      </c>
    </row>
    <row r="398" spans="1:12" ht="12" customHeight="1" x14ac:dyDescent="0.2">
      <c r="A398" s="11">
        <v>204.9</v>
      </c>
      <c r="B398" s="11">
        <v>-29.661999999999999</v>
      </c>
      <c r="C398" s="11">
        <v>-27.202400000000001</v>
      </c>
      <c r="D398" s="12">
        <v>1</v>
      </c>
      <c r="E398" s="12">
        <v>1</v>
      </c>
      <c r="F398" s="12">
        <v>0</v>
      </c>
      <c r="G398" s="12">
        <v>0</v>
      </c>
      <c r="H398" s="9" t="s">
        <v>395</v>
      </c>
      <c r="I398" s="9" t="s">
        <v>423</v>
      </c>
      <c r="J398" s="13">
        <v>51.200757000000003</v>
      </c>
      <c r="K398" s="13">
        <v>-3.1763889999999999</v>
      </c>
      <c r="L398" s="11" t="s">
        <v>414</v>
      </c>
    </row>
    <row r="399" spans="1:12" ht="12" customHeight="1" x14ac:dyDescent="0.2">
      <c r="A399" s="11">
        <v>204.9</v>
      </c>
      <c r="B399" s="11">
        <v>-29.264199999999999</v>
      </c>
      <c r="C399" s="11">
        <v>-27.1935</v>
      </c>
      <c r="D399" s="12">
        <v>1</v>
      </c>
      <c r="E399" s="12">
        <v>1</v>
      </c>
      <c r="F399" s="12">
        <v>0</v>
      </c>
      <c r="G399" s="12">
        <v>0</v>
      </c>
      <c r="H399" s="9" t="s">
        <v>395</v>
      </c>
      <c r="I399" s="9" t="s">
        <v>424</v>
      </c>
      <c r="J399" s="13">
        <v>51.200757000000003</v>
      </c>
      <c r="K399" s="13">
        <v>-3.1763889999999999</v>
      </c>
      <c r="L399" s="11" t="s">
        <v>414</v>
      </c>
    </row>
    <row r="400" spans="1:12" ht="12" customHeight="1" x14ac:dyDescent="0.2">
      <c r="A400" s="11">
        <v>204.9</v>
      </c>
      <c r="B400" s="11">
        <v>-31.908666669999999</v>
      </c>
      <c r="C400" s="11">
        <v>-31.254999999999999</v>
      </c>
      <c r="D400" s="12">
        <v>1</v>
      </c>
      <c r="E400" s="12">
        <v>1</v>
      </c>
      <c r="F400" s="12">
        <v>0</v>
      </c>
      <c r="G400" s="12">
        <v>0</v>
      </c>
      <c r="H400" s="9" t="s">
        <v>395</v>
      </c>
      <c r="I400" s="9" t="s">
        <v>425</v>
      </c>
      <c r="J400" s="13">
        <v>51.200757000000003</v>
      </c>
      <c r="K400" s="13">
        <v>-3.1763889999999999</v>
      </c>
      <c r="L400" s="11" t="s">
        <v>414</v>
      </c>
    </row>
    <row r="401" spans="1:12" ht="12" customHeight="1" x14ac:dyDescent="0.2">
      <c r="A401" s="11">
        <v>204.9</v>
      </c>
      <c r="B401" s="11">
        <v>-33.646333329999898</v>
      </c>
      <c r="C401" s="11">
        <v>-31.67733333</v>
      </c>
      <c r="D401" s="12">
        <v>1</v>
      </c>
      <c r="E401" s="12">
        <v>1</v>
      </c>
      <c r="F401" s="12">
        <v>0</v>
      </c>
      <c r="G401" s="12">
        <v>0</v>
      </c>
      <c r="H401" s="9" t="s">
        <v>395</v>
      </c>
      <c r="I401" s="9" t="s">
        <v>426</v>
      </c>
      <c r="J401" s="13">
        <v>51.200757000000003</v>
      </c>
      <c r="K401" s="13">
        <v>-3.1763889999999999</v>
      </c>
      <c r="L401" s="11" t="s">
        <v>414</v>
      </c>
    </row>
    <row r="402" spans="1:12" ht="12" customHeight="1" x14ac:dyDescent="0.2">
      <c r="A402" s="11">
        <v>204.9</v>
      </c>
      <c r="B402" s="11">
        <v>-32.017499999999998</v>
      </c>
      <c r="C402" s="11">
        <v>-29.9998</v>
      </c>
      <c r="D402" s="12">
        <v>1</v>
      </c>
      <c r="E402" s="12">
        <v>1</v>
      </c>
      <c r="F402" s="12">
        <v>0</v>
      </c>
      <c r="G402" s="12">
        <v>0</v>
      </c>
      <c r="H402" s="9" t="s">
        <v>395</v>
      </c>
      <c r="I402" s="9" t="s">
        <v>427</v>
      </c>
      <c r="J402" s="13">
        <v>51.200757000000003</v>
      </c>
      <c r="K402" s="13">
        <v>-3.1763889999999999</v>
      </c>
      <c r="L402" s="11" t="s">
        <v>414</v>
      </c>
    </row>
    <row r="403" spans="1:12" ht="12" customHeight="1" x14ac:dyDescent="0.2">
      <c r="A403" s="11">
        <v>204.9</v>
      </c>
      <c r="B403" s="11">
        <v>-34.171500000000002</v>
      </c>
      <c r="C403" s="11">
        <v>-31.835999999999999</v>
      </c>
      <c r="D403" s="12">
        <v>1</v>
      </c>
      <c r="E403" s="12">
        <v>1</v>
      </c>
      <c r="F403" s="12">
        <v>0</v>
      </c>
      <c r="G403" s="12">
        <v>0</v>
      </c>
      <c r="H403" s="9" t="s">
        <v>395</v>
      </c>
      <c r="I403" s="9" t="s">
        <v>428</v>
      </c>
      <c r="J403" s="13">
        <v>51.200757000000003</v>
      </c>
      <c r="K403" s="13">
        <v>-3.1763889999999999</v>
      </c>
      <c r="L403" s="11" t="s">
        <v>414</v>
      </c>
    </row>
    <row r="404" spans="1:12" ht="12" customHeight="1" x14ac:dyDescent="0.2">
      <c r="A404" s="11">
        <v>204.9</v>
      </c>
      <c r="B404" s="11">
        <v>-34.494999999999997</v>
      </c>
      <c r="C404" s="11">
        <v>-31.213000000000001</v>
      </c>
      <c r="D404" s="12">
        <v>1</v>
      </c>
      <c r="E404" s="12">
        <v>1</v>
      </c>
      <c r="F404" s="12">
        <v>0</v>
      </c>
      <c r="G404" s="12">
        <v>0</v>
      </c>
      <c r="H404" s="9" t="s">
        <v>395</v>
      </c>
      <c r="I404" s="9" t="s">
        <v>429</v>
      </c>
      <c r="J404" s="13">
        <v>51.200757000000003</v>
      </c>
      <c r="K404" s="13">
        <v>-3.1763889999999999</v>
      </c>
      <c r="L404" s="11" t="s">
        <v>414</v>
      </c>
    </row>
    <row r="405" spans="1:12" ht="12" customHeight="1" x14ac:dyDescent="0.2">
      <c r="A405" s="11">
        <v>204.9</v>
      </c>
      <c r="B405" s="11">
        <v>-31.780333330000001</v>
      </c>
      <c r="C405" s="11">
        <v>-30.716333330000001</v>
      </c>
      <c r="D405" s="12">
        <v>1</v>
      </c>
      <c r="E405" s="12">
        <v>1</v>
      </c>
      <c r="F405" s="12">
        <v>0</v>
      </c>
      <c r="G405" s="12">
        <v>0</v>
      </c>
      <c r="H405" s="9" t="s">
        <v>395</v>
      </c>
      <c r="I405" s="9" t="s">
        <v>430</v>
      </c>
      <c r="J405" s="13">
        <v>51.200757000000003</v>
      </c>
      <c r="K405" s="13">
        <v>-3.1763889999999999</v>
      </c>
      <c r="L405" s="11" t="s">
        <v>414</v>
      </c>
    </row>
    <row r="406" spans="1:12" ht="12" customHeight="1" x14ac:dyDescent="0.2">
      <c r="A406" s="11">
        <v>204.9</v>
      </c>
      <c r="B406" s="11">
        <v>-31.559333330000001</v>
      </c>
      <c r="C406" s="11">
        <v>-30.84</v>
      </c>
      <c r="D406" s="12">
        <v>1</v>
      </c>
      <c r="E406" s="12">
        <v>0</v>
      </c>
      <c r="F406" s="12">
        <v>0</v>
      </c>
      <c r="G406" s="12">
        <v>0</v>
      </c>
      <c r="H406" s="9" t="s">
        <v>395</v>
      </c>
      <c r="I406" s="9" t="s">
        <v>431</v>
      </c>
      <c r="J406" s="13">
        <v>51.200757000000003</v>
      </c>
      <c r="K406" s="13">
        <v>-3.1763889999999999</v>
      </c>
      <c r="L406" s="11" t="s">
        <v>414</v>
      </c>
    </row>
    <row r="407" spans="1:12" ht="12" customHeight="1" x14ac:dyDescent="0.2">
      <c r="A407" s="11">
        <v>204.9</v>
      </c>
      <c r="B407" s="11">
        <v>-32.954333329999898</v>
      </c>
      <c r="C407" s="11">
        <v>-33.509</v>
      </c>
      <c r="D407" s="12">
        <v>1</v>
      </c>
      <c r="E407" s="12">
        <v>0</v>
      </c>
      <c r="F407" s="12">
        <v>0</v>
      </c>
      <c r="G407" s="12">
        <v>0</v>
      </c>
      <c r="H407" s="9" t="s">
        <v>395</v>
      </c>
      <c r="I407" s="9" t="s">
        <v>432</v>
      </c>
      <c r="J407" s="13">
        <v>51.200757000000003</v>
      </c>
      <c r="K407" s="13">
        <v>-3.1763889999999999</v>
      </c>
      <c r="L407" s="11" t="s">
        <v>414</v>
      </c>
    </row>
    <row r="408" spans="1:12" ht="12" customHeight="1" x14ac:dyDescent="0.2">
      <c r="A408" s="11">
        <v>204.9</v>
      </c>
      <c r="B408" s="11">
        <v>-32.067666670000001</v>
      </c>
      <c r="C408" s="11">
        <v>-31.26733333</v>
      </c>
      <c r="D408" s="12">
        <v>1</v>
      </c>
      <c r="E408" s="12">
        <v>0</v>
      </c>
      <c r="F408" s="12">
        <v>0</v>
      </c>
      <c r="G408" s="12">
        <v>0</v>
      </c>
      <c r="H408" s="9" t="s">
        <v>395</v>
      </c>
      <c r="I408" s="9" t="s">
        <v>433</v>
      </c>
      <c r="J408" s="13">
        <v>51.200757000000003</v>
      </c>
      <c r="K408" s="13">
        <v>-3.1763889999999999</v>
      </c>
      <c r="L408" s="11" t="s">
        <v>414</v>
      </c>
    </row>
    <row r="409" spans="1:12" ht="12" customHeight="1" x14ac:dyDescent="0.2">
      <c r="A409" s="11">
        <v>204.9</v>
      </c>
      <c r="B409" s="11">
        <v>-32.33</v>
      </c>
      <c r="C409" s="11">
        <v>-31.307333329999999</v>
      </c>
      <c r="D409" s="12">
        <v>1</v>
      </c>
      <c r="E409" s="12">
        <v>0</v>
      </c>
      <c r="F409" s="12">
        <v>0</v>
      </c>
      <c r="G409" s="12">
        <v>0</v>
      </c>
      <c r="H409" s="9" t="s">
        <v>395</v>
      </c>
      <c r="I409" s="9" t="s">
        <v>434</v>
      </c>
      <c r="J409" s="13">
        <v>51.200757000000003</v>
      </c>
      <c r="K409" s="13">
        <v>-3.1763889999999999</v>
      </c>
      <c r="L409" s="11" t="s">
        <v>414</v>
      </c>
    </row>
    <row r="410" spans="1:12" ht="12" customHeight="1" x14ac:dyDescent="0.2">
      <c r="A410" s="11">
        <v>204.9</v>
      </c>
      <c r="B410" s="11">
        <v>-32.323</v>
      </c>
      <c r="C410" s="11">
        <v>-31.911999999999999</v>
      </c>
      <c r="D410" s="12">
        <v>1</v>
      </c>
      <c r="E410" s="12">
        <v>0</v>
      </c>
      <c r="F410" s="12">
        <v>0</v>
      </c>
      <c r="G410" s="12">
        <v>0</v>
      </c>
      <c r="H410" s="9" t="s">
        <v>395</v>
      </c>
      <c r="I410" s="9" t="s">
        <v>435</v>
      </c>
      <c r="J410" s="13">
        <v>51.200757000000003</v>
      </c>
      <c r="K410" s="13">
        <v>-3.1763889999999999</v>
      </c>
      <c r="L410" s="11" t="s">
        <v>414</v>
      </c>
    </row>
    <row r="411" spans="1:12" ht="12" customHeight="1" x14ac:dyDescent="0.2">
      <c r="A411" s="11">
        <v>204.9</v>
      </c>
      <c r="B411" s="11">
        <v>-32.715000000000003</v>
      </c>
      <c r="C411" s="11">
        <v>-32.664000000000001</v>
      </c>
      <c r="D411" s="12">
        <v>1</v>
      </c>
      <c r="E411" s="12">
        <v>0</v>
      </c>
      <c r="F411" s="12">
        <v>0</v>
      </c>
      <c r="G411" s="12">
        <v>0</v>
      </c>
      <c r="H411" s="9" t="s">
        <v>395</v>
      </c>
      <c r="I411" s="9" t="s">
        <v>436</v>
      </c>
      <c r="J411" s="13">
        <v>51.200757000000003</v>
      </c>
      <c r="K411" s="13">
        <v>-3.1763889999999999</v>
      </c>
      <c r="L411" s="11" t="s">
        <v>414</v>
      </c>
    </row>
    <row r="412" spans="1:12" ht="12" customHeight="1" x14ac:dyDescent="0.2">
      <c r="A412" s="11">
        <v>204.9</v>
      </c>
      <c r="B412" s="11">
        <v>-32.705666669999999</v>
      </c>
      <c r="C412" s="11">
        <v>-32.423000000000002</v>
      </c>
      <c r="D412" s="12">
        <v>1</v>
      </c>
      <c r="E412" s="12">
        <v>0</v>
      </c>
      <c r="F412" s="12">
        <v>0</v>
      </c>
      <c r="G412" s="12">
        <v>0</v>
      </c>
      <c r="H412" s="9" t="s">
        <v>395</v>
      </c>
      <c r="I412" s="9" t="s">
        <v>437</v>
      </c>
      <c r="J412" s="13">
        <v>51.200757000000003</v>
      </c>
      <c r="K412" s="13">
        <v>-3.1763889999999999</v>
      </c>
      <c r="L412" s="11" t="s">
        <v>414</v>
      </c>
    </row>
    <row r="413" spans="1:12" ht="12" customHeight="1" x14ac:dyDescent="0.2">
      <c r="A413" s="11">
        <v>204.9</v>
      </c>
      <c r="B413" s="11">
        <v>-32.632249999999999</v>
      </c>
      <c r="C413" s="11">
        <v>-32.963250000000002</v>
      </c>
      <c r="D413" s="12">
        <v>1</v>
      </c>
      <c r="E413" s="12">
        <v>0</v>
      </c>
      <c r="F413" s="12">
        <v>0</v>
      </c>
      <c r="G413" s="12">
        <v>0</v>
      </c>
      <c r="H413" s="9" t="s">
        <v>395</v>
      </c>
      <c r="I413" s="9" t="s">
        <v>438</v>
      </c>
      <c r="J413" s="13">
        <v>51.200757000000003</v>
      </c>
      <c r="K413" s="13">
        <v>-3.1763889999999999</v>
      </c>
      <c r="L413" s="11" t="s">
        <v>414</v>
      </c>
    </row>
    <row r="414" spans="1:12" ht="12" customHeight="1" x14ac:dyDescent="0.2">
      <c r="A414" s="11">
        <v>204.9</v>
      </c>
      <c r="B414" s="11">
        <v>-32.259333329999897</v>
      </c>
      <c r="C414" s="11">
        <v>-31.684666669999999</v>
      </c>
      <c r="D414" s="12">
        <v>1</v>
      </c>
      <c r="E414" s="12">
        <v>0</v>
      </c>
      <c r="F414" s="12">
        <v>0</v>
      </c>
      <c r="G414" s="12">
        <v>0</v>
      </c>
      <c r="H414" s="9" t="s">
        <v>395</v>
      </c>
      <c r="I414" s="9" t="s">
        <v>439</v>
      </c>
      <c r="J414" s="13">
        <v>51.200757000000003</v>
      </c>
      <c r="K414" s="13">
        <v>-3.1763889999999999</v>
      </c>
      <c r="L414" s="11" t="s">
        <v>414</v>
      </c>
    </row>
    <row r="415" spans="1:12" ht="12" customHeight="1" x14ac:dyDescent="0.2">
      <c r="A415" s="11">
        <v>204.9</v>
      </c>
      <c r="B415" s="11">
        <v>-32.037999999999897</v>
      </c>
      <c r="C415" s="11">
        <v>-31.283333330000001</v>
      </c>
      <c r="D415" s="12">
        <v>1</v>
      </c>
      <c r="E415" s="12">
        <v>0</v>
      </c>
      <c r="F415" s="12">
        <v>0</v>
      </c>
      <c r="G415" s="12">
        <v>0</v>
      </c>
      <c r="H415" s="9" t="s">
        <v>395</v>
      </c>
      <c r="I415" s="9" t="s">
        <v>440</v>
      </c>
      <c r="J415" s="13">
        <v>51.200757000000003</v>
      </c>
      <c r="K415" s="13">
        <v>-3.1763889999999999</v>
      </c>
      <c r="L415" s="11" t="s">
        <v>414</v>
      </c>
    </row>
    <row r="416" spans="1:12" ht="12" customHeight="1" x14ac:dyDescent="0.2">
      <c r="A416" s="11">
        <v>204.9</v>
      </c>
      <c r="B416" s="11">
        <v>-32.26733333</v>
      </c>
      <c r="C416" s="11">
        <v>-31.962</v>
      </c>
      <c r="D416" s="12">
        <v>1</v>
      </c>
      <c r="E416" s="12">
        <v>0</v>
      </c>
      <c r="F416" s="12">
        <v>0</v>
      </c>
      <c r="G416" s="12">
        <v>0</v>
      </c>
      <c r="H416" s="9" t="s">
        <v>395</v>
      </c>
      <c r="I416" s="9" t="s">
        <v>441</v>
      </c>
      <c r="J416" s="13">
        <v>51.200757000000003</v>
      </c>
      <c r="K416" s="13">
        <v>-3.1763889999999999</v>
      </c>
      <c r="L416" s="11" t="s">
        <v>414</v>
      </c>
    </row>
    <row r="417" spans="1:12" ht="12" customHeight="1" x14ac:dyDescent="0.2">
      <c r="A417" s="11">
        <v>204.9</v>
      </c>
      <c r="B417" s="11">
        <v>-33.162999999999897</v>
      </c>
      <c r="C417" s="11">
        <v>-32.960333329999898</v>
      </c>
      <c r="D417" s="12">
        <v>1</v>
      </c>
      <c r="E417" s="12">
        <v>0</v>
      </c>
      <c r="F417" s="12">
        <v>0</v>
      </c>
      <c r="G417" s="12">
        <v>0</v>
      </c>
      <c r="H417" s="9" t="s">
        <v>395</v>
      </c>
      <c r="I417" s="9" t="s">
        <v>442</v>
      </c>
      <c r="J417" s="13">
        <v>51.200757000000003</v>
      </c>
      <c r="K417" s="13">
        <v>-3.1763889999999999</v>
      </c>
      <c r="L417" s="11" t="s">
        <v>414</v>
      </c>
    </row>
    <row r="418" spans="1:12" ht="12" customHeight="1" x14ac:dyDescent="0.2">
      <c r="A418" s="11">
        <v>204.9</v>
      </c>
      <c r="B418" s="11">
        <v>-34.40816667</v>
      </c>
      <c r="C418" s="11">
        <v>-34.182499999999997</v>
      </c>
      <c r="D418" s="12">
        <v>1</v>
      </c>
      <c r="E418" s="12">
        <v>0</v>
      </c>
      <c r="F418" s="12">
        <v>0</v>
      </c>
      <c r="G418" s="12">
        <v>0</v>
      </c>
      <c r="H418" s="9" t="s">
        <v>395</v>
      </c>
      <c r="I418" s="9" t="s">
        <v>443</v>
      </c>
      <c r="J418" s="13">
        <v>51.200757000000003</v>
      </c>
      <c r="K418" s="13">
        <v>-3.1763889999999999</v>
      </c>
      <c r="L418" s="11" t="s">
        <v>414</v>
      </c>
    </row>
    <row r="419" spans="1:12" ht="12" customHeight="1" x14ac:dyDescent="0.2">
      <c r="A419" s="11">
        <v>204.9</v>
      </c>
      <c r="B419" s="11">
        <v>-33.91116667</v>
      </c>
      <c r="C419" s="11">
        <v>-32.431333330000001</v>
      </c>
      <c r="D419" s="12">
        <v>1</v>
      </c>
      <c r="E419" s="12">
        <v>0</v>
      </c>
      <c r="F419" s="12">
        <v>0</v>
      </c>
      <c r="G419" s="12">
        <v>0</v>
      </c>
      <c r="H419" s="9" t="s">
        <v>395</v>
      </c>
      <c r="I419" s="9" t="s">
        <v>444</v>
      </c>
      <c r="J419" s="13">
        <v>51.200757000000003</v>
      </c>
      <c r="K419" s="13">
        <v>-3.1763889999999999</v>
      </c>
      <c r="L419" s="11" t="s">
        <v>414</v>
      </c>
    </row>
    <row r="420" spans="1:12" ht="12" customHeight="1" x14ac:dyDescent="0.2">
      <c r="A420" s="11">
        <v>204.9</v>
      </c>
      <c r="B420" s="11">
        <v>-33.689333329999897</v>
      </c>
      <c r="C420" s="11">
        <v>-33.902500000000003</v>
      </c>
      <c r="D420" s="12">
        <v>1</v>
      </c>
      <c r="E420" s="12">
        <v>0</v>
      </c>
      <c r="F420" s="12">
        <v>0</v>
      </c>
      <c r="G420" s="12">
        <v>0</v>
      </c>
      <c r="H420" s="9" t="s">
        <v>395</v>
      </c>
      <c r="I420" s="9" t="s">
        <v>445</v>
      </c>
      <c r="J420" s="13">
        <v>51.200757000000003</v>
      </c>
      <c r="K420" s="13">
        <v>-3.1763889999999999</v>
      </c>
      <c r="L420" s="11" t="s">
        <v>414</v>
      </c>
    </row>
    <row r="421" spans="1:12" ht="12" customHeight="1" x14ac:dyDescent="0.2">
      <c r="A421" s="11">
        <v>204.9</v>
      </c>
      <c r="B421" s="11">
        <v>-31.601333329999999</v>
      </c>
      <c r="C421" s="11">
        <v>-31.41566667</v>
      </c>
      <c r="D421" s="12">
        <v>1</v>
      </c>
      <c r="E421" s="12">
        <v>0</v>
      </c>
      <c r="F421" s="12">
        <v>0</v>
      </c>
      <c r="G421" s="12">
        <v>0</v>
      </c>
      <c r="H421" s="9" t="s">
        <v>395</v>
      </c>
      <c r="I421" s="9" t="s">
        <v>446</v>
      </c>
      <c r="J421" s="13">
        <v>51.200757000000003</v>
      </c>
      <c r="K421" s="13">
        <v>-3.1763889999999999</v>
      </c>
      <c r="L421" s="11" t="s">
        <v>414</v>
      </c>
    </row>
    <row r="422" spans="1:12" ht="12" customHeight="1" x14ac:dyDescent="0.2">
      <c r="A422" s="11">
        <v>226</v>
      </c>
      <c r="B422" s="11">
        <v>-30.5</v>
      </c>
      <c r="C422" s="11">
        <v>-30.3</v>
      </c>
      <c r="D422" s="12">
        <v>0</v>
      </c>
      <c r="E422" s="12">
        <v>0</v>
      </c>
      <c r="F422" s="12">
        <v>0</v>
      </c>
      <c r="G422" s="12">
        <v>0</v>
      </c>
      <c r="H422" s="9" t="s">
        <v>214</v>
      </c>
      <c r="I422" s="9" t="s">
        <v>447</v>
      </c>
      <c r="J422" s="13">
        <v>71</v>
      </c>
      <c r="K422" s="13">
        <v>22</v>
      </c>
      <c r="L422" s="9" t="s">
        <v>448</v>
      </c>
    </row>
    <row r="423" spans="1:12" ht="12" customHeight="1" x14ac:dyDescent="0.2">
      <c r="A423" s="11">
        <v>226</v>
      </c>
      <c r="B423" s="11">
        <v>-32.799999999999997</v>
      </c>
      <c r="C423" s="11">
        <v>-30.2</v>
      </c>
      <c r="D423" s="12">
        <v>0</v>
      </c>
      <c r="E423" s="12">
        <v>0</v>
      </c>
      <c r="F423" s="12">
        <v>0</v>
      </c>
      <c r="G423" s="12">
        <v>0</v>
      </c>
      <c r="H423" s="9" t="s">
        <v>214</v>
      </c>
      <c r="I423" s="9" t="s">
        <v>449</v>
      </c>
      <c r="J423" s="13">
        <v>71</v>
      </c>
      <c r="K423" s="13">
        <v>22</v>
      </c>
      <c r="L423" s="9" t="s">
        <v>450</v>
      </c>
    </row>
    <row r="424" spans="1:12" ht="12" customHeight="1" x14ac:dyDescent="0.2">
      <c r="A424" s="11">
        <v>226</v>
      </c>
      <c r="B424" s="11">
        <v>-31.9</v>
      </c>
      <c r="C424" s="11">
        <v>-32.799999999999997</v>
      </c>
      <c r="D424" s="12">
        <v>0</v>
      </c>
      <c r="E424" s="12">
        <v>0</v>
      </c>
      <c r="F424" s="12">
        <v>0</v>
      </c>
      <c r="G424" s="12">
        <v>0</v>
      </c>
      <c r="H424" s="9" t="s">
        <v>214</v>
      </c>
      <c r="I424" s="9" t="s">
        <v>451</v>
      </c>
      <c r="J424" s="13">
        <v>71</v>
      </c>
      <c r="K424" s="13">
        <v>22</v>
      </c>
      <c r="L424" s="9" t="s">
        <v>216</v>
      </c>
    </row>
    <row r="425" spans="1:12" ht="12" customHeight="1" x14ac:dyDescent="0.2">
      <c r="A425" s="11">
        <v>226</v>
      </c>
      <c r="B425" s="11">
        <v>-31.739000999999998</v>
      </c>
      <c r="C425" s="11">
        <v>-32.599424999999997</v>
      </c>
      <c r="D425" s="12">
        <v>0</v>
      </c>
      <c r="E425" s="12">
        <v>0</v>
      </c>
      <c r="F425" s="12">
        <v>0</v>
      </c>
      <c r="G425" s="12">
        <v>0</v>
      </c>
      <c r="H425" s="15" t="s">
        <v>214</v>
      </c>
      <c r="I425" s="15" t="s">
        <v>452</v>
      </c>
      <c r="J425" s="13">
        <v>71</v>
      </c>
      <c r="K425" s="13">
        <v>22</v>
      </c>
      <c r="L425" s="9" t="s">
        <v>220</v>
      </c>
    </row>
    <row r="426" spans="1:12" ht="12" customHeight="1" x14ac:dyDescent="0.2">
      <c r="A426" s="11">
        <v>226</v>
      </c>
      <c r="B426" s="11">
        <v>-31.742137</v>
      </c>
      <c r="C426" s="11">
        <v>-32.861153000000002</v>
      </c>
      <c r="D426" s="12">
        <v>0</v>
      </c>
      <c r="E426" s="12">
        <v>0</v>
      </c>
      <c r="F426" s="12">
        <v>0</v>
      </c>
      <c r="G426" s="12">
        <v>0</v>
      </c>
      <c r="H426" s="15" t="s">
        <v>214</v>
      </c>
      <c r="I426" s="15" t="s">
        <v>453</v>
      </c>
      <c r="J426" s="13">
        <v>71</v>
      </c>
      <c r="K426" s="13">
        <v>22</v>
      </c>
      <c r="L426" s="9" t="s">
        <v>448</v>
      </c>
    </row>
    <row r="427" spans="1:12" ht="12" customHeight="1" x14ac:dyDescent="0.2">
      <c r="A427" s="11">
        <v>237</v>
      </c>
      <c r="B427" s="11">
        <v>-32.299999999999997</v>
      </c>
      <c r="C427" s="11">
        <v>-31.5</v>
      </c>
      <c r="D427" s="12">
        <v>0</v>
      </c>
      <c r="E427" s="12">
        <v>0</v>
      </c>
      <c r="F427" s="12">
        <v>0</v>
      </c>
      <c r="G427" s="12">
        <v>0</v>
      </c>
      <c r="H427" s="9" t="s">
        <v>214</v>
      </c>
      <c r="I427" s="9" t="s">
        <v>454</v>
      </c>
      <c r="J427" s="13">
        <v>71</v>
      </c>
      <c r="K427" s="13">
        <v>22</v>
      </c>
      <c r="L427" s="9" t="s">
        <v>448</v>
      </c>
    </row>
    <row r="428" spans="1:12" ht="12" customHeight="1" x14ac:dyDescent="0.2">
      <c r="A428" s="11">
        <v>237</v>
      </c>
      <c r="B428" s="11">
        <v>-32.431483999999998</v>
      </c>
      <c r="C428" s="11">
        <v>-33.083824999999997</v>
      </c>
      <c r="D428" s="12">
        <v>0</v>
      </c>
      <c r="E428" s="12">
        <v>0</v>
      </c>
      <c r="F428" s="12">
        <v>0</v>
      </c>
      <c r="G428" s="12">
        <v>0</v>
      </c>
      <c r="H428" s="15" t="s">
        <v>214</v>
      </c>
      <c r="I428" s="15" t="s">
        <v>455</v>
      </c>
      <c r="J428" s="13">
        <v>71</v>
      </c>
      <c r="K428" s="13">
        <v>22</v>
      </c>
      <c r="L428" s="9" t="s">
        <v>448</v>
      </c>
    </row>
    <row r="429" spans="1:12" ht="12" customHeight="1" x14ac:dyDescent="0.2">
      <c r="A429" s="11">
        <v>242.1</v>
      </c>
      <c r="B429" s="11">
        <v>-31.376847999999999</v>
      </c>
      <c r="C429" s="11">
        <v>-31.644109</v>
      </c>
      <c r="D429" s="12">
        <v>0</v>
      </c>
      <c r="E429" s="12">
        <v>0</v>
      </c>
      <c r="F429" s="12">
        <v>0</v>
      </c>
      <c r="G429" s="12">
        <v>0</v>
      </c>
      <c r="H429" s="15" t="s">
        <v>214</v>
      </c>
      <c r="I429" s="15" t="s">
        <v>456</v>
      </c>
      <c r="J429" s="13">
        <v>71</v>
      </c>
      <c r="K429" s="13">
        <v>22</v>
      </c>
      <c r="L429" s="9" t="s">
        <v>448</v>
      </c>
    </row>
    <row r="430" spans="1:12" ht="12" customHeight="1" x14ac:dyDescent="0.2">
      <c r="A430" s="11">
        <v>242.1</v>
      </c>
      <c r="B430" s="11">
        <v>-32.763607999999998</v>
      </c>
      <c r="C430" s="11">
        <v>-31.738209000000001</v>
      </c>
      <c r="D430" s="12">
        <v>0</v>
      </c>
      <c r="E430" s="12">
        <v>0</v>
      </c>
      <c r="F430" s="12">
        <v>0</v>
      </c>
      <c r="G430" s="12">
        <v>0</v>
      </c>
      <c r="H430" s="15" t="s">
        <v>214</v>
      </c>
      <c r="I430" s="15" t="s">
        <v>457</v>
      </c>
      <c r="J430" s="13">
        <v>71</v>
      </c>
      <c r="K430" s="13">
        <v>22</v>
      </c>
      <c r="L430" s="9" t="s">
        <v>216</v>
      </c>
    </row>
    <row r="431" spans="1:12" ht="12" customHeight="1" x14ac:dyDescent="0.2">
      <c r="A431" s="11">
        <v>242.1</v>
      </c>
      <c r="B431" s="11">
        <v>-30.379791999999998</v>
      </c>
      <c r="C431" s="11">
        <v>-30.402501000000001</v>
      </c>
      <c r="D431" s="12">
        <v>0</v>
      </c>
      <c r="E431" s="12">
        <v>0</v>
      </c>
      <c r="F431" s="12">
        <v>0</v>
      </c>
      <c r="G431" s="12">
        <v>0</v>
      </c>
      <c r="H431" s="15" t="s">
        <v>214</v>
      </c>
      <c r="I431" s="15" t="s">
        <v>458</v>
      </c>
      <c r="J431" s="13">
        <v>71</v>
      </c>
      <c r="K431" s="13">
        <v>22</v>
      </c>
      <c r="L431" s="9" t="s">
        <v>276</v>
      </c>
    </row>
    <row r="432" spans="1:12" ht="12" customHeight="1" x14ac:dyDescent="0.2">
      <c r="A432" s="11">
        <v>253</v>
      </c>
      <c r="B432" s="11">
        <v>-33.200000000000003</v>
      </c>
      <c r="C432" s="11">
        <v>-33.1</v>
      </c>
      <c r="D432" s="12">
        <v>1</v>
      </c>
      <c r="E432" s="12">
        <v>0</v>
      </c>
      <c r="F432" s="12">
        <v>0</v>
      </c>
      <c r="G432" s="12">
        <v>0</v>
      </c>
      <c r="H432" s="9" t="s">
        <v>459</v>
      </c>
      <c r="I432" s="9">
        <v>17.2</v>
      </c>
      <c r="J432" s="13">
        <v>77.875</v>
      </c>
      <c r="K432" s="13">
        <v>20.975200000000001</v>
      </c>
      <c r="L432" s="9" t="s">
        <v>460</v>
      </c>
    </row>
    <row r="433" spans="1:12" ht="12" customHeight="1" x14ac:dyDescent="0.2">
      <c r="A433" s="11">
        <v>253</v>
      </c>
      <c r="B433" s="11">
        <v>-35.799999999999997</v>
      </c>
      <c r="C433" s="11">
        <v>-33.9</v>
      </c>
      <c r="D433" s="12">
        <v>1</v>
      </c>
      <c r="E433" s="12">
        <v>1</v>
      </c>
      <c r="F433" s="12">
        <v>0</v>
      </c>
      <c r="G433" s="12">
        <v>0</v>
      </c>
      <c r="H433" s="9" t="s">
        <v>459</v>
      </c>
      <c r="I433" s="9">
        <v>17.12</v>
      </c>
      <c r="J433" s="13">
        <v>77.875</v>
      </c>
      <c r="K433" s="13">
        <v>20.975200000000001</v>
      </c>
      <c r="L433" s="9" t="s">
        <v>460</v>
      </c>
    </row>
    <row r="434" spans="1:12" ht="12" customHeight="1" x14ac:dyDescent="0.2">
      <c r="A434" s="11">
        <v>253</v>
      </c>
      <c r="B434" s="11">
        <v>-36.700000000000003</v>
      </c>
      <c r="C434" s="11">
        <v>-35.5</v>
      </c>
      <c r="D434" s="12">
        <v>1</v>
      </c>
      <c r="E434" s="12">
        <v>1</v>
      </c>
      <c r="F434" s="12">
        <v>0</v>
      </c>
      <c r="G434" s="12">
        <v>0</v>
      </c>
      <c r="H434" s="9" t="s">
        <v>459</v>
      </c>
      <c r="I434" s="9">
        <v>17.03</v>
      </c>
      <c r="J434" s="13">
        <v>77.875</v>
      </c>
      <c r="K434" s="13">
        <v>20.975200000000001</v>
      </c>
      <c r="L434" s="9" t="s">
        <v>460</v>
      </c>
    </row>
    <row r="435" spans="1:12" ht="12" customHeight="1" x14ac:dyDescent="0.2">
      <c r="A435" s="11">
        <v>253</v>
      </c>
      <c r="B435" s="11">
        <v>-36.799999999999997</v>
      </c>
      <c r="C435" s="11">
        <v>-31.8</v>
      </c>
      <c r="D435" s="12">
        <v>1</v>
      </c>
      <c r="E435" s="12">
        <v>1</v>
      </c>
      <c r="F435" s="12">
        <v>0</v>
      </c>
      <c r="G435" s="12">
        <v>0</v>
      </c>
      <c r="H435" s="9" t="s">
        <v>459</v>
      </c>
      <c r="I435" s="9">
        <v>16.850000000000001</v>
      </c>
      <c r="J435" s="13">
        <v>77.875</v>
      </c>
      <c r="K435" s="13">
        <v>20.975200000000001</v>
      </c>
      <c r="L435" s="9" t="s">
        <v>460</v>
      </c>
    </row>
    <row r="436" spans="1:12" ht="12" customHeight="1" x14ac:dyDescent="0.2">
      <c r="A436" s="11">
        <v>253</v>
      </c>
      <c r="B436" s="11">
        <v>-32.700000000000003</v>
      </c>
      <c r="C436" s="11">
        <v>-31.4</v>
      </c>
      <c r="D436" s="12">
        <v>1</v>
      </c>
      <c r="E436" s="12">
        <v>0</v>
      </c>
      <c r="F436" s="12">
        <v>0</v>
      </c>
      <c r="G436" s="12">
        <v>0</v>
      </c>
      <c r="H436" s="9" t="s">
        <v>459</v>
      </c>
      <c r="I436" s="9">
        <v>16.579999999999998</v>
      </c>
      <c r="J436" s="13">
        <v>77.875</v>
      </c>
      <c r="K436" s="13">
        <v>20.975200000000001</v>
      </c>
      <c r="L436" s="9" t="s">
        <v>460</v>
      </c>
    </row>
    <row r="437" spans="1:12" ht="12" customHeight="1" x14ac:dyDescent="0.2">
      <c r="A437" s="11">
        <v>253</v>
      </c>
      <c r="B437" s="11">
        <v>-33.200000000000003</v>
      </c>
      <c r="C437" s="11">
        <v>-28.3</v>
      </c>
      <c r="D437" s="12">
        <v>1</v>
      </c>
      <c r="E437" s="12">
        <v>0</v>
      </c>
      <c r="F437" s="12">
        <v>0</v>
      </c>
      <c r="G437" s="12">
        <v>0</v>
      </c>
      <c r="H437" s="9" t="s">
        <v>459</v>
      </c>
      <c r="I437" s="9" t="s">
        <v>461</v>
      </c>
      <c r="J437" s="13">
        <v>77.875</v>
      </c>
      <c r="K437" s="13">
        <v>20.975200000000001</v>
      </c>
      <c r="L437" s="9" t="s">
        <v>460</v>
      </c>
    </row>
    <row r="438" spans="1:12" ht="12" customHeight="1" x14ac:dyDescent="0.2">
      <c r="A438" s="11">
        <v>253</v>
      </c>
      <c r="B438" s="11">
        <v>-32.299999999999997</v>
      </c>
      <c r="C438" s="11">
        <v>-30.6</v>
      </c>
      <c r="D438" s="12">
        <v>1</v>
      </c>
      <c r="E438" s="12">
        <v>0</v>
      </c>
      <c r="F438" s="12">
        <v>0</v>
      </c>
      <c r="G438" s="12">
        <v>0</v>
      </c>
      <c r="H438" s="9" t="s">
        <v>459</v>
      </c>
      <c r="I438" s="9" t="s">
        <v>462</v>
      </c>
      <c r="J438" s="13">
        <v>77.875</v>
      </c>
      <c r="K438" s="13">
        <v>20.975200000000001</v>
      </c>
      <c r="L438" s="9" t="s">
        <v>460</v>
      </c>
    </row>
    <row r="439" spans="1:12" ht="12" customHeight="1" x14ac:dyDescent="0.2">
      <c r="A439" s="11">
        <v>256</v>
      </c>
      <c r="B439" s="11">
        <v>-30.3</v>
      </c>
      <c r="C439" s="11">
        <v>-30.4</v>
      </c>
      <c r="D439" s="12">
        <v>1</v>
      </c>
      <c r="E439" s="12">
        <v>0</v>
      </c>
      <c r="F439" s="12">
        <v>0</v>
      </c>
      <c r="G439" s="12">
        <v>1</v>
      </c>
      <c r="H439" s="9" t="s">
        <v>463</v>
      </c>
      <c r="I439" s="9" t="s">
        <v>464</v>
      </c>
      <c r="J439" s="13">
        <v>51.227699999999999</v>
      </c>
      <c r="K439" s="13">
        <v>6.7735000000000003</v>
      </c>
      <c r="L439" s="9" t="s">
        <v>465</v>
      </c>
    </row>
    <row r="440" spans="1:12" ht="12" customHeight="1" x14ac:dyDescent="0.2">
      <c r="A440" s="11">
        <v>256</v>
      </c>
      <c r="B440" s="11">
        <v>-30.1</v>
      </c>
      <c r="C440" s="11">
        <v>-30.8</v>
      </c>
      <c r="D440" s="12">
        <v>1</v>
      </c>
      <c r="E440" s="12">
        <v>0</v>
      </c>
      <c r="F440" s="12">
        <v>0</v>
      </c>
      <c r="G440" s="12">
        <v>1</v>
      </c>
      <c r="H440" s="9" t="s">
        <v>463</v>
      </c>
      <c r="I440" s="9" t="s">
        <v>466</v>
      </c>
      <c r="J440" s="13">
        <v>51.227699999999999</v>
      </c>
      <c r="K440" s="13">
        <v>6.7735000000000003</v>
      </c>
      <c r="L440" s="9" t="s">
        <v>465</v>
      </c>
    </row>
    <row r="441" spans="1:12" ht="12" customHeight="1" x14ac:dyDescent="0.2">
      <c r="A441" s="11">
        <v>256</v>
      </c>
      <c r="B441" s="11">
        <v>-30.4</v>
      </c>
      <c r="C441" s="11">
        <v>-30.8</v>
      </c>
      <c r="D441" s="12">
        <v>1</v>
      </c>
      <c r="E441" s="12">
        <v>0</v>
      </c>
      <c r="F441" s="12">
        <v>0</v>
      </c>
      <c r="G441" s="12">
        <v>1</v>
      </c>
      <c r="H441" s="9" t="s">
        <v>463</v>
      </c>
      <c r="I441" s="9" t="s">
        <v>467</v>
      </c>
      <c r="J441" s="13">
        <v>51.227699999999999</v>
      </c>
      <c r="K441" s="13">
        <v>6.7735000000000003</v>
      </c>
      <c r="L441" s="9" t="s">
        <v>465</v>
      </c>
    </row>
    <row r="442" spans="1:12" ht="12" customHeight="1" x14ac:dyDescent="0.2">
      <c r="A442" s="11">
        <v>256</v>
      </c>
      <c r="B442" s="11">
        <v>-30</v>
      </c>
      <c r="C442" s="11">
        <v>-30.2</v>
      </c>
      <c r="D442" s="12">
        <v>1</v>
      </c>
      <c r="E442" s="12">
        <v>0</v>
      </c>
      <c r="F442" s="12">
        <v>0</v>
      </c>
      <c r="G442" s="12">
        <v>1</v>
      </c>
      <c r="H442" s="9" t="s">
        <v>463</v>
      </c>
      <c r="I442" s="9" t="s">
        <v>468</v>
      </c>
      <c r="J442" s="13">
        <v>51.227699999999999</v>
      </c>
      <c r="K442" s="13">
        <v>6.7735000000000003</v>
      </c>
      <c r="L442" s="9" t="s">
        <v>465</v>
      </c>
    </row>
    <row r="443" spans="1:12" ht="12" customHeight="1" x14ac:dyDescent="0.2">
      <c r="A443" s="11">
        <v>256</v>
      </c>
      <c r="B443" s="11">
        <v>-29</v>
      </c>
      <c r="C443" s="11">
        <v>-29.7</v>
      </c>
      <c r="D443" s="12">
        <v>1</v>
      </c>
      <c r="E443" s="12">
        <v>0</v>
      </c>
      <c r="F443" s="12">
        <v>0</v>
      </c>
      <c r="G443" s="12">
        <v>1</v>
      </c>
      <c r="H443" s="9" t="s">
        <v>463</v>
      </c>
      <c r="I443" s="9" t="s">
        <v>469</v>
      </c>
      <c r="J443" s="13">
        <v>51.227699999999999</v>
      </c>
      <c r="K443" s="13">
        <v>6.7735000000000003</v>
      </c>
      <c r="L443" s="9" t="s">
        <v>465</v>
      </c>
    </row>
    <row r="444" spans="1:12" ht="12" customHeight="1" x14ac:dyDescent="0.2">
      <c r="A444" s="11">
        <v>256</v>
      </c>
      <c r="B444" s="11">
        <v>-30.5</v>
      </c>
      <c r="C444" s="11">
        <v>-30.7</v>
      </c>
      <c r="D444" s="12">
        <v>1</v>
      </c>
      <c r="E444" s="12">
        <v>0</v>
      </c>
      <c r="F444" s="12">
        <v>0</v>
      </c>
      <c r="G444" s="12">
        <v>1</v>
      </c>
      <c r="H444" s="9" t="s">
        <v>463</v>
      </c>
      <c r="I444" s="9" t="s">
        <v>470</v>
      </c>
      <c r="J444" s="13">
        <v>51.227699999999999</v>
      </c>
      <c r="K444" s="13">
        <v>6.7735000000000003</v>
      </c>
      <c r="L444" s="9" t="s">
        <v>465</v>
      </c>
    </row>
    <row r="445" spans="1:12" ht="12" customHeight="1" x14ac:dyDescent="0.2">
      <c r="A445" s="11">
        <v>256</v>
      </c>
      <c r="B445" s="11">
        <v>-25.5</v>
      </c>
      <c r="C445" s="11">
        <v>-28.2</v>
      </c>
      <c r="D445" s="12">
        <v>1</v>
      </c>
      <c r="E445" s="12">
        <v>0</v>
      </c>
      <c r="F445" s="12">
        <v>1</v>
      </c>
      <c r="G445" s="12">
        <v>1</v>
      </c>
      <c r="H445" s="9" t="s">
        <v>479</v>
      </c>
      <c r="I445" s="9" t="s">
        <v>480</v>
      </c>
      <c r="J445" s="13">
        <v>51.227699999999999</v>
      </c>
      <c r="K445" s="13">
        <v>6.7735000000000003</v>
      </c>
      <c r="L445" s="9" t="s">
        <v>465</v>
      </c>
    </row>
    <row r="446" spans="1:12" ht="12" customHeight="1" x14ac:dyDescent="0.2">
      <c r="A446" s="11">
        <v>256</v>
      </c>
      <c r="B446" s="11">
        <v>-28.4</v>
      </c>
      <c r="C446" s="11">
        <v>-28.7</v>
      </c>
      <c r="D446" s="12">
        <v>1</v>
      </c>
      <c r="E446" s="12">
        <v>0</v>
      </c>
      <c r="F446" s="12">
        <v>0</v>
      </c>
      <c r="G446" s="12">
        <v>1</v>
      </c>
      <c r="H446" s="9" t="s">
        <v>479</v>
      </c>
      <c r="I446" s="9" t="s">
        <v>480</v>
      </c>
      <c r="J446" s="13">
        <v>51.227699999999999</v>
      </c>
      <c r="K446" s="13">
        <v>6.7735000000000003</v>
      </c>
      <c r="L446" s="9" t="s">
        <v>465</v>
      </c>
    </row>
    <row r="447" spans="1:12" ht="12" customHeight="1" x14ac:dyDescent="0.2">
      <c r="A447" s="11">
        <v>256</v>
      </c>
      <c r="B447" s="11">
        <v>-30.1</v>
      </c>
      <c r="C447" s="11">
        <v>-30.5</v>
      </c>
      <c r="D447" s="12">
        <v>1</v>
      </c>
      <c r="E447" s="12">
        <v>0</v>
      </c>
      <c r="F447" s="12">
        <v>0</v>
      </c>
      <c r="G447" s="12">
        <v>2</v>
      </c>
      <c r="H447" s="9" t="s">
        <v>463</v>
      </c>
      <c r="I447" s="9" t="s">
        <v>471</v>
      </c>
      <c r="J447" s="13">
        <v>51.227699999999999</v>
      </c>
      <c r="K447" s="13">
        <v>6.7735000000000003</v>
      </c>
      <c r="L447" s="9" t="s">
        <v>465</v>
      </c>
    </row>
    <row r="448" spans="1:12" ht="12" customHeight="1" x14ac:dyDescent="0.2">
      <c r="A448" s="11">
        <v>256</v>
      </c>
      <c r="B448" s="11">
        <v>-33.200000000000003</v>
      </c>
      <c r="C448" s="11">
        <v>-33.299999999999997</v>
      </c>
      <c r="D448" s="12">
        <v>1</v>
      </c>
      <c r="E448" s="12">
        <v>1</v>
      </c>
      <c r="F448" s="12">
        <v>0</v>
      </c>
      <c r="G448" s="12">
        <v>2</v>
      </c>
      <c r="H448" s="9" t="s">
        <v>463</v>
      </c>
      <c r="I448" s="9" t="s">
        <v>472</v>
      </c>
      <c r="J448" s="13">
        <v>51.227699999999999</v>
      </c>
      <c r="K448" s="13">
        <v>6.7735000000000003</v>
      </c>
      <c r="L448" s="9" t="s">
        <v>465</v>
      </c>
    </row>
    <row r="449" spans="1:12" ht="12" customHeight="1" x14ac:dyDescent="0.2">
      <c r="A449" s="11">
        <v>256</v>
      </c>
      <c r="B449" s="11">
        <v>-33.1</v>
      </c>
      <c r="C449" s="11">
        <v>-33.6</v>
      </c>
      <c r="D449" s="12">
        <v>1</v>
      </c>
      <c r="E449" s="12">
        <v>1</v>
      </c>
      <c r="F449" s="12">
        <v>0</v>
      </c>
      <c r="G449" s="12">
        <v>2</v>
      </c>
      <c r="H449" s="9" t="s">
        <v>463</v>
      </c>
      <c r="I449" s="9" t="s">
        <v>473</v>
      </c>
      <c r="J449" s="13">
        <v>51.227699999999999</v>
      </c>
      <c r="K449" s="13">
        <v>6.7735000000000003</v>
      </c>
      <c r="L449" s="9" t="s">
        <v>465</v>
      </c>
    </row>
    <row r="450" spans="1:12" ht="12" customHeight="1" x14ac:dyDescent="0.2">
      <c r="A450" s="11">
        <v>256</v>
      </c>
      <c r="B450" s="11">
        <v>-32.299999999999997</v>
      </c>
      <c r="C450" s="11">
        <v>-33.799999999999997</v>
      </c>
      <c r="D450" s="12">
        <v>1</v>
      </c>
      <c r="E450" s="12">
        <v>1</v>
      </c>
      <c r="F450" s="12">
        <v>0</v>
      </c>
      <c r="G450" s="12">
        <v>2</v>
      </c>
      <c r="H450" s="9" t="s">
        <v>463</v>
      </c>
      <c r="I450" s="9" t="s">
        <v>474</v>
      </c>
      <c r="J450" s="13">
        <v>51.227699999999999</v>
      </c>
      <c r="K450" s="13">
        <v>6.7735000000000003</v>
      </c>
      <c r="L450" s="9" t="s">
        <v>465</v>
      </c>
    </row>
    <row r="451" spans="1:12" ht="12" customHeight="1" x14ac:dyDescent="0.2">
      <c r="A451" s="11">
        <v>256</v>
      </c>
      <c r="B451" s="11">
        <v>-32.700000000000003</v>
      </c>
      <c r="C451" s="11">
        <v>-33.700000000000003</v>
      </c>
      <c r="D451" s="12">
        <v>1</v>
      </c>
      <c r="E451" s="12">
        <v>1</v>
      </c>
      <c r="F451" s="12">
        <v>0</v>
      </c>
      <c r="G451" s="12">
        <v>2</v>
      </c>
      <c r="H451" s="9" t="s">
        <v>463</v>
      </c>
      <c r="I451" s="9" t="s">
        <v>475</v>
      </c>
      <c r="J451" s="13">
        <v>51.227699999999999</v>
      </c>
      <c r="K451" s="13">
        <v>6.7735000000000003</v>
      </c>
      <c r="L451" s="9" t="s">
        <v>465</v>
      </c>
    </row>
    <row r="452" spans="1:12" ht="12" customHeight="1" x14ac:dyDescent="0.2">
      <c r="A452" s="11">
        <v>256</v>
      </c>
      <c r="B452" s="11">
        <v>-33</v>
      </c>
      <c r="C452" s="11">
        <v>-33.6</v>
      </c>
      <c r="D452" s="12">
        <v>1</v>
      </c>
      <c r="E452" s="12">
        <v>1</v>
      </c>
      <c r="F452" s="12">
        <v>0</v>
      </c>
      <c r="G452" s="12">
        <v>3</v>
      </c>
      <c r="H452" s="9" t="s">
        <v>463</v>
      </c>
      <c r="I452" s="9" t="s">
        <v>476</v>
      </c>
      <c r="J452" s="13">
        <v>51.227699999999999</v>
      </c>
      <c r="K452" s="13">
        <v>6.7735000000000003</v>
      </c>
      <c r="L452" s="9" t="s">
        <v>465</v>
      </c>
    </row>
    <row r="453" spans="1:12" ht="12" customHeight="1" x14ac:dyDescent="0.2">
      <c r="A453" s="11">
        <v>256</v>
      </c>
      <c r="B453" s="11">
        <v>-32.799999999999997</v>
      </c>
      <c r="C453" s="11">
        <v>-33.9</v>
      </c>
      <c r="D453" s="12">
        <v>1</v>
      </c>
      <c r="E453" s="12">
        <v>1</v>
      </c>
      <c r="F453" s="12">
        <v>0</v>
      </c>
      <c r="G453" s="12">
        <v>3</v>
      </c>
      <c r="H453" s="9" t="s">
        <v>463</v>
      </c>
      <c r="I453" s="9" t="s">
        <v>477</v>
      </c>
      <c r="J453" s="13">
        <v>51.227699999999999</v>
      </c>
      <c r="K453" s="13">
        <v>6.7735000000000003</v>
      </c>
      <c r="L453" s="9" t="s">
        <v>465</v>
      </c>
    </row>
    <row r="454" spans="1:12" ht="12" customHeight="1" x14ac:dyDescent="0.2">
      <c r="A454" s="11">
        <v>256</v>
      </c>
      <c r="B454" s="11">
        <v>-33</v>
      </c>
      <c r="C454" s="11">
        <v>-33.799999999999997</v>
      </c>
      <c r="D454" s="12">
        <v>1</v>
      </c>
      <c r="E454" s="12">
        <v>1</v>
      </c>
      <c r="F454" s="12">
        <v>0</v>
      </c>
      <c r="G454" s="12">
        <v>3</v>
      </c>
      <c r="H454" s="9" t="s">
        <v>463</v>
      </c>
      <c r="I454" s="9" t="s">
        <v>478</v>
      </c>
      <c r="J454" s="13">
        <v>51.227699999999999</v>
      </c>
      <c r="K454" s="13">
        <v>6.7735000000000003</v>
      </c>
      <c r="L454" s="9" t="s">
        <v>465</v>
      </c>
    </row>
    <row r="455" spans="1:12" ht="12" customHeight="1" x14ac:dyDescent="0.2">
      <c r="A455" s="11">
        <v>298.10500000000002</v>
      </c>
      <c r="B455" s="11">
        <v>-31.4</v>
      </c>
      <c r="C455" s="11">
        <v>-30.9</v>
      </c>
      <c r="D455" s="12">
        <v>0</v>
      </c>
      <c r="E455" s="12">
        <v>0</v>
      </c>
      <c r="F455" s="12">
        <v>0</v>
      </c>
      <c r="G455" s="12">
        <v>10</v>
      </c>
      <c r="H455" s="11" t="s">
        <v>481</v>
      </c>
      <c r="I455" s="11" t="s">
        <v>482</v>
      </c>
      <c r="J455" s="13">
        <v>-17.3</v>
      </c>
      <c r="K455" s="13">
        <v>124.1</v>
      </c>
      <c r="L455" s="9" t="s">
        <v>483</v>
      </c>
    </row>
    <row r="456" spans="1:12" ht="12" customHeight="1" x14ac:dyDescent="0.2">
      <c r="A456" s="11">
        <v>298.10500000000002</v>
      </c>
      <c r="B456" s="11">
        <v>-31.8</v>
      </c>
      <c r="C456" s="11">
        <v>-31.3</v>
      </c>
      <c r="D456" s="12">
        <v>0</v>
      </c>
      <c r="E456" s="12">
        <v>0</v>
      </c>
      <c r="F456" s="12">
        <v>0</v>
      </c>
      <c r="G456" s="12">
        <v>10</v>
      </c>
      <c r="H456" s="11" t="s">
        <v>481</v>
      </c>
      <c r="I456" s="11" t="s">
        <v>484</v>
      </c>
      <c r="J456" s="13">
        <v>-17.3</v>
      </c>
      <c r="K456" s="13">
        <v>124.1</v>
      </c>
      <c r="L456" s="9" t="s">
        <v>483</v>
      </c>
    </row>
    <row r="457" spans="1:12" ht="12" customHeight="1" x14ac:dyDescent="0.2">
      <c r="A457" s="11">
        <v>298.10500000000002</v>
      </c>
      <c r="B457" s="11">
        <v>-31.4</v>
      </c>
      <c r="C457" s="11">
        <v>-31</v>
      </c>
      <c r="D457" s="12">
        <v>0</v>
      </c>
      <c r="E457" s="12">
        <v>0</v>
      </c>
      <c r="F457" s="12">
        <v>0</v>
      </c>
      <c r="G457" s="12">
        <v>10</v>
      </c>
      <c r="H457" s="11" t="s">
        <v>481</v>
      </c>
      <c r="I457" s="11" t="s">
        <v>485</v>
      </c>
      <c r="J457" s="13">
        <v>-17.3</v>
      </c>
      <c r="K457" s="13">
        <v>124.1</v>
      </c>
      <c r="L457" s="9" t="s">
        <v>483</v>
      </c>
    </row>
    <row r="458" spans="1:12" ht="12" customHeight="1" x14ac:dyDescent="0.2">
      <c r="A458" s="11">
        <v>298.10500000000002</v>
      </c>
      <c r="B458" s="11">
        <v>-30.6</v>
      </c>
      <c r="C458" s="11">
        <v>-30.4</v>
      </c>
      <c r="D458" s="12">
        <v>0</v>
      </c>
      <c r="E458" s="12">
        <v>0</v>
      </c>
      <c r="F458" s="12">
        <v>0</v>
      </c>
      <c r="G458" s="12">
        <v>10</v>
      </c>
      <c r="H458" s="11" t="s">
        <v>481</v>
      </c>
      <c r="I458" s="11" t="s">
        <v>486</v>
      </c>
      <c r="J458" s="13">
        <v>-17.3</v>
      </c>
      <c r="K458" s="13">
        <v>124.1</v>
      </c>
      <c r="L458" s="9" t="s">
        <v>483</v>
      </c>
    </row>
    <row r="459" spans="1:12" ht="12" customHeight="1" x14ac:dyDescent="0.2">
      <c r="A459" s="11">
        <v>338.79999999999995</v>
      </c>
      <c r="B459" s="11">
        <v>-31.1</v>
      </c>
      <c r="C459" s="11">
        <v>-30.4</v>
      </c>
      <c r="D459" s="12">
        <v>0</v>
      </c>
      <c r="E459" s="12">
        <v>1</v>
      </c>
      <c r="F459" s="12">
        <v>0</v>
      </c>
      <c r="G459" s="12">
        <v>10</v>
      </c>
      <c r="H459" s="11" t="s">
        <v>481</v>
      </c>
      <c r="I459" s="11" t="s">
        <v>487</v>
      </c>
      <c r="J459" s="13">
        <v>-17.3</v>
      </c>
      <c r="K459" s="13">
        <v>124.1</v>
      </c>
      <c r="L459" s="9" t="s">
        <v>483</v>
      </c>
    </row>
    <row r="460" spans="1:12" ht="12" customHeight="1" x14ac:dyDescent="0.2">
      <c r="A460" s="11">
        <v>338.79999999999995</v>
      </c>
      <c r="B460" s="11">
        <v>-30</v>
      </c>
      <c r="C460" s="11">
        <v>-29.6</v>
      </c>
      <c r="D460" s="12">
        <v>0</v>
      </c>
      <c r="E460" s="12">
        <v>0</v>
      </c>
      <c r="F460" s="12">
        <v>0</v>
      </c>
      <c r="G460" s="12">
        <v>10</v>
      </c>
      <c r="H460" s="11" t="s">
        <v>481</v>
      </c>
      <c r="I460" s="11" t="s">
        <v>488</v>
      </c>
      <c r="J460" s="13">
        <v>-17.3</v>
      </c>
      <c r="K460" s="13">
        <v>124.1</v>
      </c>
      <c r="L460" s="9" t="s">
        <v>483</v>
      </c>
    </row>
    <row r="461" spans="1:12" ht="12" customHeight="1" x14ac:dyDescent="0.2">
      <c r="A461" s="11">
        <v>338.79999999999995</v>
      </c>
      <c r="B461" s="11">
        <v>-29.3</v>
      </c>
      <c r="C461" s="11">
        <v>-28.9</v>
      </c>
      <c r="D461" s="12">
        <v>0</v>
      </c>
      <c r="E461" s="12">
        <v>0</v>
      </c>
      <c r="F461" s="12">
        <v>0</v>
      </c>
      <c r="G461" s="12">
        <v>10</v>
      </c>
      <c r="H461" s="11" t="s">
        <v>481</v>
      </c>
      <c r="I461" s="11" t="s">
        <v>489</v>
      </c>
      <c r="J461" s="13">
        <v>-17.3</v>
      </c>
      <c r="K461" s="13">
        <v>124.1</v>
      </c>
      <c r="L461" s="9" t="s">
        <v>483</v>
      </c>
    </row>
    <row r="462" spans="1:12" ht="12" customHeight="1" x14ac:dyDescent="0.2">
      <c r="A462" s="11">
        <v>338.79999999999995</v>
      </c>
      <c r="B462" s="11">
        <v>-29.8</v>
      </c>
      <c r="C462" s="11">
        <v>-30.7</v>
      </c>
      <c r="D462" s="12">
        <v>0</v>
      </c>
      <c r="E462" s="12">
        <v>1</v>
      </c>
      <c r="F462" s="12">
        <v>0</v>
      </c>
      <c r="G462" s="12">
        <v>10</v>
      </c>
      <c r="H462" s="11" t="s">
        <v>481</v>
      </c>
      <c r="I462" s="11" t="s">
        <v>490</v>
      </c>
      <c r="J462" s="13">
        <v>-17.3</v>
      </c>
      <c r="K462" s="13">
        <v>124.1</v>
      </c>
      <c r="L462" s="9" t="s">
        <v>483</v>
      </c>
    </row>
    <row r="463" spans="1:12" ht="12" customHeight="1" x14ac:dyDescent="0.2">
      <c r="A463" s="11">
        <v>344.9</v>
      </c>
      <c r="B463" s="11">
        <v>-29.4</v>
      </c>
      <c r="C463" s="11">
        <v>-29.4</v>
      </c>
      <c r="D463" s="12">
        <v>0</v>
      </c>
      <c r="E463" s="12">
        <v>0</v>
      </c>
      <c r="F463" s="12">
        <v>0</v>
      </c>
      <c r="G463" s="12">
        <v>10</v>
      </c>
      <c r="H463" s="11" t="s">
        <v>481</v>
      </c>
      <c r="I463" s="11" t="s">
        <v>491</v>
      </c>
      <c r="J463" s="13">
        <v>-17.3</v>
      </c>
      <c r="K463" s="13">
        <v>124.1</v>
      </c>
      <c r="L463" s="9" t="s">
        <v>483</v>
      </c>
    </row>
    <row r="464" spans="1:12" ht="12" customHeight="1" x14ac:dyDescent="0.2">
      <c r="A464" s="11">
        <v>344.9</v>
      </c>
      <c r="B464" s="11">
        <v>-30.2</v>
      </c>
      <c r="C464" s="11">
        <v>-29.7</v>
      </c>
      <c r="D464" s="12">
        <v>0</v>
      </c>
      <c r="E464" s="12">
        <v>0</v>
      </c>
      <c r="F464" s="12">
        <v>0</v>
      </c>
      <c r="G464" s="12">
        <v>10</v>
      </c>
      <c r="H464" s="11" t="s">
        <v>481</v>
      </c>
      <c r="I464" s="11" t="s">
        <v>492</v>
      </c>
      <c r="J464" s="13">
        <v>-17.3</v>
      </c>
      <c r="K464" s="13">
        <v>124.1</v>
      </c>
      <c r="L464" s="9" t="s">
        <v>483</v>
      </c>
    </row>
    <row r="465" spans="1:25" ht="12" customHeight="1" x14ac:dyDescent="0.2">
      <c r="A465" s="11">
        <v>351.54999999999995</v>
      </c>
      <c r="B465" s="11">
        <v>-31.1</v>
      </c>
      <c r="C465" s="11">
        <v>-30.4</v>
      </c>
      <c r="D465" s="12">
        <v>0</v>
      </c>
      <c r="E465" s="12">
        <v>1</v>
      </c>
      <c r="F465" s="12">
        <v>0</v>
      </c>
      <c r="G465" s="12">
        <v>10</v>
      </c>
      <c r="H465" s="11" t="s">
        <v>481</v>
      </c>
      <c r="I465" s="11" t="s">
        <v>493</v>
      </c>
      <c r="J465" s="13">
        <v>-17.3</v>
      </c>
      <c r="K465" s="13">
        <v>124.1</v>
      </c>
      <c r="L465" s="9" t="s">
        <v>483</v>
      </c>
    </row>
    <row r="466" spans="1:25" ht="12" customHeight="1" x14ac:dyDescent="0.2">
      <c r="A466" s="11">
        <v>359.45</v>
      </c>
      <c r="B466" s="11">
        <v>-30.8</v>
      </c>
      <c r="C466" s="11">
        <v>-30.4</v>
      </c>
      <c r="D466" s="12">
        <v>0</v>
      </c>
      <c r="E466" s="12">
        <v>1</v>
      </c>
      <c r="F466" s="12">
        <v>0</v>
      </c>
      <c r="G466" s="12">
        <v>10</v>
      </c>
      <c r="H466" s="11" t="s">
        <v>481</v>
      </c>
      <c r="I466" s="11" t="s">
        <v>494</v>
      </c>
      <c r="J466" s="13">
        <v>-17.3</v>
      </c>
      <c r="K466" s="13">
        <v>124.1</v>
      </c>
      <c r="L466" s="9" t="s">
        <v>483</v>
      </c>
    </row>
    <row r="467" spans="1:25" ht="12" customHeight="1" x14ac:dyDescent="0.2">
      <c r="A467" s="11">
        <v>359.45</v>
      </c>
      <c r="B467" s="11">
        <v>-31.3</v>
      </c>
      <c r="C467" s="11">
        <v>-30.7</v>
      </c>
      <c r="D467" s="12">
        <v>0</v>
      </c>
      <c r="E467" s="12">
        <v>1</v>
      </c>
      <c r="F467" s="12">
        <v>0</v>
      </c>
      <c r="G467" s="12">
        <v>10</v>
      </c>
      <c r="H467" s="11" t="s">
        <v>481</v>
      </c>
      <c r="I467" s="11" t="s">
        <v>495</v>
      </c>
      <c r="J467" s="13">
        <v>-17.3</v>
      </c>
      <c r="K467" s="13">
        <v>124.1</v>
      </c>
      <c r="L467" s="9" t="s">
        <v>483</v>
      </c>
    </row>
    <row r="468" spans="1:25" ht="12" customHeight="1" x14ac:dyDescent="0.2">
      <c r="A468" s="11">
        <v>359.45</v>
      </c>
      <c r="B468" s="11">
        <v>-31.3</v>
      </c>
      <c r="C468" s="11">
        <v>-31</v>
      </c>
      <c r="D468" s="12">
        <v>0</v>
      </c>
      <c r="E468" s="12">
        <v>1</v>
      </c>
      <c r="F468" s="12">
        <v>0</v>
      </c>
      <c r="G468" s="12">
        <v>10</v>
      </c>
      <c r="H468" s="11" t="s">
        <v>481</v>
      </c>
      <c r="I468" s="11" t="s">
        <v>496</v>
      </c>
      <c r="J468" s="13">
        <v>-17.3</v>
      </c>
      <c r="K468" s="13">
        <v>124.1</v>
      </c>
      <c r="L468" s="9" t="s">
        <v>483</v>
      </c>
    </row>
    <row r="469" spans="1:25" ht="12" customHeight="1" x14ac:dyDescent="0.2">
      <c r="A469" s="11">
        <v>359.45</v>
      </c>
      <c r="B469" s="11">
        <v>-31.7</v>
      </c>
      <c r="C469" s="11">
        <v>-31</v>
      </c>
      <c r="D469" s="12">
        <v>0</v>
      </c>
      <c r="E469" s="12">
        <v>1</v>
      </c>
      <c r="F469" s="12">
        <v>0</v>
      </c>
      <c r="G469" s="12">
        <v>10</v>
      </c>
      <c r="H469" s="11" t="s">
        <v>481</v>
      </c>
      <c r="I469" s="11" t="s">
        <v>497</v>
      </c>
      <c r="J469" s="13">
        <v>-17.3</v>
      </c>
      <c r="K469" s="13">
        <v>124.1</v>
      </c>
      <c r="L469" s="9" t="s">
        <v>483</v>
      </c>
    </row>
    <row r="470" spans="1:25" ht="12" customHeight="1" x14ac:dyDescent="0.2">
      <c r="A470" s="11">
        <v>359.45</v>
      </c>
      <c r="B470" s="11">
        <v>-31.5</v>
      </c>
      <c r="C470" s="11">
        <v>-30.6</v>
      </c>
      <c r="D470" s="12">
        <v>0</v>
      </c>
      <c r="E470" s="12">
        <v>1</v>
      </c>
      <c r="F470" s="12">
        <v>0</v>
      </c>
      <c r="G470" s="12">
        <v>10</v>
      </c>
      <c r="H470" s="11" t="s">
        <v>481</v>
      </c>
      <c r="I470" s="11" t="s">
        <v>498</v>
      </c>
      <c r="J470" s="13">
        <v>-17.3</v>
      </c>
      <c r="K470" s="13">
        <v>124.1</v>
      </c>
      <c r="L470" s="9" t="s">
        <v>483</v>
      </c>
    </row>
    <row r="471" spans="1:25" ht="12" customHeight="1" x14ac:dyDescent="0.2">
      <c r="A471" s="11">
        <v>359.45</v>
      </c>
      <c r="B471" s="11">
        <v>-31.2</v>
      </c>
      <c r="C471" s="11">
        <v>-30.7</v>
      </c>
      <c r="D471" s="12">
        <v>0</v>
      </c>
      <c r="E471" s="12">
        <v>1</v>
      </c>
      <c r="F471" s="12">
        <v>0</v>
      </c>
      <c r="G471" s="12">
        <v>10</v>
      </c>
      <c r="H471" s="11" t="s">
        <v>481</v>
      </c>
      <c r="I471" s="11" t="s">
        <v>499</v>
      </c>
      <c r="J471" s="13">
        <v>-17.3</v>
      </c>
      <c r="K471" s="13">
        <v>124.1</v>
      </c>
      <c r="L471" s="9" t="s">
        <v>483</v>
      </c>
    </row>
    <row r="472" spans="1:25" s="23" customFormat="1" x14ac:dyDescent="0.2">
      <c r="A472" s="19">
        <v>360</v>
      </c>
      <c r="B472" s="19">
        <v>-31.8</v>
      </c>
      <c r="C472" s="19">
        <v>-31.7</v>
      </c>
      <c r="D472" s="12">
        <v>1</v>
      </c>
      <c r="E472" s="12">
        <v>0</v>
      </c>
      <c r="F472" s="12">
        <v>0</v>
      </c>
      <c r="G472" s="23">
        <v>0</v>
      </c>
      <c r="H472" s="19" t="s">
        <v>1193</v>
      </c>
      <c r="I472" s="5">
        <v>70.05</v>
      </c>
      <c r="J472" s="24">
        <v>50.5</v>
      </c>
      <c r="K472" s="24">
        <v>20.3</v>
      </c>
      <c r="L472" s="23" t="s">
        <v>1192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</row>
    <row r="473" spans="1:25" s="23" customFormat="1" x14ac:dyDescent="0.2">
      <c r="A473" s="19">
        <v>362</v>
      </c>
      <c r="B473" s="19">
        <v>-31.9</v>
      </c>
      <c r="C473" s="19">
        <v>-31.6</v>
      </c>
      <c r="D473" s="12">
        <v>1</v>
      </c>
      <c r="E473" s="12">
        <v>0</v>
      </c>
      <c r="F473" s="12">
        <v>0</v>
      </c>
      <c r="G473" s="23">
        <v>0</v>
      </c>
      <c r="H473" s="19" t="s">
        <v>1193</v>
      </c>
      <c r="I473" s="5">
        <v>66.05</v>
      </c>
      <c r="J473" s="24">
        <v>50.5</v>
      </c>
      <c r="K473" s="24">
        <v>20.3</v>
      </c>
      <c r="L473" s="23" t="s">
        <v>1192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</row>
    <row r="474" spans="1:25" s="23" customFormat="1" x14ac:dyDescent="0.2">
      <c r="A474" s="19">
        <v>365.5</v>
      </c>
      <c r="B474" s="19">
        <v>-31.9</v>
      </c>
      <c r="C474" s="19">
        <v>-31.6</v>
      </c>
      <c r="D474" s="12">
        <v>1</v>
      </c>
      <c r="E474" s="12">
        <v>0</v>
      </c>
      <c r="F474" s="12">
        <v>0</v>
      </c>
      <c r="G474" s="23">
        <v>0</v>
      </c>
      <c r="H474" s="19" t="s">
        <v>1193</v>
      </c>
      <c r="I474" s="5">
        <v>62.25</v>
      </c>
      <c r="J474" s="24">
        <v>50.5</v>
      </c>
      <c r="K474" s="24">
        <v>20.3</v>
      </c>
      <c r="L474" s="23" t="s">
        <v>1192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</row>
    <row r="475" spans="1:25" s="23" customFormat="1" x14ac:dyDescent="0.2">
      <c r="A475" s="19">
        <v>366</v>
      </c>
      <c r="B475" s="19">
        <v>-31.4</v>
      </c>
      <c r="C475" s="19">
        <v>-31.2</v>
      </c>
      <c r="D475" s="12">
        <v>1</v>
      </c>
      <c r="E475" s="12">
        <v>0</v>
      </c>
      <c r="F475" s="12">
        <v>0</v>
      </c>
      <c r="G475" s="23">
        <v>0</v>
      </c>
      <c r="H475" s="19" t="s">
        <v>1193</v>
      </c>
      <c r="I475" s="5">
        <v>58.85</v>
      </c>
      <c r="J475" s="24">
        <v>50.5</v>
      </c>
      <c r="K475" s="24">
        <v>20.3</v>
      </c>
      <c r="L475" s="23" t="s">
        <v>1192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</row>
    <row r="476" spans="1:25" s="23" customFormat="1" x14ac:dyDescent="0.2">
      <c r="A476" s="19">
        <v>367</v>
      </c>
      <c r="B476" s="19">
        <v>-31.5</v>
      </c>
      <c r="C476" s="19">
        <v>-31.1</v>
      </c>
      <c r="D476" s="12">
        <v>1</v>
      </c>
      <c r="E476" s="12">
        <v>0</v>
      </c>
      <c r="F476" s="12">
        <v>0</v>
      </c>
      <c r="G476" s="23">
        <v>0</v>
      </c>
      <c r="H476" s="19" t="s">
        <v>1193</v>
      </c>
      <c r="I476" s="5">
        <v>56.35</v>
      </c>
      <c r="J476" s="24">
        <v>50.5</v>
      </c>
      <c r="K476" s="24">
        <v>20.3</v>
      </c>
      <c r="L476" s="23" t="s">
        <v>1192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</row>
    <row r="477" spans="1:25" s="23" customFormat="1" x14ac:dyDescent="0.2">
      <c r="A477" s="19">
        <v>367.8</v>
      </c>
      <c r="B477" s="19">
        <v>-30.9</v>
      </c>
      <c r="C477" s="19">
        <v>-30.3</v>
      </c>
      <c r="D477" s="12">
        <v>1</v>
      </c>
      <c r="E477" s="12">
        <v>0</v>
      </c>
      <c r="F477" s="12">
        <v>0</v>
      </c>
      <c r="G477" s="23">
        <v>0</v>
      </c>
      <c r="H477" s="19" t="s">
        <v>1193</v>
      </c>
      <c r="I477" s="5">
        <v>54.75</v>
      </c>
      <c r="J477" s="24">
        <v>50.5</v>
      </c>
      <c r="K477" s="24">
        <v>20.3</v>
      </c>
      <c r="L477" s="23" t="s">
        <v>1192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</row>
    <row r="478" spans="1:25" s="23" customFormat="1" x14ac:dyDescent="0.2">
      <c r="A478" s="19">
        <v>368</v>
      </c>
      <c r="B478" s="19">
        <v>-30.2</v>
      </c>
      <c r="C478" s="19">
        <v>-29.8</v>
      </c>
      <c r="D478" s="12">
        <v>1</v>
      </c>
      <c r="E478" s="12">
        <v>0</v>
      </c>
      <c r="F478" s="12">
        <v>0</v>
      </c>
      <c r="G478" s="23">
        <v>0</v>
      </c>
      <c r="H478" s="19" t="s">
        <v>1193</v>
      </c>
      <c r="I478" s="5">
        <v>51.65</v>
      </c>
      <c r="J478" s="24">
        <v>50.5</v>
      </c>
      <c r="K478" s="24">
        <v>20.3</v>
      </c>
      <c r="L478" s="23" t="s">
        <v>1192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</row>
    <row r="479" spans="1:25" s="23" customFormat="1" x14ac:dyDescent="0.2">
      <c r="A479" s="19">
        <v>368.5</v>
      </c>
      <c r="B479" s="19">
        <v>-30.4</v>
      </c>
      <c r="C479" s="19">
        <v>-30</v>
      </c>
      <c r="D479" s="12">
        <v>1</v>
      </c>
      <c r="E479" s="12">
        <v>0</v>
      </c>
      <c r="F479" s="12">
        <v>0</v>
      </c>
      <c r="G479" s="23">
        <v>0</v>
      </c>
      <c r="H479" s="19" t="s">
        <v>1193</v>
      </c>
      <c r="I479" s="5">
        <v>50.35</v>
      </c>
      <c r="J479" s="24">
        <v>50.5</v>
      </c>
      <c r="K479" s="24">
        <v>20.3</v>
      </c>
      <c r="L479" s="23" t="s">
        <v>1192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</row>
    <row r="480" spans="1:25" s="23" customFormat="1" x14ac:dyDescent="0.2">
      <c r="A480" s="19">
        <v>369</v>
      </c>
      <c r="B480" s="19">
        <v>-30.1</v>
      </c>
      <c r="C480" s="19">
        <v>-29.7</v>
      </c>
      <c r="D480" s="12">
        <v>1</v>
      </c>
      <c r="E480" s="12">
        <v>0</v>
      </c>
      <c r="F480" s="12">
        <v>0</v>
      </c>
      <c r="G480" s="23">
        <v>0</v>
      </c>
      <c r="H480" s="19" t="s">
        <v>1193</v>
      </c>
      <c r="I480" s="5">
        <v>49.35</v>
      </c>
      <c r="J480" s="24">
        <v>50.5</v>
      </c>
      <c r="K480" s="24">
        <v>20.3</v>
      </c>
      <c r="L480" s="23" t="s">
        <v>1192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</row>
    <row r="481" spans="1:25" s="23" customFormat="1" x14ac:dyDescent="0.2">
      <c r="A481" s="19">
        <v>370.5</v>
      </c>
      <c r="B481" s="19">
        <v>-30.4</v>
      </c>
      <c r="C481" s="19">
        <v>-29.9</v>
      </c>
      <c r="D481" s="12">
        <v>1</v>
      </c>
      <c r="E481" s="12">
        <v>0</v>
      </c>
      <c r="F481" s="12">
        <v>0</v>
      </c>
      <c r="G481" s="23">
        <v>0</v>
      </c>
      <c r="H481" s="19" t="s">
        <v>1193</v>
      </c>
      <c r="I481" s="5">
        <v>49.25</v>
      </c>
      <c r="J481" s="24">
        <v>50.5</v>
      </c>
      <c r="K481" s="24">
        <v>20.3</v>
      </c>
      <c r="L481" s="23" t="s">
        <v>1192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</row>
    <row r="482" spans="1:25" s="23" customFormat="1" x14ac:dyDescent="0.2">
      <c r="A482" s="19">
        <v>371</v>
      </c>
      <c r="B482" s="19">
        <v>-30.4</v>
      </c>
      <c r="C482" s="19">
        <v>-30.1</v>
      </c>
      <c r="D482" s="12">
        <v>1</v>
      </c>
      <c r="E482" s="12">
        <v>0</v>
      </c>
      <c r="F482" s="12">
        <v>0</v>
      </c>
      <c r="G482" s="23">
        <v>0</v>
      </c>
      <c r="H482" s="19" t="s">
        <v>1193</v>
      </c>
      <c r="I482" s="5">
        <v>46.4</v>
      </c>
      <c r="J482" s="24">
        <v>50.5</v>
      </c>
      <c r="K482" s="24">
        <v>20.3</v>
      </c>
      <c r="L482" s="23" t="s">
        <v>1192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</row>
    <row r="483" spans="1:25" s="23" customFormat="1" x14ac:dyDescent="0.2">
      <c r="A483" s="19">
        <v>371</v>
      </c>
      <c r="B483" s="19">
        <v>-31.6</v>
      </c>
      <c r="C483" s="19">
        <v>-31.2</v>
      </c>
      <c r="D483" s="12">
        <v>1</v>
      </c>
      <c r="E483" s="12">
        <v>0</v>
      </c>
      <c r="F483" s="12">
        <v>0</v>
      </c>
      <c r="G483" s="23">
        <v>0</v>
      </c>
      <c r="H483" s="19" t="s">
        <v>1193</v>
      </c>
      <c r="I483" s="5">
        <v>45.9</v>
      </c>
      <c r="J483" s="24">
        <v>50.5</v>
      </c>
      <c r="K483" s="24">
        <v>20.3</v>
      </c>
      <c r="L483" s="23" t="s">
        <v>1192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</row>
    <row r="484" spans="1:25" s="23" customFormat="1" x14ac:dyDescent="0.2">
      <c r="A484" s="19">
        <v>372.9</v>
      </c>
      <c r="B484" s="19">
        <v>-31.6</v>
      </c>
      <c r="C484" s="19">
        <v>-30.9</v>
      </c>
      <c r="D484" s="12">
        <v>1</v>
      </c>
      <c r="E484" s="12">
        <v>0</v>
      </c>
      <c r="F484" s="12">
        <v>0</v>
      </c>
      <c r="G484" s="23">
        <v>0</v>
      </c>
      <c r="H484" s="19" t="s">
        <v>1193</v>
      </c>
      <c r="I484" s="5">
        <v>45.2</v>
      </c>
      <c r="J484" s="24">
        <v>50.5</v>
      </c>
      <c r="K484" s="24">
        <v>20.3</v>
      </c>
      <c r="L484" s="23" t="s">
        <v>1192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</row>
    <row r="485" spans="1:25" s="23" customFormat="1" x14ac:dyDescent="0.2">
      <c r="A485" s="19">
        <v>373</v>
      </c>
      <c r="B485" s="19">
        <v>-33</v>
      </c>
      <c r="C485" s="19">
        <v>-32.5</v>
      </c>
      <c r="D485" s="12">
        <v>1</v>
      </c>
      <c r="E485" s="12">
        <v>0</v>
      </c>
      <c r="F485" s="12">
        <v>0</v>
      </c>
      <c r="G485" s="23">
        <v>0</v>
      </c>
      <c r="H485" s="19" t="s">
        <v>1193</v>
      </c>
      <c r="I485" s="5">
        <v>44.7</v>
      </c>
      <c r="J485" s="24">
        <v>50.5</v>
      </c>
      <c r="K485" s="24">
        <v>20.3</v>
      </c>
      <c r="L485" s="23" t="s">
        <v>1192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</row>
    <row r="486" spans="1:25" s="23" customFormat="1" x14ac:dyDescent="0.2">
      <c r="A486" s="19">
        <v>373.5</v>
      </c>
      <c r="B486" s="19">
        <v>-33</v>
      </c>
      <c r="C486" s="19">
        <v>-33</v>
      </c>
      <c r="D486" s="12">
        <v>1</v>
      </c>
      <c r="E486" s="12">
        <v>0</v>
      </c>
      <c r="F486" s="12">
        <v>0</v>
      </c>
      <c r="G486" s="23">
        <v>0</v>
      </c>
      <c r="H486" s="19" t="s">
        <v>1193</v>
      </c>
      <c r="I486" s="5">
        <v>44.300000000000004</v>
      </c>
      <c r="J486" s="24">
        <v>50.5</v>
      </c>
      <c r="K486" s="24">
        <v>20.3</v>
      </c>
      <c r="L486" s="23" t="s">
        <v>1192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</row>
    <row r="487" spans="1:25" s="23" customFormat="1" x14ac:dyDescent="0.2">
      <c r="A487" s="19">
        <v>374</v>
      </c>
      <c r="B487" s="19">
        <v>-33.299999999999997</v>
      </c>
      <c r="C487" s="19">
        <v>-33.200000000000003</v>
      </c>
      <c r="D487" s="12">
        <v>1</v>
      </c>
      <c r="E487" s="12">
        <v>0</v>
      </c>
      <c r="F487" s="12">
        <v>0</v>
      </c>
      <c r="G487" s="23">
        <v>0</v>
      </c>
      <c r="H487" s="19" t="s">
        <v>1193</v>
      </c>
      <c r="I487" s="5">
        <v>43.4</v>
      </c>
      <c r="J487" s="24">
        <v>50.5</v>
      </c>
      <c r="K487" s="24">
        <v>20.3</v>
      </c>
      <c r="L487" s="23" t="s">
        <v>1192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</row>
    <row r="488" spans="1:25" s="23" customFormat="1" x14ac:dyDescent="0.2">
      <c r="A488" s="19">
        <v>374.5</v>
      </c>
      <c r="B488" s="19">
        <v>-32.799999999999997</v>
      </c>
      <c r="C488" s="19">
        <v>-32.4</v>
      </c>
      <c r="D488" s="12">
        <v>1</v>
      </c>
      <c r="E488" s="12">
        <v>0</v>
      </c>
      <c r="F488" s="12">
        <v>0</v>
      </c>
      <c r="G488" s="23">
        <v>0</v>
      </c>
      <c r="H488" s="19" t="s">
        <v>1193</v>
      </c>
      <c r="I488" s="5">
        <v>42.5</v>
      </c>
      <c r="J488" s="24">
        <v>50.5</v>
      </c>
      <c r="K488" s="24">
        <v>20.3</v>
      </c>
      <c r="L488" s="23" t="s">
        <v>1192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</row>
    <row r="489" spans="1:25" s="23" customFormat="1" x14ac:dyDescent="0.2">
      <c r="A489" s="19">
        <v>375</v>
      </c>
      <c r="B489" s="19">
        <v>-33.1</v>
      </c>
      <c r="C489" s="19">
        <v>-32</v>
      </c>
      <c r="D489" s="12">
        <v>1</v>
      </c>
      <c r="E489" s="12">
        <v>0</v>
      </c>
      <c r="F489" s="12">
        <v>0</v>
      </c>
      <c r="G489" s="23">
        <v>0</v>
      </c>
      <c r="H489" s="19" t="s">
        <v>1193</v>
      </c>
      <c r="I489" s="5">
        <v>40.300000000000004</v>
      </c>
      <c r="J489" s="24">
        <v>50.5</v>
      </c>
      <c r="K489" s="24">
        <v>20.3</v>
      </c>
      <c r="L489" s="23" t="s">
        <v>1192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</row>
    <row r="490" spans="1:25" s="23" customFormat="1" x14ac:dyDescent="0.2">
      <c r="A490" s="19">
        <v>376</v>
      </c>
      <c r="B490" s="19">
        <v>-33.200000000000003</v>
      </c>
      <c r="C490" s="19">
        <v>-32.799999999999997</v>
      </c>
      <c r="D490" s="12">
        <v>1</v>
      </c>
      <c r="E490" s="12">
        <v>0</v>
      </c>
      <c r="F490" s="12">
        <v>0</v>
      </c>
      <c r="G490" s="23">
        <v>0</v>
      </c>
      <c r="H490" s="19" t="s">
        <v>1193</v>
      </c>
      <c r="I490" s="5">
        <v>36.5</v>
      </c>
      <c r="J490" s="24">
        <v>50.5</v>
      </c>
      <c r="K490" s="24">
        <v>20.3</v>
      </c>
      <c r="L490" s="23" t="s">
        <v>1192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</row>
    <row r="491" spans="1:25" s="23" customFormat="1" x14ac:dyDescent="0.2">
      <c r="A491" s="19">
        <v>377</v>
      </c>
      <c r="B491" s="19">
        <v>-33.1</v>
      </c>
      <c r="C491" s="19">
        <v>-33</v>
      </c>
      <c r="D491" s="12">
        <v>1</v>
      </c>
      <c r="E491" s="12">
        <v>0</v>
      </c>
      <c r="F491" s="12">
        <v>0</v>
      </c>
      <c r="G491" s="23">
        <v>0</v>
      </c>
      <c r="H491" s="19" t="s">
        <v>1193</v>
      </c>
      <c r="I491" s="5">
        <v>34.4</v>
      </c>
      <c r="J491" s="24">
        <v>50.5</v>
      </c>
      <c r="K491" s="24">
        <v>20.3</v>
      </c>
      <c r="L491" s="23" t="s">
        <v>1192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</row>
    <row r="492" spans="1:25" s="23" customFormat="1" x14ac:dyDescent="0.2">
      <c r="A492" s="19">
        <v>378</v>
      </c>
      <c r="B492" s="19">
        <v>-33</v>
      </c>
      <c r="C492" s="19">
        <v>-32.299999999999997</v>
      </c>
      <c r="D492" s="12">
        <v>1</v>
      </c>
      <c r="E492" s="12">
        <v>0</v>
      </c>
      <c r="F492" s="12">
        <v>0</v>
      </c>
      <c r="G492" s="23">
        <v>0</v>
      </c>
      <c r="H492" s="19" t="s">
        <v>1193</v>
      </c>
      <c r="I492" s="5">
        <v>31.8</v>
      </c>
      <c r="J492" s="24">
        <v>50.5</v>
      </c>
      <c r="K492" s="24">
        <v>20.3</v>
      </c>
      <c r="L492" s="23" t="s">
        <v>1192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</row>
    <row r="493" spans="1:25" s="23" customFormat="1" x14ac:dyDescent="0.2">
      <c r="A493" s="19">
        <v>378</v>
      </c>
      <c r="B493" s="19">
        <v>-33.5</v>
      </c>
      <c r="C493" s="19">
        <v>-32.799999999999997</v>
      </c>
      <c r="D493" s="12">
        <v>1</v>
      </c>
      <c r="E493" s="12">
        <v>0</v>
      </c>
      <c r="F493" s="12">
        <v>0</v>
      </c>
      <c r="G493" s="23">
        <v>0</v>
      </c>
      <c r="H493" s="19" t="s">
        <v>1193</v>
      </c>
      <c r="I493" s="5">
        <v>29.900000000000002</v>
      </c>
      <c r="J493" s="24">
        <v>50.5</v>
      </c>
      <c r="K493" s="24">
        <v>20.3</v>
      </c>
      <c r="L493" s="23" t="s">
        <v>1192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</row>
    <row r="494" spans="1:25" s="23" customFormat="1" x14ac:dyDescent="0.2">
      <c r="A494" s="19">
        <v>379</v>
      </c>
      <c r="B494" s="19">
        <v>-33.200000000000003</v>
      </c>
      <c r="C494" s="19">
        <v>-32.1</v>
      </c>
      <c r="D494" s="12">
        <v>1</v>
      </c>
      <c r="E494" s="12">
        <v>0</v>
      </c>
      <c r="F494" s="12">
        <v>0</v>
      </c>
      <c r="G494" s="23">
        <v>0</v>
      </c>
      <c r="H494" s="19" t="s">
        <v>1193</v>
      </c>
      <c r="I494" s="5">
        <v>23.55</v>
      </c>
      <c r="J494" s="24">
        <v>50.5</v>
      </c>
      <c r="K494" s="24">
        <v>20.3</v>
      </c>
      <c r="L494" s="23" t="s">
        <v>1192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</row>
    <row r="495" spans="1:25" ht="12" customHeight="1" x14ac:dyDescent="0.2">
      <c r="A495" s="11">
        <v>441</v>
      </c>
      <c r="B495" s="11">
        <v>-33.700000000000003</v>
      </c>
      <c r="C495" s="11">
        <v>-33.9</v>
      </c>
      <c r="D495" s="12">
        <v>1</v>
      </c>
      <c r="E495" s="12">
        <v>0</v>
      </c>
      <c r="F495" s="12">
        <v>0</v>
      </c>
      <c r="G495" s="23">
        <v>0</v>
      </c>
      <c r="H495" s="9" t="s">
        <v>500</v>
      </c>
      <c r="I495" s="9" t="s">
        <v>501</v>
      </c>
      <c r="J495" s="13">
        <v>42.132153000000002</v>
      </c>
      <c r="K495" s="13">
        <v>-90.664201000000006</v>
      </c>
      <c r="L495" s="9" t="s">
        <v>502</v>
      </c>
    </row>
    <row r="496" spans="1:25" ht="12" customHeight="1" x14ac:dyDescent="0.2">
      <c r="A496" s="11">
        <v>442</v>
      </c>
      <c r="B496" s="11">
        <v>-33.6</v>
      </c>
      <c r="C496" s="11">
        <v>-33.700000000000003</v>
      </c>
      <c r="D496" s="12">
        <v>1</v>
      </c>
      <c r="E496" s="12">
        <v>0</v>
      </c>
      <c r="F496" s="12">
        <v>0</v>
      </c>
      <c r="G496" s="12">
        <v>0</v>
      </c>
      <c r="H496" s="9" t="s">
        <v>500</v>
      </c>
      <c r="I496" s="9" t="s">
        <v>503</v>
      </c>
      <c r="J496" s="13">
        <v>42.132153000000002</v>
      </c>
      <c r="K496" s="13">
        <v>-90.664201000000006</v>
      </c>
      <c r="L496" s="9" t="s">
        <v>502</v>
      </c>
    </row>
    <row r="497" spans="1:12" ht="12" customHeight="1" x14ac:dyDescent="0.2">
      <c r="A497" s="11">
        <v>442</v>
      </c>
      <c r="B497" s="11">
        <v>-32.4</v>
      </c>
      <c r="C497" s="11">
        <v>-32.1</v>
      </c>
      <c r="D497" s="12">
        <v>1</v>
      </c>
      <c r="E497" s="12">
        <v>0</v>
      </c>
      <c r="F497" s="12">
        <v>0</v>
      </c>
      <c r="G497" s="12">
        <v>0</v>
      </c>
      <c r="H497" s="9" t="s">
        <v>500</v>
      </c>
      <c r="I497" s="9" t="s">
        <v>504</v>
      </c>
      <c r="J497" s="13">
        <v>42.132153000000002</v>
      </c>
      <c r="K497" s="13">
        <v>-90.664201000000006</v>
      </c>
      <c r="L497" s="9" t="s">
        <v>502</v>
      </c>
    </row>
    <row r="498" spans="1:12" ht="12" customHeight="1" x14ac:dyDescent="0.2">
      <c r="A498" s="11">
        <v>443</v>
      </c>
      <c r="B498" s="11">
        <v>-33.6</v>
      </c>
      <c r="C498" s="11">
        <v>-33.700000000000003</v>
      </c>
      <c r="D498" s="12">
        <v>1</v>
      </c>
      <c r="E498" s="12">
        <v>1</v>
      </c>
      <c r="F498" s="12">
        <v>0</v>
      </c>
      <c r="G498" s="12">
        <v>0</v>
      </c>
      <c r="H498" s="9" t="s">
        <v>500</v>
      </c>
      <c r="I498" s="9" t="s">
        <v>505</v>
      </c>
      <c r="J498" s="13">
        <v>42.132153000000002</v>
      </c>
      <c r="K498" s="13">
        <v>-90.664201000000006</v>
      </c>
      <c r="L498" s="9" t="s">
        <v>502</v>
      </c>
    </row>
    <row r="499" spans="1:12" ht="12" customHeight="1" x14ac:dyDescent="0.2">
      <c r="A499" s="11">
        <v>443</v>
      </c>
      <c r="B499" s="11">
        <v>-34.4</v>
      </c>
      <c r="C499" s="11">
        <v>-34.200000000000003</v>
      </c>
      <c r="D499" s="12">
        <v>1</v>
      </c>
      <c r="E499" s="12">
        <v>1</v>
      </c>
      <c r="F499" s="12">
        <v>0</v>
      </c>
      <c r="G499" s="12">
        <v>0</v>
      </c>
      <c r="H499" s="9" t="s">
        <v>500</v>
      </c>
      <c r="I499" s="9" t="s">
        <v>506</v>
      </c>
      <c r="J499" s="13">
        <v>40.931471999999999</v>
      </c>
      <c r="K499" s="13">
        <v>-91.147599999999997</v>
      </c>
      <c r="L499" s="9" t="s">
        <v>502</v>
      </c>
    </row>
    <row r="500" spans="1:12" ht="12" customHeight="1" x14ac:dyDescent="0.2">
      <c r="A500" s="11">
        <v>443</v>
      </c>
      <c r="B500" s="11">
        <v>-32.700000000000003</v>
      </c>
      <c r="C500" s="11">
        <v>-34</v>
      </c>
      <c r="D500" s="12">
        <v>1</v>
      </c>
      <c r="E500" s="12">
        <v>1</v>
      </c>
      <c r="F500" s="12">
        <v>0</v>
      </c>
      <c r="G500" s="12">
        <v>0</v>
      </c>
      <c r="H500" s="9" t="s">
        <v>500</v>
      </c>
      <c r="I500" s="9" t="s">
        <v>507</v>
      </c>
      <c r="J500" s="13">
        <v>40.931471999999999</v>
      </c>
      <c r="K500" s="13">
        <v>-91.147599999999997</v>
      </c>
      <c r="L500" s="9" t="s">
        <v>502</v>
      </c>
    </row>
    <row r="501" spans="1:12" ht="12" customHeight="1" x14ac:dyDescent="0.2">
      <c r="A501" s="11">
        <v>443</v>
      </c>
      <c r="B501" s="11">
        <v>-33.4</v>
      </c>
      <c r="C501" s="11">
        <v>-33.4</v>
      </c>
      <c r="D501" s="12">
        <v>1</v>
      </c>
      <c r="E501" s="12">
        <v>1</v>
      </c>
      <c r="F501" s="12">
        <v>0</v>
      </c>
      <c r="G501" s="12">
        <v>0</v>
      </c>
      <c r="H501" s="9" t="s">
        <v>500</v>
      </c>
      <c r="I501" s="9" t="s">
        <v>508</v>
      </c>
      <c r="J501" s="13">
        <v>40.648665999999999</v>
      </c>
      <c r="K501" s="13">
        <v>-90.312639000000004</v>
      </c>
      <c r="L501" s="9" t="s">
        <v>509</v>
      </c>
    </row>
    <row r="502" spans="1:12" ht="12" customHeight="1" x14ac:dyDescent="0.2">
      <c r="A502" s="11">
        <v>443</v>
      </c>
      <c r="B502" s="11">
        <v>-32.799999999999997</v>
      </c>
      <c r="C502" s="11">
        <v>-33.1</v>
      </c>
      <c r="D502" s="12">
        <v>1</v>
      </c>
      <c r="E502" s="12">
        <v>0</v>
      </c>
      <c r="F502" s="12">
        <v>0</v>
      </c>
      <c r="G502" s="12">
        <v>0</v>
      </c>
      <c r="H502" s="9" t="s">
        <v>500</v>
      </c>
      <c r="I502" s="9" t="s">
        <v>510</v>
      </c>
      <c r="J502" s="13">
        <v>39.199596999999997</v>
      </c>
      <c r="K502" s="13">
        <v>-87.038713000000001</v>
      </c>
      <c r="L502" s="9" t="s">
        <v>509</v>
      </c>
    </row>
    <row r="503" spans="1:12" ht="12" customHeight="1" x14ac:dyDescent="0.2">
      <c r="A503" s="11">
        <v>443</v>
      </c>
      <c r="B503" s="11">
        <v>-31.9</v>
      </c>
      <c r="C503" s="11">
        <v>-31.4</v>
      </c>
      <c r="D503" s="12">
        <v>1</v>
      </c>
      <c r="E503" s="12">
        <v>0</v>
      </c>
      <c r="F503" s="12">
        <v>0</v>
      </c>
      <c r="G503" s="12">
        <v>0</v>
      </c>
      <c r="H503" s="9" t="s">
        <v>500</v>
      </c>
      <c r="I503" s="9" t="s">
        <v>511</v>
      </c>
      <c r="J503" s="13">
        <v>39.199596999999997</v>
      </c>
      <c r="K503" s="13">
        <v>-87.038713000000001</v>
      </c>
      <c r="L503" s="9" t="s">
        <v>509</v>
      </c>
    </row>
    <row r="504" spans="1:12" ht="12" customHeight="1" x14ac:dyDescent="0.2">
      <c r="A504" s="11">
        <v>443</v>
      </c>
      <c r="B504" s="11">
        <v>-33.299999999999997</v>
      </c>
      <c r="C504" s="11">
        <v>-33.1</v>
      </c>
      <c r="D504" s="12">
        <v>1</v>
      </c>
      <c r="E504" s="12">
        <v>0</v>
      </c>
      <c r="F504" s="12">
        <v>0</v>
      </c>
      <c r="G504" s="12">
        <v>0</v>
      </c>
      <c r="H504" s="9" t="s">
        <v>500</v>
      </c>
      <c r="I504" s="9" t="s">
        <v>512</v>
      </c>
      <c r="J504" s="13">
        <v>39.199596999999997</v>
      </c>
      <c r="K504" s="13">
        <v>-87.038713000000001</v>
      </c>
      <c r="L504" s="9" t="s">
        <v>509</v>
      </c>
    </row>
    <row r="505" spans="1:12" ht="12" customHeight="1" x14ac:dyDescent="0.2">
      <c r="A505" s="11">
        <v>443</v>
      </c>
      <c r="B505" s="11">
        <v>-31.8</v>
      </c>
      <c r="C505" s="11">
        <v>-31.7</v>
      </c>
      <c r="D505" s="12">
        <v>1</v>
      </c>
      <c r="E505" s="12">
        <v>0</v>
      </c>
      <c r="F505" s="12">
        <v>0</v>
      </c>
      <c r="G505" s="12">
        <v>0</v>
      </c>
      <c r="H505" s="9" t="s">
        <v>500</v>
      </c>
      <c r="I505" s="9" t="s">
        <v>513</v>
      </c>
      <c r="J505" s="13">
        <v>39.199596999999997</v>
      </c>
      <c r="K505" s="13">
        <v>-87.038713000000001</v>
      </c>
      <c r="L505" s="9" t="s">
        <v>509</v>
      </c>
    </row>
    <row r="506" spans="1:12" ht="12" customHeight="1" x14ac:dyDescent="0.2">
      <c r="A506" s="11">
        <v>444</v>
      </c>
      <c r="B506" s="11">
        <v>-34</v>
      </c>
      <c r="C506" s="11">
        <v>-34.200000000000003</v>
      </c>
      <c r="D506" s="12">
        <v>1</v>
      </c>
      <c r="E506" s="12">
        <v>1</v>
      </c>
      <c r="F506" s="12">
        <v>0</v>
      </c>
      <c r="G506" s="12">
        <v>0</v>
      </c>
      <c r="H506" s="9" t="s">
        <v>500</v>
      </c>
      <c r="I506" s="9" t="s">
        <v>514</v>
      </c>
      <c r="J506" s="13">
        <v>42.132153000000002</v>
      </c>
      <c r="K506" s="13">
        <v>-90.664201000000006</v>
      </c>
      <c r="L506" s="9" t="s">
        <v>502</v>
      </c>
    </row>
    <row r="507" spans="1:12" ht="12" customHeight="1" x14ac:dyDescent="0.2">
      <c r="A507" s="11">
        <v>444</v>
      </c>
      <c r="B507" s="11">
        <v>-31.8</v>
      </c>
      <c r="C507" s="11">
        <v>-33.799999999999997</v>
      </c>
      <c r="D507" s="12">
        <v>1</v>
      </c>
      <c r="E507" s="12">
        <v>1</v>
      </c>
      <c r="F507" s="12">
        <v>0</v>
      </c>
      <c r="G507" s="12">
        <v>0</v>
      </c>
      <c r="H507" s="9" t="s">
        <v>500</v>
      </c>
      <c r="I507" s="9" t="s">
        <v>515</v>
      </c>
      <c r="J507" s="13">
        <v>40.648665999999999</v>
      </c>
      <c r="K507" s="13">
        <v>-90.312639000000004</v>
      </c>
      <c r="L507" s="9" t="s">
        <v>509</v>
      </c>
    </row>
    <row r="508" spans="1:12" ht="12" customHeight="1" x14ac:dyDescent="0.2">
      <c r="A508" s="11">
        <v>445</v>
      </c>
      <c r="B508" s="11">
        <v>-34.5</v>
      </c>
      <c r="C508" s="11">
        <v>-32.799999999999997</v>
      </c>
      <c r="D508" s="12">
        <v>1</v>
      </c>
      <c r="E508" s="12">
        <v>1</v>
      </c>
      <c r="F508" s="12">
        <v>0</v>
      </c>
      <c r="G508" s="12">
        <v>0</v>
      </c>
      <c r="H508" s="9" t="s">
        <v>500</v>
      </c>
      <c r="I508" s="9" t="s">
        <v>516</v>
      </c>
      <c r="J508" s="13">
        <v>42.132153000000002</v>
      </c>
      <c r="K508" s="13">
        <v>-90.664201000000006</v>
      </c>
      <c r="L508" s="9" t="s">
        <v>502</v>
      </c>
    </row>
    <row r="509" spans="1:12" ht="12" customHeight="1" x14ac:dyDescent="0.2">
      <c r="A509" s="11">
        <v>445</v>
      </c>
      <c r="B509" s="11">
        <v>-33.4</v>
      </c>
      <c r="C509" s="11">
        <v>-33.4</v>
      </c>
      <c r="D509" s="12">
        <v>1</v>
      </c>
      <c r="E509" s="12">
        <v>0</v>
      </c>
      <c r="F509" s="12">
        <v>0</v>
      </c>
      <c r="G509" s="12">
        <v>0</v>
      </c>
      <c r="H509" s="9" t="s">
        <v>500</v>
      </c>
      <c r="I509" s="9" t="s">
        <v>517</v>
      </c>
      <c r="J509" s="13">
        <v>40.648665999999999</v>
      </c>
      <c r="K509" s="13">
        <v>-90.312639000000004</v>
      </c>
      <c r="L509" s="9" t="s">
        <v>509</v>
      </c>
    </row>
    <row r="510" spans="1:12" ht="12" customHeight="1" x14ac:dyDescent="0.2">
      <c r="A510" s="11">
        <v>452</v>
      </c>
      <c r="B510" s="11">
        <v>-29.312266999999999</v>
      </c>
      <c r="C510" s="11">
        <v>-29.189658000000001</v>
      </c>
      <c r="D510" s="12">
        <v>1</v>
      </c>
      <c r="E510" s="12">
        <v>1</v>
      </c>
      <c r="F510" s="12">
        <v>0</v>
      </c>
      <c r="G510" s="12">
        <v>0</v>
      </c>
      <c r="H510" s="9" t="s">
        <v>518</v>
      </c>
      <c r="I510" s="9" t="s">
        <v>519</v>
      </c>
      <c r="J510" s="13">
        <v>42.068899999999999</v>
      </c>
      <c r="K510" s="13">
        <v>-90.665700000000001</v>
      </c>
      <c r="L510" s="9" t="s">
        <v>520</v>
      </c>
    </row>
    <row r="511" spans="1:12" ht="12" customHeight="1" x14ac:dyDescent="0.2">
      <c r="A511" s="11">
        <v>452.2</v>
      </c>
      <c r="B511" s="11">
        <v>-29.385144</v>
      </c>
      <c r="C511" s="11">
        <v>-29.687716000000002</v>
      </c>
      <c r="D511" s="12">
        <v>1</v>
      </c>
      <c r="E511" s="12">
        <v>1</v>
      </c>
      <c r="F511" s="12">
        <v>0</v>
      </c>
      <c r="G511" s="12">
        <v>0</v>
      </c>
      <c r="H511" s="9" t="s">
        <v>518</v>
      </c>
      <c r="I511" s="9" t="s">
        <v>521</v>
      </c>
      <c r="J511" s="13">
        <v>42.068899999999999</v>
      </c>
      <c r="K511" s="13">
        <v>-90.665700000000001</v>
      </c>
      <c r="L511" s="9" t="s">
        <v>520</v>
      </c>
    </row>
    <row r="512" spans="1:12" ht="12" customHeight="1" x14ac:dyDescent="0.2">
      <c r="A512" s="11">
        <v>452.3</v>
      </c>
      <c r="B512" s="11">
        <v>-29.187073000000002</v>
      </c>
      <c r="C512" s="11">
        <v>-28.570647999999998</v>
      </c>
      <c r="D512" s="12">
        <v>1</v>
      </c>
      <c r="E512" s="12">
        <v>1</v>
      </c>
      <c r="F512" s="12">
        <v>0</v>
      </c>
      <c r="G512" s="12">
        <v>0</v>
      </c>
      <c r="H512" s="9" t="s">
        <v>518</v>
      </c>
      <c r="I512" s="9" t="s">
        <v>522</v>
      </c>
      <c r="J512" s="13">
        <v>42.068899999999999</v>
      </c>
      <c r="K512" s="13">
        <v>-90.665700000000001</v>
      </c>
      <c r="L512" s="9" t="s">
        <v>520</v>
      </c>
    </row>
    <row r="513" spans="1:12" ht="12" customHeight="1" x14ac:dyDescent="0.2">
      <c r="A513" s="11">
        <v>452.5</v>
      </c>
      <c r="B513" s="11">
        <v>-28.575872</v>
      </c>
      <c r="C513" s="11">
        <v>-29.273268000000002</v>
      </c>
      <c r="D513" s="12">
        <v>1</v>
      </c>
      <c r="E513" s="12">
        <v>1</v>
      </c>
      <c r="F513" s="12">
        <v>0</v>
      </c>
      <c r="G513" s="12">
        <v>0</v>
      </c>
      <c r="H513" s="9" t="s">
        <v>518</v>
      </c>
      <c r="I513" s="9" t="s">
        <v>523</v>
      </c>
      <c r="J513" s="13">
        <v>42.068899999999999</v>
      </c>
      <c r="K513" s="13">
        <v>-90.665700000000001</v>
      </c>
      <c r="L513" s="9" t="s">
        <v>520</v>
      </c>
    </row>
    <row r="514" spans="1:12" ht="12" customHeight="1" x14ac:dyDescent="0.2">
      <c r="A514" s="11">
        <v>452.7</v>
      </c>
      <c r="B514" s="11">
        <v>-26.762094999999999</v>
      </c>
      <c r="C514" s="11">
        <v>-27.671627000000001</v>
      </c>
      <c r="D514" s="12">
        <v>1</v>
      </c>
      <c r="E514" s="12">
        <v>1</v>
      </c>
      <c r="F514" s="12">
        <v>0</v>
      </c>
      <c r="G514" s="12">
        <v>0</v>
      </c>
      <c r="H514" s="9" t="s">
        <v>518</v>
      </c>
      <c r="I514" s="9" t="s">
        <v>524</v>
      </c>
      <c r="J514" s="13">
        <v>42.068899999999999</v>
      </c>
      <c r="K514" s="13">
        <v>-90.665700000000001</v>
      </c>
      <c r="L514" s="9" t="s">
        <v>520</v>
      </c>
    </row>
    <row r="515" spans="1:12" ht="12" customHeight="1" x14ac:dyDescent="0.2">
      <c r="A515" s="11">
        <v>452.9</v>
      </c>
      <c r="B515" s="11">
        <v>-26.769027000000001</v>
      </c>
      <c r="C515" s="11">
        <v>-28.109978999999999</v>
      </c>
      <c r="D515" s="12">
        <v>1</v>
      </c>
      <c r="E515" s="12">
        <v>1</v>
      </c>
      <c r="F515" s="12">
        <v>0</v>
      </c>
      <c r="G515" s="12">
        <v>0</v>
      </c>
      <c r="H515" s="9" t="s">
        <v>518</v>
      </c>
      <c r="I515" s="9" t="s">
        <v>525</v>
      </c>
      <c r="J515" s="13">
        <v>42.068899999999999</v>
      </c>
      <c r="K515" s="13">
        <v>-90.665700000000001</v>
      </c>
      <c r="L515" s="9" t="s">
        <v>520</v>
      </c>
    </row>
    <row r="516" spans="1:12" ht="12" customHeight="1" x14ac:dyDescent="0.2">
      <c r="A516" s="11">
        <v>453</v>
      </c>
      <c r="B516" s="11">
        <v>-28.189855000000001</v>
      </c>
      <c r="C516" s="11">
        <v>-27.463708</v>
      </c>
      <c r="D516" s="12">
        <v>1</v>
      </c>
      <c r="E516" s="12">
        <v>1</v>
      </c>
      <c r="F516" s="12">
        <v>0</v>
      </c>
      <c r="G516" s="12">
        <v>0</v>
      </c>
      <c r="H516" s="9" t="s">
        <v>518</v>
      </c>
      <c r="I516" s="9" t="s">
        <v>526</v>
      </c>
      <c r="J516" s="13">
        <v>42.068899999999999</v>
      </c>
      <c r="K516" s="13">
        <v>-90.665700000000001</v>
      </c>
      <c r="L516" s="9" t="s">
        <v>520</v>
      </c>
    </row>
    <row r="517" spans="1:12" ht="12" customHeight="1" x14ac:dyDescent="0.2">
      <c r="A517" s="11">
        <v>454</v>
      </c>
      <c r="B517" s="11">
        <v>-29</v>
      </c>
      <c r="C517" s="11">
        <v>-30.5</v>
      </c>
      <c r="D517" s="12">
        <v>1</v>
      </c>
      <c r="E517" s="12">
        <v>0</v>
      </c>
      <c r="F517" s="12">
        <v>0</v>
      </c>
      <c r="G517" s="12">
        <v>0</v>
      </c>
      <c r="H517" s="9" t="s">
        <v>518</v>
      </c>
      <c r="I517" s="9" t="s">
        <v>527</v>
      </c>
      <c r="J517" s="13">
        <v>42.068899999999999</v>
      </c>
      <c r="K517" s="13">
        <v>-90.665700000000001</v>
      </c>
      <c r="L517" s="9" t="s">
        <v>520</v>
      </c>
    </row>
    <row r="518" spans="1:12" ht="12" customHeight="1" x14ac:dyDescent="0.2">
      <c r="A518" s="11">
        <v>455</v>
      </c>
      <c r="B518" s="11">
        <v>-30.5</v>
      </c>
      <c r="C518" s="11">
        <v>-30</v>
      </c>
      <c r="D518" s="12">
        <v>1</v>
      </c>
      <c r="E518" s="12">
        <v>0</v>
      </c>
      <c r="F518" s="12">
        <v>0</v>
      </c>
      <c r="G518" s="12">
        <v>0</v>
      </c>
      <c r="H518" s="9" t="s">
        <v>518</v>
      </c>
      <c r="I518" s="9" t="s">
        <v>528</v>
      </c>
      <c r="J518" s="13">
        <v>42.068899999999999</v>
      </c>
      <c r="K518" s="13">
        <v>-90.665700000000001</v>
      </c>
      <c r="L518" s="9" t="s">
        <v>520</v>
      </c>
    </row>
    <row r="519" spans="1:12" ht="12" customHeight="1" x14ac:dyDescent="0.2">
      <c r="A519" s="11">
        <v>456</v>
      </c>
      <c r="B519" s="11">
        <v>-30.9</v>
      </c>
      <c r="C519" s="11">
        <v>-28.7</v>
      </c>
      <c r="D519" s="12">
        <v>1</v>
      </c>
      <c r="E519" s="12">
        <v>0</v>
      </c>
      <c r="F519" s="12">
        <v>0</v>
      </c>
      <c r="G519" s="12">
        <v>0</v>
      </c>
      <c r="H519" s="9" t="s">
        <v>518</v>
      </c>
      <c r="I519" s="9" t="s">
        <v>529</v>
      </c>
      <c r="J519" s="13">
        <v>42.068899999999999</v>
      </c>
      <c r="K519" s="13">
        <v>-90.665700000000001</v>
      </c>
      <c r="L519" s="9" t="s">
        <v>520</v>
      </c>
    </row>
    <row r="520" spans="1:12" ht="12" customHeight="1" x14ac:dyDescent="0.2">
      <c r="A520" s="11">
        <v>459</v>
      </c>
      <c r="B520" s="11">
        <v>-28.9</v>
      </c>
      <c r="C520" s="11">
        <v>-29.7</v>
      </c>
      <c r="D520" s="12">
        <v>1</v>
      </c>
      <c r="E520" s="12">
        <v>0</v>
      </c>
      <c r="F520" s="12">
        <v>0</v>
      </c>
      <c r="G520" s="12">
        <v>0</v>
      </c>
      <c r="H520" s="9" t="s">
        <v>518</v>
      </c>
      <c r="I520" s="9" t="s">
        <v>530</v>
      </c>
      <c r="J520" s="13">
        <v>42.068899999999999</v>
      </c>
      <c r="K520" s="13">
        <v>-90.665700000000001</v>
      </c>
      <c r="L520" s="9" t="s">
        <v>520</v>
      </c>
    </row>
    <row r="521" spans="1:12" ht="12" customHeight="1" x14ac:dyDescent="0.2">
      <c r="A521" s="11">
        <v>460</v>
      </c>
      <c r="B521" s="11">
        <v>-28.72683</v>
      </c>
      <c r="C521" s="11">
        <v>-28.664470999999999</v>
      </c>
      <c r="D521" s="12">
        <v>1</v>
      </c>
      <c r="E521" s="12">
        <v>0</v>
      </c>
      <c r="F521" s="12">
        <v>0</v>
      </c>
      <c r="G521" s="12">
        <v>0</v>
      </c>
      <c r="H521" s="9" t="s">
        <v>518</v>
      </c>
      <c r="I521" s="9" t="s">
        <v>531</v>
      </c>
      <c r="J521" s="13">
        <v>42.068899999999999</v>
      </c>
      <c r="K521" s="13">
        <v>-90.665700000000001</v>
      </c>
      <c r="L521" s="9" t="s">
        <v>520</v>
      </c>
    </row>
    <row r="522" spans="1:12" ht="12" customHeight="1" x14ac:dyDescent="0.2">
      <c r="A522" s="11">
        <v>460</v>
      </c>
      <c r="B522" s="11">
        <v>-31.000792000000001</v>
      </c>
      <c r="C522" s="11">
        <v>-29.779197</v>
      </c>
      <c r="D522" s="12">
        <v>1</v>
      </c>
      <c r="E522" s="12">
        <v>0</v>
      </c>
      <c r="F522" s="12">
        <v>0</v>
      </c>
      <c r="G522" s="12">
        <v>0</v>
      </c>
      <c r="H522" s="9" t="s">
        <v>518</v>
      </c>
      <c r="I522" s="9" t="s">
        <v>532</v>
      </c>
      <c r="J522" s="13">
        <v>42.068899999999999</v>
      </c>
      <c r="K522" s="13">
        <v>-90.665700000000001</v>
      </c>
      <c r="L522" s="9" t="s">
        <v>520</v>
      </c>
    </row>
  </sheetData>
  <sortState xmlns:xlrd2="http://schemas.microsoft.com/office/spreadsheetml/2017/richdata2" ref="A2:L522">
    <sortCondition ref="A2:A522"/>
  </sortState>
  <phoneticPr fontId="4" type="noConversion"/>
  <conditionalFormatting sqref="A494">
    <cfRule type="cellIs" dxfId="7" priority="1" operator="greaterThan">
      <formula>538</formula>
    </cfRule>
  </conditionalFormatting>
  <conditionalFormatting sqref="A524:H1048576">
    <cfRule type="cellIs" dxfId="6" priority="6" operator="greaterThan">
      <formula>538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BD86-4E86-45A8-A251-6005649066FA}">
  <dimension ref="A1:Y734"/>
  <sheetViews>
    <sheetView zoomScale="60" zoomScaleNormal="60" zoomScaleSheetLayoutView="40" workbookViewId="0">
      <pane ySplit="1" topLeftCell="A2" activePane="bottomLeft" state="frozen"/>
      <selection pane="bottomLeft" activeCell="Q34" sqref="Q34"/>
    </sheetView>
  </sheetViews>
  <sheetFormatPr defaultColWidth="8.85546875" defaultRowHeight="12.75" customHeight="1" x14ac:dyDescent="0.2"/>
  <cols>
    <col min="1" max="5" width="6.5703125" style="5" customWidth="1"/>
    <col min="6" max="6" width="15.28515625" style="5" customWidth="1"/>
    <col min="7" max="8" width="10.7109375" style="5" customWidth="1"/>
    <col min="9" max="9" width="19.7109375" style="5" customWidth="1"/>
    <col min="10" max="10" width="27.140625" style="19" customWidth="1"/>
    <col min="11" max="11" width="6.5703125" style="5" customWidth="1"/>
    <col min="12" max="12" width="6.5703125" style="19" customWidth="1"/>
    <col min="13" max="13" width="6.5703125" style="5" customWidth="1"/>
    <col min="14" max="14" width="6.5703125" style="19" customWidth="1"/>
    <col min="15" max="15" width="22.85546875" style="19" customWidth="1"/>
    <col min="16" max="16384" width="8.85546875" style="23"/>
  </cols>
  <sheetData>
    <row r="1" spans="1:25" s="33" customFormat="1" x14ac:dyDescent="0.2">
      <c r="A1" s="18" t="s">
        <v>0</v>
      </c>
      <c r="B1" s="18" t="s">
        <v>533</v>
      </c>
      <c r="C1" s="18" t="s">
        <v>534</v>
      </c>
      <c r="D1" s="18" t="s">
        <v>535</v>
      </c>
      <c r="E1" s="18" t="s">
        <v>536</v>
      </c>
      <c r="F1" s="18" t="s">
        <v>537</v>
      </c>
      <c r="G1" s="18" t="s">
        <v>538</v>
      </c>
      <c r="H1" s="18" t="s">
        <v>539</v>
      </c>
      <c r="I1" s="18" t="s">
        <v>11</v>
      </c>
      <c r="J1" s="18" t="s">
        <v>540</v>
      </c>
      <c r="K1" s="18" t="s">
        <v>3</v>
      </c>
      <c r="L1" s="18" t="s">
        <v>6</v>
      </c>
      <c r="M1" s="10" t="s">
        <v>4</v>
      </c>
      <c r="N1" s="18" t="s">
        <v>1101</v>
      </c>
      <c r="O1" s="18" t="s">
        <v>541</v>
      </c>
      <c r="U1" s="23"/>
      <c r="V1" s="23"/>
      <c r="W1" s="23"/>
      <c r="X1" s="23"/>
      <c r="Y1" s="23"/>
    </row>
    <row r="2" spans="1:25" ht="14.1" customHeight="1" x14ac:dyDescent="0.2">
      <c r="A2" s="19">
        <v>0.28999999999999998</v>
      </c>
      <c r="B2" s="19">
        <v>0.1</v>
      </c>
      <c r="C2" s="19">
        <v>0.1</v>
      </c>
      <c r="D2" s="19">
        <f t="shared" ref="D2:D9" si="0">A2+B2</f>
        <v>0.39</v>
      </c>
      <c r="E2" s="19">
        <f t="shared" ref="E2:E9" si="1">A2-C2</f>
        <v>0.18999999999999997</v>
      </c>
      <c r="F2" s="5" t="s">
        <v>550</v>
      </c>
      <c r="G2" s="24">
        <v>33.849499999999999</v>
      </c>
      <c r="H2" s="24">
        <v>-120.75783300000001</v>
      </c>
      <c r="I2" s="5" t="s">
        <v>551</v>
      </c>
      <c r="J2" s="5" t="s">
        <v>552</v>
      </c>
      <c r="K2" s="25">
        <v>1</v>
      </c>
      <c r="L2" s="25">
        <v>1</v>
      </c>
      <c r="M2" s="12">
        <v>0</v>
      </c>
      <c r="N2" s="19">
        <v>-25.599241595486941</v>
      </c>
      <c r="O2" s="19" t="s">
        <v>1094</v>
      </c>
    </row>
    <row r="3" spans="1:25" ht="14.45" customHeight="1" x14ac:dyDescent="0.2">
      <c r="A3" s="19">
        <v>1.25</v>
      </c>
      <c r="B3" s="19">
        <v>0.1</v>
      </c>
      <c r="C3" s="19">
        <v>0.1</v>
      </c>
      <c r="D3" s="19">
        <f t="shared" si="0"/>
        <v>1.35</v>
      </c>
      <c r="E3" s="19">
        <f t="shared" si="1"/>
        <v>1.1499999999999999</v>
      </c>
      <c r="F3" s="5" t="s">
        <v>554</v>
      </c>
      <c r="G3" s="24">
        <v>33.849499999999999</v>
      </c>
      <c r="H3" s="24">
        <v>-120.75783300000001</v>
      </c>
      <c r="I3" s="5" t="s">
        <v>551</v>
      </c>
      <c r="J3" s="5" t="s">
        <v>555</v>
      </c>
      <c r="K3" s="25">
        <v>1</v>
      </c>
      <c r="L3" s="25">
        <v>1</v>
      </c>
      <c r="M3" s="12">
        <v>0</v>
      </c>
      <c r="N3" s="19">
        <v>-24.719990265033729</v>
      </c>
      <c r="O3" s="19" t="s">
        <v>1094</v>
      </c>
    </row>
    <row r="4" spans="1:25" x14ac:dyDescent="0.2">
      <c r="A4" s="19">
        <v>1.3803448275862069</v>
      </c>
      <c r="B4" s="19">
        <v>0.1</v>
      </c>
      <c r="C4" s="19">
        <v>0.1</v>
      </c>
      <c r="D4" s="19">
        <f t="shared" si="0"/>
        <v>1.480344827586207</v>
      </c>
      <c r="E4" s="19">
        <f t="shared" si="1"/>
        <v>1.2803448275862068</v>
      </c>
      <c r="F4" s="5" t="s">
        <v>554</v>
      </c>
      <c r="G4" s="24">
        <v>33.849499999999999</v>
      </c>
      <c r="H4" s="24">
        <v>-120.75783300000001</v>
      </c>
      <c r="I4" s="5" t="s">
        <v>551</v>
      </c>
      <c r="J4" s="5" t="s">
        <v>556</v>
      </c>
      <c r="K4" s="25">
        <v>1</v>
      </c>
      <c r="L4" s="25">
        <v>1</v>
      </c>
      <c r="M4" s="12">
        <v>0</v>
      </c>
      <c r="N4" s="19">
        <v>-26.069110430361601</v>
      </c>
      <c r="O4" s="19" t="s">
        <v>1094</v>
      </c>
    </row>
    <row r="5" spans="1:25" x14ac:dyDescent="0.2">
      <c r="A5" s="19">
        <v>1.52</v>
      </c>
      <c r="B5" s="19">
        <v>0.1</v>
      </c>
      <c r="C5" s="19">
        <v>0.1</v>
      </c>
      <c r="D5" s="19">
        <f t="shared" si="0"/>
        <v>1.62</v>
      </c>
      <c r="E5" s="19">
        <f t="shared" si="1"/>
        <v>1.42</v>
      </c>
      <c r="F5" s="5" t="s">
        <v>554</v>
      </c>
      <c r="G5" s="24">
        <v>33.849499999999999</v>
      </c>
      <c r="H5" s="24">
        <v>-120.75783300000001</v>
      </c>
      <c r="I5" s="5" t="s">
        <v>551</v>
      </c>
      <c r="J5" s="5" t="s">
        <v>557</v>
      </c>
      <c r="K5" s="25">
        <v>1</v>
      </c>
      <c r="L5" s="25">
        <v>1</v>
      </c>
      <c r="M5" s="12">
        <v>0</v>
      </c>
      <c r="N5" s="19">
        <v>-24.44050386407649</v>
      </c>
      <c r="O5" s="19" t="s">
        <v>1094</v>
      </c>
    </row>
    <row r="6" spans="1:25" x14ac:dyDescent="0.2">
      <c r="A6" s="19">
        <v>1.9771428571428571</v>
      </c>
      <c r="B6" s="19">
        <v>0.1</v>
      </c>
      <c r="C6" s="19">
        <v>0.1</v>
      </c>
      <c r="D6" s="19">
        <f t="shared" si="0"/>
        <v>2.077142857142857</v>
      </c>
      <c r="E6" s="19">
        <f t="shared" si="1"/>
        <v>1.877142857142857</v>
      </c>
      <c r="F6" s="27" t="s">
        <v>558</v>
      </c>
      <c r="G6" s="24">
        <v>33.849499999999999</v>
      </c>
      <c r="H6" s="24">
        <v>-120.75783300000001</v>
      </c>
      <c r="I6" s="5" t="s">
        <v>551</v>
      </c>
      <c r="J6" s="5" t="s">
        <v>559</v>
      </c>
      <c r="K6" s="25">
        <v>1</v>
      </c>
      <c r="L6" s="25">
        <v>1</v>
      </c>
      <c r="M6" s="12">
        <v>0</v>
      </c>
      <c r="N6" s="19">
        <v>-24.640582853031141</v>
      </c>
      <c r="O6" s="19" t="s">
        <v>1094</v>
      </c>
    </row>
    <row r="7" spans="1:25" ht="14.45" customHeight="1" x14ac:dyDescent="0.2">
      <c r="A7" s="19">
        <v>2.3225396825396825</v>
      </c>
      <c r="B7" s="19">
        <v>0.1</v>
      </c>
      <c r="C7" s="19">
        <v>0.1</v>
      </c>
      <c r="D7" s="19">
        <f t="shared" si="0"/>
        <v>2.4225396825396825</v>
      </c>
      <c r="E7" s="19">
        <f t="shared" si="1"/>
        <v>2.2225396825396824</v>
      </c>
      <c r="F7" s="27" t="s">
        <v>558</v>
      </c>
      <c r="G7" s="24">
        <v>33.849499999999999</v>
      </c>
      <c r="H7" s="24">
        <v>-120.75783300000001</v>
      </c>
      <c r="I7" s="5" t="s">
        <v>551</v>
      </c>
      <c r="J7" s="5" t="s">
        <v>560</v>
      </c>
      <c r="K7" s="25">
        <v>1</v>
      </c>
      <c r="L7" s="25">
        <v>1</v>
      </c>
      <c r="M7" s="12">
        <v>0</v>
      </c>
      <c r="N7" s="19">
        <v>-25.689692254299199</v>
      </c>
      <c r="O7" s="19" t="s">
        <v>1094</v>
      </c>
    </row>
    <row r="8" spans="1:25" ht="14.1" customHeight="1" x14ac:dyDescent="0.2">
      <c r="A8" s="19">
        <v>2.8</v>
      </c>
      <c r="B8" s="19">
        <v>0.1</v>
      </c>
      <c r="C8" s="19">
        <v>0.1</v>
      </c>
      <c r="D8" s="19">
        <f t="shared" si="0"/>
        <v>2.9</v>
      </c>
      <c r="E8" s="19">
        <f t="shared" si="1"/>
        <v>2.6999999999999997</v>
      </c>
      <c r="F8" s="27" t="s">
        <v>561</v>
      </c>
      <c r="G8" s="24">
        <v>33.849499999999999</v>
      </c>
      <c r="H8" s="24">
        <v>-120.75783300000001</v>
      </c>
      <c r="I8" s="5" t="s">
        <v>551</v>
      </c>
      <c r="J8" s="5" t="s">
        <v>562</v>
      </c>
      <c r="K8" s="25">
        <v>1</v>
      </c>
      <c r="L8" s="25">
        <v>1</v>
      </c>
      <c r="M8" s="12">
        <v>0</v>
      </c>
      <c r="N8" s="19">
        <v>-24.041036778496721</v>
      </c>
      <c r="O8" s="19" t="s">
        <v>1094</v>
      </c>
    </row>
    <row r="9" spans="1:25" ht="14.45" customHeight="1" x14ac:dyDescent="0.2">
      <c r="A9" s="19">
        <v>3.2255497382198954</v>
      </c>
      <c r="B9" s="19">
        <v>0.1</v>
      </c>
      <c r="C9" s="19">
        <v>0.1</v>
      </c>
      <c r="D9" s="19">
        <f t="shared" si="0"/>
        <v>3.3255497382198955</v>
      </c>
      <c r="E9" s="19">
        <f t="shared" si="1"/>
        <v>3.1255497382198953</v>
      </c>
      <c r="F9" s="27" t="s">
        <v>561</v>
      </c>
      <c r="G9" s="24">
        <v>33.849499999999999</v>
      </c>
      <c r="H9" s="24">
        <v>-120.75783300000001</v>
      </c>
      <c r="I9" s="5" t="s">
        <v>551</v>
      </c>
      <c r="J9" s="5" t="s">
        <v>563</v>
      </c>
      <c r="K9" s="25">
        <v>1</v>
      </c>
      <c r="L9" s="25">
        <v>1</v>
      </c>
      <c r="M9" s="12">
        <v>0</v>
      </c>
      <c r="N9" s="19">
        <v>-23.99036361867061</v>
      </c>
      <c r="O9" s="19" t="s">
        <v>1094</v>
      </c>
    </row>
    <row r="10" spans="1:25" ht="14.1" customHeight="1" x14ac:dyDescent="0.2">
      <c r="A10" s="19">
        <v>5</v>
      </c>
      <c r="B10" s="19">
        <v>0</v>
      </c>
      <c r="C10" s="19">
        <v>0</v>
      </c>
      <c r="D10" s="19">
        <v>5</v>
      </c>
      <c r="E10" s="19">
        <v>5</v>
      </c>
      <c r="F10" s="5" t="s">
        <v>1191</v>
      </c>
      <c r="G10" s="24">
        <v>26.53</v>
      </c>
      <c r="H10" s="24">
        <v>88.28</v>
      </c>
      <c r="I10" s="5" t="s">
        <v>14</v>
      </c>
      <c r="J10" s="19" t="s">
        <v>899</v>
      </c>
      <c r="K10" s="25">
        <v>1</v>
      </c>
      <c r="L10" s="25">
        <v>0</v>
      </c>
      <c r="M10" s="12">
        <v>7</v>
      </c>
      <c r="N10" s="19">
        <v>-31.1</v>
      </c>
      <c r="O10" s="19" t="s">
        <v>12</v>
      </c>
    </row>
    <row r="11" spans="1:25" x14ac:dyDescent="0.2">
      <c r="A11" s="19">
        <v>6.5</v>
      </c>
      <c r="B11" s="19">
        <v>0</v>
      </c>
      <c r="C11" s="19">
        <v>0</v>
      </c>
      <c r="D11" s="19">
        <v>6.5</v>
      </c>
      <c r="E11" s="19">
        <v>6.5</v>
      </c>
      <c r="F11" s="5" t="s">
        <v>1191</v>
      </c>
      <c r="G11" s="24">
        <v>26.53</v>
      </c>
      <c r="H11" s="24">
        <v>88.28</v>
      </c>
      <c r="I11" s="5" t="s">
        <v>14</v>
      </c>
      <c r="J11" s="19" t="s">
        <v>15</v>
      </c>
      <c r="K11" s="25">
        <v>1</v>
      </c>
      <c r="L11" s="25">
        <v>0</v>
      </c>
      <c r="M11" s="12">
        <v>7</v>
      </c>
      <c r="N11" s="19">
        <v>-31.9</v>
      </c>
      <c r="O11" s="19" t="s">
        <v>12</v>
      </c>
    </row>
    <row r="12" spans="1:25" x14ac:dyDescent="0.2">
      <c r="A12" s="19">
        <v>7.3</v>
      </c>
      <c r="B12" s="19">
        <v>0</v>
      </c>
      <c r="C12" s="19">
        <v>0</v>
      </c>
      <c r="D12" s="19">
        <v>7.3</v>
      </c>
      <c r="E12" s="19">
        <v>7.3</v>
      </c>
      <c r="F12" s="5" t="s">
        <v>1191</v>
      </c>
      <c r="G12" s="24">
        <v>26.53</v>
      </c>
      <c r="H12" s="24">
        <v>88.28</v>
      </c>
      <c r="I12" s="5" t="s">
        <v>14</v>
      </c>
      <c r="J12" s="19" t="s">
        <v>900</v>
      </c>
      <c r="K12" s="25">
        <v>1</v>
      </c>
      <c r="L12" s="25">
        <v>0</v>
      </c>
      <c r="M12" s="12">
        <v>7</v>
      </c>
      <c r="N12" s="19">
        <v>-33.200000000000003</v>
      </c>
      <c r="O12" s="19" t="s">
        <v>12</v>
      </c>
    </row>
    <row r="13" spans="1:25" ht="14.45" customHeight="1" x14ac:dyDescent="0.2">
      <c r="A13" s="19">
        <v>8</v>
      </c>
      <c r="B13" s="19">
        <v>0</v>
      </c>
      <c r="C13" s="19">
        <v>0</v>
      </c>
      <c r="D13" s="19">
        <v>8</v>
      </c>
      <c r="E13" s="19">
        <v>8</v>
      </c>
      <c r="F13" s="5" t="s">
        <v>1191</v>
      </c>
      <c r="G13" s="24">
        <v>26.53</v>
      </c>
      <c r="H13" s="24">
        <v>88.28</v>
      </c>
      <c r="I13" s="5" t="s">
        <v>14</v>
      </c>
      <c r="J13" s="19" t="s">
        <v>16</v>
      </c>
      <c r="K13" s="25">
        <v>1</v>
      </c>
      <c r="L13" s="25">
        <v>0</v>
      </c>
      <c r="M13" s="12">
        <v>7</v>
      </c>
      <c r="N13" s="19">
        <v>-28.3</v>
      </c>
      <c r="O13" s="19" t="s">
        <v>12</v>
      </c>
    </row>
    <row r="14" spans="1:25" x14ac:dyDescent="0.2">
      <c r="A14" s="19">
        <v>8.5</v>
      </c>
      <c r="B14" s="19">
        <v>0</v>
      </c>
      <c r="C14" s="19">
        <v>0</v>
      </c>
      <c r="D14" s="19">
        <v>8.5</v>
      </c>
      <c r="E14" s="19">
        <v>8.5</v>
      </c>
      <c r="F14" s="5" t="s">
        <v>1191</v>
      </c>
      <c r="G14" s="24">
        <v>26.53</v>
      </c>
      <c r="H14" s="24">
        <v>88.28</v>
      </c>
      <c r="I14" s="5" t="s">
        <v>14</v>
      </c>
      <c r="J14" s="19" t="s">
        <v>901</v>
      </c>
      <c r="K14" s="25">
        <v>1</v>
      </c>
      <c r="L14" s="25">
        <v>0</v>
      </c>
      <c r="M14" s="12">
        <v>7</v>
      </c>
      <c r="N14" s="19">
        <v>-31.9</v>
      </c>
      <c r="O14" s="19" t="s">
        <v>12</v>
      </c>
    </row>
    <row r="15" spans="1:25" x14ac:dyDescent="0.2">
      <c r="A15" s="19">
        <v>9</v>
      </c>
      <c r="B15" s="19">
        <v>0</v>
      </c>
      <c r="C15" s="19">
        <v>0</v>
      </c>
      <c r="D15" s="19">
        <v>9</v>
      </c>
      <c r="E15" s="19">
        <v>9</v>
      </c>
      <c r="F15" s="5" t="s">
        <v>1191</v>
      </c>
      <c r="G15" s="24">
        <v>26.53</v>
      </c>
      <c r="H15" s="24">
        <v>88.28</v>
      </c>
      <c r="I15" s="5" t="s">
        <v>14</v>
      </c>
      <c r="J15" s="19" t="s">
        <v>17</v>
      </c>
      <c r="K15" s="25">
        <v>1</v>
      </c>
      <c r="L15" s="25">
        <v>0</v>
      </c>
      <c r="M15" s="12">
        <v>7</v>
      </c>
      <c r="N15" s="19">
        <v>-31.4</v>
      </c>
      <c r="O15" s="19" t="s">
        <v>12</v>
      </c>
    </row>
    <row r="16" spans="1:25" ht="14.1" customHeight="1" x14ac:dyDescent="0.2">
      <c r="A16" s="19">
        <v>9.6</v>
      </c>
      <c r="B16" s="19">
        <v>0</v>
      </c>
      <c r="C16" s="19">
        <v>0</v>
      </c>
      <c r="D16" s="19">
        <v>9.6</v>
      </c>
      <c r="E16" s="19">
        <v>9.6</v>
      </c>
      <c r="F16" s="5" t="s">
        <v>1191</v>
      </c>
      <c r="G16" s="24">
        <v>26.53</v>
      </c>
      <c r="H16" s="24">
        <v>88.28</v>
      </c>
      <c r="I16" s="5" t="s">
        <v>14</v>
      </c>
      <c r="J16" s="19" t="s">
        <v>902</v>
      </c>
      <c r="K16" s="25">
        <v>1</v>
      </c>
      <c r="L16" s="25">
        <v>0</v>
      </c>
      <c r="M16" s="12">
        <v>7</v>
      </c>
      <c r="N16" s="19">
        <v>-34.4</v>
      </c>
      <c r="O16" s="19" t="s">
        <v>12</v>
      </c>
    </row>
    <row r="17" spans="1:15" ht="14.1" customHeight="1" x14ac:dyDescent="0.2">
      <c r="A17" s="19">
        <v>10.1</v>
      </c>
      <c r="B17" s="19">
        <v>0</v>
      </c>
      <c r="C17" s="19">
        <v>0</v>
      </c>
      <c r="D17" s="19">
        <v>10.1</v>
      </c>
      <c r="E17" s="19">
        <v>10.1</v>
      </c>
      <c r="F17" s="5" t="s">
        <v>1191</v>
      </c>
      <c r="G17" s="24">
        <v>26.53</v>
      </c>
      <c r="H17" s="24">
        <v>88.28</v>
      </c>
      <c r="I17" s="5" t="s">
        <v>14</v>
      </c>
      <c r="J17" s="19" t="s">
        <v>18</v>
      </c>
      <c r="K17" s="25">
        <v>1</v>
      </c>
      <c r="L17" s="25">
        <v>0</v>
      </c>
      <c r="M17" s="12">
        <v>7</v>
      </c>
      <c r="N17" s="19">
        <v>-34.5</v>
      </c>
      <c r="O17" s="19" t="s">
        <v>12</v>
      </c>
    </row>
    <row r="18" spans="1:15" x14ac:dyDescent="0.2">
      <c r="A18" s="19">
        <v>10.7</v>
      </c>
      <c r="B18" s="19">
        <v>0</v>
      </c>
      <c r="C18" s="19">
        <v>0</v>
      </c>
      <c r="D18" s="19">
        <v>10.7</v>
      </c>
      <c r="E18" s="19">
        <v>10.7</v>
      </c>
      <c r="F18" s="5" t="s">
        <v>1191</v>
      </c>
      <c r="G18" s="24">
        <v>26.53</v>
      </c>
      <c r="H18" s="24">
        <v>88.28</v>
      </c>
      <c r="I18" s="5" t="s">
        <v>14</v>
      </c>
      <c r="J18" s="19" t="s">
        <v>903</v>
      </c>
      <c r="K18" s="25">
        <v>1</v>
      </c>
      <c r="L18" s="25">
        <v>0</v>
      </c>
      <c r="M18" s="12">
        <v>7</v>
      </c>
      <c r="N18" s="19">
        <v>-38.1</v>
      </c>
      <c r="O18" s="19" t="s">
        <v>12</v>
      </c>
    </row>
    <row r="19" spans="1:15" x14ac:dyDescent="0.2">
      <c r="A19" s="19">
        <v>11</v>
      </c>
      <c r="B19" s="19">
        <v>0</v>
      </c>
      <c r="C19" s="19">
        <v>0</v>
      </c>
      <c r="D19" s="19">
        <v>11</v>
      </c>
      <c r="E19" s="19">
        <v>11</v>
      </c>
      <c r="F19" s="5" t="s">
        <v>1191</v>
      </c>
      <c r="G19" s="24">
        <v>26.53</v>
      </c>
      <c r="H19" s="24">
        <v>88.28</v>
      </c>
      <c r="I19" s="5" t="s">
        <v>14</v>
      </c>
      <c r="J19" s="19" t="s">
        <v>19</v>
      </c>
      <c r="K19" s="25">
        <v>1</v>
      </c>
      <c r="L19" s="25">
        <v>0</v>
      </c>
      <c r="M19" s="12">
        <v>7</v>
      </c>
      <c r="N19" s="19">
        <v>-31.1</v>
      </c>
      <c r="O19" s="19" t="s">
        <v>12</v>
      </c>
    </row>
    <row r="20" spans="1:15" ht="14.45" customHeight="1" x14ac:dyDescent="0.2">
      <c r="A20" s="19">
        <v>3.4785340314136102</v>
      </c>
      <c r="B20" s="19">
        <v>0.1</v>
      </c>
      <c r="C20" s="19">
        <v>0.1</v>
      </c>
      <c r="D20" s="19">
        <f t="shared" ref="D20:D30" si="2">A20+B20</f>
        <v>3.5785340314136103</v>
      </c>
      <c r="E20" s="19">
        <f t="shared" ref="E20:E30" si="3">A20-C20</f>
        <v>3.3785340314136101</v>
      </c>
      <c r="F20" s="27" t="s">
        <v>561</v>
      </c>
      <c r="G20" s="24">
        <v>33.849499999999999</v>
      </c>
      <c r="H20" s="24">
        <v>-120.75783300000001</v>
      </c>
      <c r="I20" s="5" t="s">
        <v>551</v>
      </c>
      <c r="J20" s="5" t="s">
        <v>564</v>
      </c>
      <c r="K20" s="25">
        <v>1</v>
      </c>
      <c r="L20" s="25">
        <v>1</v>
      </c>
      <c r="M20" s="12">
        <v>0</v>
      </c>
      <c r="N20" s="19">
        <v>-25.131427892042659</v>
      </c>
      <c r="O20" s="19" t="s">
        <v>1094</v>
      </c>
    </row>
    <row r="21" spans="1:15" x14ac:dyDescent="0.2">
      <c r="A21" s="19">
        <v>3.7315183246073298</v>
      </c>
      <c r="B21" s="19">
        <v>0.1</v>
      </c>
      <c r="C21" s="19">
        <v>0.1</v>
      </c>
      <c r="D21" s="19">
        <f t="shared" si="2"/>
        <v>3.8315183246073299</v>
      </c>
      <c r="E21" s="19">
        <f t="shared" si="3"/>
        <v>3.6315183246073297</v>
      </c>
      <c r="F21" s="27" t="s">
        <v>565</v>
      </c>
      <c r="G21" s="24">
        <v>33.849499999999999</v>
      </c>
      <c r="H21" s="24">
        <v>-120.75783300000001</v>
      </c>
      <c r="I21" s="5" t="s">
        <v>551</v>
      </c>
      <c r="J21" s="5" t="s">
        <v>566</v>
      </c>
      <c r="K21" s="25">
        <v>1</v>
      </c>
      <c r="L21" s="25">
        <v>1</v>
      </c>
      <c r="M21" s="12">
        <v>0</v>
      </c>
      <c r="N21" s="19">
        <v>-25.87825928636078</v>
      </c>
      <c r="O21" s="19" t="s">
        <v>1094</v>
      </c>
    </row>
    <row r="22" spans="1:15" x14ac:dyDescent="0.2">
      <c r="A22" s="19">
        <v>3.9339057591623039</v>
      </c>
      <c r="B22" s="19">
        <v>0.1</v>
      </c>
      <c r="C22" s="19">
        <v>0.1</v>
      </c>
      <c r="D22" s="19">
        <f t="shared" si="2"/>
        <v>4.0339057591623035</v>
      </c>
      <c r="E22" s="19">
        <f t="shared" si="3"/>
        <v>3.8339057591623038</v>
      </c>
      <c r="F22" s="27" t="s">
        <v>565</v>
      </c>
      <c r="G22" s="24">
        <v>33.849499999999999</v>
      </c>
      <c r="H22" s="24">
        <v>-120.75783300000001</v>
      </c>
      <c r="I22" s="5" t="s">
        <v>551</v>
      </c>
      <c r="J22" s="5" t="s">
        <v>567</v>
      </c>
      <c r="K22" s="25">
        <v>1</v>
      </c>
      <c r="L22" s="25">
        <v>1</v>
      </c>
      <c r="M22" s="12">
        <v>0</v>
      </c>
      <c r="N22" s="19">
        <v>-25.33100791438709</v>
      </c>
      <c r="O22" s="19" t="s">
        <v>1094</v>
      </c>
    </row>
    <row r="23" spans="1:15" x14ac:dyDescent="0.2">
      <c r="A23" s="19">
        <v>4.1742408376963347</v>
      </c>
      <c r="B23" s="19">
        <v>0.1</v>
      </c>
      <c r="C23" s="19">
        <v>0.1</v>
      </c>
      <c r="D23" s="19">
        <f t="shared" si="2"/>
        <v>4.2742408376963343</v>
      </c>
      <c r="E23" s="19">
        <f t="shared" si="3"/>
        <v>4.074240837696335</v>
      </c>
      <c r="F23" s="27" t="s">
        <v>565</v>
      </c>
      <c r="G23" s="24">
        <v>33.849499999999999</v>
      </c>
      <c r="H23" s="24">
        <v>-120.75783300000001</v>
      </c>
      <c r="I23" s="5" t="s">
        <v>551</v>
      </c>
      <c r="J23" s="5" t="s">
        <v>569</v>
      </c>
      <c r="K23" s="25">
        <v>1</v>
      </c>
      <c r="L23" s="25">
        <v>1</v>
      </c>
      <c r="M23" s="12">
        <v>0</v>
      </c>
      <c r="N23" s="19">
        <v>-25.420020414123329</v>
      </c>
      <c r="O23" s="19" t="s">
        <v>1094</v>
      </c>
    </row>
    <row r="24" spans="1:15" ht="14.1" customHeight="1" x14ac:dyDescent="0.2">
      <c r="A24" s="19">
        <v>5.3</v>
      </c>
      <c r="B24" s="19">
        <v>0.1</v>
      </c>
      <c r="C24" s="19">
        <v>0.1</v>
      </c>
      <c r="D24" s="19">
        <f t="shared" si="2"/>
        <v>5.3999999999999995</v>
      </c>
      <c r="E24" s="19">
        <f t="shared" si="3"/>
        <v>5.2</v>
      </c>
      <c r="F24" s="27" t="s">
        <v>565</v>
      </c>
      <c r="G24" s="24">
        <v>33.849499999999999</v>
      </c>
      <c r="H24" s="24">
        <v>-120.75783300000001</v>
      </c>
      <c r="I24" s="5" t="s">
        <v>551</v>
      </c>
      <c r="J24" s="5" t="s">
        <v>570</v>
      </c>
      <c r="K24" s="25">
        <v>1</v>
      </c>
      <c r="L24" s="25">
        <v>1</v>
      </c>
      <c r="M24" s="12">
        <v>0</v>
      </c>
      <c r="N24" s="19">
        <v>-24.710729328929052</v>
      </c>
      <c r="O24" s="19" t="s">
        <v>1094</v>
      </c>
    </row>
    <row r="25" spans="1:15" x14ac:dyDescent="0.2">
      <c r="A25" s="19">
        <v>5.49</v>
      </c>
      <c r="B25" s="19">
        <v>0.1</v>
      </c>
      <c r="C25" s="19">
        <v>0.1</v>
      </c>
      <c r="D25" s="19">
        <f t="shared" si="2"/>
        <v>5.59</v>
      </c>
      <c r="E25" s="19">
        <f t="shared" si="3"/>
        <v>5.3900000000000006</v>
      </c>
      <c r="F25" s="27" t="s">
        <v>571</v>
      </c>
      <c r="G25" s="24">
        <v>33.849499999999999</v>
      </c>
      <c r="H25" s="24">
        <v>-120.75783300000001</v>
      </c>
      <c r="I25" s="5" t="s">
        <v>551</v>
      </c>
      <c r="J25" s="5" t="s">
        <v>572</v>
      </c>
      <c r="K25" s="25">
        <v>1</v>
      </c>
      <c r="L25" s="25">
        <v>1</v>
      </c>
      <c r="M25" s="12">
        <v>0</v>
      </c>
      <c r="N25" s="19">
        <v>-25.208927232314931</v>
      </c>
      <c r="O25" s="19" t="s">
        <v>1094</v>
      </c>
    </row>
    <row r="26" spans="1:15" x14ac:dyDescent="0.2">
      <c r="A26" s="19">
        <v>5.83</v>
      </c>
      <c r="B26" s="19">
        <v>0.1</v>
      </c>
      <c r="C26" s="19">
        <v>0.1</v>
      </c>
      <c r="D26" s="19">
        <f t="shared" si="2"/>
        <v>5.93</v>
      </c>
      <c r="E26" s="19">
        <f t="shared" si="3"/>
        <v>5.73</v>
      </c>
      <c r="F26" s="27" t="s">
        <v>571</v>
      </c>
      <c r="G26" s="24">
        <v>33.849499999999999</v>
      </c>
      <c r="H26" s="24">
        <v>-120.75783300000001</v>
      </c>
      <c r="I26" s="5" t="s">
        <v>551</v>
      </c>
      <c r="J26" s="5" t="s">
        <v>573</v>
      </c>
      <c r="K26" s="25">
        <v>1</v>
      </c>
      <c r="L26" s="25">
        <v>1</v>
      </c>
      <c r="M26" s="12">
        <v>0</v>
      </c>
      <c r="N26" s="19">
        <v>-25.13932109565253</v>
      </c>
      <c r="O26" s="19" t="s">
        <v>1094</v>
      </c>
    </row>
    <row r="27" spans="1:15" ht="13.35" customHeight="1" x14ac:dyDescent="0.2">
      <c r="A27" s="19">
        <v>6.5686842105263157</v>
      </c>
      <c r="B27" s="19">
        <v>0.1</v>
      </c>
      <c r="C27" s="19">
        <v>0.1</v>
      </c>
      <c r="D27" s="19">
        <f t="shared" si="2"/>
        <v>6.6686842105263153</v>
      </c>
      <c r="E27" s="19">
        <f t="shared" si="3"/>
        <v>6.468684210526316</v>
      </c>
      <c r="F27" s="27" t="s">
        <v>571</v>
      </c>
      <c r="G27" s="24">
        <v>33.849499999999999</v>
      </c>
      <c r="H27" s="24">
        <v>-120.75783300000001</v>
      </c>
      <c r="I27" s="5" t="s">
        <v>551</v>
      </c>
      <c r="J27" s="5" t="s">
        <v>574</v>
      </c>
      <c r="K27" s="25">
        <v>1</v>
      </c>
      <c r="L27" s="25">
        <v>1</v>
      </c>
      <c r="M27" s="12">
        <v>0</v>
      </c>
      <c r="N27" s="19">
        <v>-25.199839279201331</v>
      </c>
      <c r="O27" s="19" t="s">
        <v>1094</v>
      </c>
    </row>
    <row r="28" spans="1:15" ht="12.6" customHeight="1" x14ac:dyDescent="0.2">
      <c r="A28" s="19">
        <v>6.97589164785553</v>
      </c>
      <c r="B28" s="19">
        <v>0.1</v>
      </c>
      <c r="C28" s="19">
        <v>0.1</v>
      </c>
      <c r="D28" s="19">
        <f t="shared" si="2"/>
        <v>7.0758916478555296</v>
      </c>
      <c r="E28" s="19">
        <f t="shared" si="3"/>
        <v>6.8758916478555303</v>
      </c>
      <c r="F28" s="27" t="s">
        <v>571</v>
      </c>
      <c r="G28" s="24">
        <v>33.849499999999999</v>
      </c>
      <c r="H28" s="24">
        <v>-120.75783300000001</v>
      </c>
      <c r="I28" s="5" t="s">
        <v>551</v>
      </c>
      <c r="J28" s="5" t="s">
        <v>575</v>
      </c>
      <c r="K28" s="25">
        <v>1</v>
      </c>
      <c r="L28" s="25">
        <v>1</v>
      </c>
      <c r="M28" s="12">
        <v>0</v>
      </c>
      <c r="N28" s="19">
        <v>-24.687723334116079</v>
      </c>
      <c r="O28" s="19" t="s">
        <v>1094</v>
      </c>
    </row>
    <row r="29" spans="1:15" x14ac:dyDescent="0.2">
      <c r="A29" s="19">
        <v>7.2316027088036119</v>
      </c>
      <c r="B29" s="19">
        <v>0.1</v>
      </c>
      <c r="C29" s="19">
        <v>0.1</v>
      </c>
      <c r="D29" s="19">
        <f t="shared" si="2"/>
        <v>7.3316027088036115</v>
      </c>
      <c r="E29" s="19">
        <f t="shared" si="3"/>
        <v>7.1316027088036122</v>
      </c>
      <c r="F29" s="27" t="s">
        <v>571</v>
      </c>
      <c r="G29" s="24">
        <v>33.849499999999999</v>
      </c>
      <c r="H29" s="24">
        <v>-120.75783300000001</v>
      </c>
      <c r="I29" s="5" t="s">
        <v>551</v>
      </c>
      <c r="J29" s="5" t="s">
        <v>576</v>
      </c>
      <c r="K29" s="25">
        <v>1</v>
      </c>
      <c r="L29" s="25">
        <v>1</v>
      </c>
      <c r="M29" s="12">
        <v>0</v>
      </c>
      <c r="N29" s="19">
        <v>-24.171512678602461</v>
      </c>
      <c r="O29" s="19" t="s">
        <v>1094</v>
      </c>
    </row>
    <row r="30" spans="1:15" x14ac:dyDescent="0.2">
      <c r="A30" s="19">
        <v>7.7714371708051164</v>
      </c>
      <c r="B30" s="19">
        <v>0.1</v>
      </c>
      <c r="C30" s="19">
        <v>0.1</v>
      </c>
      <c r="D30" s="19">
        <f t="shared" si="2"/>
        <v>7.8714371708051161</v>
      </c>
      <c r="E30" s="19">
        <f t="shared" si="3"/>
        <v>7.6714371708051168</v>
      </c>
      <c r="F30" s="27" t="s">
        <v>577</v>
      </c>
      <c r="G30" s="24">
        <v>33.849499999999999</v>
      </c>
      <c r="H30" s="24">
        <v>-120.75783300000001</v>
      </c>
      <c r="I30" s="5" t="s">
        <v>551</v>
      </c>
      <c r="J30" s="5" t="s">
        <v>578</v>
      </c>
      <c r="K30" s="25">
        <v>1</v>
      </c>
      <c r="L30" s="25">
        <v>1</v>
      </c>
      <c r="M30" s="12">
        <v>0</v>
      </c>
      <c r="N30" s="19">
        <v>-25.304780800423149</v>
      </c>
      <c r="O30" s="19" t="s">
        <v>1094</v>
      </c>
    </row>
    <row r="31" spans="1:15" ht="13.35" customHeight="1" x14ac:dyDescent="0.2">
      <c r="A31" s="19">
        <v>8</v>
      </c>
      <c r="B31" s="19">
        <v>2.6669999999999998</v>
      </c>
      <c r="C31" s="19">
        <v>3.6199999999999992</v>
      </c>
      <c r="D31" s="19">
        <v>5.3330000000000002</v>
      </c>
      <c r="E31" s="19">
        <v>11.62</v>
      </c>
      <c r="F31" s="27" t="s">
        <v>577</v>
      </c>
      <c r="G31" s="24">
        <v>31.78</v>
      </c>
      <c r="H31" s="24">
        <v>-120.7587</v>
      </c>
      <c r="I31" s="5" t="s">
        <v>579</v>
      </c>
      <c r="J31" s="5" t="s">
        <v>580</v>
      </c>
      <c r="K31" s="25">
        <v>0</v>
      </c>
      <c r="L31" s="25">
        <v>0</v>
      </c>
      <c r="M31" s="12">
        <v>0</v>
      </c>
      <c r="N31" s="19">
        <v>-25</v>
      </c>
      <c r="O31" s="19" t="s">
        <v>1096</v>
      </c>
    </row>
    <row r="32" spans="1:15" x14ac:dyDescent="0.2">
      <c r="A32" s="19">
        <v>8.1976222723852512</v>
      </c>
      <c r="B32" s="19">
        <v>0.1</v>
      </c>
      <c r="C32" s="19">
        <v>0.1</v>
      </c>
      <c r="D32" s="19">
        <f>A32+B32</f>
        <v>8.2976222723852509</v>
      </c>
      <c r="E32" s="19">
        <f>A32-C32</f>
        <v>8.0976222723852516</v>
      </c>
      <c r="F32" s="27" t="s">
        <v>577</v>
      </c>
      <c r="G32" s="24">
        <v>33.849499999999999</v>
      </c>
      <c r="H32" s="24">
        <v>-120.75783300000001</v>
      </c>
      <c r="I32" s="5" t="s">
        <v>551</v>
      </c>
      <c r="J32" s="5" t="s">
        <v>584</v>
      </c>
      <c r="K32" s="25">
        <v>1</v>
      </c>
      <c r="L32" s="25">
        <v>1</v>
      </c>
      <c r="M32" s="12">
        <v>0</v>
      </c>
      <c r="N32" s="19">
        <v>-24.94820247767171</v>
      </c>
      <c r="O32" s="19" t="s">
        <v>1094</v>
      </c>
    </row>
    <row r="33" spans="1:15" ht="13.35" customHeight="1" x14ac:dyDescent="0.2">
      <c r="A33" s="19">
        <v>8.7374567343867575</v>
      </c>
      <c r="B33" s="19">
        <v>0.1</v>
      </c>
      <c r="C33" s="19">
        <v>0.1</v>
      </c>
      <c r="D33" s="19">
        <f>A33+B33</f>
        <v>8.8374567343867572</v>
      </c>
      <c r="E33" s="19">
        <f>A33-C33</f>
        <v>8.6374567343867579</v>
      </c>
      <c r="F33" s="27" t="s">
        <v>577</v>
      </c>
      <c r="G33" s="24">
        <v>33.849499999999999</v>
      </c>
      <c r="H33" s="24">
        <v>-120.75783300000001</v>
      </c>
      <c r="I33" s="5" t="s">
        <v>551</v>
      </c>
      <c r="J33" s="5" t="s">
        <v>585</v>
      </c>
      <c r="K33" s="25">
        <v>1</v>
      </c>
      <c r="L33" s="25">
        <v>1</v>
      </c>
      <c r="M33" s="12">
        <v>0</v>
      </c>
      <c r="N33" s="19">
        <v>-24.01218361265807</v>
      </c>
      <c r="O33" s="19" t="s">
        <v>1094</v>
      </c>
    </row>
    <row r="34" spans="1:15" x14ac:dyDescent="0.2">
      <c r="A34" s="19">
        <v>9.7887133182844241</v>
      </c>
      <c r="B34" s="19">
        <v>0.1</v>
      </c>
      <c r="C34" s="19">
        <v>0.1</v>
      </c>
      <c r="D34" s="19">
        <f>A34+B34</f>
        <v>9.8887133182844238</v>
      </c>
      <c r="E34" s="19">
        <f>A34-C34</f>
        <v>9.6887133182844245</v>
      </c>
      <c r="F34" s="27" t="s">
        <v>577</v>
      </c>
      <c r="G34" s="24">
        <v>33.849499999999999</v>
      </c>
      <c r="H34" s="24">
        <v>-120.75783300000001</v>
      </c>
      <c r="I34" s="5" t="s">
        <v>551</v>
      </c>
      <c r="J34" s="5" t="s">
        <v>586</v>
      </c>
      <c r="K34" s="25">
        <v>1</v>
      </c>
      <c r="L34" s="25">
        <v>1</v>
      </c>
      <c r="M34" s="12">
        <v>0</v>
      </c>
      <c r="N34" s="19">
        <v>-24.787294794182252</v>
      </c>
      <c r="O34" s="19" t="s">
        <v>1094</v>
      </c>
    </row>
    <row r="35" spans="1:15" ht="13.35" customHeight="1" x14ac:dyDescent="0.2">
      <c r="A35" s="19">
        <v>10.87</v>
      </c>
      <c r="B35" s="19">
        <v>0.1</v>
      </c>
      <c r="C35" s="19">
        <v>0.1</v>
      </c>
      <c r="D35" s="19">
        <f>A35+B35</f>
        <v>10.969999999999999</v>
      </c>
      <c r="E35" s="19">
        <f>A35-C35</f>
        <v>10.77</v>
      </c>
      <c r="F35" s="27" t="s">
        <v>577</v>
      </c>
      <c r="G35" s="24">
        <v>33.849499999999999</v>
      </c>
      <c r="H35" s="24">
        <v>-120.75783300000001</v>
      </c>
      <c r="I35" s="5" t="s">
        <v>551</v>
      </c>
      <c r="J35" s="5" t="s">
        <v>587</v>
      </c>
      <c r="K35" s="25">
        <v>1</v>
      </c>
      <c r="L35" s="25">
        <v>1</v>
      </c>
      <c r="M35" s="12">
        <v>0</v>
      </c>
      <c r="N35" s="19">
        <v>-25.902900350135042</v>
      </c>
      <c r="O35" s="19" t="s">
        <v>1094</v>
      </c>
    </row>
    <row r="36" spans="1:15" x14ac:dyDescent="0.2">
      <c r="A36" s="19">
        <v>11</v>
      </c>
      <c r="B36" s="19">
        <v>4</v>
      </c>
      <c r="C36" s="19">
        <v>3</v>
      </c>
      <c r="D36" s="19">
        <v>7</v>
      </c>
      <c r="E36" s="19">
        <v>14</v>
      </c>
      <c r="F36" s="27" t="s">
        <v>577</v>
      </c>
      <c r="G36" s="24">
        <v>34.377943000000002</v>
      </c>
      <c r="H36" s="24">
        <v>-100.376198</v>
      </c>
      <c r="I36" s="5" t="s">
        <v>588</v>
      </c>
      <c r="J36" s="5">
        <v>322050</v>
      </c>
      <c r="K36" s="25">
        <v>0</v>
      </c>
      <c r="L36" s="25">
        <v>0</v>
      </c>
      <c r="M36" s="12">
        <v>0</v>
      </c>
      <c r="N36" s="19">
        <v>-23.923124999999999</v>
      </c>
      <c r="O36" s="19" t="s">
        <v>1099</v>
      </c>
    </row>
    <row r="37" spans="1:15" x14ac:dyDescent="0.2">
      <c r="A37" s="19">
        <v>11</v>
      </c>
      <c r="B37" s="19">
        <v>4</v>
      </c>
      <c r="C37" s="19">
        <v>3</v>
      </c>
      <c r="D37" s="19">
        <v>7</v>
      </c>
      <c r="E37" s="19">
        <v>14</v>
      </c>
      <c r="F37" s="27" t="s">
        <v>577</v>
      </c>
      <c r="G37" s="24">
        <v>34.377943000000002</v>
      </c>
      <c r="H37" s="24">
        <v>-100.376198</v>
      </c>
      <c r="I37" s="5" t="s">
        <v>588</v>
      </c>
      <c r="J37" s="5">
        <v>322107</v>
      </c>
      <c r="K37" s="25">
        <v>0</v>
      </c>
      <c r="L37" s="25">
        <v>0</v>
      </c>
      <c r="M37" s="12">
        <v>0</v>
      </c>
      <c r="N37" s="19">
        <v>-24.445916666666701</v>
      </c>
      <c r="O37" s="19" t="s">
        <v>1099</v>
      </c>
    </row>
    <row r="38" spans="1:15" x14ac:dyDescent="0.2">
      <c r="A38" s="19">
        <v>11.1</v>
      </c>
      <c r="B38" s="19">
        <v>0</v>
      </c>
      <c r="C38" s="19">
        <v>0</v>
      </c>
      <c r="D38" s="19">
        <v>11.1</v>
      </c>
      <c r="E38" s="19">
        <v>11.1</v>
      </c>
      <c r="F38" s="27" t="s">
        <v>577</v>
      </c>
      <c r="G38" s="24">
        <v>36.617699999999999</v>
      </c>
      <c r="H38" s="24">
        <v>-120.9166</v>
      </c>
      <c r="I38" s="5" t="s">
        <v>589</v>
      </c>
      <c r="J38" s="5" t="s">
        <v>590</v>
      </c>
      <c r="K38" s="25">
        <v>1</v>
      </c>
      <c r="L38" s="25">
        <v>1</v>
      </c>
      <c r="M38" s="12">
        <v>0</v>
      </c>
      <c r="N38" s="19">
        <v>-24.1</v>
      </c>
      <c r="O38" s="19" t="s">
        <v>591</v>
      </c>
    </row>
    <row r="39" spans="1:15" x14ac:dyDescent="0.2">
      <c r="A39" s="19">
        <v>11.3</v>
      </c>
      <c r="B39" s="19">
        <v>0</v>
      </c>
      <c r="C39" s="19">
        <v>0</v>
      </c>
      <c r="D39" s="19">
        <v>11.3</v>
      </c>
      <c r="E39" s="19">
        <v>11.3</v>
      </c>
      <c r="F39" s="27" t="s">
        <v>577</v>
      </c>
      <c r="G39" s="24">
        <v>36.617699999999999</v>
      </c>
      <c r="H39" s="24">
        <v>-120.9166</v>
      </c>
      <c r="I39" s="5" t="s">
        <v>589</v>
      </c>
      <c r="J39" s="5" t="s">
        <v>592</v>
      </c>
      <c r="K39" s="25">
        <v>1</v>
      </c>
      <c r="L39" s="25">
        <v>1</v>
      </c>
      <c r="M39" s="12">
        <v>0</v>
      </c>
      <c r="N39" s="19">
        <v>-24.2</v>
      </c>
      <c r="O39" s="19" t="s">
        <v>591</v>
      </c>
    </row>
    <row r="40" spans="1:15" ht="13.35" customHeight="1" x14ac:dyDescent="0.2">
      <c r="A40" s="19">
        <v>11.31</v>
      </c>
      <c r="B40" s="19">
        <v>0.1</v>
      </c>
      <c r="C40" s="19">
        <v>0.1</v>
      </c>
      <c r="D40" s="19">
        <f>A40+B40</f>
        <v>11.41</v>
      </c>
      <c r="E40" s="19">
        <f>A40-C40</f>
        <v>11.21</v>
      </c>
      <c r="F40" s="27" t="s">
        <v>577</v>
      </c>
      <c r="G40" s="24">
        <v>33.849499999999999</v>
      </c>
      <c r="H40" s="24">
        <v>-120.75783300000001</v>
      </c>
      <c r="I40" s="5" t="s">
        <v>551</v>
      </c>
      <c r="J40" s="5" t="s">
        <v>593</v>
      </c>
      <c r="K40" s="25">
        <v>1</v>
      </c>
      <c r="L40" s="25">
        <v>1</v>
      </c>
      <c r="M40" s="12">
        <v>0</v>
      </c>
      <c r="N40" s="19">
        <v>-25.589464492520481</v>
      </c>
      <c r="O40" s="19" t="s">
        <v>1094</v>
      </c>
    </row>
    <row r="41" spans="1:15" ht="13.35" customHeight="1" x14ac:dyDescent="0.2">
      <c r="A41" s="19">
        <v>11.72</v>
      </c>
      <c r="B41" s="19">
        <v>0.1</v>
      </c>
      <c r="C41" s="19">
        <v>0.1</v>
      </c>
      <c r="D41" s="19">
        <f>A41+B41</f>
        <v>11.82</v>
      </c>
      <c r="E41" s="19">
        <f>A41-C41</f>
        <v>11.620000000000001</v>
      </c>
      <c r="F41" s="27" t="s">
        <v>594</v>
      </c>
      <c r="G41" s="24">
        <v>33.849499999999999</v>
      </c>
      <c r="H41" s="24">
        <v>-120.75783300000001</v>
      </c>
      <c r="I41" s="5" t="s">
        <v>551</v>
      </c>
      <c r="J41" s="5" t="s">
        <v>595</v>
      </c>
      <c r="K41" s="25">
        <v>1</v>
      </c>
      <c r="L41" s="25">
        <v>1</v>
      </c>
      <c r="M41" s="12">
        <v>0</v>
      </c>
      <c r="N41" s="19">
        <v>-26.121361172843301</v>
      </c>
      <c r="O41" s="19" t="s">
        <v>1094</v>
      </c>
    </row>
    <row r="42" spans="1:15" ht="13.35" customHeight="1" x14ac:dyDescent="0.2">
      <c r="A42" s="19">
        <v>12.72</v>
      </c>
      <c r="B42" s="19">
        <v>0.1</v>
      </c>
      <c r="C42" s="19">
        <v>0.1</v>
      </c>
      <c r="D42" s="19">
        <f>A42+B42</f>
        <v>12.82</v>
      </c>
      <c r="E42" s="19">
        <f>A42-C42</f>
        <v>12.620000000000001</v>
      </c>
      <c r="F42" s="27" t="s">
        <v>594</v>
      </c>
      <c r="G42" s="24">
        <v>33.849499999999999</v>
      </c>
      <c r="H42" s="24">
        <v>-120.75783300000001</v>
      </c>
      <c r="I42" s="5" t="s">
        <v>551</v>
      </c>
      <c r="J42" s="5" t="s">
        <v>596</v>
      </c>
      <c r="K42" s="25">
        <v>1</v>
      </c>
      <c r="L42" s="25">
        <v>1</v>
      </c>
      <c r="M42" s="12">
        <v>0</v>
      </c>
      <c r="N42" s="19">
        <v>-26.40979855210124</v>
      </c>
      <c r="O42" s="19" t="s">
        <v>1094</v>
      </c>
    </row>
    <row r="43" spans="1:15" ht="13.35" customHeight="1" x14ac:dyDescent="0.2">
      <c r="A43" s="19">
        <v>13.1</v>
      </c>
      <c r="B43" s="19">
        <v>0</v>
      </c>
      <c r="C43" s="19">
        <v>0</v>
      </c>
      <c r="D43" s="19">
        <v>13.1</v>
      </c>
      <c r="E43" s="19">
        <v>13.1</v>
      </c>
      <c r="F43" s="27" t="s">
        <v>594</v>
      </c>
      <c r="G43" s="24">
        <v>36.617699999999999</v>
      </c>
      <c r="H43" s="24">
        <v>-120.9166</v>
      </c>
      <c r="I43" s="5" t="s">
        <v>589</v>
      </c>
      <c r="J43" s="5" t="s">
        <v>597</v>
      </c>
      <c r="K43" s="25">
        <v>1</v>
      </c>
      <c r="L43" s="25">
        <v>1</v>
      </c>
      <c r="M43" s="12">
        <v>0</v>
      </c>
      <c r="N43" s="19">
        <v>-24.8</v>
      </c>
      <c r="O43" s="19" t="s">
        <v>591</v>
      </c>
    </row>
    <row r="44" spans="1:15" ht="13.35" customHeight="1" x14ac:dyDescent="0.2">
      <c r="A44" s="19">
        <v>13.5</v>
      </c>
      <c r="B44" s="19">
        <v>9.9999999999999645E-2</v>
      </c>
      <c r="C44" s="19">
        <v>9.9999999999999645E-2</v>
      </c>
      <c r="D44" s="19">
        <v>13.4</v>
      </c>
      <c r="E44" s="19">
        <v>13.6</v>
      </c>
      <c r="F44" s="27" t="s">
        <v>594</v>
      </c>
      <c r="G44" s="24">
        <v>42.836750000000002</v>
      </c>
      <c r="H44" s="24">
        <v>-23.087499999999999</v>
      </c>
      <c r="I44" s="5" t="s">
        <v>1097</v>
      </c>
      <c r="J44" s="5" t="s">
        <v>599</v>
      </c>
      <c r="K44" s="25">
        <v>1</v>
      </c>
      <c r="L44" s="25">
        <v>0</v>
      </c>
      <c r="M44" s="12">
        <v>0</v>
      </c>
      <c r="N44" s="19">
        <v>-29.1</v>
      </c>
      <c r="O44" s="19" t="s">
        <v>628</v>
      </c>
    </row>
    <row r="45" spans="1:15" ht="13.35" customHeight="1" x14ac:dyDescent="0.2">
      <c r="A45" s="19">
        <v>13.59</v>
      </c>
      <c r="B45" s="19">
        <v>0.1</v>
      </c>
      <c r="C45" s="19">
        <v>0.1</v>
      </c>
      <c r="D45" s="19">
        <f>A45+B45</f>
        <v>13.69</v>
      </c>
      <c r="E45" s="19">
        <f>A45-C45</f>
        <v>13.49</v>
      </c>
      <c r="F45" s="27" t="s">
        <v>594</v>
      </c>
      <c r="G45" s="24">
        <v>33.849499999999999</v>
      </c>
      <c r="H45" s="24">
        <v>-120.75783300000001</v>
      </c>
      <c r="I45" s="5" t="s">
        <v>551</v>
      </c>
      <c r="J45" s="5" t="s">
        <v>601</v>
      </c>
      <c r="K45" s="25">
        <v>1</v>
      </c>
      <c r="L45" s="25">
        <v>1</v>
      </c>
      <c r="M45" s="12">
        <v>0</v>
      </c>
      <c r="N45" s="19">
        <v>-24.65807181101702</v>
      </c>
      <c r="O45" s="19" t="s">
        <v>1094</v>
      </c>
    </row>
    <row r="46" spans="1:15" ht="13.35" customHeight="1" x14ac:dyDescent="0.2">
      <c r="A46" s="19">
        <v>13.98</v>
      </c>
      <c r="B46" s="19">
        <v>0.1</v>
      </c>
      <c r="C46" s="19">
        <v>0.1</v>
      </c>
      <c r="D46" s="19">
        <f>A46+B46</f>
        <v>14.08</v>
      </c>
      <c r="E46" s="19">
        <f>A46-C46</f>
        <v>13.88</v>
      </c>
      <c r="F46" s="5" t="s">
        <v>602</v>
      </c>
      <c r="G46" s="24">
        <v>33.849499999999999</v>
      </c>
      <c r="H46" s="24">
        <v>-120.75783300000001</v>
      </c>
      <c r="I46" s="5" t="s">
        <v>551</v>
      </c>
      <c r="J46" s="5" t="s">
        <v>603</v>
      </c>
      <c r="K46" s="25">
        <v>1</v>
      </c>
      <c r="L46" s="25">
        <v>1</v>
      </c>
      <c r="M46" s="12">
        <v>0</v>
      </c>
      <c r="N46" s="19">
        <v>-27.08931984378745</v>
      </c>
      <c r="O46" s="19" t="s">
        <v>1094</v>
      </c>
    </row>
    <row r="47" spans="1:15" ht="13.35" customHeight="1" x14ac:dyDescent="0.2">
      <c r="A47" s="19">
        <v>14</v>
      </c>
      <c r="B47" s="19">
        <v>8.6999999999999993</v>
      </c>
      <c r="C47" s="19">
        <v>9</v>
      </c>
      <c r="D47" s="19">
        <v>5.3</v>
      </c>
      <c r="E47" s="19">
        <v>23</v>
      </c>
      <c r="F47" s="27" t="s">
        <v>602</v>
      </c>
      <c r="G47" s="24">
        <v>48.496045000000002</v>
      </c>
      <c r="H47" s="24">
        <v>7.6508719999999997</v>
      </c>
      <c r="I47" s="5" t="s">
        <v>604</v>
      </c>
      <c r="J47" s="5">
        <v>52970</v>
      </c>
      <c r="K47" s="25">
        <v>0</v>
      </c>
      <c r="L47" s="25">
        <v>0</v>
      </c>
      <c r="M47" s="12">
        <v>0</v>
      </c>
      <c r="N47" s="19">
        <v>-23.238500000000002</v>
      </c>
      <c r="O47" s="19" t="s">
        <v>1099</v>
      </c>
    </row>
    <row r="48" spans="1:15" ht="13.35" customHeight="1" x14ac:dyDescent="0.2">
      <c r="A48" s="19">
        <v>14.3</v>
      </c>
      <c r="B48" s="19">
        <v>0.10000000000000142</v>
      </c>
      <c r="C48" s="19">
        <v>0.19999999999999929</v>
      </c>
      <c r="D48" s="19">
        <v>14.2</v>
      </c>
      <c r="E48" s="19">
        <v>14.5</v>
      </c>
      <c r="F48" s="27" t="s">
        <v>602</v>
      </c>
      <c r="G48" s="24">
        <v>42.836750000000002</v>
      </c>
      <c r="H48" s="24">
        <v>-23.087499999999999</v>
      </c>
      <c r="I48" s="5" t="s">
        <v>1097</v>
      </c>
      <c r="J48" s="5" t="s">
        <v>599</v>
      </c>
      <c r="K48" s="25">
        <v>1</v>
      </c>
      <c r="L48" s="25">
        <v>0</v>
      </c>
      <c r="M48" s="12">
        <v>0</v>
      </c>
      <c r="N48" s="19">
        <v>-30.2</v>
      </c>
      <c r="O48" s="19" t="s">
        <v>628</v>
      </c>
    </row>
    <row r="49" spans="1:15" ht="13.35" customHeight="1" x14ac:dyDescent="0.2">
      <c r="A49" s="19">
        <v>14.4</v>
      </c>
      <c r="B49" s="19">
        <v>0</v>
      </c>
      <c r="C49" s="19">
        <v>0.19999999999999929</v>
      </c>
      <c r="D49" s="19">
        <v>14.4</v>
      </c>
      <c r="E49" s="19">
        <v>14.6</v>
      </c>
      <c r="F49" s="27" t="s">
        <v>605</v>
      </c>
      <c r="G49" s="24">
        <v>42.836750000000002</v>
      </c>
      <c r="H49" s="24">
        <v>-23.087499999999999</v>
      </c>
      <c r="I49" s="5" t="s">
        <v>1097</v>
      </c>
      <c r="J49" s="5" t="s">
        <v>599</v>
      </c>
      <c r="K49" s="25">
        <v>1</v>
      </c>
      <c r="L49" s="25">
        <v>0</v>
      </c>
      <c r="M49" s="12">
        <v>0</v>
      </c>
      <c r="N49" s="19">
        <v>-29.9</v>
      </c>
      <c r="O49" s="19" t="s">
        <v>628</v>
      </c>
    </row>
    <row r="50" spans="1:15" ht="13.35" customHeight="1" x14ac:dyDescent="0.2">
      <c r="A50" s="19">
        <v>14.4</v>
      </c>
      <c r="B50" s="19">
        <v>0.1</v>
      </c>
      <c r="C50" s="19">
        <v>0.1</v>
      </c>
      <c r="D50" s="19">
        <f>A50+B50</f>
        <v>14.5</v>
      </c>
      <c r="E50" s="19">
        <f>A50-C50</f>
        <v>14.3</v>
      </c>
      <c r="F50" s="5" t="s">
        <v>602</v>
      </c>
      <c r="G50" s="24">
        <v>33.849499999999999</v>
      </c>
      <c r="H50" s="24">
        <v>-120.75783300000001</v>
      </c>
      <c r="I50" s="5" t="s">
        <v>551</v>
      </c>
      <c r="J50" s="5" t="s">
        <v>608</v>
      </c>
      <c r="K50" s="25">
        <v>1</v>
      </c>
      <c r="L50" s="25">
        <v>1</v>
      </c>
      <c r="M50" s="12">
        <v>0</v>
      </c>
      <c r="N50" s="19">
        <v>-26.03407551434465</v>
      </c>
      <c r="O50" s="19" t="s">
        <v>1094</v>
      </c>
    </row>
    <row r="51" spans="1:15" ht="13.35" customHeight="1" x14ac:dyDescent="0.2">
      <c r="A51" s="19">
        <v>14.4</v>
      </c>
      <c r="B51" s="19">
        <v>0</v>
      </c>
      <c r="C51" s="19">
        <v>0.19999999999999929</v>
      </c>
      <c r="D51" s="19">
        <v>14.4</v>
      </c>
      <c r="E51" s="19">
        <v>14.6</v>
      </c>
      <c r="F51" s="27" t="s">
        <v>602</v>
      </c>
      <c r="G51" s="24">
        <v>42.836750000000002</v>
      </c>
      <c r="H51" s="24">
        <v>-23.087499999999999</v>
      </c>
      <c r="I51" s="5" t="s">
        <v>1097</v>
      </c>
      <c r="J51" s="5" t="s">
        <v>599</v>
      </c>
      <c r="K51" s="25">
        <v>1</v>
      </c>
      <c r="L51" s="25">
        <v>0</v>
      </c>
      <c r="M51" s="12">
        <v>0</v>
      </c>
      <c r="N51" s="19">
        <v>-29.9</v>
      </c>
      <c r="O51" s="19" t="s">
        <v>628</v>
      </c>
    </row>
    <row r="52" spans="1:15" ht="13.35" customHeight="1" x14ac:dyDescent="0.2">
      <c r="A52" s="19">
        <v>14.5</v>
      </c>
      <c r="B52" s="19">
        <v>9.9999999999999645E-2</v>
      </c>
      <c r="C52" s="19">
        <v>9.9999999999999645E-2</v>
      </c>
      <c r="D52" s="19">
        <v>14.4</v>
      </c>
      <c r="E52" s="19">
        <v>14.6</v>
      </c>
      <c r="F52" s="27" t="s">
        <v>602</v>
      </c>
      <c r="G52" s="24">
        <v>42.836750000000002</v>
      </c>
      <c r="H52" s="24">
        <v>-23.087499999999999</v>
      </c>
      <c r="I52" s="5" t="s">
        <v>1097</v>
      </c>
      <c r="J52" s="5" t="s">
        <v>599</v>
      </c>
      <c r="K52" s="25">
        <v>1</v>
      </c>
      <c r="L52" s="25">
        <v>0</v>
      </c>
      <c r="M52" s="12">
        <v>0</v>
      </c>
      <c r="N52" s="19">
        <v>-30</v>
      </c>
      <c r="O52" s="19" t="s">
        <v>628</v>
      </c>
    </row>
    <row r="53" spans="1:15" ht="13.35" customHeight="1" x14ac:dyDescent="0.2">
      <c r="A53" s="19">
        <v>14.6</v>
      </c>
      <c r="B53" s="19">
        <v>9.9999999999999645E-2</v>
      </c>
      <c r="C53" s="19">
        <v>9.9999999999999645E-2</v>
      </c>
      <c r="D53" s="19">
        <v>14.7</v>
      </c>
      <c r="E53" s="19">
        <v>14.7</v>
      </c>
      <c r="F53" s="27" t="s">
        <v>602</v>
      </c>
      <c r="G53" s="24">
        <v>36.617699999999999</v>
      </c>
      <c r="H53" s="24">
        <v>-120.9166</v>
      </c>
      <c r="I53" s="5" t="s">
        <v>589</v>
      </c>
      <c r="J53" s="5" t="s">
        <v>609</v>
      </c>
      <c r="K53" s="25">
        <v>1</v>
      </c>
      <c r="L53" s="25">
        <v>1</v>
      </c>
      <c r="M53" s="12">
        <v>0</v>
      </c>
      <c r="N53" s="19">
        <v>-25.2</v>
      </c>
      <c r="O53" s="19" t="s">
        <v>591</v>
      </c>
    </row>
    <row r="54" spans="1:15" ht="13.35" customHeight="1" x14ac:dyDescent="0.2">
      <c r="A54" s="19">
        <v>14.7</v>
      </c>
      <c r="B54" s="19">
        <v>9.9999999999999645E-2</v>
      </c>
      <c r="C54" s="19">
        <v>9.9999999999999645E-2</v>
      </c>
      <c r="D54" s="19">
        <v>14.6</v>
      </c>
      <c r="E54" s="19">
        <v>14.6</v>
      </c>
      <c r="F54" s="27" t="s">
        <v>602</v>
      </c>
      <c r="G54" s="24">
        <v>36.617699999999999</v>
      </c>
      <c r="H54" s="24">
        <v>-120.9166</v>
      </c>
      <c r="I54" s="5" t="s">
        <v>589</v>
      </c>
      <c r="J54" s="5" t="s">
        <v>611</v>
      </c>
      <c r="K54" s="25">
        <v>1</v>
      </c>
      <c r="L54" s="25">
        <v>1</v>
      </c>
      <c r="M54" s="12">
        <v>0</v>
      </c>
      <c r="N54" s="19">
        <v>-25.8</v>
      </c>
      <c r="O54" s="19" t="s">
        <v>591</v>
      </c>
    </row>
    <row r="55" spans="1:15" ht="13.35" customHeight="1" x14ac:dyDescent="0.2">
      <c r="A55" s="19">
        <v>14.8</v>
      </c>
      <c r="B55" s="19">
        <v>0.10000000000000142</v>
      </c>
      <c r="C55" s="19">
        <v>9.9999999999999645E-2</v>
      </c>
      <c r="D55" s="19">
        <v>14.7</v>
      </c>
      <c r="E55" s="19">
        <v>14.9</v>
      </c>
      <c r="F55" s="27" t="s">
        <v>602</v>
      </c>
      <c r="G55" s="24">
        <v>42.836750000000002</v>
      </c>
      <c r="H55" s="24">
        <v>-23.087499999999999</v>
      </c>
      <c r="I55" s="5" t="s">
        <v>1097</v>
      </c>
      <c r="J55" s="5" t="s">
        <v>599</v>
      </c>
      <c r="K55" s="25">
        <v>1</v>
      </c>
      <c r="L55" s="25">
        <v>0</v>
      </c>
      <c r="M55" s="12">
        <v>0</v>
      </c>
      <c r="N55" s="19">
        <v>-29.4</v>
      </c>
      <c r="O55" s="19" t="s">
        <v>628</v>
      </c>
    </row>
    <row r="56" spans="1:15" ht="13.35" customHeight="1" x14ac:dyDescent="0.2">
      <c r="A56" s="19">
        <v>14.86</v>
      </c>
      <c r="B56" s="19">
        <v>0.1</v>
      </c>
      <c r="C56" s="19">
        <v>0.1</v>
      </c>
      <c r="D56" s="19">
        <f>A56+B56</f>
        <v>14.959999999999999</v>
      </c>
      <c r="E56" s="19">
        <f>A56-C56</f>
        <v>14.76</v>
      </c>
      <c r="F56" s="5" t="s">
        <v>602</v>
      </c>
      <c r="G56" s="24">
        <v>33.849499999999999</v>
      </c>
      <c r="H56" s="24">
        <v>-120.75783300000001</v>
      </c>
      <c r="I56" s="5" t="s">
        <v>551</v>
      </c>
      <c r="J56" s="5" t="s">
        <v>613</v>
      </c>
      <c r="K56" s="25">
        <v>1</v>
      </c>
      <c r="L56" s="25">
        <v>1</v>
      </c>
      <c r="M56" s="12">
        <v>0</v>
      </c>
      <c r="N56" s="19">
        <v>-26.411317329887481</v>
      </c>
      <c r="O56" s="19" t="s">
        <v>1094</v>
      </c>
    </row>
    <row r="57" spans="1:15" ht="13.35" customHeight="1" x14ac:dyDescent="0.2">
      <c r="A57" s="19">
        <v>15</v>
      </c>
      <c r="B57" s="19">
        <v>9.6669999999999998</v>
      </c>
      <c r="C57" s="19">
        <v>8.0300000000000011</v>
      </c>
      <c r="D57" s="19">
        <v>5.3330000000000002</v>
      </c>
      <c r="E57" s="19">
        <v>23.03</v>
      </c>
      <c r="F57" s="27" t="s">
        <v>602</v>
      </c>
      <c r="G57" s="24">
        <v>36.617699999999999</v>
      </c>
      <c r="H57" s="24">
        <v>-120.9166</v>
      </c>
      <c r="I57" s="5" t="s">
        <v>614</v>
      </c>
      <c r="J57" s="5">
        <v>1507</v>
      </c>
      <c r="K57" s="25">
        <v>0</v>
      </c>
      <c r="L57" s="25">
        <v>0</v>
      </c>
      <c r="M57" s="12">
        <v>0</v>
      </c>
      <c r="N57" s="19">
        <v>-26.1</v>
      </c>
      <c r="O57" s="19" t="s">
        <v>615</v>
      </c>
    </row>
    <row r="58" spans="1:15" x14ac:dyDescent="0.2">
      <c r="A58" s="19">
        <v>15</v>
      </c>
      <c r="B58" s="19">
        <v>0</v>
      </c>
      <c r="C58" s="19">
        <v>0</v>
      </c>
      <c r="D58" s="19">
        <v>15</v>
      </c>
      <c r="E58" s="19">
        <v>15</v>
      </c>
      <c r="F58" s="27" t="s">
        <v>602</v>
      </c>
      <c r="G58" s="24">
        <v>36.617699999999999</v>
      </c>
      <c r="H58" s="24">
        <v>-120.9166</v>
      </c>
      <c r="I58" s="5" t="s">
        <v>589</v>
      </c>
      <c r="J58" s="5" t="s">
        <v>617</v>
      </c>
      <c r="K58" s="25">
        <v>1</v>
      </c>
      <c r="L58" s="25">
        <v>1</v>
      </c>
      <c r="M58" s="12">
        <v>0</v>
      </c>
      <c r="N58" s="19">
        <v>-26.3</v>
      </c>
      <c r="O58" s="19" t="s">
        <v>591</v>
      </c>
    </row>
    <row r="59" spans="1:15" x14ac:dyDescent="0.2">
      <c r="A59" s="19">
        <v>15</v>
      </c>
      <c r="B59" s="19">
        <v>9.6669999999999998</v>
      </c>
      <c r="C59" s="19">
        <v>8.0300000000000011</v>
      </c>
      <c r="D59" s="19">
        <v>5.3330000000000002</v>
      </c>
      <c r="E59" s="19">
        <v>23.03</v>
      </c>
      <c r="F59" s="27" t="s">
        <v>602</v>
      </c>
      <c r="G59" s="24">
        <v>40.683802</v>
      </c>
      <c r="H59" s="24">
        <v>-112.685129</v>
      </c>
      <c r="I59" s="5" t="s">
        <v>619</v>
      </c>
      <c r="J59" s="5">
        <v>502</v>
      </c>
      <c r="K59" s="25">
        <v>0</v>
      </c>
      <c r="L59" s="25">
        <v>0</v>
      </c>
      <c r="M59" s="12">
        <v>0</v>
      </c>
      <c r="N59" s="19">
        <v>-26.6</v>
      </c>
      <c r="O59" s="19" t="s">
        <v>620</v>
      </c>
    </row>
    <row r="60" spans="1:15" x14ac:dyDescent="0.2">
      <c r="A60" s="19">
        <v>15</v>
      </c>
      <c r="B60" s="19">
        <v>9.6669999999999998</v>
      </c>
      <c r="C60" s="19">
        <v>8.0300000000000011</v>
      </c>
      <c r="D60" s="19">
        <v>5.3330000000000002</v>
      </c>
      <c r="E60" s="19">
        <v>23.03</v>
      </c>
      <c r="F60" s="27" t="s">
        <v>602</v>
      </c>
      <c r="G60" s="24">
        <v>36.617699999999999</v>
      </c>
      <c r="H60" s="24">
        <v>-121.9166</v>
      </c>
      <c r="I60" s="5" t="s">
        <v>614</v>
      </c>
      <c r="J60" s="5">
        <v>1507</v>
      </c>
      <c r="K60" s="25">
        <v>0</v>
      </c>
      <c r="L60" s="25">
        <v>0</v>
      </c>
      <c r="M60" s="12">
        <v>0</v>
      </c>
      <c r="N60" s="19">
        <v>-26.1</v>
      </c>
      <c r="O60" s="19" t="s">
        <v>615</v>
      </c>
    </row>
    <row r="61" spans="1:15" ht="13.35" customHeight="1" x14ac:dyDescent="0.2">
      <c r="A61" s="19">
        <v>15</v>
      </c>
      <c r="B61" s="19">
        <v>9.6669999999999998</v>
      </c>
      <c r="C61" s="19">
        <v>8.0300000000000011</v>
      </c>
      <c r="D61" s="19">
        <v>5.3330000000000002</v>
      </c>
      <c r="E61" s="19">
        <v>23.03</v>
      </c>
      <c r="F61" s="27" t="s">
        <v>602</v>
      </c>
      <c r="G61" s="24">
        <v>42.907800000000002</v>
      </c>
      <c r="H61" s="24">
        <v>-9.2650000000000006</v>
      </c>
      <c r="I61" s="5" t="s">
        <v>619</v>
      </c>
      <c r="J61" s="5">
        <v>502</v>
      </c>
      <c r="K61" s="25">
        <v>0</v>
      </c>
      <c r="L61" s="25">
        <v>0</v>
      </c>
      <c r="M61" s="12">
        <v>0</v>
      </c>
      <c r="N61" s="19">
        <v>-26.6</v>
      </c>
      <c r="O61" s="19" t="s">
        <v>620</v>
      </c>
    </row>
    <row r="62" spans="1:15" ht="13.5" customHeight="1" x14ac:dyDescent="0.2">
      <c r="A62" s="19">
        <v>15.01</v>
      </c>
      <c r="B62" s="19">
        <v>0.1</v>
      </c>
      <c r="C62" s="19">
        <v>0.1</v>
      </c>
      <c r="D62" s="19">
        <f>A62+B62</f>
        <v>15.11</v>
      </c>
      <c r="E62" s="19">
        <f>A62-C62</f>
        <v>14.91</v>
      </c>
      <c r="F62" s="5" t="s">
        <v>602</v>
      </c>
      <c r="G62" s="24">
        <v>33.849499999999999</v>
      </c>
      <c r="H62" s="24">
        <v>-120.75783300000001</v>
      </c>
      <c r="I62" s="5" t="s">
        <v>551</v>
      </c>
      <c r="J62" s="5" t="s">
        <v>622</v>
      </c>
      <c r="K62" s="25">
        <v>1</v>
      </c>
      <c r="L62" s="25">
        <v>1</v>
      </c>
      <c r="M62" s="12">
        <v>0</v>
      </c>
      <c r="N62" s="19">
        <v>-26.230499979839578</v>
      </c>
      <c r="O62" s="19" t="s">
        <v>1094</v>
      </c>
    </row>
    <row r="63" spans="1:15" ht="13.35" customHeight="1" x14ac:dyDescent="0.2">
      <c r="A63" s="19">
        <v>15.1</v>
      </c>
      <c r="B63" s="19">
        <v>9.9999999999999645E-2</v>
      </c>
      <c r="C63" s="19">
        <v>9.9999999999999645E-2</v>
      </c>
      <c r="D63" s="19">
        <v>15</v>
      </c>
      <c r="E63" s="19">
        <v>15.2</v>
      </c>
      <c r="F63" s="27" t="s">
        <v>602</v>
      </c>
      <c r="G63" s="24">
        <v>42.836750000000002</v>
      </c>
      <c r="H63" s="24">
        <v>-23.087499999999999</v>
      </c>
      <c r="I63" s="5" t="s">
        <v>1097</v>
      </c>
      <c r="J63" s="5" t="s">
        <v>599</v>
      </c>
      <c r="K63" s="25">
        <v>1</v>
      </c>
      <c r="L63" s="25">
        <v>0</v>
      </c>
      <c r="M63" s="12">
        <v>0</v>
      </c>
      <c r="N63" s="19">
        <v>-29.5</v>
      </c>
      <c r="O63" s="19" t="s">
        <v>628</v>
      </c>
    </row>
    <row r="64" spans="1:15" ht="13.35" customHeight="1" x14ac:dyDescent="0.2">
      <c r="A64" s="19">
        <v>15.2</v>
      </c>
      <c r="B64" s="19">
        <v>9.9999999999999645E-2</v>
      </c>
      <c r="C64" s="19">
        <v>5.0000000000000711E-2</v>
      </c>
      <c r="D64" s="19">
        <v>15.1</v>
      </c>
      <c r="E64" s="19">
        <v>15.25</v>
      </c>
      <c r="F64" s="27" t="s">
        <v>602</v>
      </c>
      <c r="G64" s="24">
        <v>42.836750000000002</v>
      </c>
      <c r="H64" s="24">
        <v>-23.087499999999999</v>
      </c>
      <c r="I64" s="5" t="s">
        <v>1097</v>
      </c>
      <c r="J64" s="5" t="s">
        <v>599</v>
      </c>
      <c r="K64" s="25">
        <v>1</v>
      </c>
      <c r="L64" s="25">
        <v>0</v>
      </c>
      <c r="M64" s="12">
        <v>0</v>
      </c>
      <c r="N64" s="19">
        <v>-30.4</v>
      </c>
      <c r="O64" s="19" t="s">
        <v>628</v>
      </c>
    </row>
    <row r="65" spans="1:15" ht="13.5" customHeight="1" x14ac:dyDescent="0.2">
      <c r="A65" s="19">
        <v>15.3</v>
      </c>
      <c r="B65" s="19">
        <v>0.10000000000000142</v>
      </c>
      <c r="C65" s="19">
        <v>0</v>
      </c>
      <c r="D65" s="19">
        <v>15.2</v>
      </c>
      <c r="E65" s="19">
        <v>15.3</v>
      </c>
      <c r="F65" s="27" t="s">
        <v>602</v>
      </c>
      <c r="G65" s="24">
        <v>42.836750000000002</v>
      </c>
      <c r="H65" s="24">
        <v>-23.087499999999999</v>
      </c>
      <c r="I65" s="5" t="s">
        <v>1097</v>
      </c>
      <c r="J65" s="5" t="s">
        <v>599</v>
      </c>
      <c r="K65" s="25">
        <v>1</v>
      </c>
      <c r="L65" s="25">
        <v>0</v>
      </c>
      <c r="M65" s="12">
        <v>0</v>
      </c>
      <c r="N65" s="19">
        <v>-29.5</v>
      </c>
      <c r="O65" s="19" t="s">
        <v>628</v>
      </c>
    </row>
    <row r="66" spans="1:15" ht="13.5" customHeight="1" x14ac:dyDescent="0.2">
      <c r="A66" s="19">
        <v>15.7</v>
      </c>
      <c r="B66" s="19">
        <v>0.19999999999999929</v>
      </c>
      <c r="C66" s="19">
        <v>5.0000000000000711E-2</v>
      </c>
      <c r="D66" s="19">
        <v>15.5</v>
      </c>
      <c r="E66" s="19">
        <v>15.75</v>
      </c>
      <c r="F66" s="27" t="s">
        <v>602</v>
      </c>
      <c r="G66" s="24">
        <v>42.836750000000002</v>
      </c>
      <c r="H66" s="24">
        <v>-23.087499999999999</v>
      </c>
      <c r="I66" s="5" t="s">
        <v>1097</v>
      </c>
      <c r="J66" s="5" t="s">
        <v>599</v>
      </c>
      <c r="K66" s="25">
        <v>1</v>
      </c>
      <c r="L66" s="25">
        <v>0</v>
      </c>
      <c r="M66" s="12">
        <v>0</v>
      </c>
      <c r="N66" s="19">
        <v>-30.8</v>
      </c>
      <c r="O66" s="19" t="s">
        <v>628</v>
      </c>
    </row>
    <row r="67" spans="1:15" ht="13.5" customHeight="1" x14ac:dyDescent="0.2">
      <c r="A67" s="19">
        <v>15.9</v>
      </c>
      <c r="B67" s="19">
        <v>0.15000000000000036</v>
      </c>
      <c r="C67" s="19">
        <v>0</v>
      </c>
      <c r="D67" s="19">
        <v>15.75</v>
      </c>
      <c r="E67" s="19">
        <v>15.9</v>
      </c>
      <c r="F67" s="27" t="s">
        <v>602</v>
      </c>
      <c r="G67" s="24">
        <v>42.836750000000002</v>
      </c>
      <c r="H67" s="24">
        <v>-23.087499999999999</v>
      </c>
      <c r="I67" s="5" t="s">
        <v>1097</v>
      </c>
      <c r="J67" s="5" t="s">
        <v>599</v>
      </c>
      <c r="K67" s="25">
        <v>1</v>
      </c>
      <c r="L67" s="25">
        <v>0</v>
      </c>
      <c r="M67" s="12">
        <v>0</v>
      </c>
      <c r="N67" s="19">
        <v>-31</v>
      </c>
      <c r="O67" s="19" t="s">
        <v>628</v>
      </c>
    </row>
    <row r="68" spans="1:15" ht="13.5" customHeight="1" x14ac:dyDescent="0.2">
      <c r="A68" s="19">
        <v>16.100000000000001</v>
      </c>
      <c r="B68" s="19">
        <v>0.10000000000000142</v>
      </c>
      <c r="C68" s="19">
        <v>9.9999999999997868E-2</v>
      </c>
      <c r="D68" s="19">
        <v>16</v>
      </c>
      <c r="E68" s="19">
        <v>16.2</v>
      </c>
      <c r="F68" s="27" t="s">
        <v>623</v>
      </c>
      <c r="G68" s="24">
        <v>42.836750000000002</v>
      </c>
      <c r="H68" s="24">
        <v>-23.087499999999999</v>
      </c>
      <c r="I68" s="5" t="s">
        <v>1097</v>
      </c>
      <c r="J68" s="5" t="s">
        <v>599</v>
      </c>
      <c r="K68" s="25">
        <v>1</v>
      </c>
      <c r="L68" s="25">
        <v>0</v>
      </c>
      <c r="M68" s="12">
        <v>0</v>
      </c>
      <c r="N68" s="19">
        <v>-29.2</v>
      </c>
      <c r="O68" s="19" t="s">
        <v>628</v>
      </c>
    </row>
    <row r="69" spans="1:15" ht="13.5" customHeight="1" x14ac:dyDescent="0.2">
      <c r="A69" s="19">
        <v>16.3</v>
      </c>
      <c r="B69" s="19">
        <v>0.19999999999999929</v>
      </c>
      <c r="C69" s="19">
        <v>0</v>
      </c>
      <c r="D69" s="19">
        <v>16.100000000000001</v>
      </c>
      <c r="E69" s="19">
        <v>16.3</v>
      </c>
      <c r="F69" s="27" t="s">
        <v>623</v>
      </c>
      <c r="G69" s="24">
        <v>42.836750000000002</v>
      </c>
      <c r="H69" s="24">
        <v>-23.087499999999999</v>
      </c>
      <c r="I69" s="5" t="s">
        <v>1097</v>
      </c>
      <c r="J69" s="5" t="s">
        <v>599</v>
      </c>
      <c r="K69" s="25">
        <v>1</v>
      </c>
      <c r="L69" s="25">
        <v>0</v>
      </c>
      <c r="M69" s="12">
        <v>0</v>
      </c>
      <c r="N69" s="19">
        <v>-29.7</v>
      </c>
      <c r="O69" s="19" t="s">
        <v>628</v>
      </c>
    </row>
    <row r="70" spans="1:15" ht="13.5" customHeight="1" x14ac:dyDescent="0.2">
      <c r="A70" s="19">
        <v>16.399999999999999</v>
      </c>
      <c r="B70" s="19">
        <v>0.14999999999999858</v>
      </c>
      <c r="C70" s="19">
        <v>0.10000000000000142</v>
      </c>
      <c r="D70" s="19">
        <v>16.25</v>
      </c>
      <c r="E70" s="19">
        <v>16.5</v>
      </c>
      <c r="F70" s="27" t="s">
        <v>623</v>
      </c>
      <c r="G70" s="24">
        <v>42.836750000000002</v>
      </c>
      <c r="H70" s="24">
        <v>-23.087499999999999</v>
      </c>
      <c r="I70" s="5" t="s">
        <v>1097</v>
      </c>
      <c r="J70" s="5" t="s">
        <v>599</v>
      </c>
      <c r="K70" s="25">
        <v>1</v>
      </c>
      <c r="L70" s="25">
        <v>0</v>
      </c>
      <c r="M70" s="12">
        <v>0</v>
      </c>
      <c r="N70" s="19">
        <v>-30.8</v>
      </c>
      <c r="O70" s="19" t="s">
        <v>628</v>
      </c>
    </row>
    <row r="71" spans="1:15" ht="13.35" customHeight="1" x14ac:dyDescent="0.2">
      <c r="A71" s="19">
        <v>16.7</v>
      </c>
      <c r="B71" s="19">
        <v>0.19999999999999929</v>
      </c>
      <c r="C71" s="19">
        <v>0.10000000000000142</v>
      </c>
      <c r="D71" s="19">
        <v>16.5</v>
      </c>
      <c r="E71" s="19">
        <v>16.8</v>
      </c>
      <c r="F71" s="27" t="s">
        <v>623</v>
      </c>
      <c r="G71" s="24">
        <v>42.836750000000002</v>
      </c>
      <c r="H71" s="24">
        <v>-23.087499999999999</v>
      </c>
      <c r="I71" s="5" t="s">
        <v>1097</v>
      </c>
      <c r="J71" s="5" t="s">
        <v>599</v>
      </c>
      <c r="K71" s="25">
        <v>1</v>
      </c>
      <c r="L71" s="25">
        <v>0</v>
      </c>
      <c r="M71" s="12">
        <v>0</v>
      </c>
      <c r="N71" s="19">
        <v>-30.3</v>
      </c>
      <c r="O71" s="19" t="s">
        <v>628</v>
      </c>
    </row>
    <row r="72" spans="1:15" ht="13.5" customHeight="1" x14ac:dyDescent="0.2">
      <c r="A72" s="19">
        <v>16.899999999999999</v>
      </c>
      <c r="B72" s="19">
        <v>0</v>
      </c>
      <c r="C72" s="19">
        <v>0.20000000000000284</v>
      </c>
      <c r="D72" s="19">
        <v>16.899999999999999</v>
      </c>
      <c r="E72" s="19">
        <v>17.100000000000001</v>
      </c>
      <c r="F72" s="27" t="s">
        <v>623</v>
      </c>
      <c r="G72" s="24">
        <v>42.836750000000002</v>
      </c>
      <c r="H72" s="24">
        <v>-23.087499999999999</v>
      </c>
      <c r="I72" s="5" t="s">
        <v>1097</v>
      </c>
      <c r="J72" s="5" t="s">
        <v>599</v>
      </c>
      <c r="K72" s="25">
        <v>1</v>
      </c>
      <c r="L72" s="25">
        <v>0</v>
      </c>
      <c r="M72" s="12">
        <v>0</v>
      </c>
      <c r="N72" s="19">
        <v>-30.1</v>
      </c>
      <c r="O72" s="19" t="s">
        <v>628</v>
      </c>
    </row>
    <row r="73" spans="1:15" ht="13.5" customHeight="1" x14ac:dyDescent="0.2">
      <c r="A73" s="19">
        <v>17.100000000000001</v>
      </c>
      <c r="B73" s="19">
        <v>0</v>
      </c>
      <c r="C73" s="19">
        <v>0.29999999999999716</v>
      </c>
      <c r="D73" s="19">
        <v>17.100000000000001</v>
      </c>
      <c r="E73" s="19">
        <v>17.399999999999999</v>
      </c>
      <c r="F73" s="27" t="s">
        <v>623</v>
      </c>
      <c r="G73" s="24">
        <v>42.836750000000002</v>
      </c>
      <c r="H73" s="24">
        <v>-23.087499999999999</v>
      </c>
      <c r="I73" s="5" t="s">
        <v>1097</v>
      </c>
      <c r="J73" s="5" t="s">
        <v>599</v>
      </c>
      <c r="K73" s="25">
        <v>1</v>
      </c>
      <c r="L73" s="25">
        <v>0</v>
      </c>
      <c r="M73" s="12">
        <v>0</v>
      </c>
      <c r="N73" s="19">
        <v>-29.4</v>
      </c>
      <c r="O73" s="19" t="s">
        <v>628</v>
      </c>
    </row>
    <row r="74" spans="1:15" ht="13.5" customHeight="1" x14ac:dyDescent="0.2">
      <c r="A74" s="19">
        <v>17.5</v>
      </c>
      <c r="B74" s="19">
        <v>0</v>
      </c>
      <c r="C74" s="19">
        <v>0.25</v>
      </c>
      <c r="D74" s="19">
        <v>17.5</v>
      </c>
      <c r="E74" s="19">
        <v>17.75</v>
      </c>
      <c r="F74" s="27" t="s">
        <v>623</v>
      </c>
      <c r="G74" s="24">
        <v>42.836750000000002</v>
      </c>
      <c r="H74" s="24">
        <v>-23.087499999999999</v>
      </c>
      <c r="I74" s="5" t="s">
        <v>1097</v>
      </c>
      <c r="J74" s="5" t="s">
        <v>599</v>
      </c>
      <c r="K74" s="25">
        <v>1</v>
      </c>
      <c r="L74" s="25">
        <v>0</v>
      </c>
      <c r="M74" s="12">
        <v>0</v>
      </c>
      <c r="N74" s="19">
        <v>-29.6</v>
      </c>
      <c r="O74" s="19" t="s">
        <v>628</v>
      </c>
    </row>
    <row r="75" spans="1:15" ht="13.5" customHeight="1" x14ac:dyDescent="0.2">
      <c r="A75" s="19">
        <v>17.899999999999999</v>
      </c>
      <c r="B75" s="19">
        <v>0.10000000000000142</v>
      </c>
      <c r="C75" s="19">
        <v>0.10000000000000142</v>
      </c>
      <c r="D75" s="19">
        <v>18</v>
      </c>
      <c r="E75" s="19">
        <v>18</v>
      </c>
      <c r="F75" s="27" t="s">
        <v>623</v>
      </c>
      <c r="G75" s="24">
        <v>42.836750000000002</v>
      </c>
      <c r="H75" s="24">
        <v>-23.087499999999999</v>
      </c>
      <c r="I75" s="5" t="s">
        <v>1097</v>
      </c>
      <c r="J75" s="5" t="s">
        <v>599</v>
      </c>
      <c r="K75" s="25">
        <v>1</v>
      </c>
      <c r="L75" s="25">
        <v>0</v>
      </c>
      <c r="M75" s="12">
        <v>0</v>
      </c>
      <c r="N75" s="19">
        <v>-29.8</v>
      </c>
      <c r="O75" s="19" t="s">
        <v>20</v>
      </c>
    </row>
    <row r="76" spans="1:15" ht="13.35" customHeight="1" x14ac:dyDescent="0.2">
      <c r="A76" s="19">
        <v>18</v>
      </c>
      <c r="B76" s="19">
        <f t="shared" ref="B76:B107" si="4">ABS(A76-D76)</f>
        <v>12.667</v>
      </c>
      <c r="C76" s="19">
        <f t="shared" ref="C76:C107" si="5">ABS(E76-A76)</f>
        <v>5.0300000000000011</v>
      </c>
      <c r="D76" s="19">
        <v>5.3330000000000002</v>
      </c>
      <c r="E76" s="19">
        <v>23.03</v>
      </c>
      <c r="F76" s="5" t="s">
        <v>623</v>
      </c>
      <c r="G76" s="24">
        <v>39.4636</v>
      </c>
      <c r="H76" s="24">
        <v>140.51920000000001</v>
      </c>
      <c r="I76" s="5" t="s">
        <v>624</v>
      </c>
      <c r="J76" s="5" t="s">
        <v>625</v>
      </c>
      <c r="K76" s="25">
        <v>1</v>
      </c>
      <c r="L76" s="25">
        <v>1</v>
      </c>
      <c r="M76" s="12">
        <v>0</v>
      </c>
      <c r="N76" s="19">
        <v>-23.3</v>
      </c>
      <c r="O76" s="19" t="s">
        <v>626</v>
      </c>
    </row>
    <row r="77" spans="1:15" ht="13.35" customHeight="1" x14ac:dyDescent="0.2">
      <c r="A77" s="19">
        <v>18.2</v>
      </c>
      <c r="B77" s="19">
        <f t="shared" si="4"/>
        <v>0.19999999999999929</v>
      </c>
      <c r="C77" s="19">
        <f t="shared" si="5"/>
        <v>0.10000000000000142</v>
      </c>
      <c r="D77" s="19">
        <v>18</v>
      </c>
      <c r="E77" s="19">
        <v>18.3</v>
      </c>
      <c r="F77" s="27" t="s">
        <v>623</v>
      </c>
      <c r="G77" s="24">
        <v>42.836750000000002</v>
      </c>
      <c r="H77" s="24">
        <v>-23.08745</v>
      </c>
      <c r="I77" s="5" t="s">
        <v>1097</v>
      </c>
      <c r="J77" s="5" t="s">
        <v>599</v>
      </c>
      <c r="K77" s="25">
        <v>1</v>
      </c>
      <c r="L77" s="25">
        <v>0</v>
      </c>
      <c r="M77" s="12">
        <v>0</v>
      </c>
      <c r="N77" s="19">
        <v>-29.3</v>
      </c>
      <c r="O77" s="19" t="s">
        <v>628</v>
      </c>
    </row>
    <row r="78" spans="1:15" ht="13.35" customHeight="1" x14ac:dyDescent="0.2">
      <c r="A78" s="19">
        <v>18.3</v>
      </c>
      <c r="B78" s="19">
        <f t="shared" si="4"/>
        <v>0.10000000000000142</v>
      </c>
      <c r="C78" s="19">
        <f t="shared" si="5"/>
        <v>0.19999999999999929</v>
      </c>
      <c r="D78" s="19">
        <v>18.2</v>
      </c>
      <c r="E78" s="19">
        <v>18.5</v>
      </c>
      <c r="F78" s="27" t="s">
        <v>623</v>
      </c>
      <c r="G78" s="24">
        <v>42.836750000000002</v>
      </c>
      <c r="H78" s="24">
        <v>-23.08745</v>
      </c>
      <c r="I78" s="5" t="s">
        <v>1097</v>
      </c>
      <c r="J78" s="5" t="s">
        <v>599</v>
      </c>
      <c r="K78" s="25">
        <v>1</v>
      </c>
      <c r="L78" s="25">
        <v>0</v>
      </c>
      <c r="M78" s="12">
        <v>0</v>
      </c>
      <c r="N78" s="19">
        <v>-29</v>
      </c>
      <c r="O78" s="19" t="s">
        <v>628</v>
      </c>
    </row>
    <row r="79" spans="1:15" ht="13.35" customHeight="1" x14ac:dyDescent="0.2">
      <c r="A79" s="19">
        <v>18.600000000000001</v>
      </c>
      <c r="B79" s="19">
        <f t="shared" si="4"/>
        <v>0.10000000000000142</v>
      </c>
      <c r="C79" s="19">
        <f t="shared" si="5"/>
        <v>0.14999999999999858</v>
      </c>
      <c r="D79" s="19">
        <v>18.5</v>
      </c>
      <c r="E79" s="19">
        <v>18.75</v>
      </c>
      <c r="F79" s="27" t="s">
        <v>623</v>
      </c>
      <c r="G79" s="24">
        <v>42.836750000000002</v>
      </c>
      <c r="H79" s="24">
        <v>-23.08745</v>
      </c>
      <c r="I79" s="5" t="s">
        <v>1097</v>
      </c>
      <c r="J79" s="5" t="s">
        <v>599</v>
      </c>
      <c r="K79" s="25">
        <v>1</v>
      </c>
      <c r="L79" s="25">
        <v>0</v>
      </c>
      <c r="M79" s="12">
        <v>0</v>
      </c>
      <c r="N79" s="19">
        <v>-30.3</v>
      </c>
      <c r="O79" s="19" t="s">
        <v>628</v>
      </c>
    </row>
    <row r="80" spans="1:15" ht="13.35" customHeight="1" x14ac:dyDescent="0.2">
      <c r="A80" s="19">
        <v>18.75</v>
      </c>
      <c r="B80" s="19">
        <f t="shared" si="4"/>
        <v>0.14999999999999858</v>
      </c>
      <c r="C80" s="19">
        <f t="shared" si="5"/>
        <v>0.14999999999999858</v>
      </c>
      <c r="D80" s="19">
        <v>18.600000000000001</v>
      </c>
      <c r="E80" s="19">
        <v>18.899999999999999</v>
      </c>
      <c r="F80" s="27" t="s">
        <v>623</v>
      </c>
      <c r="G80" s="24">
        <v>42.836750000000002</v>
      </c>
      <c r="H80" s="24">
        <v>-23.08745</v>
      </c>
      <c r="I80" s="5" t="s">
        <v>1097</v>
      </c>
      <c r="J80" s="5" t="s">
        <v>599</v>
      </c>
      <c r="K80" s="25">
        <v>1</v>
      </c>
      <c r="L80" s="25">
        <v>0</v>
      </c>
      <c r="M80" s="12">
        <v>0</v>
      </c>
      <c r="N80" s="19">
        <v>-29.5</v>
      </c>
      <c r="O80" s="19" t="s">
        <v>628</v>
      </c>
    </row>
    <row r="81" spans="1:15" ht="13.35" customHeight="1" x14ac:dyDescent="0.2">
      <c r="A81" s="19">
        <v>18.899999999999999</v>
      </c>
      <c r="B81" s="19">
        <f t="shared" si="4"/>
        <v>0.19999999999999929</v>
      </c>
      <c r="C81" s="19">
        <f t="shared" si="5"/>
        <v>0.10000000000000142</v>
      </c>
      <c r="D81" s="19">
        <v>18.7</v>
      </c>
      <c r="E81" s="19">
        <v>19</v>
      </c>
      <c r="F81" s="27" t="s">
        <v>623</v>
      </c>
      <c r="G81" s="24">
        <v>42.836750000000002</v>
      </c>
      <c r="H81" s="24">
        <v>-23.08745</v>
      </c>
      <c r="I81" s="5" t="s">
        <v>1097</v>
      </c>
      <c r="J81" s="5" t="s">
        <v>599</v>
      </c>
      <c r="K81" s="25">
        <v>1</v>
      </c>
      <c r="L81" s="25">
        <v>0</v>
      </c>
      <c r="M81" s="12">
        <v>0</v>
      </c>
      <c r="N81" s="19">
        <v>-30</v>
      </c>
      <c r="O81" s="19" t="s">
        <v>628</v>
      </c>
    </row>
    <row r="82" spans="1:15" ht="13.35" customHeight="1" x14ac:dyDescent="0.2">
      <c r="A82" s="19">
        <v>19.2</v>
      </c>
      <c r="B82" s="19">
        <f t="shared" si="4"/>
        <v>0.19999999999999929</v>
      </c>
      <c r="C82" s="19">
        <f t="shared" si="5"/>
        <v>0</v>
      </c>
      <c r="D82" s="19">
        <v>19</v>
      </c>
      <c r="E82" s="19">
        <v>19.2</v>
      </c>
      <c r="F82" s="27" t="s">
        <v>623</v>
      </c>
      <c r="G82" s="24">
        <v>42.836750000000002</v>
      </c>
      <c r="H82" s="24">
        <v>-23.08745</v>
      </c>
      <c r="I82" s="5" t="s">
        <v>1097</v>
      </c>
      <c r="J82" s="5" t="s">
        <v>599</v>
      </c>
      <c r="K82" s="25">
        <v>1</v>
      </c>
      <c r="L82" s="25">
        <v>0</v>
      </c>
      <c r="M82" s="12">
        <v>0</v>
      </c>
      <c r="N82" s="19">
        <v>-30.3</v>
      </c>
      <c r="O82" s="19" t="s">
        <v>628</v>
      </c>
    </row>
    <row r="83" spans="1:15" ht="13.35" customHeight="1" x14ac:dyDescent="0.2">
      <c r="A83" s="19">
        <v>19.2</v>
      </c>
      <c r="B83" s="19">
        <f t="shared" si="4"/>
        <v>0.19999999999999929</v>
      </c>
      <c r="C83" s="19">
        <f t="shared" si="5"/>
        <v>0.10000000000000142</v>
      </c>
      <c r="D83" s="19">
        <v>19</v>
      </c>
      <c r="E83" s="19">
        <v>19.3</v>
      </c>
      <c r="F83" s="27" t="s">
        <v>623</v>
      </c>
      <c r="G83" s="24">
        <v>-30.276499999999999</v>
      </c>
      <c r="H83" s="24">
        <v>-35.284999999999997</v>
      </c>
      <c r="I83" s="5" t="s">
        <v>1098</v>
      </c>
      <c r="J83" s="5" t="s">
        <v>629</v>
      </c>
      <c r="K83" s="25">
        <v>1</v>
      </c>
      <c r="L83" s="25">
        <v>0</v>
      </c>
      <c r="M83" s="12">
        <v>0</v>
      </c>
      <c r="N83" s="19">
        <v>-29.7</v>
      </c>
      <c r="O83" s="19" t="s">
        <v>628</v>
      </c>
    </row>
    <row r="84" spans="1:15" ht="13.35" customHeight="1" x14ac:dyDescent="0.2">
      <c r="A84" s="19">
        <v>19.399999999999999</v>
      </c>
      <c r="B84" s="19">
        <f t="shared" si="4"/>
        <v>0.19999999999999929</v>
      </c>
      <c r="C84" s="19">
        <f t="shared" si="5"/>
        <v>0.10000000000000142</v>
      </c>
      <c r="D84" s="19">
        <v>19.2</v>
      </c>
      <c r="E84" s="19">
        <v>19.5</v>
      </c>
      <c r="F84" s="27" t="s">
        <v>623</v>
      </c>
      <c r="G84" s="24">
        <v>-30.276499999999999</v>
      </c>
      <c r="H84" s="24">
        <v>-35.284999999999997</v>
      </c>
      <c r="I84" s="5" t="s">
        <v>1098</v>
      </c>
      <c r="J84" s="5" t="s">
        <v>629</v>
      </c>
      <c r="K84" s="25">
        <v>1</v>
      </c>
      <c r="L84" s="25">
        <v>0</v>
      </c>
      <c r="M84" s="12">
        <v>0</v>
      </c>
      <c r="N84" s="19">
        <v>-29.8</v>
      </c>
      <c r="O84" s="19" t="s">
        <v>628</v>
      </c>
    </row>
    <row r="85" spans="1:15" ht="13.35" customHeight="1" x14ac:dyDescent="0.2">
      <c r="A85" s="19">
        <v>19.600000000000001</v>
      </c>
      <c r="B85" s="19">
        <f t="shared" si="4"/>
        <v>0.10000000000000142</v>
      </c>
      <c r="C85" s="19">
        <f t="shared" si="5"/>
        <v>9.9999999999997868E-2</v>
      </c>
      <c r="D85" s="19">
        <v>19.5</v>
      </c>
      <c r="E85" s="19">
        <v>19.7</v>
      </c>
      <c r="F85" s="27" t="s">
        <v>623</v>
      </c>
      <c r="G85" s="24">
        <v>-30.276499999999999</v>
      </c>
      <c r="H85" s="24">
        <v>-35.284999999999997</v>
      </c>
      <c r="I85" s="5" t="s">
        <v>1098</v>
      </c>
      <c r="J85" s="5" t="s">
        <v>629</v>
      </c>
      <c r="K85" s="25">
        <v>1</v>
      </c>
      <c r="L85" s="25">
        <v>0</v>
      </c>
      <c r="M85" s="12">
        <v>0</v>
      </c>
      <c r="N85" s="19">
        <v>-29.1</v>
      </c>
      <c r="O85" s="19" t="s">
        <v>628</v>
      </c>
    </row>
    <row r="86" spans="1:15" ht="13.35" customHeight="1" x14ac:dyDescent="0.2">
      <c r="A86" s="19">
        <v>20.25</v>
      </c>
      <c r="B86" s="19">
        <f t="shared" si="4"/>
        <v>5.0000000000000711E-2</v>
      </c>
      <c r="C86" s="19">
        <f t="shared" si="5"/>
        <v>5.0000000000000711E-2</v>
      </c>
      <c r="D86" s="19">
        <v>20.2</v>
      </c>
      <c r="E86" s="19">
        <v>20.3</v>
      </c>
      <c r="F86" s="27" t="s">
        <v>623</v>
      </c>
      <c r="G86" s="24">
        <v>-30.276499999999999</v>
      </c>
      <c r="H86" s="24">
        <v>-35.284999999999997</v>
      </c>
      <c r="I86" s="5" t="s">
        <v>1098</v>
      </c>
      <c r="J86" s="5" t="s">
        <v>629</v>
      </c>
      <c r="K86" s="25">
        <v>1</v>
      </c>
      <c r="L86" s="25">
        <v>0</v>
      </c>
      <c r="M86" s="12">
        <v>0</v>
      </c>
      <c r="N86" s="19">
        <v>-29.8</v>
      </c>
      <c r="O86" s="19" t="s">
        <v>628</v>
      </c>
    </row>
    <row r="87" spans="1:15" x14ac:dyDescent="0.2">
      <c r="A87" s="19">
        <v>20.45</v>
      </c>
      <c r="B87" s="19">
        <f t="shared" si="4"/>
        <v>5.0000000000000711E-2</v>
      </c>
      <c r="C87" s="19">
        <f t="shared" si="5"/>
        <v>5.0000000000000711E-2</v>
      </c>
      <c r="D87" s="19">
        <v>20.399999999999999</v>
      </c>
      <c r="E87" s="19">
        <v>20.5</v>
      </c>
      <c r="F87" s="27" t="s">
        <v>631</v>
      </c>
      <c r="G87" s="24">
        <v>-30.276499999999999</v>
      </c>
      <c r="H87" s="24">
        <v>-35.284999999999997</v>
      </c>
      <c r="I87" s="5" t="s">
        <v>1098</v>
      </c>
      <c r="J87" s="5" t="s">
        <v>629</v>
      </c>
      <c r="K87" s="25">
        <v>1</v>
      </c>
      <c r="L87" s="25">
        <v>0</v>
      </c>
      <c r="M87" s="12">
        <v>0</v>
      </c>
      <c r="N87" s="19">
        <v>-29.5</v>
      </c>
      <c r="O87" s="19" t="s">
        <v>628</v>
      </c>
    </row>
    <row r="88" spans="1:15" x14ac:dyDescent="0.2">
      <c r="A88" s="19">
        <v>20.8</v>
      </c>
      <c r="B88" s="19">
        <f t="shared" si="4"/>
        <v>5.0000000000000711E-2</v>
      </c>
      <c r="C88" s="19">
        <f t="shared" si="5"/>
        <v>9.9999999999997868E-2</v>
      </c>
      <c r="D88" s="19">
        <v>20.75</v>
      </c>
      <c r="E88" s="19">
        <v>20.9</v>
      </c>
      <c r="F88" s="27" t="s">
        <v>631</v>
      </c>
      <c r="G88" s="24">
        <v>-30.276499999999999</v>
      </c>
      <c r="H88" s="24">
        <v>-35.284999999999997</v>
      </c>
      <c r="I88" s="5" t="s">
        <v>1098</v>
      </c>
      <c r="J88" s="5" t="s">
        <v>629</v>
      </c>
      <c r="K88" s="25">
        <v>1</v>
      </c>
      <c r="L88" s="25">
        <v>0</v>
      </c>
      <c r="M88" s="12">
        <v>0</v>
      </c>
      <c r="N88" s="19">
        <v>-29.4</v>
      </c>
      <c r="O88" s="19" t="s">
        <v>628</v>
      </c>
    </row>
    <row r="89" spans="1:15" x14ac:dyDescent="0.2">
      <c r="A89" s="19">
        <v>21.5</v>
      </c>
      <c r="B89" s="19">
        <f t="shared" si="4"/>
        <v>1.1000000000000014</v>
      </c>
      <c r="C89" s="19">
        <f t="shared" si="5"/>
        <v>0.89999999999999858</v>
      </c>
      <c r="D89" s="19">
        <v>20.399999999999999</v>
      </c>
      <c r="E89" s="19">
        <v>20.6</v>
      </c>
      <c r="F89" s="27" t="s">
        <v>631</v>
      </c>
      <c r="G89" s="24">
        <v>-30.276499999999999</v>
      </c>
      <c r="H89" s="24">
        <v>-35.284999999999997</v>
      </c>
      <c r="I89" s="5" t="s">
        <v>1098</v>
      </c>
      <c r="J89" s="5" t="s">
        <v>629</v>
      </c>
      <c r="K89" s="25">
        <v>1</v>
      </c>
      <c r="L89" s="25">
        <v>0</v>
      </c>
      <c r="M89" s="12">
        <v>0</v>
      </c>
      <c r="N89" s="19">
        <v>-30</v>
      </c>
      <c r="O89" s="19" t="s">
        <v>628</v>
      </c>
    </row>
    <row r="90" spans="1:15" x14ac:dyDescent="0.2">
      <c r="A90" s="19">
        <v>24</v>
      </c>
      <c r="B90" s="19">
        <f t="shared" si="4"/>
        <v>0.96999999999999886</v>
      </c>
      <c r="C90" s="19">
        <f t="shared" si="5"/>
        <v>4.1000000000000014</v>
      </c>
      <c r="D90" s="19">
        <v>23.03</v>
      </c>
      <c r="E90" s="19">
        <v>28.1</v>
      </c>
      <c r="F90" s="5" t="s">
        <v>632</v>
      </c>
      <c r="G90" s="24">
        <v>40.516109999999998</v>
      </c>
      <c r="H90" s="24">
        <v>48.505499999999998</v>
      </c>
      <c r="I90" s="5" t="s">
        <v>27</v>
      </c>
      <c r="J90" s="5" t="s">
        <v>633</v>
      </c>
      <c r="K90" s="25">
        <v>1</v>
      </c>
      <c r="L90" s="25">
        <v>0</v>
      </c>
      <c r="M90" s="12">
        <v>0</v>
      </c>
      <c r="N90" s="19">
        <v>-28.9</v>
      </c>
      <c r="O90" s="19" t="s">
        <v>634</v>
      </c>
    </row>
    <row r="91" spans="1:15" x14ac:dyDescent="0.2">
      <c r="A91" s="19">
        <v>24</v>
      </c>
      <c r="B91" s="19">
        <f t="shared" si="4"/>
        <v>0.96999999999999886</v>
      </c>
      <c r="C91" s="19">
        <f t="shared" si="5"/>
        <v>4.1000000000000014</v>
      </c>
      <c r="D91" s="19">
        <v>23.03</v>
      </c>
      <c r="E91" s="19">
        <v>28.1</v>
      </c>
      <c r="F91" s="5" t="s">
        <v>632</v>
      </c>
      <c r="G91" s="24">
        <v>40.516109999999998</v>
      </c>
      <c r="H91" s="24">
        <v>48.505499999999998</v>
      </c>
      <c r="I91" s="5" t="s">
        <v>27</v>
      </c>
      <c r="J91" s="5" t="s">
        <v>636</v>
      </c>
      <c r="K91" s="25">
        <v>1</v>
      </c>
      <c r="L91" s="25">
        <v>0</v>
      </c>
      <c r="M91" s="12">
        <v>0</v>
      </c>
      <c r="N91" s="19">
        <v>-29.8</v>
      </c>
      <c r="O91" s="19" t="s">
        <v>634</v>
      </c>
    </row>
    <row r="92" spans="1:15" x14ac:dyDescent="0.2">
      <c r="A92" s="19">
        <v>25</v>
      </c>
      <c r="B92" s="19">
        <f t="shared" si="4"/>
        <v>1.9699999999999989</v>
      </c>
      <c r="C92" s="19">
        <f t="shared" si="5"/>
        <v>3.1000000000000014</v>
      </c>
      <c r="D92" s="19">
        <v>23.03</v>
      </c>
      <c r="E92" s="19">
        <v>28.1</v>
      </c>
      <c r="F92" s="5" t="s">
        <v>632</v>
      </c>
      <c r="G92" s="24">
        <v>40.516109999999998</v>
      </c>
      <c r="H92" s="24">
        <v>48.505499999999998</v>
      </c>
      <c r="I92" s="5" t="s">
        <v>27</v>
      </c>
      <c r="J92" s="5" t="s">
        <v>637</v>
      </c>
      <c r="K92" s="25">
        <v>1</v>
      </c>
      <c r="L92" s="25">
        <v>0</v>
      </c>
      <c r="M92" s="12">
        <v>5</v>
      </c>
      <c r="N92" s="19">
        <v>-30.2</v>
      </c>
      <c r="O92" s="19" t="s">
        <v>634</v>
      </c>
    </row>
    <row r="93" spans="1:15" x14ac:dyDescent="0.2">
      <c r="A93" s="19">
        <v>25</v>
      </c>
      <c r="B93" s="19">
        <f t="shared" si="4"/>
        <v>1.9699999999999989</v>
      </c>
      <c r="C93" s="19">
        <f t="shared" si="5"/>
        <v>3.1000000000000014</v>
      </c>
      <c r="D93" s="19">
        <v>23.03</v>
      </c>
      <c r="E93" s="19">
        <v>28.1</v>
      </c>
      <c r="F93" s="5" t="s">
        <v>632</v>
      </c>
      <c r="G93" s="24">
        <v>40.516109999999998</v>
      </c>
      <c r="H93" s="24">
        <v>48.505499999999998</v>
      </c>
      <c r="I93" s="5" t="s">
        <v>27</v>
      </c>
      <c r="J93" s="5" t="s">
        <v>638</v>
      </c>
      <c r="K93" s="25">
        <v>1</v>
      </c>
      <c r="L93" s="25">
        <v>0</v>
      </c>
      <c r="M93" s="12">
        <v>5</v>
      </c>
      <c r="N93" s="19">
        <v>-30.1</v>
      </c>
      <c r="O93" s="19" t="s">
        <v>634</v>
      </c>
    </row>
    <row r="94" spans="1:15" x14ac:dyDescent="0.2">
      <c r="A94" s="19">
        <v>27</v>
      </c>
      <c r="B94" s="19">
        <f t="shared" si="4"/>
        <v>3.9699999999999989</v>
      </c>
      <c r="C94" s="19">
        <f t="shared" si="5"/>
        <v>1.1000000000000014</v>
      </c>
      <c r="D94" s="19">
        <v>23.03</v>
      </c>
      <c r="E94" s="19">
        <v>28.1</v>
      </c>
      <c r="F94" s="5" t="s">
        <v>632</v>
      </c>
      <c r="G94" s="24">
        <v>40.516109999999998</v>
      </c>
      <c r="H94" s="24">
        <v>48.505499999999998</v>
      </c>
      <c r="I94" s="5" t="s">
        <v>27</v>
      </c>
      <c r="J94" s="5" t="s">
        <v>639</v>
      </c>
      <c r="K94" s="25">
        <v>1</v>
      </c>
      <c r="L94" s="25">
        <v>0</v>
      </c>
      <c r="M94" s="12">
        <v>5</v>
      </c>
      <c r="N94" s="19">
        <v>-31.8</v>
      </c>
      <c r="O94" s="19" t="s">
        <v>634</v>
      </c>
    </row>
    <row r="95" spans="1:15" x14ac:dyDescent="0.2">
      <c r="A95" s="19">
        <v>27</v>
      </c>
      <c r="B95" s="19">
        <f t="shared" si="4"/>
        <v>3.9699999999999989</v>
      </c>
      <c r="C95" s="19">
        <f t="shared" si="5"/>
        <v>1.1000000000000014</v>
      </c>
      <c r="D95" s="19">
        <v>23.03</v>
      </c>
      <c r="E95" s="19">
        <v>28.1</v>
      </c>
      <c r="F95" s="5" t="s">
        <v>632</v>
      </c>
      <c r="G95" s="24">
        <v>40.516109999999998</v>
      </c>
      <c r="H95" s="24">
        <v>48.505499999999998</v>
      </c>
      <c r="I95" s="5" t="s">
        <v>27</v>
      </c>
      <c r="J95" s="5" t="s">
        <v>640</v>
      </c>
      <c r="K95" s="25">
        <v>1</v>
      </c>
      <c r="L95" s="25">
        <v>0</v>
      </c>
      <c r="M95" s="12">
        <v>5</v>
      </c>
      <c r="N95" s="19">
        <v>-31.2</v>
      </c>
      <c r="O95" s="19" t="s">
        <v>634</v>
      </c>
    </row>
    <row r="96" spans="1:15" x14ac:dyDescent="0.2">
      <c r="A96" s="26">
        <v>28</v>
      </c>
      <c r="B96" s="19">
        <f t="shared" si="4"/>
        <v>2</v>
      </c>
      <c r="C96" s="19">
        <f t="shared" si="5"/>
        <v>2</v>
      </c>
      <c r="D96" s="26">
        <v>26</v>
      </c>
      <c r="E96" s="26">
        <v>30</v>
      </c>
      <c r="F96" s="27" t="s">
        <v>641</v>
      </c>
      <c r="G96" s="24">
        <v>48.496045000000002</v>
      </c>
      <c r="H96" s="24">
        <v>7.6508719999999997</v>
      </c>
      <c r="I96" s="27" t="s">
        <v>604</v>
      </c>
      <c r="J96" s="31">
        <v>17035</v>
      </c>
      <c r="K96" s="32">
        <v>0</v>
      </c>
      <c r="L96" s="32">
        <v>0</v>
      </c>
      <c r="M96" s="12">
        <v>0</v>
      </c>
      <c r="N96" s="26">
        <v>-30.234000000000002</v>
      </c>
      <c r="O96" s="26" t="s">
        <v>1099</v>
      </c>
    </row>
    <row r="97" spans="1:15" x14ac:dyDescent="0.2">
      <c r="A97" s="26">
        <v>30</v>
      </c>
      <c r="B97" s="19">
        <f t="shared" si="4"/>
        <v>1.8999999999999986</v>
      </c>
      <c r="C97" s="19">
        <f t="shared" si="5"/>
        <v>3.8999999999999986</v>
      </c>
      <c r="D97" s="19">
        <v>28.1</v>
      </c>
      <c r="E97" s="26">
        <v>33.9</v>
      </c>
      <c r="F97" s="27" t="s">
        <v>641</v>
      </c>
      <c r="G97" s="24">
        <v>40.516109999999998</v>
      </c>
      <c r="H97" s="24">
        <v>48.505499999999998</v>
      </c>
      <c r="I97" s="5" t="s">
        <v>27</v>
      </c>
      <c r="J97" s="5" t="s">
        <v>642</v>
      </c>
      <c r="K97" s="25">
        <v>1</v>
      </c>
      <c r="L97" s="25">
        <v>0</v>
      </c>
      <c r="M97" s="12">
        <v>0</v>
      </c>
      <c r="N97" s="19">
        <v>-32.299999999999997</v>
      </c>
      <c r="O97" s="19" t="s">
        <v>634</v>
      </c>
    </row>
    <row r="98" spans="1:15" x14ac:dyDescent="0.2">
      <c r="A98" s="26">
        <v>30</v>
      </c>
      <c r="B98" s="19">
        <f t="shared" si="4"/>
        <v>1.8999999999999986</v>
      </c>
      <c r="C98" s="19">
        <f t="shared" si="5"/>
        <v>3.8999999999999986</v>
      </c>
      <c r="D98" s="19">
        <v>28.1</v>
      </c>
      <c r="E98" s="26">
        <v>33.9</v>
      </c>
      <c r="F98" s="27" t="s">
        <v>641</v>
      </c>
      <c r="G98" s="24">
        <v>40.516109999999998</v>
      </c>
      <c r="H98" s="24">
        <v>48.505499999999998</v>
      </c>
      <c r="I98" s="5" t="s">
        <v>27</v>
      </c>
      <c r="J98" s="5" t="s">
        <v>643</v>
      </c>
      <c r="K98" s="25">
        <v>1</v>
      </c>
      <c r="L98" s="25">
        <v>0</v>
      </c>
      <c r="M98" s="12">
        <v>0</v>
      </c>
      <c r="N98" s="19">
        <v>-33</v>
      </c>
      <c r="O98" s="19" t="s">
        <v>634</v>
      </c>
    </row>
    <row r="99" spans="1:15" x14ac:dyDescent="0.2">
      <c r="A99" s="26">
        <v>30</v>
      </c>
      <c r="B99" s="19">
        <f t="shared" si="4"/>
        <v>1.8999999999999986</v>
      </c>
      <c r="C99" s="19">
        <f t="shared" si="5"/>
        <v>3.8999999999999986</v>
      </c>
      <c r="D99" s="19">
        <v>28.1</v>
      </c>
      <c r="E99" s="26">
        <v>33.9</v>
      </c>
      <c r="F99" s="27" t="s">
        <v>641</v>
      </c>
      <c r="G99" s="24">
        <v>40.516109999999998</v>
      </c>
      <c r="H99" s="24">
        <v>48.505499999999998</v>
      </c>
      <c r="I99" s="5" t="s">
        <v>27</v>
      </c>
      <c r="J99" s="5" t="s">
        <v>644</v>
      </c>
      <c r="K99" s="25">
        <v>1</v>
      </c>
      <c r="L99" s="25">
        <v>0</v>
      </c>
      <c r="M99" s="12">
        <v>0</v>
      </c>
      <c r="N99" s="19">
        <v>-32.9</v>
      </c>
      <c r="O99" s="19" t="s">
        <v>634</v>
      </c>
    </row>
    <row r="100" spans="1:15" x14ac:dyDescent="0.2">
      <c r="A100" s="26">
        <v>31</v>
      </c>
      <c r="B100" s="19">
        <f t="shared" si="4"/>
        <v>2.8999999999999986</v>
      </c>
      <c r="C100" s="19">
        <f t="shared" si="5"/>
        <v>2.8999999999999986</v>
      </c>
      <c r="D100" s="26">
        <v>28.1</v>
      </c>
      <c r="E100" s="26">
        <v>33.9</v>
      </c>
      <c r="F100" s="27" t="s">
        <v>641</v>
      </c>
      <c r="G100" s="24">
        <v>48.496045000000002</v>
      </c>
      <c r="H100" s="24">
        <v>7.6508719999999997</v>
      </c>
      <c r="I100" s="28" t="s">
        <v>604</v>
      </c>
      <c r="J100" s="35">
        <v>16985</v>
      </c>
      <c r="K100" s="29">
        <v>0</v>
      </c>
      <c r="L100" s="29">
        <v>0</v>
      </c>
      <c r="M100" s="12">
        <v>0</v>
      </c>
      <c r="N100" s="30">
        <f>AVERAGE(-28.89,-28.89,-29.04)</f>
        <v>-28.939999999999998</v>
      </c>
      <c r="O100" s="26" t="s">
        <v>1099</v>
      </c>
    </row>
    <row r="101" spans="1:15" x14ac:dyDescent="0.2">
      <c r="A101" s="26">
        <v>31</v>
      </c>
      <c r="B101" s="19">
        <f t="shared" si="4"/>
        <v>2.8999999999999986</v>
      </c>
      <c r="C101" s="19">
        <f t="shared" si="5"/>
        <v>2.8999999999999986</v>
      </c>
      <c r="D101" s="19">
        <v>28.1</v>
      </c>
      <c r="E101" s="26">
        <v>33.9</v>
      </c>
      <c r="F101" s="27" t="s">
        <v>641</v>
      </c>
      <c r="G101" s="24">
        <v>40.516109999999998</v>
      </c>
      <c r="H101" s="24">
        <v>48.505499999999998</v>
      </c>
      <c r="I101" s="5" t="s">
        <v>27</v>
      </c>
      <c r="J101" s="5" t="s">
        <v>645</v>
      </c>
      <c r="K101" s="25">
        <v>1</v>
      </c>
      <c r="L101" s="25">
        <v>0</v>
      </c>
      <c r="M101" s="12">
        <v>0</v>
      </c>
      <c r="N101" s="19">
        <v>-32</v>
      </c>
      <c r="O101" s="19" t="s">
        <v>634</v>
      </c>
    </row>
    <row r="102" spans="1:15" x14ac:dyDescent="0.2">
      <c r="A102" s="26">
        <v>31</v>
      </c>
      <c r="B102" s="19">
        <f t="shared" si="4"/>
        <v>2.8999999999999986</v>
      </c>
      <c r="C102" s="19">
        <f t="shared" si="5"/>
        <v>2.8999999999999986</v>
      </c>
      <c r="D102" s="19">
        <v>28.1</v>
      </c>
      <c r="E102" s="26">
        <v>33.9</v>
      </c>
      <c r="F102" s="27" t="s">
        <v>641</v>
      </c>
      <c r="G102" s="24">
        <v>40.516109999999998</v>
      </c>
      <c r="H102" s="24">
        <v>48.505499999999998</v>
      </c>
      <c r="I102" s="5" t="s">
        <v>27</v>
      </c>
      <c r="J102" s="5" t="s">
        <v>646</v>
      </c>
      <c r="K102" s="25">
        <v>1</v>
      </c>
      <c r="L102" s="25">
        <v>0</v>
      </c>
      <c r="M102" s="12">
        <v>0</v>
      </c>
      <c r="N102" s="19">
        <v>-32.200000000000003</v>
      </c>
      <c r="O102" s="19" t="s">
        <v>634</v>
      </c>
    </row>
    <row r="103" spans="1:15" x14ac:dyDescent="0.2">
      <c r="A103" s="26">
        <v>31</v>
      </c>
      <c r="B103" s="19">
        <f t="shared" si="4"/>
        <v>2.8999999999999986</v>
      </c>
      <c r="C103" s="19">
        <f t="shared" si="5"/>
        <v>2.8999999999999986</v>
      </c>
      <c r="D103" s="19">
        <v>28.1</v>
      </c>
      <c r="E103" s="26">
        <v>33.9</v>
      </c>
      <c r="F103" s="27" t="s">
        <v>641</v>
      </c>
      <c r="G103" s="24">
        <v>40.516109999999998</v>
      </c>
      <c r="H103" s="24">
        <v>48.505499999999998</v>
      </c>
      <c r="I103" s="5" t="s">
        <v>27</v>
      </c>
      <c r="J103" s="5" t="s">
        <v>647</v>
      </c>
      <c r="K103" s="25">
        <v>1</v>
      </c>
      <c r="L103" s="25">
        <v>0</v>
      </c>
      <c r="M103" s="12">
        <v>0</v>
      </c>
      <c r="N103" s="19">
        <v>-31.8</v>
      </c>
      <c r="O103" s="19" t="s">
        <v>634</v>
      </c>
    </row>
    <row r="104" spans="1:15" x14ac:dyDescent="0.2">
      <c r="A104" s="26">
        <v>32</v>
      </c>
      <c r="B104" s="19">
        <f t="shared" si="4"/>
        <v>3.8999999999999986</v>
      </c>
      <c r="C104" s="19">
        <f t="shared" si="5"/>
        <v>1.8999999999999986</v>
      </c>
      <c r="D104" s="19">
        <v>28.1</v>
      </c>
      <c r="E104" s="26">
        <v>33.9</v>
      </c>
      <c r="F104" s="27" t="s">
        <v>641</v>
      </c>
      <c r="G104" s="24">
        <v>40.516109999999998</v>
      </c>
      <c r="H104" s="24">
        <v>48.505499999999998</v>
      </c>
      <c r="I104" s="5" t="s">
        <v>27</v>
      </c>
      <c r="J104" s="5" t="s">
        <v>648</v>
      </c>
      <c r="K104" s="25">
        <v>1</v>
      </c>
      <c r="L104" s="25">
        <v>0</v>
      </c>
      <c r="M104" s="12">
        <v>0</v>
      </c>
      <c r="N104" s="19">
        <v>-31.7</v>
      </c>
      <c r="O104" s="19" t="s">
        <v>634</v>
      </c>
    </row>
    <row r="105" spans="1:15" x14ac:dyDescent="0.2">
      <c r="A105" s="26">
        <v>32</v>
      </c>
      <c r="B105" s="19">
        <f t="shared" si="4"/>
        <v>3.8999999999999986</v>
      </c>
      <c r="C105" s="19">
        <f t="shared" si="5"/>
        <v>1.8999999999999986</v>
      </c>
      <c r="D105" s="19">
        <v>28.1</v>
      </c>
      <c r="E105" s="26">
        <v>33.9</v>
      </c>
      <c r="F105" s="27" t="s">
        <v>641</v>
      </c>
      <c r="G105" s="24">
        <v>40.516109999999998</v>
      </c>
      <c r="H105" s="24">
        <v>48.505499999999998</v>
      </c>
      <c r="I105" s="5" t="s">
        <v>27</v>
      </c>
      <c r="J105" s="5" t="s">
        <v>649</v>
      </c>
      <c r="K105" s="25">
        <v>1</v>
      </c>
      <c r="L105" s="25">
        <v>0</v>
      </c>
      <c r="M105" s="12">
        <v>0</v>
      </c>
      <c r="N105" s="19">
        <v>-32.1</v>
      </c>
      <c r="O105" s="19" t="s">
        <v>634</v>
      </c>
    </row>
    <row r="106" spans="1:15" x14ac:dyDescent="0.2">
      <c r="A106" s="19">
        <v>33</v>
      </c>
      <c r="B106" s="19">
        <f t="shared" si="4"/>
        <v>0.89999999999999858</v>
      </c>
      <c r="C106" s="19">
        <f t="shared" si="5"/>
        <v>0.89999999999999858</v>
      </c>
      <c r="D106" s="19">
        <v>33.9</v>
      </c>
      <c r="E106" s="19">
        <v>33.9</v>
      </c>
      <c r="F106" s="5" t="s">
        <v>650</v>
      </c>
      <c r="G106" s="24">
        <v>49.459642000000002</v>
      </c>
      <c r="H106" s="24">
        <v>22.317774</v>
      </c>
      <c r="I106" s="5" t="s">
        <v>43</v>
      </c>
      <c r="J106" s="5" t="s">
        <v>42</v>
      </c>
      <c r="K106" s="25">
        <v>0</v>
      </c>
      <c r="L106" s="25">
        <v>1</v>
      </c>
      <c r="M106" s="12">
        <v>5</v>
      </c>
      <c r="N106" s="19">
        <v>-28.3</v>
      </c>
      <c r="O106" s="19" t="s">
        <v>41</v>
      </c>
    </row>
    <row r="107" spans="1:15" x14ac:dyDescent="0.2">
      <c r="A107" s="19">
        <v>33</v>
      </c>
      <c r="B107" s="19">
        <f t="shared" si="4"/>
        <v>0.89999999999999858</v>
      </c>
      <c r="C107" s="19">
        <f t="shared" si="5"/>
        <v>0.89999999999999858</v>
      </c>
      <c r="D107" s="19">
        <v>33.9</v>
      </c>
      <c r="E107" s="19">
        <v>33.9</v>
      </c>
      <c r="F107" s="5" t="s">
        <v>650</v>
      </c>
      <c r="G107" s="24">
        <v>49.459642000000002</v>
      </c>
      <c r="H107" s="24">
        <v>22.317774</v>
      </c>
      <c r="I107" s="5" t="s">
        <v>43</v>
      </c>
      <c r="J107" s="5" t="s">
        <v>42</v>
      </c>
      <c r="K107" s="25">
        <v>0</v>
      </c>
      <c r="L107" s="25">
        <v>0</v>
      </c>
      <c r="M107" s="12">
        <v>5</v>
      </c>
      <c r="N107" s="19">
        <v>-29.6</v>
      </c>
      <c r="O107" s="19" t="s">
        <v>41</v>
      </c>
    </row>
    <row r="108" spans="1:15" x14ac:dyDescent="0.2">
      <c r="A108" s="19">
        <v>33.9</v>
      </c>
      <c r="B108" s="19">
        <f t="shared" ref="B108:B139" si="6">ABS(A108-D108)</f>
        <v>0</v>
      </c>
      <c r="C108" s="19">
        <f t="shared" ref="C108:C139" si="7">ABS(E108-A108)</f>
        <v>0</v>
      </c>
      <c r="D108" s="19">
        <v>33.9</v>
      </c>
      <c r="E108" s="19">
        <v>33.9</v>
      </c>
      <c r="F108" s="5" t="s">
        <v>650</v>
      </c>
      <c r="G108" s="24">
        <v>49.459642000000002</v>
      </c>
      <c r="H108" s="24">
        <v>22.317774</v>
      </c>
      <c r="I108" s="5" t="s">
        <v>43</v>
      </c>
      <c r="J108" s="5" t="s">
        <v>44</v>
      </c>
      <c r="K108" s="25">
        <v>0</v>
      </c>
      <c r="L108" s="25">
        <v>1</v>
      </c>
      <c r="M108" s="12">
        <v>5</v>
      </c>
      <c r="N108" s="19">
        <v>-29.9</v>
      </c>
      <c r="O108" s="19" t="s">
        <v>41</v>
      </c>
    </row>
    <row r="109" spans="1:15" x14ac:dyDescent="0.2">
      <c r="A109" s="19">
        <v>33.9</v>
      </c>
      <c r="B109" s="19">
        <f t="shared" si="6"/>
        <v>0</v>
      </c>
      <c r="C109" s="19">
        <f t="shared" si="7"/>
        <v>0</v>
      </c>
      <c r="D109" s="19">
        <v>33.9</v>
      </c>
      <c r="E109" s="19">
        <v>33.9</v>
      </c>
      <c r="F109" s="5" t="s">
        <v>650</v>
      </c>
      <c r="G109" s="24">
        <v>49.459642000000002</v>
      </c>
      <c r="H109" s="24">
        <v>22.317774</v>
      </c>
      <c r="I109" s="5" t="s">
        <v>43</v>
      </c>
      <c r="J109" s="5" t="s">
        <v>44</v>
      </c>
      <c r="K109" s="25">
        <v>0</v>
      </c>
      <c r="L109" s="25">
        <v>0</v>
      </c>
      <c r="M109" s="12">
        <v>5</v>
      </c>
      <c r="N109" s="19">
        <v>-30.1</v>
      </c>
      <c r="O109" s="19" t="s">
        <v>41</v>
      </c>
    </row>
    <row r="110" spans="1:15" x14ac:dyDescent="0.2">
      <c r="A110" s="19">
        <v>33.9</v>
      </c>
      <c r="B110" s="19">
        <f t="shared" si="6"/>
        <v>0</v>
      </c>
      <c r="C110" s="19">
        <f t="shared" si="7"/>
        <v>0</v>
      </c>
      <c r="D110" s="19">
        <v>33.9</v>
      </c>
      <c r="E110" s="19">
        <v>33.9</v>
      </c>
      <c r="F110" s="5" t="s">
        <v>650</v>
      </c>
      <c r="G110" s="24">
        <v>49.459642000000002</v>
      </c>
      <c r="H110" s="24">
        <v>22.317774</v>
      </c>
      <c r="I110" s="5" t="s">
        <v>43</v>
      </c>
      <c r="J110" s="5" t="s">
        <v>45</v>
      </c>
      <c r="K110" s="25">
        <v>0</v>
      </c>
      <c r="L110" s="25">
        <v>1</v>
      </c>
      <c r="M110" s="12">
        <v>5</v>
      </c>
      <c r="N110" s="19">
        <v>-29.7</v>
      </c>
      <c r="O110" s="19" t="s">
        <v>41</v>
      </c>
    </row>
    <row r="111" spans="1:15" x14ac:dyDescent="0.2">
      <c r="A111" s="19">
        <v>33.9</v>
      </c>
      <c r="B111" s="19">
        <f t="shared" si="6"/>
        <v>0</v>
      </c>
      <c r="C111" s="19">
        <f t="shared" si="7"/>
        <v>0</v>
      </c>
      <c r="D111" s="19">
        <v>33.9</v>
      </c>
      <c r="E111" s="19">
        <v>33.9</v>
      </c>
      <c r="F111" s="5" t="s">
        <v>650</v>
      </c>
      <c r="G111" s="24">
        <v>49.459642000000002</v>
      </c>
      <c r="H111" s="24">
        <v>22.317774</v>
      </c>
      <c r="I111" s="5" t="s">
        <v>43</v>
      </c>
      <c r="J111" s="5" t="s">
        <v>45</v>
      </c>
      <c r="K111" s="25">
        <v>0</v>
      </c>
      <c r="L111" s="25">
        <v>0</v>
      </c>
      <c r="M111" s="12">
        <v>5</v>
      </c>
      <c r="N111" s="19">
        <v>-30.2</v>
      </c>
      <c r="O111" s="19" t="s">
        <v>41</v>
      </c>
    </row>
    <row r="112" spans="1:15" x14ac:dyDescent="0.2">
      <c r="A112" s="19">
        <v>33.9</v>
      </c>
      <c r="B112" s="19">
        <f t="shared" si="6"/>
        <v>0</v>
      </c>
      <c r="C112" s="19">
        <f t="shared" si="7"/>
        <v>0</v>
      </c>
      <c r="D112" s="19">
        <v>33.9</v>
      </c>
      <c r="E112" s="19">
        <v>33.9</v>
      </c>
      <c r="F112" s="5" t="s">
        <v>650</v>
      </c>
      <c r="G112" s="24">
        <v>49.459642000000002</v>
      </c>
      <c r="H112" s="24">
        <v>22.317774</v>
      </c>
      <c r="I112" s="5" t="s">
        <v>43</v>
      </c>
      <c r="J112" s="5" t="s">
        <v>46</v>
      </c>
      <c r="K112" s="25">
        <v>0</v>
      </c>
      <c r="L112" s="25">
        <v>1</v>
      </c>
      <c r="M112" s="12">
        <v>5</v>
      </c>
      <c r="N112" s="19">
        <v>-34.5</v>
      </c>
      <c r="O112" s="19" t="s">
        <v>41</v>
      </c>
    </row>
    <row r="113" spans="1:15" x14ac:dyDescent="0.2">
      <c r="A113" s="19">
        <v>33.9</v>
      </c>
      <c r="B113" s="19">
        <f t="shared" si="6"/>
        <v>0</v>
      </c>
      <c r="C113" s="19">
        <f t="shared" si="7"/>
        <v>0</v>
      </c>
      <c r="D113" s="19">
        <v>33.9</v>
      </c>
      <c r="E113" s="19">
        <v>33.9</v>
      </c>
      <c r="F113" s="5" t="s">
        <v>650</v>
      </c>
      <c r="G113" s="24">
        <v>49.459642000000002</v>
      </c>
      <c r="H113" s="24">
        <v>22.317774</v>
      </c>
      <c r="I113" s="5" t="s">
        <v>43</v>
      </c>
      <c r="J113" s="5" t="s">
        <v>46</v>
      </c>
      <c r="K113" s="25">
        <v>0</v>
      </c>
      <c r="L113" s="25">
        <v>0</v>
      </c>
      <c r="M113" s="12">
        <v>5</v>
      </c>
      <c r="N113" s="19">
        <v>-34.5</v>
      </c>
      <c r="O113" s="19" t="s">
        <v>41</v>
      </c>
    </row>
    <row r="114" spans="1:15" x14ac:dyDescent="0.2">
      <c r="A114" s="19">
        <v>33.9</v>
      </c>
      <c r="B114" s="19">
        <f t="shared" si="6"/>
        <v>0</v>
      </c>
      <c r="C114" s="19">
        <f t="shared" si="7"/>
        <v>0</v>
      </c>
      <c r="D114" s="19">
        <v>33.9</v>
      </c>
      <c r="E114" s="19">
        <v>33.9</v>
      </c>
      <c r="F114" s="5" t="s">
        <v>650</v>
      </c>
      <c r="G114" s="24">
        <v>49.459642000000002</v>
      </c>
      <c r="H114" s="24">
        <v>22.317774</v>
      </c>
      <c r="I114" s="5" t="s">
        <v>43</v>
      </c>
      <c r="J114" s="5" t="s">
        <v>47</v>
      </c>
      <c r="K114" s="25">
        <v>0</v>
      </c>
      <c r="L114" s="25">
        <v>1</v>
      </c>
      <c r="M114" s="12">
        <v>5</v>
      </c>
      <c r="N114" s="19">
        <v>-35.1</v>
      </c>
      <c r="O114" s="19" t="s">
        <v>41</v>
      </c>
    </row>
    <row r="115" spans="1:15" s="22" customFormat="1" x14ac:dyDescent="0.2">
      <c r="A115" s="19">
        <v>33.9</v>
      </c>
      <c r="B115" s="19">
        <f t="shared" si="6"/>
        <v>0</v>
      </c>
      <c r="C115" s="19">
        <f t="shared" si="7"/>
        <v>0</v>
      </c>
      <c r="D115" s="19">
        <v>33.9</v>
      </c>
      <c r="E115" s="19">
        <v>33.9</v>
      </c>
      <c r="F115" s="5" t="s">
        <v>650</v>
      </c>
      <c r="G115" s="24">
        <v>49.459642000000002</v>
      </c>
      <c r="H115" s="24">
        <v>22.317774</v>
      </c>
      <c r="I115" s="5" t="s">
        <v>43</v>
      </c>
      <c r="J115" s="5" t="s">
        <v>47</v>
      </c>
      <c r="K115" s="25">
        <v>0</v>
      </c>
      <c r="L115" s="25">
        <v>0</v>
      </c>
      <c r="M115" s="12">
        <v>5</v>
      </c>
      <c r="N115" s="19">
        <v>-34.799999999999997</v>
      </c>
      <c r="O115" s="19" t="s">
        <v>41</v>
      </c>
    </row>
    <row r="116" spans="1:15" ht="13.35" customHeight="1" x14ac:dyDescent="0.2">
      <c r="A116" s="19">
        <v>51</v>
      </c>
      <c r="B116" s="19">
        <f t="shared" si="6"/>
        <v>1</v>
      </c>
      <c r="C116" s="19">
        <f t="shared" si="7"/>
        <v>2.5</v>
      </c>
      <c r="D116" s="19">
        <v>50</v>
      </c>
      <c r="E116" s="19">
        <v>53.5</v>
      </c>
      <c r="F116" s="5" t="s">
        <v>651</v>
      </c>
      <c r="G116" s="24">
        <v>87.866900000000001</v>
      </c>
      <c r="H116" s="24">
        <v>136.17457999999999</v>
      </c>
      <c r="I116" s="5" t="s">
        <v>652</v>
      </c>
      <c r="J116" s="5" t="s">
        <v>653</v>
      </c>
      <c r="K116" s="25">
        <v>1</v>
      </c>
      <c r="L116" s="25">
        <v>1</v>
      </c>
      <c r="M116" s="12">
        <v>0</v>
      </c>
      <c r="N116" s="19">
        <v>-34.200000000000003</v>
      </c>
      <c r="O116" s="19" t="s">
        <v>654</v>
      </c>
    </row>
    <row r="117" spans="1:15" ht="13.35" customHeight="1" x14ac:dyDescent="0.2">
      <c r="A117" s="19">
        <v>51</v>
      </c>
      <c r="B117" s="19">
        <f t="shared" si="6"/>
        <v>1</v>
      </c>
      <c r="C117" s="19">
        <f t="shared" si="7"/>
        <v>2.5</v>
      </c>
      <c r="D117" s="19">
        <v>50</v>
      </c>
      <c r="E117" s="19">
        <v>53.5</v>
      </c>
      <c r="F117" s="5" t="s">
        <v>651</v>
      </c>
      <c r="G117" s="24">
        <v>87.866900000000001</v>
      </c>
      <c r="H117" s="24">
        <v>136.17457999999999</v>
      </c>
      <c r="I117" s="5" t="s">
        <v>652</v>
      </c>
      <c r="J117" s="5" t="s">
        <v>655</v>
      </c>
      <c r="K117" s="25">
        <v>1</v>
      </c>
      <c r="L117" s="25">
        <v>1</v>
      </c>
      <c r="M117" s="12">
        <v>0</v>
      </c>
      <c r="N117" s="19">
        <v>-33.299999999999997</v>
      </c>
      <c r="O117" s="19" t="s">
        <v>654</v>
      </c>
    </row>
    <row r="118" spans="1:15" x14ac:dyDescent="0.2">
      <c r="A118" s="19">
        <v>51.9</v>
      </c>
      <c r="B118" s="19">
        <f t="shared" si="6"/>
        <v>4.1000000000000014</v>
      </c>
      <c r="C118" s="19">
        <f t="shared" si="7"/>
        <v>4.1000000000000014</v>
      </c>
      <c r="D118" s="19">
        <v>47.8</v>
      </c>
      <c r="E118" s="19">
        <v>56</v>
      </c>
      <c r="F118" s="5" t="s">
        <v>656</v>
      </c>
      <c r="G118" s="24">
        <v>32.251142999999999</v>
      </c>
      <c r="H118" s="24">
        <v>-88.720566000000005</v>
      </c>
      <c r="I118" s="5" t="s">
        <v>657</v>
      </c>
      <c r="J118" s="5" t="s">
        <v>658</v>
      </c>
      <c r="K118" s="25">
        <v>1</v>
      </c>
      <c r="L118" s="25">
        <v>1</v>
      </c>
      <c r="M118" s="12">
        <v>0</v>
      </c>
      <c r="N118" s="19">
        <v>-31.687999999999999</v>
      </c>
      <c r="O118" s="19" t="s">
        <v>659</v>
      </c>
    </row>
    <row r="119" spans="1:15" x14ac:dyDescent="0.2">
      <c r="A119" s="19">
        <v>51.9</v>
      </c>
      <c r="B119" s="19">
        <f t="shared" si="6"/>
        <v>4.1000000000000014</v>
      </c>
      <c r="C119" s="19">
        <f t="shared" si="7"/>
        <v>4.1000000000000014</v>
      </c>
      <c r="D119" s="19">
        <v>47.8</v>
      </c>
      <c r="E119" s="19">
        <v>56</v>
      </c>
      <c r="F119" s="5" t="s">
        <v>656</v>
      </c>
      <c r="G119" s="24">
        <v>32.251142999999999</v>
      </c>
      <c r="H119" s="24">
        <v>-88.720566000000005</v>
      </c>
      <c r="I119" s="5" t="s">
        <v>657</v>
      </c>
      <c r="J119" s="5" t="s">
        <v>660</v>
      </c>
      <c r="K119" s="25">
        <v>1</v>
      </c>
      <c r="L119" s="25">
        <v>1</v>
      </c>
      <c r="M119" s="12">
        <v>0</v>
      </c>
      <c r="N119" s="19">
        <v>-33.188000000000002</v>
      </c>
      <c r="O119" s="19" t="s">
        <v>659</v>
      </c>
    </row>
    <row r="120" spans="1:15" x14ac:dyDescent="0.2">
      <c r="A120" s="19">
        <v>51.9</v>
      </c>
      <c r="B120" s="19">
        <f t="shared" si="6"/>
        <v>4.1000000000000014</v>
      </c>
      <c r="C120" s="19">
        <f t="shared" si="7"/>
        <v>4.1000000000000014</v>
      </c>
      <c r="D120" s="19">
        <v>47.8</v>
      </c>
      <c r="E120" s="19">
        <v>56</v>
      </c>
      <c r="F120" s="5" t="s">
        <v>656</v>
      </c>
      <c r="G120" s="24">
        <v>32.251142999999999</v>
      </c>
      <c r="H120" s="24">
        <v>-88.720566000000005</v>
      </c>
      <c r="I120" s="5" t="s">
        <v>657</v>
      </c>
      <c r="J120" s="5" t="s">
        <v>661</v>
      </c>
      <c r="K120" s="25">
        <v>1</v>
      </c>
      <c r="L120" s="25">
        <v>1</v>
      </c>
      <c r="M120" s="12">
        <v>0</v>
      </c>
      <c r="N120" s="19">
        <v>-33.402000000000001</v>
      </c>
      <c r="O120" s="19" t="s">
        <v>659</v>
      </c>
    </row>
    <row r="121" spans="1:15" x14ac:dyDescent="0.2">
      <c r="A121" s="19">
        <v>51.9</v>
      </c>
      <c r="B121" s="19">
        <f t="shared" si="6"/>
        <v>4.1000000000000014</v>
      </c>
      <c r="C121" s="19">
        <f t="shared" si="7"/>
        <v>4.1000000000000014</v>
      </c>
      <c r="D121" s="19">
        <v>47.8</v>
      </c>
      <c r="E121" s="19">
        <v>56</v>
      </c>
      <c r="F121" s="5" t="s">
        <v>656</v>
      </c>
      <c r="G121" s="24">
        <v>32.251142999999999</v>
      </c>
      <c r="H121" s="24">
        <v>-88.720566000000005</v>
      </c>
      <c r="I121" s="5" t="s">
        <v>657</v>
      </c>
      <c r="J121" s="5" t="s">
        <v>662</v>
      </c>
      <c r="K121" s="25">
        <v>1</v>
      </c>
      <c r="L121" s="25">
        <v>1</v>
      </c>
      <c r="M121" s="12">
        <v>0</v>
      </c>
      <c r="N121" s="19">
        <v>-32.47</v>
      </c>
      <c r="O121" s="19" t="s">
        <v>659</v>
      </c>
    </row>
    <row r="122" spans="1:15" x14ac:dyDescent="0.2">
      <c r="A122" s="19">
        <v>51.9</v>
      </c>
      <c r="B122" s="19">
        <f t="shared" si="6"/>
        <v>4.1000000000000014</v>
      </c>
      <c r="C122" s="19">
        <f t="shared" si="7"/>
        <v>4.1000000000000014</v>
      </c>
      <c r="D122" s="19">
        <v>47.8</v>
      </c>
      <c r="E122" s="19">
        <v>56</v>
      </c>
      <c r="F122" s="5" t="s">
        <v>656</v>
      </c>
      <c r="G122" s="24">
        <v>32.251142999999999</v>
      </c>
      <c r="H122" s="24">
        <v>-88.720566000000005</v>
      </c>
      <c r="I122" s="5" t="s">
        <v>657</v>
      </c>
      <c r="J122" s="5" t="s">
        <v>663</v>
      </c>
      <c r="K122" s="25">
        <v>1</v>
      </c>
      <c r="L122" s="25">
        <v>1</v>
      </c>
      <c r="M122" s="12">
        <v>0</v>
      </c>
      <c r="N122" s="19">
        <v>-34.526000000000003</v>
      </c>
      <c r="O122" s="19" t="s">
        <v>659</v>
      </c>
    </row>
    <row r="123" spans="1:15" x14ac:dyDescent="0.2">
      <c r="A123" s="19">
        <v>51.9</v>
      </c>
      <c r="B123" s="19">
        <f t="shared" si="6"/>
        <v>4.1000000000000014</v>
      </c>
      <c r="C123" s="19">
        <f t="shared" si="7"/>
        <v>4.1000000000000014</v>
      </c>
      <c r="D123" s="19">
        <v>47.8</v>
      </c>
      <c r="E123" s="19">
        <v>56</v>
      </c>
      <c r="F123" s="5" t="s">
        <v>656</v>
      </c>
      <c r="G123" s="24">
        <v>32.251142999999999</v>
      </c>
      <c r="H123" s="24">
        <v>-88.720566000000005</v>
      </c>
      <c r="I123" s="5" t="s">
        <v>657</v>
      </c>
      <c r="J123" s="5" t="s">
        <v>664</v>
      </c>
      <c r="K123" s="25">
        <v>1</v>
      </c>
      <c r="L123" s="25">
        <v>1</v>
      </c>
      <c r="M123" s="12">
        <v>0</v>
      </c>
      <c r="N123" s="19">
        <v>-33.037999999999997</v>
      </c>
      <c r="O123" s="19" t="s">
        <v>659</v>
      </c>
    </row>
    <row r="124" spans="1:15" x14ac:dyDescent="0.2">
      <c r="A124" s="19">
        <v>52</v>
      </c>
      <c r="B124" s="19">
        <f t="shared" si="6"/>
        <v>2</v>
      </c>
      <c r="C124" s="19">
        <f t="shared" si="7"/>
        <v>1.5</v>
      </c>
      <c r="D124" s="19">
        <v>50</v>
      </c>
      <c r="E124" s="19">
        <v>53.5</v>
      </c>
      <c r="F124" s="5" t="s">
        <v>651</v>
      </c>
      <c r="G124" s="24">
        <v>87.866900000000001</v>
      </c>
      <c r="H124" s="24">
        <v>136.17457999999999</v>
      </c>
      <c r="I124" s="5" t="s">
        <v>652</v>
      </c>
      <c r="J124" s="5" t="s">
        <v>665</v>
      </c>
      <c r="K124" s="25">
        <v>1</v>
      </c>
      <c r="L124" s="25">
        <v>1</v>
      </c>
      <c r="M124" s="12">
        <v>0</v>
      </c>
      <c r="N124" s="19">
        <v>-32.9</v>
      </c>
      <c r="O124" s="19" t="s">
        <v>654</v>
      </c>
    </row>
    <row r="125" spans="1:15" x14ac:dyDescent="0.2">
      <c r="A125" s="19">
        <v>52</v>
      </c>
      <c r="B125" s="19">
        <f t="shared" si="6"/>
        <v>2</v>
      </c>
      <c r="C125" s="19">
        <f t="shared" si="7"/>
        <v>1.5</v>
      </c>
      <c r="D125" s="19">
        <v>50</v>
      </c>
      <c r="E125" s="19">
        <v>53.5</v>
      </c>
      <c r="F125" s="5" t="s">
        <v>651</v>
      </c>
      <c r="G125" s="24">
        <v>87.866900000000001</v>
      </c>
      <c r="H125" s="24">
        <v>136.17457999999999</v>
      </c>
      <c r="I125" s="5" t="s">
        <v>652</v>
      </c>
      <c r="J125" s="5" t="s">
        <v>666</v>
      </c>
      <c r="K125" s="25">
        <v>1</v>
      </c>
      <c r="L125" s="25">
        <v>1</v>
      </c>
      <c r="M125" s="12">
        <v>0</v>
      </c>
      <c r="N125" s="19">
        <v>-32.6</v>
      </c>
      <c r="O125" s="19" t="s">
        <v>654</v>
      </c>
    </row>
    <row r="126" spans="1:15" x14ac:dyDescent="0.2">
      <c r="A126" s="19">
        <v>52</v>
      </c>
      <c r="B126" s="19">
        <f t="shared" si="6"/>
        <v>2</v>
      </c>
      <c r="C126" s="19">
        <f t="shared" si="7"/>
        <v>1.5</v>
      </c>
      <c r="D126" s="19">
        <v>50</v>
      </c>
      <c r="E126" s="19">
        <v>53.5</v>
      </c>
      <c r="F126" s="5" t="s">
        <v>651</v>
      </c>
      <c r="G126" s="24">
        <v>87.866900000000001</v>
      </c>
      <c r="H126" s="24">
        <v>136.17457999999999</v>
      </c>
      <c r="I126" s="5" t="s">
        <v>652</v>
      </c>
      <c r="J126" s="5" t="s">
        <v>667</v>
      </c>
      <c r="K126" s="25">
        <v>1</v>
      </c>
      <c r="L126" s="25">
        <v>1</v>
      </c>
      <c r="M126" s="12">
        <v>0</v>
      </c>
      <c r="N126" s="19">
        <v>-33.5</v>
      </c>
      <c r="O126" s="19" t="s">
        <v>654</v>
      </c>
    </row>
    <row r="127" spans="1:15" x14ac:dyDescent="0.2">
      <c r="A127" s="19">
        <v>52</v>
      </c>
      <c r="B127" s="19">
        <f t="shared" si="6"/>
        <v>2</v>
      </c>
      <c r="C127" s="19">
        <f t="shared" si="7"/>
        <v>1.5</v>
      </c>
      <c r="D127" s="19">
        <v>50</v>
      </c>
      <c r="E127" s="19">
        <v>53.5</v>
      </c>
      <c r="F127" s="5" t="s">
        <v>651</v>
      </c>
      <c r="G127" s="24">
        <v>87.866900000000001</v>
      </c>
      <c r="H127" s="24">
        <v>136.17457999999999</v>
      </c>
      <c r="I127" s="5" t="s">
        <v>652</v>
      </c>
      <c r="J127" s="5" t="s">
        <v>668</v>
      </c>
      <c r="K127" s="25">
        <v>1</v>
      </c>
      <c r="L127" s="25">
        <v>1</v>
      </c>
      <c r="M127" s="12">
        <v>0</v>
      </c>
      <c r="N127" s="19">
        <v>-33.799999999999997</v>
      </c>
      <c r="O127" s="19" t="s">
        <v>654</v>
      </c>
    </row>
    <row r="128" spans="1:15" x14ac:dyDescent="0.2">
      <c r="A128" s="19">
        <v>53</v>
      </c>
      <c r="B128" s="19">
        <f t="shared" si="6"/>
        <v>3</v>
      </c>
      <c r="C128" s="19">
        <f t="shared" si="7"/>
        <v>0.5</v>
      </c>
      <c r="D128" s="19">
        <v>50</v>
      </c>
      <c r="E128" s="19">
        <v>53.5</v>
      </c>
      <c r="F128" s="5" t="s">
        <v>651</v>
      </c>
      <c r="G128" s="24">
        <v>87.866900000000001</v>
      </c>
      <c r="H128" s="24">
        <v>136.17457999999999</v>
      </c>
      <c r="I128" s="5" t="s">
        <v>652</v>
      </c>
      <c r="J128" s="5" t="s">
        <v>669</v>
      </c>
      <c r="K128" s="25">
        <v>1</v>
      </c>
      <c r="L128" s="25">
        <v>1</v>
      </c>
      <c r="M128" s="12">
        <v>0</v>
      </c>
      <c r="N128" s="19">
        <v>-33.799999999999997</v>
      </c>
      <c r="O128" s="19" t="s">
        <v>654</v>
      </c>
    </row>
    <row r="129" spans="1:15" x14ac:dyDescent="0.2">
      <c r="A129" s="19">
        <v>53</v>
      </c>
      <c r="B129" s="19">
        <f t="shared" si="6"/>
        <v>3</v>
      </c>
      <c r="C129" s="19">
        <f t="shared" si="7"/>
        <v>0.5</v>
      </c>
      <c r="D129" s="19">
        <v>50</v>
      </c>
      <c r="E129" s="19">
        <v>53.5</v>
      </c>
      <c r="F129" s="5" t="s">
        <v>651</v>
      </c>
      <c r="G129" s="24">
        <v>87.866900000000001</v>
      </c>
      <c r="H129" s="24">
        <v>136.17457999999999</v>
      </c>
      <c r="I129" s="5" t="s">
        <v>652</v>
      </c>
      <c r="J129" s="5" t="s">
        <v>670</v>
      </c>
      <c r="K129" s="25">
        <v>1</v>
      </c>
      <c r="L129" s="25">
        <v>1</v>
      </c>
      <c r="M129" s="12">
        <v>0</v>
      </c>
      <c r="N129" s="19">
        <v>-33.299999999999997</v>
      </c>
      <c r="O129" s="19" t="s">
        <v>654</v>
      </c>
    </row>
    <row r="130" spans="1:15" x14ac:dyDescent="0.2">
      <c r="A130" s="19">
        <v>53</v>
      </c>
      <c r="B130" s="19">
        <f t="shared" si="6"/>
        <v>3</v>
      </c>
      <c r="C130" s="19">
        <f t="shared" si="7"/>
        <v>0.5</v>
      </c>
      <c r="D130" s="19">
        <v>50</v>
      </c>
      <c r="E130" s="19">
        <v>53.5</v>
      </c>
      <c r="F130" s="5" t="s">
        <v>651</v>
      </c>
      <c r="G130" s="24">
        <v>87.866900000000001</v>
      </c>
      <c r="H130" s="24">
        <v>136.17457999999999</v>
      </c>
      <c r="I130" s="5" t="s">
        <v>652</v>
      </c>
      <c r="J130" s="5" t="s">
        <v>671</v>
      </c>
      <c r="K130" s="25">
        <v>1</v>
      </c>
      <c r="L130" s="25">
        <v>1</v>
      </c>
      <c r="M130" s="12">
        <v>0</v>
      </c>
      <c r="N130" s="19">
        <v>-33.4</v>
      </c>
      <c r="O130" s="19" t="s">
        <v>654</v>
      </c>
    </row>
    <row r="131" spans="1:15" x14ac:dyDescent="0.2">
      <c r="A131" s="19">
        <v>54</v>
      </c>
      <c r="B131" s="19">
        <f t="shared" si="6"/>
        <v>0</v>
      </c>
      <c r="C131" s="19">
        <f t="shared" si="7"/>
        <v>2</v>
      </c>
      <c r="D131" s="19">
        <v>54</v>
      </c>
      <c r="E131" s="19">
        <v>56</v>
      </c>
      <c r="F131" s="5" t="s">
        <v>651</v>
      </c>
      <c r="G131" s="24">
        <v>87.866900000000001</v>
      </c>
      <c r="H131" s="24">
        <v>136.17457999999999</v>
      </c>
      <c r="I131" s="5" t="s">
        <v>652</v>
      </c>
      <c r="J131" s="5" t="s">
        <v>672</v>
      </c>
      <c r="K131" s="25">
        <v>1</v>
      </c>
      <c r="L131" s="25">
        <v>1</v>
      </c>
      <c r="M131" s="12">
        <v>0</v>
      </c>
      <c r="N131" s="19">
        <v>-34.700000000000003</v>
      </c>
      <c r="O131" s="19" t="s">
        <v>654</v>
      </c>
    </row>
    <row r="132" spans="1:15" x14ac:dyDescent="0.2">
      <c r="A132" s="19">
        <v>54</v>
      </c>
      <c r="B132" s="19">
        <f t="shared" si="6"/>
        <v>0</v>
      </c>
      <c r="C132" s="19">
        <f t="shared" si="7"/>
        <v>2</v>
      </c>
      <c r="D132" s="19">
        <v>54</v>
      </c>
      <c r="E132" s="19">
        <v>56</v>
      </c>
      <c r="F132" s="5" t="s">
        <v>651</v>
      </c>
      <c r="G132" s="24">
        <v>87.866900000000001</v>
      </c>
      <c r="H132" s="24">
        <v>136.17457999999999</v>
      </c>
      <c r="I132" s="5" t="s">
        <v>652</v>
      </c>
      <c r="J132" s="5" t="s">
        <v>673</v>
      </c>
      <c r="K132" s="25">
        <v>1</v>
      </c>
      <c r="L132" s="25">
        <v>1</v>
      </c>
      <c r="M132" s="12">
        <v>0</v>
      </c>
      <c r="N132" s="19">
        <v>-33</v>
      </c>
      <c r="O132" s="19" t="s">
        <v>654</v>
      </c>
    </row>
    <row r="133" spans="1:15" x14ac:dyDescent="0.2">
      <c r="A133" s="19">
        <v>54</v>
      </c>
      <c r="B133" s="19">
        <f t="shared" si="6"/>
        <v>0</v>
      </c>
      <c r="C133" s="19">
        <f t="shared" si="7"/>
        <v>2</v>
      </c>
      <c r="D133" s="19">
        <v>54</v>
      </c>
      <c r="E133" s="19">
        <v>56</v>
      </c>
      <c r="F133" s="5" t="s">
        <v>651</v>
      </c>
      <c r="G133" s="24">
        <v>87.866900000000001</v>
      </c>
      <c r="H133" s="24">
        <v>136.17457999999999</v>
      </c>
      <c r="I133" s="5" t="s">
        <v>652</v>
      </c>
      <c r="J133" s="5" t="s">
        <v>674</v>
      </c>
      <c r="K133" s="25">
        <v>1</v>
      </c>
      <c r="L133" s="25">
        <v>1</v>
      </c>
      <c r="M133" s="12">
        <v>0</v>
      </c>
      <c r="N133" s="19">
        <v>-32.6</v>
      </c>
      <c r="O133" s="19" t="s">
        <v>654</v>
      </c>
    </row>
    <row r="134" spans="1:15" x14ac:dyDescent="0.2">
      <c r="A134" s="19">
        <v>54</v>
      </c>
      <c r="B134" s="19">
        <f t="shared" si="6"/>
        <v>0</v>
      </c>
      <c r="C134" s="19">
        <f t="shared" si="7"/>
        <v>2</v>
      </c>
      <c r="D134" s="19">
        <v>54</v>
      </c>
      <c r="E134" s="19">
        <v>56</v>
      </c>
      <c r="F134" s="5" t="s">
        <v>651</v>
      </c>
      <c r="G134" s="24">
        <v>87.866900000000001</v>
      </c>
      <c r="H134" s="24">
        <v>136.17457999999999</v>
      </c>
      <c r="I134" s="5" t="s">
        <v>652</v>
      </c>
      <c r="J134" s="5" t="s">
        <v>675</v>
      </c>
      <c r="K134" s="25">
        <v>1</v>
      </c>
      <c r="L134" s="25">
        <v>1</v>
      </c>
      <c r="M134" s="12">
        <v>0</v>
      </c>
      <c r="N134" s="19">
        <v>-34.6</v>
      </c>
      <c r="O134" s="19" t="s">
        <v>654</v>
      </c>
    </row>
    <row r="135" spans="1:15" x14ac:dyDescent="0.2">
      <c r="A135" s="19">
        <v>54</v>
      </c>
      <c r="B135" s="19">
        <f t="shared" si="6"/>
        <v>0</v>
      </c>
      <c r="C135" s="19">
        <f t="shared" si="7"/>
        <v>2</v>
      </c>
      <c r="D135" s="19">
        <v>54</v>
      </c>
      <c r="E135" s="19">
        <v>56</v>
      </c>
      <c r="F135" s="5" t="s">
        <v>651</v>
      </c>
      <c r="G135" s="24">
        <v>87.866900000000001</v>
      </c>
      <c r="H135" s="24">
        <v>136.17457999999999</v>
      </c>
      <c r="I135" s="5" t="s">
        <v>652</v>
      </c>
      <c r="J135" s="5" t="s">
        <v>676</v>
      </c>
      <c r="K135" s="25">
        <v>1</v>
      </c>
      <c r="L135" s="25">
        <v>1</v>
      </c>
      <c r="M135" s="12">
        <v>0</v>
      </c>
      <c r="N135" s="19">
        <v>-34.5</v>
      </c>
      <c r="O135" s="19" t="s">
        <v>654</v>
      </c>
    </row>
    <row r="136" spans="1:15" x14ac:dyDescent="0.2">
      <c r="A136" s="19">
        <v>55</v>
      </c>
      <c r="B136" s="19">
        <f t="shared" si="6"/>
        <v>1</v>
      </c>
      <c r="C136" s="19">
        <f t="shared" si="7"/>
        <v>1</v>
      </c>
      <c r="D136" s="19">
        <v>54</v>
      </c>
      <c r="E136" s="19">
        <v>56</v>
      </c>
      <c r="F136" s="5" t="s">
        <v>651</v>
      </c>
      <c r="G136" s="24">
        <v>87.866900000000001</v>
      </c>
      <c r="H136" s="24">
        <v>136.17457999999999</v>
      </c>
      <c r="I136" s="5" t="s">
        <v>652</v>
      </c>
      <c r="J136" s="5" t="s">
        <v>677</v>
      </c>
      <c r="K136" s="25">
        <v>1</v>
      </c>
      <c r="L136" s="25">
        <v>1</v>
      </c>
      <c r="M136" s="12">
        <v>0</v>
      </c>
      <c r="N136" s="19">
        <v>-34.4</v>
      </c>
      <c r="O136" s="19" t="s">
        <v>654</v>
      </c>
    </row>
    <row r="137" spans="1:15" x14ac:dyDescent="0.2">
      <c r="A137" s="19">
        <v>55</v>
      </c>
      <c r="B137" s="19">
        <f t="shared" si="6"/>
        <v>1</v>
      </c>
      <c r="C137" s="19">
        <f t="shared" si="7"/>
        <v>1</v>
      </c>
      <c r="D137" s="19">
        <v>54</v>
      </c>
      <c r="E137" s="19">
        <v>56</v>
      </c>
      <c r="F137" s="5" t="s">
        <v>651</v>
      </c>
      <c r="G137" s="24">
        <v>87.866900000000001</v>
      </c>
      <c r="H137" s="24">
        <v>136.17457999999999</v>
      </c>
      <c r="I137" s="5" t="s">
        <v>652</v>
      </c>
      <c r="J137" s="5" t="s">
        <v>678</v>
      </c>
      <c r="K137" s="25">
        <v>1</v>
      </c>
      <c r="L137" s="25">
        <v>1</v>
      </c>
      <c r="M137" s="12">
        <v>0</v>
      </c>
      <c r="N137" s="19">
        <v>-34.5</v>
      </c>
      <c r="O137" s="19" t="s">
        <v>654</v>
      </c>
    </row>
    <row r="138" spans="1:15" x14ac:dyDescent="0.2">
      <c r="A138" s="19">
        <v>55</v>
      </c>
      <c r="B138" s="19">
        <f t="shared" si="6"/>
        <v>1</v>
      </c>
      <c r="C138" s="19">
        <f t="shared" si="7"/>
        <v>1</v>
      </c>
      <c r="D138" s="19">
        <v>54</v>
      </c>
      <c r="E138" s="19">
        <v>56</v>
      </c>
      <c r="F138" s="5" t="s">
        <v>651</v>
      </c>
      <c r="G138" s="24">
        <v>87.866900000000001</v>
      </c>
      <c r="H138" s="24">
        <v>136.17457999999999</v>
      </c>
      <c r="I138" s="5" t="s">
        <v>652</v>
      </c>
      <c r="J138" s="5" t="s">
        <v>679</v>
      </c>
      <c r="K138" s="25">
        <v>1</v>
      </c>
      <c r="L138" s="25">
        <v>1</v>
      </c>
      <c r="M138" s="12">
        <v>0</v>
      </c>
      <c r="N138" s="19">
        <v>-32.700000000000003</v>
      </c>
      <c r="O138" s="19" t="s">
        <v>654</v>
      </c>
    </row>
    <row r="139" spans="1:15" x14ac:dyDescent="0.2">
      <c r="A139" s="19">
        <v>55</v>
      </c>
      <c r="B139" s="19">
        <f t="shared" si="6"/>
        <v>1</v>
      </c>
      <c r="C139" s="19">
        <f t="shared" si="7"/>
        <v>1</v>
      </c>
      <c r="D139" s="19">
        <v>54</v>
      </c>
      <c r="E139" s="19">
        <v>56</v>
      </c>
      <c r="F139" s="5" t="s">
        <v>651</v>
      </c>
      <c r="G139" s="24">
        <v>87.866900000000001</v>
      </c>
      <c r="H139" s="24">
        <v>136.17457999999999</v>
      </c>
      <c r="I139" s="5" t="s">
        <v>652</v>
      </c>
      <c r="J139" s="5" t="s">
        <v>680</v>
      </c>
      <c r="K139" s="25">
        <v>1</v>
      </c>
      <c r="L139" s="25">
        <v>1</v>
      </c>
      <c r="M139" s="12">
        <v>0</v>
      </c>
      <c r="N139" s="19">
        <v>-33.6</v>
      </c>
      <c r="O139" s="19" t="s">
        <v>654</v>
      </c>
    </row>
    <row r="140" spans="1:15" x14ac:dyDescent="0.2">
      <c r="A140" s="19">
        <v>56</v>
      </c>
      <c r="B140" s="19">
        <f>ABS(A140-D140)</f>
        <v>2</v>
      </c>
      <c r="C140" s="19">
        <f>ABS(E140-A140)</f>
        <v>0</v>
      </c>
      <c r="D140" s="19">
        <v>54</v>
      </c>
      <c r="E140" s="19">
        <v>56</v>
      </c>
      <c r="F140" s="5" t="s">
        <v>651</v>
      </c>
      <c r="G140" s="24">
        <v>87.866900000000001</v>
      </c>
      <c r="H140" s="24">
        <v>136.17457999999999</v>
      </c>
      <c r="I140" s="5" t="s">
        <v>652</v>
      </c>
      <c r="J140" s="5" t="s">
        <v>681</v>
      </c>
      <c r="K140" s="25">
        <v>1</v>
      </c>
      <c r="L140" s="25">
        <v>1</v>
      </c>
      <c r="M140" s="12">
        <v>0</v>
      </c>
      <c r="N140" s="19">
        <v>-34.4</v>
      </c>
      <c r="O140" s="19" t="s">
        <v>654</v>
      </c>
    </row>
    <row r="141" spans="1:15" x14ac:dyDescent="0.2">
      <c r="A141" s="19">
        <v>56</v>
      </c>
      <c r="B141" s="19">
        <f>ABS(A141-D141)</f>
        <v>2</v>
      </c>
      <c r="C141" s="19">
        <f>ABS(E141-A141)</f>
        <v>0</v>
      </c>
      <c r="D141" s="19">
        <v>54</v>
      </c>
      <c r="E141" s="19">
        <v>56</v>
      </c>
      <c r="F141" s="5" t="s">
        <v>651</v>
      </c>
      <c r="G141" s="24">
        <v>87.866900000000001</v>
      </c>
      <c r="H141" s="24">
        <v>136.17457999999999</v>
      </c>
      <c r="I141" s="5" t="s">
        <v>652</v>
      </c>
      <c r="J141" s="5" t="s">
        <v>682</v>
      </c>
      <c r="K141" s="25">
        <v>1</v>
      </c>
      <c r="L141" s="25">
        <v>1</v>
      </c>
      <c r="M141" s="12">
        <v>0</v>
      </c>
      <c r="N141" s="19">
        <v>-34.5</v>
      </c>
      <c r="O141" s="19" t="s">
        <v>654</v>
      </c>
    </row>
    <row r="142" spans="1:15" x14ac:dyDescent="0.2">
      <c r="A142" s="19">
        <v>57.6</v>
      </c>
      <c r="B142" s="19">
        <f>ABS(A142-D142)</f>
        <v>1.6000000000000014</v>
      </c>
      <c r="C142" s="19">
        <f>ABS(E142-A142)</f>
        <v>1.6000000000000014</v>
      </c>
      <c r="D142" s="19">
        <v>56</v>
      </c>
      <c r="E142" s="19">
        <v>59.2</v>
      </c>
      <c r="F142" s="5" t="s">
        <v>683</v>
      </c>
      <c r="G142" s="24">
        <v>32.251142999999999</v>
      </c>
      <c r="H142" s="24">
        <v>-88.720566000000005</v>
      </c>
      <c r="I142" s="5" t="s">
        <v>657</v>
      </c>
      <c r="J142" s="5" t="s">
        <v>684</v>
      </c>
      <c r="K142" s="25">
        <v>1</v>
      </c>
      <c r="L142" s="25">
        <v>1</v>
      </c>
      <c r="M142" s="12">
        <v>0</v>
      </c>
      <c r="N142" s="19">
        <v>-30.311</v>
      </c>
      <c r="O142" s="19" t="s">
        <v>659</v>
      </c>
    </row>
    <row r="143" spans="1:15" x14ac:dyDescent="0.2">
      <c r="A143" s="19">
        <v>57.6</v>
      </c>
      <c r="B143" s="19">
        <f>ABS(A143-D143)</f>
        <v>1.6000000000000014</v>
      </c>
      <c r="C143" s="19">
        <f>ABS(E143-A143)</f>
        <v>1.6000000000000014</v>
      </c>
      <c r="D143" s="19">
        <v>56</v>
      </c>
      <c r="E143" s="19">
        <v>59.2</v>
      </c>
      <c r="F143" s="5" t="s">
        <v>683</v>
      </c>
      <c r="G143" s="24">
        <v>32.251142999999999</v>
      </c>
      <c r="H143" s="24">
        <v>-88.720566000000005</v>
      </c>
      <c r="I143" s="5" t="s">
        <v>657</v>
      </c>
      <c r="J143" s="5" t="s">
        <v>685</v>
      </c>
      <c r="K143" s="25">
        <v>1</v>
      </c>
      <c r="L143" s="25">
        <v>1</v>
      </c>
      <c r="M143" s="12">
        <v>0</v>
      </c>
      <c r="N143" s="19">
        <v>-30.318999999999999</v>
      </c>
      <c r="O143" s="19" t="s">
        <v>659</v>
      </c>
    </row>
    <row r="144" spans="1:15" x14ac:dyDescent="0.2">
      <c r="A144" s="19">
        <v>55.67387477506</v>
      </c>
      <c r="B144" s="19">
        <v>0</v>
      </c>
      <c r="C144" s="19">
        <v>0</v>
      </c>
      <c r="D144" s="19">
        <v>55.67387477506</v>
      </c>
      <c r="E144" s="19">
        <v>55.67387477506</v>
      </c>
      <c r="F144" s="5" t="s">
        <v>877</v>
      </c>
      <c r="G144" s="24">
        <v>77.83</v>
      </c>
      <c r="H144" s="24">
        <v>16.5</v>
      </c>
      <c r="I144" s="5" t="s">
        <v>878</v>
      </c>
      <c r="J144" s="19" t="s">
        <v>886</v>
      </c>
      <c r="K144" s="25">
        <v>1</v>
      </c>
      <c r="L144" s="25">
        <v>0</v>
      </c>
      <c r="M144" s="12">
        <v>5</v>
      </c>
      <c r="N144" s="19">
        <v>-31.719742</v>
      </c>
      <c r="O144" s="19" t="s">
        <v>880</v>
      </c>
    </row>
    <row r="145" spans="1:15" x14ac:dyDescent="0.2">
      <c r="A145" s="19">
        <v>55.778874775060004</v>
      </c>
      <c r="B145" s="19">
        <v>0</v>
      </c>
      <c r="C145" s="19">
        <v>0</v>
      </c>
      <c r="D145" s="19">
        <v>55.778874775060004</v>
      </c>
      <c r="E145" s="19">
        <v>55.778874775060004</v>
      </c>
      <c r="F145" s="5" t="s">
        <v>877</v>
      </c>
      <c r="G145" s="24">
        <v>77.83</v>
      </c>
      <c r="H145" s="24">
        <v>16.5</v>
      </c>
      <c r="I145" s="5" t="s">
        <v>878</v>
      </c>
      <c r="J145" s="19" t="s">
        <v>885</v>
      </c>
      <c r="K145" s="25">
        <v>1</v>
      </c>
      <c r="L145" s="25">
        <v>0</v>
      </c>
      <c r="M145" s="12">
        <v>5</v>
      </c>
      <c r="N145" s="19">
        <v>-35.168411999999996</v>
      </c>
      <c r="O145" s="19" t="s">
        <v>880</v>
      </c>
    </row>
    <row r="146" spans="1:15" x14ac:dyDescent="0.2">
      <c r="A146" s="19">
        <v>55.799874775060005</v>
      </c>
      <c r="B146" s="19">
        <v>0</v>
      </c>
      <c r="C146" s="19">
        <v>0</v>
      </c>
      <c r="D146" s="19">
        <v>55.799874775060005</v>
      </c>
      <c r="E146" s="19">
        <v>55.799874775060005</v>
      </c>
      <c r="F146" s="5" t="s">
        <v>877</v>
      </c>
      <c r="G146" s="24">
        <v>77.83</v>
      </c>
      <c r="H146" s="24">
        <v>16.5</v>
      </c>
      <c r="I146" s="5" t="s">
        <v>878</v>
      </c>
      <c r="J146" s="19" t="s">
        <v>884</v>
      </c>
      <c r="K146" s="25">
        <v>1</v>
      </c>
      <c r="L146" s="25">
        <v>0</v>
      </c>
      <c r="M146" s="12">
        <v>5</v>
      </c>
      <c r="N146" s="19">
        <v>-34.034238999999999</v>
      </c>
      <c r="O146" s="19" t="s">
        <v>880</v>
      </c>
    </row>
    <row r="147" spans="1:15" x14ac:dyDescent="0.2">
      <c r="A147" s="19">
        <v>55.820874775059998</v>
      </c>
      <c r="B147" s="19">
        <v>0</v>
      </c>
      <c r="C147" s="19">
        <v>0</v>
      </c>
      <c r="D147" s="19">
        <v>55.820874775059998</v>
      </c>
      <c r="E147" s="19">
        <v>55.820874775059998</v>
      </c>
      <c r="F147" s="5" t="s">
        <v>877</v>
      </c>
      <c r="G147" s="24">
        <v>77.83</v>
      </c>
      <c r="H147" s="24">
        <v>16.5</v>
      </c>
      <c r="I147" s="5" t="s">
        <v>878</v>
      </c>
      <c r="J147" s="19" t="s">
        <v>883</v>
      </c>
      <c r="K147" s="25">
        <v>1</v>
      </c>
      <c r="L147" s="25">
        <v>0</v>
      </c>
      <c r="M147" s="12">
        <v>5</v>
      </c>
      <c r="N147" s="19">
        <v>-36.193182999999998</v>
      </c>
      <c r="O147" s="19" t="s">
        <v>880</v>
      </c>
    </row>
    <row r="148" spans="1:15" x14ac:dyDescent="0.2">
      <c r="A148" s="19">
        <v>55.841874775059999</v>
      </c>
      <c r="B148" s="19">
        <v>0</v>
      </c>
      <c r="C148" s="19">
        <v>0</v>
      </c>
      <c r="D148" s="19">
        <v>55.841874775059999</v>
      </c>
      <c r="E148" s="19">
        <v>55.841874775059999</v>
      </c>
      <c r="F148" s="5" t="s">
        <v>877</v>
      </c>
      <c r="G148" s="24">
        <v>77.83</v>
      </c>
      <c r="H148" s="24">
        <v>16.5</v>
      </c>
      <c r="I148" s="5" t="s">
        <v>878</v>
      </c>
      <c r="J148" s="19" t="s">
        <v>882</v>
      </c>
      <c r="K148" s="25">
        <v>1</v>
      </c>
      <c r="L148" s="25">
        <v>0</v>
      </c>
      <c r="M148" s="12">
        <v>5</v>
      </c>
      <c r="N148" s="19">
        <v>-35.065347000000003</v>
      </c>
      <c r="O148" s="19" t="s">
        <v>880</v>
      </c>
    </row>
    <row r="149" spans="1:15" x14ac:dyDescent="0.2">
      <c r="A149" s="19">
        <v>55.852374775059999</v>
      </c>
      <c r="B149" s="19">
        <v>0</v>
      </c>
      <c r="C149" s="19">
        <v>0</v>
      </c>
      <c r="D149" s="19">
        <v>55.852374775059999</v>
      </c>
      <c r="E149" s="19">
        <v>55.852374775059999</v>
      </c>
      <c r="F149" s="5" t="s">
        <v>877</v>
      </c>
      <c r="G149" s="24">
        <v>77.83</v>
      </c>
      <c r="H149" s="24">
        <v>16.5</v>
      </c>
      <c r="I149" s="5" t="s">
        <v>878</v>
      </c>
      <c r="J149" s="19" t="s">
        <v>881</v>
      </c>
      <c r="K149" s="25">
        <v>1</v>
      </c>
      <c r="L149" s="25">
        <v>0</v>
      </c>
      <c r="M149" s="12">
        <v>5</v>
      </c>
      <c r="N149" s="19">
        <v>-34.351818999999999</v>
      </c>
      <c r="O149" s="19" t="s">
        <v>880</v>
      </c>
    </row>
    <row r="150" spans="1:15" x14ac:dyDescent="0.2">
      <c r="A150" s="19">
        <v>55.86287477506</v>
      </c>
      <c r="B150" s="19">
        <v>0</v>
      </c>
      <c r="C150" s="19">
        <v>0</v>
      </c>
      <c r="D150" s="19">
        <v>55.86287477506</v>
      </c>
      <c r="E150" s="19">
        <v>55.86287477506</v>
      </c>
      <c r="F150" s="5" t="s">
        <v>877</v>
      </c>
      <c r="G150" s="24">
        <v>77.83</v>
      </c>
      <c r="H150" s="24">
        <v>16.5</v>
      </c>
      <c r="I150" s="5" t="s">
        <v>878</v>
      </c>
      <c r="J150" s="19" t="s">
        <v>879</v>
      </c>
      <c r="K150" s="25">
        <v>1</v>
      </c>
      <c r="L150" s="25">
        <v>0</v>
      </c>
      <c r="M150" s="12">
        <v>5</v>
      </c>
      <c r="N150" s="19">
        <v>-31.945017</v>
      </c>
      <c r="O150" s="19" t="s">
        <v>880</v>
      </c>
    </row>
    <row r="151" spans="1:15" x14ac:dyDescent="0.2">
      <c r="A151" s="19">
        <f t="shared" ref="A151:A156" si="8">(D151+E151)/2</f>
        <v>59.05</v>
      </c>
      <c r="B151" s="19">
        <f t="shared" ref="B151:B156" si="9">A151-D151</f>
        <v>0.34999999999999432</v>
      </c>
      <c r="C151" s="19">
        <f t="shared" ref="C151:C156" si="10">E151-A151</f>
        <v>0.35000000000000142</v>
      </c>
      <c r="D151" s="19">
        <v>58.7</v>
      </c>
      <c r="E151" s="19">
        <v>59.4</v>
      </c>
      <c r="F151" s="5" t="s">
        <v>889</v>
      </c>
      <c r="G151" s="24">
        <v>-40.270000000000003</v>
      </c>
      <c r="H151" s="24">
        <v>176.28</v>
      </c>
      <c r="I151" s="5" t="s">
        <v>50</v>
      </c>
      <c r="J151" s="19" t="s">
        <v>890</v>
      </c>
      <c r="K151" s="25">
        <v>1</v>
      </c>
      <c r="L151" s="25">
        <v>0</v>
      </c>
      <c r="M151" s="12">
        <v>6</v>
      </c>
      <c r="N151" s="19">
        <v>-25.586600004958807</v>
      </c>
      <c r="O151" s="19" t="s">
        <v>48</v>
      </c>
    </row>
    <row r="152" spans="1:15" x14ac:dyDescent="0.2">
      <c r="A152" s="19">
        <f t="shared" si="8"/>
        <v>59.05</v>
      </c>
      <c r="B152" s="19">
        <f t="shared" si="9"/>
        <v>0.34999999999999432</v>
      </c>
      <c r="C152" s="19">
        <f t="shared" si="10"/>
        <v>0.35000000000000142</v>
      </c>
      <c r="D152" s="19">
        <v>58.7</v>
      </c>
      <c r="E152" s="19">
        <v>59.4</v>
      </c>
      <c r="F152" s="5" t="s">
        <v>889</v>
      </c>
      <c r="G152" s="24">
        <v>-40.270000000000003</v>
      </c>
      <c r="H152" s="24">
        <v>176.28</v>
      </c>
      <c r="I152" s="5" t="s">
        <v>50</v>
      </c>
      <c r="J152" s="19" t="s">
        <v>891</v>
      </c>
      <c r="K152" s="25">
        <v>1</v>
      </c>
      <c r="L152" s="25">
        <v>0</v>
      </c>
      <c r="M152" s="12">
        <v>6</v>
      </c>
      <c r="N152" s="19">
        <v>-29.51470142058913</v>
      </c>
      <c r="O152" s="19" t="s">
        <v>48</v>
      </c>
    </row>
    <row r="153" spans="1:15" x14ac:dyDescent="0.2">
      <c r="A153" s="19">
        <f t="shared" si="8"/>
        <v>59.05</v>
      </c>
      <c r="B153" s="19">
        <f t="shared" si="9"/>
        <v>0.34999999999999432</v>
      </c>
      <c r="C153" s="19">
        <f t="shared" si="10"/>
        <v>0.35000000000000142</v>
      </c>
      <c r="D153" s="19">
        <v>58.7</v>
      </c>
      <c r="E153" s="19">
        <v>59.4</v>
      </c>
      <c r="F153" s="5" t="s">
        <v>889</v>
      </c>
      <c r="G153" s="24">
        <v>-40.270000000000003</v>
      </c>
      <c r="H153" s="24">
        <v>176.28</v>
      </c>
      <c r="I153" s="5" t="s">
        <v>50</v>
      </c>
      <c r="J153" s="19" t="s">
        <v>892</v>
      </c>
      <c r="K153" s="25">
        <v>1</v>
      </c>
      <c r="L153" s="25">
        <v>0</v>
      </c>
      <c r="M153" s="12">
        <v>6</v>
      </c>
      <c r="N153" s="19">
        <v>-24.659974711515883</v>
      </c>
      <c r="O153" s="19" t="s">
        <v>48</v>
      </c>
    </row>
    <row r="154" spans="1:15" x14ac:dyDescent="0.2">
      <c r="A154" s="19">
        <f t="shared" si="8"/>
        <v>59.05</v>
      </c>
      <c r="B154" s="19">
        <f t="shared" si="9"/>
        <v>0.34999999999999432</v>
      </c>
      <c r="C154" s="19">
        <f t="shared" si="10"/>
        <v>0.35000000000000142</v>
      </c>
      <c r="D154" s="19">
        <v>58.7</v>
      </c>
      <c r="E154" s="19">
        <v>59.4</v>
      </c>
      <c r="F154" s="5" t="s">
        <v>889</v>
      </c>
      <c r="G154" s="24">
        <v>-40.270000000000003</v>
      </c>
      <c r="H154" s="24">
        <v>176.28</v>
      </c>
      <c r="I154" s="5" t="s">
        <v>50</v>
      </c>
      <c r="J154" s="19" t="s">
        <v>893</v>
      </c>
      <c r="K154" s="25">
        <v>1</v>
      </c>
      <c r="L154" s="25">
        <v>0</v>
      </c>
      <c r="M154" s="12">
        <v>6</v>
      </c>
      <c r="N154" s="19">
        <v>-25.511752732703307</v>
      </c>
      <c r="O154" s="19" t="s">
        <v>48</v>
      </c>
    </row>
    <row r="155" spans="1:15" x14ac:dyDescent="0.2">
      <c r="A155" s="19">
        <f t="shared" si="8"/>
        <v>59.05</v>
      </c>
      <c r="B155" s="19">
        <f t="shared" si="9"/>
        <v>0.34999999999999432</v>
      </c>
      <c r="C155" s="19">
        <f t="shared" si="10"/>
        <v>0.35000000000000142</v>
      </c>
      <c r="D155" s="19">
        <v>58.7</v>
      </c>
      <c r="E155" s="19">
        <v>59.4</v>
      </c>
      <c r="F155" s="5" t="s">
        <v>889</v>
      </c>
      <c r="G155" s="24">
        <v>-40.270000000000003</v>
      </c>
      <c r="H155" s="24">
        <v>176.28</v>
      </c>
      <c r="I155" s="5" t="s">
        <v>50</v>
      </c>
      <c r="J155" s="19" t="s">
        <v>894</v>
      </c>
      <c r="K155" s="25">
        <v>1</v>
      </c>
      <c r="L155" s="25">
        <v>0</v>
      </c>
      <c r="M155" s="12">
        <v>6</v>
      </c>
      <c r="N155" s="19">
        <v>-24.512345856796323</v>
      </c>
      <c r="O155" s="19" t="s">
        <v>48</v>
      </c>
    </row>
    <row r="156" spans="1:15" x14ac:dyDescent="0.2">
      <c r="A156" s="19">
        <f t="shared" si="8"/>
        <v>59.05</v>
      </c>
      <c r="B156" s="19">
        <f t="shared" si="9"/>
        <v>0.34999999999999432</v>
      </c>
      <c r="C156" s="19">
        <f t="shared" si="10"/>
        <v>0.35000000000000142</v>
      </c>
      <c r="D156" s="19">
        <v>58.7</v>
      </c>
      <c r="E156" s="19">
        <v>59.4</v>
      </c>
      <c r="F156" s="5" t="s">
        <v>889</v>
      </c>
      <c r="G156" s="24">
        <v>-40.270000000000003</v>
      </c>
      <c r="H156" s="24">
        <v>176.28</v>
      </c>
      <c r="I156" s="5" t="s">
        <v>50</v>
      </c>
      <c r="J156" s="19" t="s">
        <v>895</v>
      </c>
      <c r="K156" s="25">
        <v>1</v>
      </c>
      <c r="L156" s="25">
        <v>0</v>
      </c>
      <c r="M156" s="12">
        <v>6</v>
      </c>
      <c r="N156" s="19">
        <v>-26.471104337812818</v>
      </c>
      <c r="O156" s="19" t="s">
        <v>48</v>
      </c>
    </row>
    <row r="157" spans="1:15" ht="15" hidden="1" customHeight="1" x14ac:dyDescent="0.2">
      <c r="A157" s="19">
        <v>96</v>
      </c>
      <c r="B157" s="19">
        <f>ABS(A157-D157)</f>
        <v>1</v>
      </c>
      <c r="C157" s="19">
        <f>ABS(E157-A157)</f>
        <v>1</v>
      </c>
      <c r="D157" s="19">
        <v>95</v>
      </c>
      <c r="E157" s="19">
        <v>97</v>
      </c>
      <c r="F157" s="5" t="s">
        <v>698</v>
      </c>
      <c r="G157" s="24">
        <v>9.43</v>
      </c>
      <c r="H157" s="24">
        <v>-55</v>
      </c>
      <c r="I157" s="5" t="s">
        <v>690</v>
      </c>
      <c r="J157" s="5" t="s">
        <v>739</v>
      </c>
      <c r="K157" s="25">
        <v>1</v>
      </c>
      <c r="L157" s="25">
        <v>0</v>
      </c>
      <c r="M157" s="12">
        <v>6</v>
      </c>
      <c r="N157" s="19">
        <v>-29.1</v>
      </c>
      <c r="O157" s="19" t="s">
        <v>692</v>
      </c>
    </row>
    <row r="158" spans="1:15" x14ac:dyDescent="0.2">
      <c r="A158" s="19">
        <f t="shared" ref="A158:A160" si="11">(D158+E158)/2</f>
        <v>59.05</v>
      </c>
      <c r="B158" s="19">
        <f t="shared" ref="B158:B160" si="12">A158-D158</f>
        <v>0.34999999999999432</v>
      </c>
      <c r="C158" s="19">
        <f t="shared" ref="C158:C160" si="13">E158-A158</f>
        <v>0.35000000000000142</v>
      </c>
      <c r="D158" s="19">
        <v>58.7</v>
      </c>
      <c r="E158" s="19">
        <v>59.4</v>
      </c>
      <c r="F158" s="5" t="s">
        <v>889</v>
      </c>
      <c r="G158" s="24">
        <v>-40.270000000000003</v>
      </c>
      <c r="H158" s="24">
        <v>176.28</v>
      </c>
      <c r="I158" s="5" t="s">
        <v>50</v>
      </c>
      <c r="J158" s="19" t="s">
        <v>896</v>
      </c>
      <c r="K158" s="25">
        <v>1</v>
      </c>
      <c r="L158" s="25">
        <v>0</v>
      </c>
      <c r="M158" s="12">
        <v>6</v>
      </c>
      <c r="N158" s="19">
        <v>-23.865878747714074</v>
      </c>
      <c r="O158" s="19" t="s">
        <v>48</v>
      </c>
    </row>
    <row r="159" spans="1:15" x14ac:dyDescent="0.2">
      <c r="A159" s="19">
        <f t="shared" si="11"/>
        <v>59.05</v>
      </c>
      <c r="B159" s="19">
        <f t="shared" si="12"/>
        <v>0.34999999999999432</v>
      </c>
      <c r="C159" s="19">
        <f t="shared" si="13"/>
        <v>0.35000000000000142</v>
      </c>
      <c r="D159" s="19">
        <v>58.7</v>
      </c>
      <c r="E159" s="19">
        <v>59.4</v>
      </c>
      <c r="F159" s="5" t="s">
        <v>889</v>
      </c>
      <c r="G159" s="24">
        <v>-40.270000000000003</v>
      </c>
      <c r="H159" s="24">
        <v>176.28</v>
      </c>
      <c r="I159" s="5" t="s">
        <v>50</v>
      </c>
      <c r="J159" s="19" t="s">
        <v>897</v>
      </c>
      <c r="K159" s="25">
        <v>1</v>
      </c>
      <c r="L159" s="25">
        <v>0</v>
      </c>
      <c r="M159" s="12">
        <v>6</v>
      </c>
      <c r="N159" s="19">
        <v>-30.701430783236937</v>
      </c>
      <c r="O159" s="19" t="s">
        <v>48</v>
      </c>
    </row>
    <row r="160" spans="1:15" x14ac:dyDescent="0.2">
      <c r="A160" s="19">
        <f t="shared" si="11"/>
        <v>59.05</v>
      </c>
      <c r="B160" s="19">
        <f t="shared" si="12"/>
        <v>0.34999999999999432</v>
      </c>
      <c r="C160" s="19">
        <f t="shared" si="13"/>
        <v>0.35000000000000142</v>
      </c>
      <c r="D160" s="19">
        <v>58.7</v>
      </c>
      <c r="E160" s="19">
        <v>59.4</v>
      </c>
      <c r="F160" s="5" t="s">
        <v>889</v>
      </c>
      <c r="G160" s="24">
        <v>-40.270000000000003</v>
      </c>
      <c r="H160" s="24">
        <v>176.28</v>
      </c>
      <c r="I160" s="5" t="s">
        <v>50</v>
      </c>
      <c r="J160" s="19" t="s">
        <v>898</v>
      </c>
      <c r="K160" s="25">
        <v>1</v>
      </c>
      <c r="L160" s="25">
        <v>0</v>
      </c>
      <c r="M160" s="12">
        <v>6</v>
      </c>
      <c r="N160" s="19">
        <v>-31.312671853540692</v>
      </c>
      <c r="O160" s="19" t="s">
        <v>48</v>
      </c>
    </row>
    <row r="161" spans="1:15" x14ac:dyDescent="0.2">
      <c r="A161" s="19">
        <f t="shared" ref="A161:A185" si="14">(D161+E161)/2</f>
        <v>69.05</v>
      </c>
      <c r="B161" s="19">
        <f t="shared" ref="B161:B185" si="15">A161-D161</f>
        <v>3.0499999999999972</v>
      </c>
      <c r="C161" s="19">
        <f t="shared" ref="C161:C185" si="16">E161-A161</f>
        <v>3.0499999999999972</v>
      </c>
      <c r="D161" s="19">
        <v>66</v>
      </c>
      <c r="E161" s="19">
        <v>72.099999999999994</v>
      </c>
      <c r="F161" s="5" t="s">
        <v>912</v>
      </c>
      <c r="G161" s="24">
        <v>25</v>
      </c>
      <c r="H161" s="24">
        <v>30</v>
      </c>
      <c r="I161" s="5" t="s">
        <v>99</v>
      </c>
      <c r="J161" s="19" t="s">
        <v>98</v>
      </c>
      <c r="K161" s="25">
        <v>1</v>
      </c>
      <c r="L161" s="25">
        <v>0</v>
      </c>
      <c r="M161" s="12">
        <v>5</v>
      </c>
      <c r="N161" s="19">
        <v>-32.880549000000002</v>
      </c>
      <c r="O161" s="19" t="s">
        <v>97</v>
      </c>
    </row>
    <row r="162" spans="1:15" ht="13.35" customHeight="1" x14ac:dyDescent="0.2">
      <c r="A162" s="19">
        <f t="shared" si="14"/>
        <v>69.05</v>
      </c>
      <c r="B162" s="19">
        <f t="shared" si="15"/>
        <v>3.0499999999999972</v>
      </c>
      <c r="C162" s="19">
        <f t="shared" si="16"/>
        <v>3.0499999999999972</v>
      </c>
      <c r="D162" s="19">
        <v>66</v>
      </c>
      <c r="E162" s="19">
        <v>72.099999999999994</v>
      </c>
      <c r="F162" s="5" t="s">
        <v>912</v>
      </c>
      <c r="G162" s="24">
        <v>25</v>
      </c>
      <c r="H162" s="24">
        <v>30</v>
      </c>
      <c r="I162" s="5" t="s">
        <v>99</v>
      </c>
      <c r="J162" s="19" t="s">
        <v>100</v>
      </c>
      <c r="K162" s="25">
        <v>1</v>
      </c>
      <c r="L162" s="25">
        <v>0</v>
      </c>
      <c r="M162" s="12">
        <v>5</v>
      </c>
      <c r="N162" s="19">
        <v>-32.470770999999999</v>
      </c>
      <c r="O162" s="19" t="s">
        <v>97</v>
      </c>
    </row>
    <row r="163" spans="1:15" ht="13.35" customHeight="1" x14ac:dyDescent="0.2">
      <c r="A163" s="19">
        <f t="shared" si="14"/>
        <v>69.05</v>
      </c>
      <c r="B163" s="19">
        <f t="shared" si="15"/>
        <v>3.0499999999999972</v>
      </c>
      <c r="C163" s="19">
        <f t="shared" si="16"/>
        <v>3.0499999999999972</v>
      </c>
      <c r="D163" s="19">
        <v>66</v>
      </c>
      <c r="E163" s="19">
        <v>72.099999999999994</v>
      </c>
      <c r="F163" s="5" t="s">
        <v>912</v>
      </c>
      <c r="G163" s="24">
        <v>25</v>
      </c>
      <c r="H163" s="24">
        <v>30</v>
      </c>
      <c r="I163" s="5" t="s">
        <v>99</v>
      </c>
      <c r="J163" s="19" t="s">
        <v>101</v>
      </c>
      <c r="K163" s="25">
        <v>1</v>
      </c>
      <c r="L163" s="25">
        <v>0</v>
      </c>
      <c r="M163" s="12">
        <v>5</v>
      </c>
      <c r="N163" s="19">
        <v>-30.202757999999999</v>
      </c>
      <c r="O163" s="19" t="s">
        <v>97</v>
      </c>
    </row>
    <row r="164" spans="1:15" ht="13.35" customHeight="1" x14ac:dyDescent="0.2">
      <c r="A164" s="19">
        <f t="shared" si="14"/>
        <v>69.05</v>
      </c>
      <c r="B164" s="19">
        <f t="shared" si="15"/>
        <v>3.0499999999999972</v>
      </c>
      <c r="C164" s="19">
        <f t="shared" si="16"/>
        <v>3.0499999999999972</v>
      </c>
      <c r="D164" s="19">
        <v>66</v>
      </c>
      <c r="E164" s="19">
        <v>72.099999999999994</v>
      </c>
      <c r="F164" s="5" t="s">
        <v>912</v>
      </c>
      <c r="G164" s="24">
        <v>25</v>
      </c>
      <c r="H164" s="24">
        <v>30</v>
      </c>
      <c r="I164" s="5" t="s">
        <v>99</v>
      </c>
      <c r="J164" s="19" t="s">
        <v>102</v>
      </c>
      <c r="K164" s="25">
        <v>1</v>
      </c>
      <c r="L164" s="25">
        <v>0</v>
      </c>
      <c r="M164" s="12">
        <v>5</v>
      </c>
      <c r="N164" s="19">
        <v>-31.493943000000002</v>
      </c>
      <c r="O164" s="19" t="s">
        <v>97</v>
      </c>
    </row>
    <row r="165" spans="1:15" ht="13.35" customHeight="1" x14ac:dyDescent="0.2">
      <c r="A165" s="19">
        <f t="shared" si="14"/>
        <v>69.05</v>
      </c>
      <c r="B165" s="19">
        <f t="shared" si="15"/>
        <v>3.0499999999999972</v>
      </c>
      <c r="C165" s="19">
        <f t="shared" si="16"/>
        <v>3.0499999999999972</v>
      </c>
      <c r="D165" s="19">
        <v>66</v>
      </c>
      <c r="E165" s="19">
        <v>72.099999999999994</v>
      </c>
      <c r="F165" s="5" t="s">
        <v>912</v>
      </c>
      <c r="G165" s="24">
        <v>25</v>
      </c>
      <c r="H165" s="24">
        <v>30</v>
      </c>
      <c r="I165" s="5" t="s">
        <v>99</v>
      </c>
      <c r="J165" s="19" t="s">
        <v>103</v>
      </c>
      <c r="K165" s="25">
        <v>1</v>
      </c>
      <c r="L165" s="25">
        <v>0</v>
      </c>
      <c r="M165" s="12">
        <v>5</v>
      </c>
      <c r="N165" s="19">
        <v>-30.995069999999998</v>
      </c>
      <c r="O165" s="19" t="s">
        <v>97</v>
      </c>
    </row>
    <row r="166" spans="1:15" ht="13.35" customHeight="1" x14ac:dyDescent="0.2">
      <c r="A166" s="19">
        <f t="shared" si="14"/>
        <v>69.05</v>
      </c>
      <c r="B166" s="19">
        <f t="shared" si="15"/>
        <v>3.0499999999999972</v>
      </c>
      <c r="C166" s="19">
        <f t="shared" si="16"/>
        <v>3.0499999999999972</v>
      </c>
      <c r="D166" s="19">
        <v>66</v>
      </c>
      <c r="E166" s="19">
        <v>72.099999999999994</v>
      </c>
      <c r="F166" s="5" t="s">
        <v>912</v>
      </c>
      <c r="G166" s="24">
        <v>25</v>
      </c>
      <c r="H166" s="24">
        <v>30</v>
      </c>
      <c r="I166" s="5" t="s">
        <v>99</v>
      </c>
      <c r="J166" s="19" t="s">
        <v>104</v>
      </c>
      <c r="K166" s="25">
        <v>1</v>
      </c>
      <c r="L166" s="25">
        <v>0</v>
      </c>
      <c r="M166" s="12">
        <v>5</v>
      </c>
      <c r="N166" s="19">
        <v>-30.674130000000002</v>
      </c>
      <c r="O166" s="19" t="s">
        <v>97</v>
      </c>
    </row>
    <row r="167" spans="1:15" ht="13.35" customHeight="1" x14ac:dyDescent="0.2">
      <c r="A167" s="19">
        <f t="shared" si="14"/>
        <v>69.05</v>
      </c>
      <c r="B167" s="19">
        <f t="shared" si="15"/>
        <v>3.0499999999999972</v>
      </c>
      <c r="C167" s="19">
        <f t="shared" si="16"/>
        <v>3.0499999999999972</v>
      </c>
      <c r="D167" s="19">
        <v>66</v>
      </c>
      <c r="E167" s="19">
        <v>72.099999999999994</v>
      </c>
      <c r="F167" s="5" t="s">
        <v>912</v>
      </c>
      <c r="G167" s="24">
        <v>25</v>
      </c>
      <c r="H167" s="24">
        <v>30</v>
      </c>
      <c r="I167" s="5" t="s">
        <v>99</v>
      </c>
      <c r="J167" s="19" t="s">
        <v>105</v>
      </c>
      <c r="K167" s="25">
        <v>1</v>
      </c>
      <c r="L167" s="25">
        <v>0</v>
      </c>
      <c r="M167" s="12">
        <v>5</v>
      </c>
      <c r="N167" s="19">
        <v>-32.857598000000003</v>
      </c>
      <c r="O167" s="19" t="s">
        <v>97</v>
      </c>
    </row>
    <row r="168" spans="1:15" ht="13.35" customHeight="1" x14ac:dyDescent="0.2">
      <c r="A168" s="19">
        <f t="shared" si="14"/>
        <v>69.05</v>
      </c>
      <c r="B168" s="19">
        <f t="shared" si="15"/>
        <v>3.0499999999999972</v>
      </c>
      <c r="C168" s="19">
        <f t="shared" si="16"/>
        <v>3.0499999999999972</v>
      </c>
      <c r="D168" s="19">
        <v>66</v>
      </c>
      <c r="E168" s="19">
        <v>72.099999999999994</v>
      </c>
      <c r="F168" s="5" t="s">
        <v>912</v>
      </c>
      <c r="G168" s="24">
        <v>25</v>
      </c>
      <c r="H168" s="24">
        <v>30</v>
      </c>
      <c r="I168" s="5" t="s">
        <v>99</v>
      </c>
      <c r="J168" s="19" t="s">
        <v>106</v>
      </c>
      <c r="K168" s="25">
        <v>1</v>
      </c>
      <c r="L168" s="25">
        <v>0</v>
      </c>
      <c r="M168" s="12">
        <v>5</v>
      </c>
      <c r="N168" s="19">
        <v>-32.664319999999996</v>
      </c>
      <c r="O168" s="19" t="s">
        <v>97</v>
      </c>
    </row>
    <row r="169" spans="1:15" ht="13.35" customHeight="1" x14ac:dyDescent="0.2">
      <c r="A169" s="19">
        <f t="shared" si="14"/>
        <v>69.05</v>
      </c>
      <c r="B169" s="19">
        <f t="shared" si="15"/>
        <v>3.0499999999999972</v>
      </c>
      <c r="C169" s="19">
        <f t="shared" si="16"/>
        <v>3.0499999999999972</v>
      </c>
      <c r="D169" s="19">
        <v>66</v>
      </c>
      <c r="E169" s="19">
        <v>72.099999999999994</v>
      </c>
      <c r="F169" s="5" t="s">
        <v>912</v>
      </c>
      <c r="G169" s="24">
        <v>25</v>
      </c>
      <c r="H169" s="24">
        <v>30</v>
      </c>
      <c r="I169" s="5" t="s">
        <v>99</v>
      </c>
      <c r="J169" s="19" t="s">
        <v>107</v>
      </c>
      <c r="K169" s="25">
        <v>1</v>
      </c>
      <c r="L169" s="25">
        <v>0</v>
      </c>
      <c r="M169" s="12">
        <v>5</v>
      </c>
      <c r="N169" s="19">
        <v>-34.752999000000003</v>
      </c>
      <c r="O169" s="19" t="s">
        <v>97</v>
      </c>
    </row>
    <row r="170" spans="1:15" ht="13.35" customHeight="1" x14ac:dyDescent="0.2">
      <c r="A170" s="19">
        <f t="shared" si="14"/>
        <v>69.05</v>
      </c>
      <c r="B170" s="19">
        <f t="shared" si="15"/>
        <v>3.0499999999999972</v>
      </c>
      <c r="C170" s="19">
        <f t="shared" si="16"/>
        <v>3.0499999999999972</v>
      </c>
      <c r="D170" s="19">
        <v>66</v>
      </c>
      <c r="E170" s="19">
        <v>72.099999999999994</v>
      </c>
      <c r="F170" s="5" t="s">
        <v>912</v>
      </c>
      <c r="G170" s="24">
        <v>26</v>
      </c>
      <c r="H170" s="24">
        <v>33.5</v>
      </c>
      <c r="I170" s="5" t="s">
        <v>99</v>
      </c>
      <c r="J170" s="19" t="s">
        <v>109</v>
      </c>
      <c r="K170" s="25">
        <v>1</v>
      </c>
      <c r="L170" s="25">
        <v>0</v>
      </c>
      <c r="M170" s="12">
        <v>5</v>
      </c>
      <c r="N170" s="19">
        <v>-31.390830999999999</v>
      </c>
      <c r="O170" s="19" t="s">
        <v>97</v>
      </c>
    </row>
    <row r="171" spans="1:15" ht="13.35" customHeight="1" x14ac:dyDescent="0.2">
      <c r="A171" s="19">
        <f t="shared" si="14"/>
        <v>69.05</v>
      </c>
      <c r="B171" s="19">
        <f t="shared" si="15"/>
        <v>3.0499999999999972</v>
      </c>
      <c r="C171" s="19">
        <f t="shared" si="16"/>
        <v>3.0499999999999972</v>
      </c>
      <c r="D171" s="19">
        <v>66</v>
      </c>
      <c r="E171" s="19">
        <v>72.099999999999994</v>
      </c>
      <c r="F171" s="5" t="s">
        <v>912</v>
      </c>
      <c r="G171" s="24">
        <v>26</v>
      </c>
      <c r="H171" s="24">
        <v>33.5</v>
      </c>
      <c r="I171" s="5" t="s">
        <v>99</v>
      </c>
      <c r="J171" s="19" t="s">
        <v>110</v>
      </c>
      <c r="K171" s="25">
        <v>1</v>
      </c>
      <c r="L171" s="25">
        <v>0</v>
      </c>
      <c r="M171" s="12">
        <v>5</v>
      </c>
      <c r="N171" s="19">
        <v>-32.172252999999998</v>
      </c>
      <c r="O171" s="19" t="s">
        <v>97</v>
      </c>
    </row>
    <row r="172" spans="1:15" ht="13.35" customHeight="1" x14ac:dyDescent="0.2">
      <c r="A172" s="19">
        <f t="shared" si="14"/>
        <v>69.05</v>
      </c>
      <c r="B172" s="19">
        <f t="shared" si="15"/>
        <v>3.0499999999999972</v>
      </c>
      <c r="C172" s="19">
        <f t="shared" si="16"/>
        <v>3.0499999999999972</v>
      </c>
      <c r="D172" s="19">
        <v>66</v>
      </c>
      <c r="E172" s="19">
        <v>72.099999999999994</v>
      </c>
      <c r="F172" s="5" t="s">
        <v>912</v>
      </c>
      <c r="G172" s="24">
        <v>26</v>
      </c>
      <c r="H172" s="24">
        <v>33.5</v>
      </c>
      <c r="I172" s="5" t="s">
        <v>99</v>
      </c>
      <c r="J172" s="19" t="s">
        <v>111</v>
      </c>
      <c r="K172" s="25">
        <v>1</v>
      </c>
      <c r="L172" s="25">
        <v>0</v>
      </c>
      <c r="M172" s="12">
        <v>5</v>
      </c>
      <c r="N172" s="19">
        <v>-32.878574999999998</v>
      </c>
      <c r="O172" s="19" t="s">
        <v>97</v>
      </c>
    </row>
    <row r="173" spans="1:15" ht="13.35" customHeight="1" x14ac:dyDescent="0.2">
      <c r="A173" s="19">
        <f t="shared" si="14"/>
        <v>69.05</v>
      </c>
      <c r="B173" s="19">
        <f t="shared" si="15"/>
        <v>3.0499999999999972</v>
      </c>
      <c r="C173" s="19">
        <f t="shared" si="16"/>
        <v>3.0499999999999972</v>
      </c>
      <c r="D173" s="19">
        <v>66</v>
      </c>
      <c r="E173" s="19">
        <v>72.099999999999994</v>
      </c>
      <c r="F173" s="5" t="s">
        <v>912</v>
      </c>
      <c r="G173" s="24">
        <v>26</v>
      </c>
      <c r="H173" s="24">
        <v>33.5</v>
      </c>
      <c r="I173" s="5" t="s">
        <v>99</v>
      </c>
      <c r="J173" s="19" t="s">
        <v>112</v>
      </c>
      <c r="K173" s="25">
        <v>1</v>
      </c>
      <c r="L173" s="25">
        <v>0</v>
      </c>
      <c r="M173" s="12">
        <v>5</v>
      </c>
      <c r="N173" s="19">
        <v>-32.814889999999998</v>
      </c>
      <c r="O173" s="19" t="s">
        <v>97</v>
      </c>
    </row>
    <row r="174" spans="1:15" ht="13.35" customHeight="1" x14ac:dyDescent="0.2">
      <c r="A174" s="19">
        <f t="shared" si="14"/>
        <v>69.05</v>
      </c>
      <c r="B174" s="19">
        <f t="shared" si="15"/>
        <v>3.0499999999999972</v>
      </c>
      <c r="C174" s="19">
        <f t="shared" si="16"/>
        <v>3.0499999999999972</v>
      </c>
      <c r="D174" s="19">
        <v>66</v>
      </c>
      <c r="E174" s="19">
        <v>72.099999999999994</v>
      </c>
      <c r="F174" s="5" t="s">
        <v>912</v>
      </c>
      <c r="G174" s="24">
        <v>26</v>
      </c>
      <c r="H174" s="24">
        <v>33.5</v>
      </c>
      <c r="I174" s="5" t="s">
        <v>99</v>
      </c>
      <c r="J174" s="19" t="s">
        <v>113</v>
      </c>
      <c r="K174" s="25">
        <v>1</v>
      </c>
      <c r="L174" s="25">
        <v>0</v>
      </c>
      <c r="M174" s="12">
        <v>5</v>
      </c>
      <c r="N174" s="19">
        <v>-31.677652999999999</v>
      </c>
      <c r="O174" s="19" t="s">
        <v>97</v>
      </c>
    </row>
    <row r="175" spans="1:15" ht="13.35" customHeight="1" x14ac:dyDescent="0.2">
      <c r="A175" s="19">
        <f t="shared" si="14"/>
        <v>69.05</v>
      </c>
      <c r="B175" s="19">
        <f t="shared" si="15"/>
        <v>3.0499999999999972</v>
      </c>
      <c r="C175" s="19">
        <f t="shared" si="16"/>
        <v>3.0499999999999972</v>
      </c>
      <c r="D175" s="19">
        <v>66</v>
      </c>
      <c r="E175" s="19">
        <v>72.099999999999994</v>
      </c>
      <c r="F175" s="5" t="s">
        <v>912</v>
      </c>
      <c r="G175" s="24">
        <v>26</v>
      </c>
      <c r="H175" s="24">
        <v>33.5</v>
      </c>
      <c r="I175" s="5" t="s">
        <v>99</v>
      </c>
      <c r="J175" s="19" t="s">
        <v>114</v>
      </c>
      <c r="K175" s="25">
        <v>1</v>
      </c>
      <c r="L175" s="25">
        <v>0</v>
      </c>
      <c r="M175" s="12">
        <v>5</v>
      </c>
      <c r="N175" s="19">
        <v>-29.649346000000001</v>
      </c>
      <c r="O175" s="19" t="s">
        <v>97</v>
      </c>
    </row>
    <row r="176" spans="1:15" ht="13.35" customHeight="1" x14ac:dyDescent="0.2">
      <c r="A176" s="19">
        <f t="shared" si="14"/>
        <v>69.05</v>
      </c>
      <c r="B176" s="19">
        <f t="shared" si="15"/>
        <v>3.0499999999999972</v>
      </c>
      <c r="C176" s="19">
        <f t="shared" si="16"/>
        <v>3.0499999999999972</v>
      </c>
      <c r="D176" s="19">
        <v>66</v>
      </c>
      <c r="E176" s="19">
        <v>72.099999999999994</v>
      </c>
      <c r="F176" s="5" t="s">
        <v>912</v>
      </c>
      <c r="G176" s="24">
        <v>26</v>
      </c>
      <c r="H176" s="24">
        <v>33.5</v>
      </c>
      <c r="I176" s="5" t="s">
        <v>99</v>
      </c>
      <c r="J176" s="19" t="s">
        <v>115</v>
      </c>
      <c r="K176" s="25">
        <v>1</v>
      </c>
      <c r="L176" s="25">
        <v>0</v>
      </c>
      <c r="M176" s="12">
        <v>5</v>
      </c>
      <c r="N176" s="19">
        <v>-31.111547000000002</v>
      </c>
      <c r="O176" s="19" t="s">
        <v>97</v>
      </c>
    </row>
    <row r="177" spans="1:15" ht="13.35" customHeight="1" x14ac:dyDescent="0.2">
      <c r="A177" s="19">
        <f t="shared" si="14"/>
        <v>69.05</v>
      </c>
      <c r="B177" s="19">
        <f t="shared" si="15"/>
        <v>3.0499999999999972</v>
      </c>
      <c r="C177" s="19">
        <f t="shared" si="16"/>
        <v>3.0499999999999972</v>
      </c>
      <c r="D177" s="19">
        <v>66</v>
      </c>
      <c r="E177" s="19">
        <v>72.099999999999994</v>
      </c>
      <c r="F177" s="5" t="s">
        <v>912</v>
      </c>
      <c r="G177" s="24">
        <v>26</v>
      </c>
      <c r="H177" s="24">
        <v>33.5</v>
      </c>
      <c r="I177" s="5" t="s">
        <v>99</v>
      </c>
      <c r="J177" s="19" t="s">
        <v>116</v>
      </c>
      <c r="K177" s="25">
        <v>1</v>
      </c>
      <c r="L177" s="25">
        <v>0</v>
      </c>
      <c r="M177" s="12">
        <v>5</v>
      </c>
      <c r="N177" s="19">
        <v>-32.110477000000003</v>
      </c>
      <c r="O177" s="19" t="s">
        <v>97</v>
      </c>
    </row>
    <row r="178" spans="1:15" ht="13.35" customHeight="1" x14ac:dyDescent="0.2">
      <c r="A178" s="19">
        <f t="shared" si="14"/>
        <v>69.05</v>
      </c>
      <c r="B178" s="19">
        <f t="shared" si="15"/>
        <v>3.0499999999999972</v>
      </c>
      <c r="C178" s="19">
        <f t="shared" si="16"/>
        <v>3.0499999999999972</v>
      </c>
      <c r="D178" s="19">
        <v>66</v>
      </c>
      <c r="E178" s="19">
        <v>72.099999999999994</v>
      </c>
      <c r="F178" s="5" t="s">
        <v>912</v>
      </c>
      <c r="G178" s="24">
        <v>26</v>
      </c>
      <c r="H178" s="24">
        <v>33.5</v>
      </c>
      <c r="I178" s="5" t="s">
        <v>99</v>
      </c>
      <c r="J178" s="19" t="s">
        <v>117</v>
      </c>
      <c r="K178" s="25">
        <v>1</v>
      </c>
      <c r="L178" s="25">
        <v>0</v>
      </c>
      <c r="M178" s="12">
        <v>5</v>
      </c>
      <c r="N178" s="19">
        <v>-31.867868999999999</v>
      </c>
      <c r="O178" s="19" t="s">
        <v>97</v>
      </c>
    </row>
    <row r="179" spans="1:15" ht="13.35" customHeight="1" x14ac:dyDescent="0.2">
      <c r="A179" s="19">
        <f t="shared" si="14"/>
        <v>69.05</v>
      </c>
      <c r="B179" s="19">
        <f t="shared" si="15"/>
        <v>3.0499999999999972</v>
      </c>
      <c r="C179" s="19">
        <f t="shared" si="16"/>
        <v>3.0499999999999972</v>
      </c>
      <c r="D179" s="19">
        <v>66</v>
      </c>
      <c r="E179" s="19">
        <v>72.099999999999994</v>
      </c>
      <c r="F179" s="5" t="s">
        <v>912</v>
      </c>
      <c r="G179" s="24">
        <v>26</v>
      </c>
      <c r="H179" s="24">
        <v>33.5</v>
      </c>
      <c r="I179" s="5" t="s">
        <v>99</v>
      </c>
      <c r="J179" s="19" t="s">
        <v>118</v>
      </c>
      <c r="K179" s="25">
        <v>1</v>
      </c>
      <c r="L179" s="25">
        <v>0</v>
      </c>
      <c r="M179" s="12">
        <v>5</v>
      </c>
      <c r="N179" s="19">
        <v>-33.404760000000003</v>
      </c>
      <c r="O179" s="19" t="s">
        <v>97</v>
      </c>
    </row>
    <row r="180" spans="1:15" ht="13.35" customHeight="1" x14ac:dyDescent="0.2">
      <c r="A180" s="19">
        <f t="shared" si="14"/>
        <v>69.05</v>
      </c>
      <c r="B180" s="19">
        <f t="shared" si="15"/>
        <v>3.0499999999999972</v>
      </c>
      <c r="C180" s="19">
        <f t="shared" si="16"/>
        <v>3.0499999999999972</v>
      </c>
      <c r="D180" s="19">
        <v>66</v>
      </c>
      <c r="E180" s="19">
        <v>72.099999999999994</v>
      </c>
      <c r="F180" s="5" t="s">
        <v>912</v>
      </c>
      <c r="G180" s="24">
        <v>26</v>
      </c>
      <c r="H180" s="24">
        <v>33.5</v>
      </c>
      <c r="I180" s="5" t="s">
        <v>99</v>
      </c>
      <c r="J180" s="19" t="s">
        <v>119</v>
      </c>
      <c r="K180" s="25">
        <v>1</v>
      </c>
      <c r="L180" s="25">
        <v>0</v>
      </c>
      <c r="M180" s="12">
        <v>5</v>
      </c>
      <c r="N180" s="19">
        <v>-36.104064000000001</v>
      </c>
      <c r="O180" s="19" t="s">
        <v>97</v>
      </c>
    </row>
    <row r="181" spans="1:15" ht="13.35" customHeight="1" x14ac:dyDescent="0.2">
      <c r="A181" s="19">
        <f t="shared" si="14"/>
        <v>74.8</v>
      </c>
      <c r="B181" s="19">
        <f t="shared" si="15"/>
        <v>8.7999999999999972</v>
      </c>
      <c r="C181" s="19">
        <f t="shared" si="16"/>
        <v>8.7999999999999972</v>
      </c>
      <c r="D181" s="19">
        <v>66</v>
      </c>
      <c r="E181" s="19">
        <v>83.6</v>
      </c>
      <c r="F181" s="5" t="s">
        <v>913</v>
      </c>
      <c r="G181" s="24">
        <v>25</v>
      </c>
      <c r="H181" s="24">
        <v>30</v>
      </c>
      <c r="I181" s="5" t="s">
        <v>99</v>
      </c>
      <c r="J181" s="19" t="s">
        <v>120</v>
      </c>
      <c r="K181" s="25">
        <v>1</v>
      </c>
      <c r="L181" s="25">
        <v>0</v>
      </c>
      <c r="M181" s="12">
        <v>5</v>
      </c>
      <c r="N181" s="19">
        <v>-30.712762999999999</v>
      </c>
      <c r="O181" s="19" t="s">
        <v>97</v>
      </c>
    </row>
    <row r="182" spans="1:15" ht="13.35" customHeight="1" x14ac:dyDescent="0.2">
      <c r="A182" s="19">
        <f t="shared" si="14"/>
        <v>74.8</v>
      </c>
      <c r="B182" s="19">
        <f t="shared" si="15"/>
        <v>8.7999999999999972</v>
      </c>
      <c r="C182" s="19">
        <f t="shared" si="16"/>
        <v>8.7999999999999972</v>
      </c>
      <c r="D182" s="19">
        <v>66</v>
      </c>
      <c r="E182" s="19">
        <v>83.6</v>
      </c>
      <c r="F182" s="5" t="s">
        <v>913</v>
      </c>
      <c r="G182" s="24">
        <v>25</v>
      </c>
      <c r="H182" s="24">
        <v>30</v>
      </c>
      <c r="I182" s="5" t="s">
        <v>99</v>
      </c>
      <c r="J182" s="19" t="s">
        <v>121</v>
      </c>
      <c r="K182" s="25">
        <v>1</v>
      </c>
      <c r="L182" s="25">
        <v>0</v>
      </c>
      <c r="M182" s="12">
        <v>5</v>
      </c>
      <c r="N182" s="19">
        <v>-32.007874999999999</v>
      </c>
      <c r="O182" s="19" t="s">
        <v>97</v>
      </c>
    </row>
    <row r="183" spans="1:15" ht="13.35" customHeight="1" x14ac:dyDescent="0.2">
      <c r="A183" s="19">
        <f t="shared" si="14"/>
        <v>74.8</v>
      </c>
      <c r="B183" s="19">
        <f t="shared" si="15"/>
        <v>8.7999999999999972</v>
      </c>
      <c r="C183" s="19">
        <f t="shared" si="16"/>
        <v>8.7999999999999972</v>
      </c>
      <c r="D183" s="19">
        <v>66</v>
      </c>
      <c r="E183" s="19">
        <v>83.6</v>
      </c>
      <c r="F183" s="5" t="s">
        <v>913</v>
      </c>
      <c r="G183" s="24">
        <v>25</v>
      </c>
      <c r="H183" s="24">
        <v>30</v>
      </c>
      <c r="I183" s="5" t="s">
        <v>99</v>
      </c>
      <c r="J183" s="19" t="s">
        <v>122</v>
      </c>
      <c r="K183" s="25">
        <v>1</v>
      </c>
      <c r="L183" s="25">
        <v>0</v>
      </c>
      <c r="M183" s="12">
        <v>5</v>
      </c>
      <c r="N183" s="19">
        <v>-34.932698000000002</v>
      </c>
      <c r="O183" s="19" t="s">
        <v>97</v>
      </c>
    </row>
    <row r="184" spans="1:15" ht="13.35" customHeight="1" x14ac:dyDescent="0.2">
      <c r="A184" s="19">
        <f t="shared" si="14"/>
        <v>74.8</v>
      </c>
      <c r="B184" s="19">
        <f t="shared" si="15"/>
        <v>8.7999999999999972</v>
      </c>
      <c r="C184" s="19">
        <f t="shared" si="16"/>
        <v>8.7999999999999972</v>
      </c>
      <c r="D184" s="19">
        <v>66</v>
      </c>
      <c r="E184" s="19">
        <v>83.6</v>
      </c>
      <c r="F184" s="5" t="s">
        <v>913</v>
      </c>
      <c r="G184" s="24">
        <v>25</v>
      </c>
      <c r="H184" s="24">
        <v>30</v>
      </c>
      <c r="I184" s="5" t="s">
        <v>99</v>
      </c>
      <c r="J184" s="19" t="s">
        <v>123</v>
      </c>
      <c r="K184" s="25">
        <v>1</v>
      </c>
      <c r="L184" s="25">
        <v>0</v>
      </c>
      <c r="M184" s="12">
        <v>5</v>
      </c>
      <c r="N184" s="19">
        <v>-29.370373000000001</v>
      </c>
      <c r="O184" s="19" t="s">
        <v>97</v>
      </c>
    </row>
    <row r="185" spans="1:15" ht="13.35" customHeight="1" x14ac:dyDescent="0.2">
      <c r="A185" s="19">
        <f t="shared" si="14"/>
        <v>74.8</v>
      </c>
      <c r="B185" s="19">
        <f t="shared" si="15"/>
        <v>8.7999999999999972</v>
      </c>
      <c r="C185" s="19">
        <f t="shared" si="16"/>
        <v>8.7999999999999972</v>
      </c>
      <c r="D185" s="19">
        <v>66</v>
      </c>
      <c r="E185" s="19">
        <v>83.6</v>
      </c>
      <c r="F185" s="5" t="s">
        <v>913</v>
      </c>
      <c r="G185" s="24">
        <v>25</v>
      </c>
      <c r="H185" s="24">
        <v>30</v>
      </c>
      <c r="I185" s="5" t="s">
        <v>99</v>
      </c>
      <c r="J185" s="19" t="s">
        <v>124</v>
      </c>
      <c r="K185" s="25">
        <v>1</v>
      </c>
      <c r="L185" s="25">
        <v>0</v>
      </c>
      <c r="M185" s="12">
        <v>5</v>
      </c>
      <c r="N185" s="19">
        <v>-34.496507999999999</v>
      </c>
      <c r="O185" s="19" t="s">
        <v>97</v>
      </c>
    </row>
    <row r="186" spans="1:15" ht="13.35" customHeight="1" x14ac:dyDescent="0.2">
      <c r="A186" s="19">
        <f t="shared" ref="A186:A198" si="17">(D186+E186)/2</f>
        <v>74.8</v>
      </c>
      <c r="B186" s="19">
        <f t="shared" ref="B186:B198" si="18">A186-D186</f>
        <v>8.7999999999999972</v>
      </c>
      <c r="C186" s="19">
        <f t="shared" ref="C186:C198" si="19">E186-A186</f>
        <v>8.7999999999999972</v>
      </c>
      <c r="D186" s="19">
        <v>66</v>
      </c>
      <c r="E186" s="19">
        <v>83.6</v>
      </c>
      <c r="F186" s="5" t="s">
        <v>913</v>
      </c>
      <c r="G186" s="24">
        <v>26</v>
      </c>
      <c r="H186" s="24">
        <v>33.5</v>
      </c>
      <c r="I186" s="5" t="s">
        <v>99</v>
      </c>
      <c r="J186" s="19" t="s">
        <v>108</v>
      </c>
      <c r="K186" s="25">
        <v>1</v>
      </c>
      <c r="L186" s="25">
        <v>0</v>
      </c>
      <c r="M186" s="12">
        <v>5</v>
      </c>
      <c r="N186" s="19">
        <v>-30.752877999999999</v>
      </c>
      <c r="O186" s="19" t="s">
        <v>97</v>
      </c>
    </row>
    <row r="187" spans="1:15" ht="13.35" customHeight="1" x14ac:dyDescent="0.2">
      <c r="A187" s="19">
        <f t="shared" si="17"/>
        <v>74.8</v>
      </c>
      <c r="B187" s="19">
        <f t="shared" si="18"/>
        <v>8.7999999999999972</v>
      </c>
      <c r="C187" s="19">
        <f t="shared" si="19"/>
        <v>8.7999999999999972</v>
      </c>
      <c r="D187" s="19">
        <v>66</v>
      </c>
      <c r="E187" s="19">
        <v>83.6</v>
      </c>
      <c r="F187" s="5" t="s">
        <v>913</v>
      </c>
      <c r="G187" s="24">
        <v>26</v>
      </c>
      <c r="H187" s="24">
        <v>33.5</v>
      </c>
      <c r="I187" s="5" t="s">
        <v>99</v>
      </c>
      <c r="J187" s="19" t="s">
        <v>125</v>
      </c>
      <c r="K187" s="25">
        <v>1</v>
      </c>
      <c r="L187" s="25">
        <v>0</v>
      </c>
      <c r="M187" s="12">
        <v>5</v>
      </c>
      <c r="N187" s="19">
        <v>-29.825541999999999</v>
      </c>
      <c r="O187" s="19" t="s">
        <v>97</v>
      </c>
    </row>
    <row r="188" spans="1:15" ht="13.35" customHeight="1" x14ac:dyDescent="0.2">
      <c r="A188" s="19">
        <f t="shared" si="17"/>
        <v>74.8</v>
      </c>
      <c r="B188" s="19">
        <f t="shared" si="18"/>
        <v>8.7999999999999972</v>
      </c>
      <c r="C188" s="19">
        <f t="shared" si="19"/>
        <v>8.7999999999999972</v>
      </c>
      <c r="D188" s="19">
        <v>66</v>
      </c>
      <c r="E188" s="19">
        <v>83.6</v>
      </c>
      <c r="F188" s="5" t="s">
        <v>913</v>
      </c>
      <c r="G188" s="24">
        <v>26</v>
      </c>
      <c r="H188" s="24">
        <v>33.5</v>
      </c>
      <c r="I188" s="5" t="s">
        <v>99</v>
      </c>
      <c r="J188" s="19" t="s">
        <v>126</v>
      </c>
      <c r="K188" s="25">
        <v>1</v>
      </c>
      <c r="L188" s="25">
        <v>0</v>
      </c>
      <c r="M188" s="12">
        <v>5</v>
      </c>
      <c r="N188" s="19">
        <v>-31.396487</v>
      </c>
      <c r="O188" s="19" t="s">
        <v>97</v>
      </c>
    </row>
    <row r="189" spans="1:15" ht="12.75" customHeight="1" x14ac:dyDescent="0.2">
      <c r="A189" s="19">
        <f t="shared" si="17"/>
        <v>74.8</v>
      </c>
      <c r="B189" s="19">
        <f t="shared" si="18"/>
        <v>8.7999999999999972</v>
      </c>
      <c r="C189" s="19">
        <f t="shared" si="19"/>
        <v>8.7999999999999972</v>
      </c>
      <c r="D189" s="19">
        <v>66</v>
      </c>
      <c r="E189" s="19">
        <v>83.6</v>
      </c>
      <c r="F189" s="5" t="s">
        <v>913</v>
      </c>
      <c r="G189" s="24">
        <v>26</v>
      </c>
      <c r="H189" s="24">
        <v>33.5</v>
      </c>
      <c r="I189" s="5" t="s">
        <v>99</v>
      </c>
      <c r="J189" s="19" t="s">
        <v>127</v>
      </c>
      <c r="K189" s="25">
        <v>1</v>
      </c>
      <c r="L189" s="25">
        <v>0</v>
      </c>
      <c r="M189" s="12">
        <v>5</v>
      </c>
      <c r="N189" s="19">
        <v>-35.532496000000002</v>
      </c>
      <c r="O189" s="19" t="s">
        <v>97</v>
      </c>
    </row>
    <row r="190" spans="1:15" ht="13.35" customHeight="1" x14ac:dyDescent="0.2">
      <c r="A190" s="19">
        <f t="shared" si="17"/>
        <v>74.8</v>
      </c>
      <c r="B190" s="19">
        <f t="shared" si="18"/>
        <v>8.7999999999999972</v>
      </c>
      <c r="C190" s="19">
        <f t="shared" si="19"/>
        <v>8.7999999999999972</v>
      </c>
      <c r="D190" s="19">
        <v>66</v>
      </c>
      <c r="E190" s="19">
        <v>83.6</v>
      </c>
      <c r="F190" s="5" t="s">
        <v>913</v>
      </c>
      <c r="G190" s="24">
        <v>26</v>
      </c>
      <c r="H190" s="24">
        <v>33.5</v>
      </c>
      <c r="I190" s="5" t="s">
        <v>99</v>
      </c>
      <c r="J190" s="19" t="s">
        <v>128</v>
      </c>
      <c r="K190" s="25">
        <v>1</v>
      </c>
      <c r="L190" s="25">
        <v>0</v>
      </c>
      <c r="M190" s="12">
        <v>5</v>
      </c>
      <c r="N190" s="19">
        <v>-34.189765999999999</v>
      </c>
      <c r="O190" s="19" t="s">
        <v>97</v>
      </c>
    </row>
    <row r="191" spans="1:15" ht="13.35" customHeight="1" x14ac:dyDescent="0.2">
      <c r="A191" s="19">
        <f t="shared" si="17"/>
        <v>74.8</v>
      </c>
      <c r="B191" s="19">
        <f t="shared" si="18"/>
        <v>8.7999999999999972</v>
      </c>
      <c r="C191" s="19">
        <f t="shared" si="19"/>
        <v>8.7999999999999972</v>
      </c>
      <c r="D191" s="19">
        <v>66</v>
      </c>
      <c r="E191" s="19">
        <v>83.6</v>
      </c>
      <c r="F191" s="5" t="s">
        <v>913</v>
      </c>
      <c r="G191" s="24">
        <v>26</v>
      </c>
      <c r="H191" s="24">
        <v>33.5</v>
      </c>
      <c r="I191" s="5" t="s">
        <v>99</v>
      </c>
      <c r="J191" s="19" t="s">
        <v>129</v>
      </c>
      <c r="K191" s="25">
        <v>1</v>
      </c>
      <c r="L191" s="25">
        <v>0</v>
      </c>
      <c r="M191" s="12">
        <v>5</v>
      </c>
      <c r="N191" s="19">
        <v>-33.744182000000002</v>
      </c>
      <c r="O191" s="19" t="s">
        <v>97</v>
      </c>
    </row>
    <row r="192" spans="1:15" ht="13.35" customHeight="1" x14ac:dyDescent="0.2">
      <c r="A192" s="19">
        <f t="shared" si="17"/>
        <v>74.8</v>
      </c>
      <c r="B192" s="19">
        <f t="shared" si="18"/>
        <v>8.7999999999999972</v>
      </c>
      <c r="C192" s="19">
        <f t="shared" si="19"/>
        <v>8.7999999999999972</v>
      </c>
      <c r="D192" s="19">
        <v>66</v>
      </c>
      <c r="E192" s="19">
        <v>83.6</v>
      </c>
      <c r="F192" s="5" t="s">
        <v>913</v>
      </c>
      <c r="G192" s="24">
        <v>26</v>
      </c>
      <c r="H192" s="24">
        <v>33.5</v>
      </c>
      <c r="I192" s="5" t="s">
        <v>99</v>
      </c>
      <c r="J192" s="19" t="s">
        <v>130</v>
      </c>
      <c r="K192" s="25">
        <v>1</v>
      </c>
      <c r="L192" s="25">
        <v>0</v>
      </c>
      <c r="M192" s="12">
        <v>5</v>
      </c>
      <c r="N192" s="19">
        <v>-30.161871000000001</v>
      </c>
      <c r="O192" s="19" t="s">
        <v>97</v>
      </c>
    </row>
    <row r="193" spans="1:15" ht="13.35" customHeight="1" x14ac:dyDescent="0.2">
      <c r="A193" s="19">
        <f t="shared" si="17"/>
        <v>74.8</v>
      </c>
      <c r="B193" s="19">
        <f t="shared" si="18"/>
        <v>8.7999999999999972</v>
      </c>
      <c r="C193" s="19">
        <f t="shared" si="19"/>
        <v>8.7999999999999972</v>
      </c>
      <c r="D193" s="19">
        <v>66</v>
      </c>
      <c r="E193" s="19">
        <v>83.6</v>
      </c>
      <c r="F193" s="5" t="s">
        <v>913</v>
      </c>
      <c r="G193" s="24">
        <v>26</v>
      </c>
      <c r="H193" s="24">
        <v>33.5</v>
      </c>
      <c r="I193" s="5" t="s">
        <v>99</v>
      </c>
      <c r="J193" s="19" t="s">
        <v>131</v>
      </c>
      <c r="K193" s="25">
        <v>1</v>
      </c>
      <c r="L193" s="25">
        <v>0</v>
      </c>
      <c r="M193" s="12">
        <v>5</v>
      </c>
      <c r="N193" s="19">
        <v>-29.585249000000001</v>
      </c>
      <c r="O193" s="19" t="s">
        <v>97</v>
      </c>
    </row>
    <row r="194" spans="1:15" ht="13.35" customHeight="1" x14ac:dyDescent="0.2">
      <c r="A194" s="19">
        <f t="shared" si="17"/>
        <v>74.8</v>
      </c>
      <c r="B194" s="19">
        <f t="shared" si="18"/>
        <v>8.7999999999999972</v>
      </c>
      <c r="C194" s="19">
        <f t="shared" si="19"/>
        <v>8.7999999999999972</v>
      </c>
      <c r="D194" s="19">
        <v>66</v>
      </c>
      <c r="E194" s="19">
        <v>83.6</v>
      </c>
      <c r="F194" s="5" t="s">
        <v>913</v>
      </c>
      <c r="G194" s="24">
        <v>26</v>
      </c>
      <c r="H194" s="24">
        <v>33.5</v>
      </c>
      <c r="I194" s="5" t="s">
        <v>99</v>
      </c>
      <c r="J194" s="19" t="s">
        <v>132</v>
      </c>
      <c r="K194" s="25">
        <v>1</v>
      </c>
      <c r="L194" s="25">
        <v>0</v>
      </c>
      <c r="M194" s="12">
        <v>5</v>
      </c>
      <c r="N194" s="19">
        <v>-30.252707000000001</v>
      </c>
      <c r="O194" s="19" t="s">
        <v>97</v>
      </c>
    </row>
    <row r="195" spans="1:15" ht="13.35" customHeight="1" x14ac:dyDescent="0.2">
      <c r="A195" s="19">
        <f t="shared" si="17"/>
        <v>74.8</v>
      </c>
      <c r="B195" s="19">
        <f t="shared" si="18"/>
        <v>8.7999999999999972</v>
      </c>
      <c r="C195" s="19">
        <f t="shared" si="19"/>
        <v>8.7999999999999972</v>
      </c>
      <c r="D195" s="19">
        <v>66</v>
      </c>
      <c r="E195" s="19">
        <v>83.6</v>
      </c>
      <c r="F195" s="5" t="s">
        <v>913</v>
      </c>
      <c r="G195" s="24">
        <v>26</v>
      </c>
      <c r="H195" s="24">
        <v>33.5</v>
      </c>
      <c r="I195" s="5" t="s">
        <v>99</v>
      </c>
      <c r="J195" s="19" t="s">
        <v>133</v>
      </c>
      <c r="K195" s="25">
        <v>1</v>
      </c>
      <c r="L195" s="25">
        <v>0</v>
      </c>
      <c r="M195" s="12">
        <v>5</v>
      </c>
      <c r="N195" s="19">
        <v>-33.314180999999998</v>
      </c>
      <c r="O195" s="19" t="s">
        <v>97</v>
      </c>
    </row>
    <row r="196" spans="1:15" ht="13.35" customHeight="1" x14ac:dyDescent="0.2">
      <c r="A196" s="19">
        <f t="shared" si="17"/>
        <v>74.8</v>
      </c>
      <c r="B196" s="19">
        <f t="shared" si="18"/>
        <v>8.7999999999999972</v>
      </c>
      <c r="C196" s="19">
        <f t="shared" si="19"/>
        <v>8.7999999999999972</v>
      </c>
      <c r="D196" s="19">
        <v>66</v>
      </c>
      <c r="E196" s="19">
        <v>83.6</v>
      </c>
      <c r="F196" s="5" t="s">
        <v>913</v>
      </c>
      <c r="G196" s="24">
        <v>26</v>
      </c>
      <c r="H196" s="24">
        <v>33.5</v>
      </c>
      <c r="I196" s="5" t="s">
        <v>99</v>
      </c>
      <c r="J196" s="19" t="s">
        <v>134</v>
      </c>
      <c r="K196" s="25">
        <v>1</v>
      </c>
      <c r="L196" s="25">
        <v>0</v>
      </c>
      <c r="M196" s="12">
        <v>5</v>
      </c>
      <c r="N196" s="19">
        <v>-34.610790999999999</v>
      </c>
      <c r="O196" s="19" t="s">
        <v>97</v>
      </c>
    </row>
    <row r="197" spans="1:15" ht="13.35" customHeight="1" x14ac:dyDescent="0.2">
      <c r="A197" s="19">
        <f t="shared" si="17"/>
        <v>74.8</v>
      </c>
      <c r="B197" s="19">
        <f t="shared" si="18"/>
        <v>8.7999999999999972</v>
      </c>
      <c r="C197" s="19">
        <f t="shared" si="19"/>
        <v>8.7999999999999972</v>
      </c>
      <c r="D197" s="19">
        <v>66</v>
      </c>
      <c r="E197" s="19">
        <v>83.6</v>
      </c>
      <c r="F197" s="5" t="s">
        <v>913</v>
      </c>
      <c r="G197" s="24">
        <v>26</v>
      </c>
      <c r="H197" s="24">
        <v>33.5</v>
      </c>
      <c r="I197" s="5" t="s">
        <v>99</v>
      </c>
      <c r="J197" s="19" t="s">
        <v>135</v>
      </c>
      <c r="K197" s="25">
        <v>1</v>
      </c>
      <c r="L197" s="25">
        <v>0</v>
      </c>
      <c r="M197" s="12">
        <v>5</v>
      </c>
      <c r="N197" s="19">
        <v>-34.039057</v>
      </c>
      <c r="O197" s="19" t="s">
        <v>97</v>
      </c>
    </row>
    <row r="198" spans="1:15" ht="13.35" customHeight="1" x14ac:dyDescent="0.2">
      <c r="A198" s="19">
        <f t="shared" si="17"/>
        <v>74.8</v>
      </c>
      <c r="B198" s="19">
        <f t="shared" si="18"/>
        <v>8.7999999999999972</v>
      </c>
      <c r="C198" s="19">
        <f t="shared" si="19"/>
        <v>8.7999999999999972</v>
      </c>
      <c r="D198" s="19">
        <v>66</v>
      </c>
      <c r="E198" s="19">
        <v>83.6</v>
      </c>
      <c r="F198" s="5" t="s">
        <v>913</v>
      </c>
      <c r="G198" s="24">
        <v>26</v>
      </c>
      <c r="H198" s="24">
        <v>33.5</v>
      </c>
      <c r="I198" s="5" t="s">
        <v>99</v>
      </c>
      <c r="J198" s="19" t="s">
        <v>136</v>
      </c>
      <c r="K198" s="25">
        <v>1</v>
      </c>
      <c r="L198" s="25">
        <v>0</v>
      </c>
      <c r="M198" s="12">
        <v>5</v>
      </c>
      <c r="N198" s="19">
        <v>-31.155116</v>
      </c>
      <c r="O198" s="19" t="s">
        <v>97</v>
      </c>
    </row>
    <row r="199" spans="1:15" ht="13.35" customHeight="1" x14ac:dyDescent="0.2">
      <c r="A199" s="26">
        <v>78</v>
      </c>
      <c r="B199" s="19">
        <f t="shared" ref="B199:B201" si="20">ABS(A199-D199)</f>
        <v>5.9000000000000057</v>
      </c>
      <c r="C199" s="19">
        <f t="shared" ref="C199:C201" si="21">ABS(E199-A199)</f>
        <v>5.5999999999999943</v>
      </c>
      <c r="D199" s="19">
        <v>72.099999999999994</v>
      </c>
      <c r="E199" s="19">
        <v>83.6</v>
      </c>
      <c r="F199" s="5" t="s">
        <v>686</v>
      </c>
      <c r="G199" s="24">
        <v>28.923400000000001</v>
      </c>
      <c r="H199" s="24">
        <v>50.820300000000003</v>
      </c>
      <c r="I199" s="5" t="s">
        <v>139</v>
      </c>
      <c r="J199" s="5" t="s">
        <v>138</v>
      </c>
      <c r="K199" s="25">
        <v>0</v>
      </c>
      <c r="L199" s="25">
        <v>0</v>
      </c>
      <c r="M199" s="12">
        <v>0</v>
      </c>
      <c r="N199" s="19">
        <v>-30.7</v>
      </c>
      <c r="O199" s="19" t="s">
        <v>137</v>
      </c>
    </row>
    <row r="200" spans="1:15" ht="13.35" customHeight="1" x14ac:dyDescent="0.2">
      <c r="A200" s="26">
        <v>81</v>
      </c>
      <c r="B200" s="19">
        <f t="shared" si="20"/>
        <v>9</v>
      </c>
      <c r="C200" s="19">
        <f t="shared" si="21"/>
        <v>8.7999999999999972</v>
      </c>
      <c r="D200" s="26">
        <v>72</v>
      </c>
      <c r="E200" s="26">
        <v>89.8</v>
      </c>
      <c r="F200" s="27" t="s">
        <v>686</v>
      </c>
      <c r="G200" s="24">
        <v>9.894997</v>
      </c>
      <c r="H200" s="24">
        <v>11.254386999999999</v>
      </c>
      <c r="I200" s="28" t="s">
        <v>687</v>
      </c>
      <c r="J200" s="35">
        <v>285978</v>
      </c>
      <c r="K200" s="29">
        <v>0</v>
      </c>
      <c r="L200" s="29">
        <v>0</v>
      </c>
      <c r="M200" s="12">
        <v>0</v>
      </c>
      <c r="N200" s="30">
        <f>AVERAGE(-29.142,-28.92)</f>
        <v>-29.030999999999999</v>
      </c>
      <c r="O200" s="26" t="s">
        <v>1099</v>
      </c>
    </row>
    <row r="201" spans="1:15" ht="13.35" customHeight="1" x14ac:dyDescent="0.2">
      <c r="A201" s="26">
        <v>85</v>
      </c>
      <c r="B201" s="19">
        <f t="shared" si="20"/>
        <v>1.4000000000000057</v>
      </c>
      <c r="C201" s="19">
        <f t="shared" si="21"/>
        <v>1.2999999999999972</v>
      </c>
      <c r="D201" s="19">
        <v>83.6</v>
      </c>
      <c r="E201" s="19">
        <v>86.3</v>
      </c>
      <c r="F201" s="5" t="s">
        <v>689</v>
      </c>
      <c r="G201" s="24">
        <v>28.923400000000001</v>
      </c>
      <c r="H201" s="24">
        <v>50.820300000000003</v>
      </c>
      <c r="I201" s="5" t="s">
        <v>139</v>
      </c>
      <c r="J201" s="5" t="s">
        <v>140</v>
      </c>
      <c r="K201" s="25">
        <v>0</v>
      </c>
      <c r="L201" s="25">
        <v>0</v>
      </c>
      <c r="M201" s="12">
        <v>0</v>
      </c>
      <c r="N201" s="19">
        <v>-28.6</v>
      </c>
      <c r="O201" s="19" t="s">
        <v>137</v>
      </c>
    </row>
    <row r="202" spans="1:15" ht="13.35" customHeight="1" x14ac:dyDescent="0.2">
      <c r="A202" s="26">
        <v>94</v>
      </c>
      <c r="B202" s="19">
        <f t="shared" ref="B202:B251" si="22">ABS(A202-D202)</f>
        <v>2</v>
      </c>
      <c r="C202" s="19">
        <f t="shared" ref="C202:C251" si="23">ABS(E202-A202)</f>
        <v>2</v>
      </c>
      <c r="D202" s="19">
        <v>92</v>
      </c>
      <c r="E202" s="19">
        <v>96</v>
      </c>
      <c r="F202" s="5" t="s">
        <v>698</v>
      </c>
      <c r="G202" s="24">
        <v>28.923400000000001</v>
      </c>
      <c r="H202" s="24">
        <v>50.820300000000003</v>
      </c>
      <c r="I202" s="5" t="s">
        <v>139</v>
      </c>
      <c r="J202" s="5" t="s">
        <v>141</v>
      </c>
      <c r="K202" s="25">
        <v>0</v>
      </c>
      <c r="L202" s="25">
        <v>0</v>
      </c>
      <c r="M202" s="12">
        <v>0</v>
      </c>
      <c r="N202" s="19">
        <v>-28.7</v>
      </c>
      <c r="O202" s="19" t="s">
        <v>137</v>
      </c>
    </row>
    <row r="203" spans="1:15" x14ac:dyDescent="0.2">
      <c r="A203" s="26">
        <v>94</v>
      </c>
      <c r="B203" s="19">
        <f t="shared" si="22"/>
        <v>2</v>
      </c>
      <c r="C203" s="19">
        <f t="shared" si="23"/>
        <v>2</v>
      </c>
      <c r="D203" s="19">
        <v>92</v>
      </c>
      <c r="E203" s="19">
        <v>96</v>
      </c>
      <c r="F203" s="5" t="s">
        <v>698</v>
      </c>
      <c r="G203" s="24">
        <v>28.923400000000001</v>
      </c>
      <c r="H203" s="24">
        <v>50.820300000000003</v>
      </c>
      <c r="I203" s="5" t="s">
        <v>139</v>
      </c>
      <c r="J203" s="5" t="s">
        <v>142</v>
      </c>
      <c r="K203" s="25">
        <v>0</v>
      </c>
      <c r="L203" s="25">
        <v>0</v>
      </c>
      <c r="M203" s="12">
        <v>0</v>
      </c>
      <c r="N203" s="19">
        <v>-29.7</v>
      </c>
      <c r="O203" s="19" t="s">
        <v>137</v>
      </c>
    </row>
    <row r="204" spans="1:15" x14ac:dyDescent="0.2">
      <c r="A204" s="19">
        <v>86</v>
      </c>
      <c r="B204" s="19">
        <f t="shared" si="22"/>
        <v>2</v>
      </c>
      <c r="C204" s="19">
        <f t="shared" si="23"/>
        <v>1</v>
      </c>
      <c r="D204" s="19">
        <v>84</v>
      </c>
      <c r="E204" s="19">
        <v>87</v>
      </c>
      <c r="F204" s="5" t="s">
        <v>689</v>
      </c>
      <c r="G204" s="24">
        <v>9.4499999999999993</v>
      </c>
      <c r="H204" s="24">
        <v>-55</v>
      </c>
      <c r="I204" s="5" t="s">
        <v>690</v>
      </c>
      <c r="J204" s="5" t="s">
        <v>691</v>
      </c>
      <c r="K204" s="25">
        <v>1</v>
      </c>
      <c r="L204" s="25">
        <v>0</v>
      </c>
      <c r="M204" s="12">
        <v>0</v>
      </c>
      <c r="N204" s="19">
        <v>-26.8</v>
      </c>
      <c r="O204" s="19" t="s">
        <v>692</v>
      </c>
    </row>
    <row r="205" spans="1:15" x14ac:dyDescent="0.2">
      <c r="A205" s="19">
        <v>88</v>
      </c>
      <c r="B205" s="19">
        <f t="shared" si="22"/>
        <v>1</v>
      </c>
      <c r="C205" s="19">
        <f t="shared" si="23"/>
        <v>1</v>
      </c>
      <c r="D205" s="19">
        <v>87</v>
      </c>
      <c r="E205" s="19">
        <v>89</v>
      </c>
      <c r="F205" s="5" t="s">
        <v>693</v>
      </c>
      <c r="G205" s="24">
        <v>9.4499999999999993</v>
      </c>
      <c r="H205" s="24">
        <v>-55</v>
      </c>
      <c r="I205" s="5" t="s">
        <v>690</v>
      </c>
      <c r="J205" s="5" t="s">
        <v>694</v>
      </c>
      <c r="K205" s="25">
        <v>1</v>
      </c>
      <c r="L205" s="25">
        <v>0</v>
      </c>
      <c r="M205" s="12">
        <v>0</v>
      </c>
      <c r="N205" s="19">
        <v>-29.7</v>
      </c>
      <c r="O205" s="19" t="s">
        <v>692</v>
      </c>
    </row>
    <row r="206" spans="1:15" ht="13.35" customHeight="1" x14ac:dyDescent="0.2">
      <c r="A206" s="19">
        <v>89.5</v>
      </c>
      <c r="B206" s="19">
        <f t="shared" si="22"/>
        <v>1</v>
      </c>
      <c r="C206" s="19">
        <f t="shared" si="23"/>
        <v>1</v>
      </c>
      <c r="D206" s="19">
        <v>88.5</v>
      </c>
      <c r="E206" s="19">
        <v>90.5</v>
      </c>
      <c r="F206" s="5" t="s">
        <v>693</v>
      </c>
      <c r="G206" s="24">
        <v>9.4499999999999993</v>
      </c>
      <c r="H206" s="24">
        <v>-55</v>
      </c>
      <c r="I206" s="5" t="s">
        <v>690</v>
      </c>
      <c r="J206" s="5" t="s">
        <v>695</v>
      </c>
      <c r="K206" s="25">
        <v>1</v>
      </c>
      <c r="L206" s="25">
        <v>0</v>
      </c>
      <c r="M206" s="12">
        <v>0</v>
      </c>
      <c r="N206" s="19">
        <v>-31.4</v>
      </c>
      <c r="O206" s="19" t="s">
        <v>692</v>
      </c>
    </row>
    <row r="207" spans="1:15" ht="13.35" customHeight="1" x14ac:dyDescent="0.2">
      <c r="A207" s="19">
        <v>91</v>
      </c>
      <c r="B207" s="19">
        <f t="shared" si="22"/>
        <v>1</v>
      </c>
      <c r="C207" s="19">
        <f t="shared" si="23"/>
        <v>1</v>
      </c>
      <c r="D207" s="19">
        <v>90</v>
      </c>
      <c r="E207" s="19">
        <v>92</v>
      </c>
      <c r="F207" s="5" t="s">
        <v>696</v>
      </c>
      <c r="G207" s="24">
        <v>9.4499999999999993</v>
      </c>
      <c r="H207" s="24">
        <v>-55</v>
      </c>
      <c r="I207" s="5" t="s">
        <v>690</v>
      </c>
      <c r="J207" s="5" t="s">
        <v>697</v>
      </c>
      <c r="K207" s="25">
        <v>1</v>
      </c>
      <c r="L207" s="25">
        <v>0</v>
      </c>
      <c r="M207" s="12">
        <v>0</v>
      </c>
      <c r="N207" s="19">
        <v>-27.4</v>
      </c>
      <c r="O207" s="19" t="s">
        <v>692</v>
      </c>
    </row>
    <row r="208" spans="1:15" ht="13.35" customHeight="1" x14ac:dyDescent="0.2">
      <c r="A208" s="19">
        <v>95</v>
      </c>
      <c r="B208" s="19">
        <f t="shared" si="22"/>
        <v>1</v>
      </c>
      <c r="C208" s="19">
        <f t="shared" si="23"/>
        <v>1</v>
      </c>
      <c r="D208" s="19">
        <v>94</v>
      </c>
      <c r="E208" s="19">
        <v>96</v>
      </c>
      <c r="F208" s="5" t="s">
        <v>698</v>
      </c>
      <c r="G208" s="24">
        <v>9.27</v>
      </c>
      <c r="H208" s="24">
        <v>-55</v>
      </c>
      <c r="I208" s="5" t="s">
        <v>690</v>
      </c>
      <c r="J208" s="5" t="s">
        <v>719</v>
      </c>
      <c r="K208" s="25">
        <v>1</v>
      </c>
      <c r="L208" s="25">
        <v>0</v>
      </c>
      <c r="M208" s="12">
        <v>0</v>
      </c>
      <c r="N208" s="19">
        <v>-30</v>
      </c>
      <c r="O208" s="19" t="s">
        <v>692</v>
      </c>
    </row>
    <row r="209" spans="1:15" x14ac:dyDescent="0.2">
      <c r="A209" s="19">
        <v>96</v>
      </c>
      <c r="B209" s="19">
        <f t="shared" si="22"/>
        <v>1</v>
      </c>
      <c r="C209" s="19">
        <f t="shared" si="23"/>
        <v>1</v>
      </c>
      <c r="D209" s="19">
        <v>95</v>
      </c>
      <c r="E209" s="19">
        <v>97</v>
      </c>
      <c r="F209" s="5" t="s">
        <v>698</v>
      </c>
      <c r="G209" s="24">
        <v>9.43</v>
      </c>
      <c r="H209" s="24">
        <v>-55</v>
      </c>
      <c r="I209" s="5" t="s">
        <v>690</v>
      </c>
      <c r="J209" s="5" t="s">
        <v>740</v>
      </c>
      <c r="K209" s="25">
        <v>1</v>
      </c>
      <c r="L209" s="25">
        <v>0</v>
      </c>
      <c r="M209" s="12">
        <v>0</v>
      </c>
      <c r="N209" s="19">
        <v>-30.9</v>
      </c>
      <c r="O209" s="19" t="s">
        <v>692</v>
      </c>
    </row>
    <row r="210" spans="1:15" x14ac:dyDescent="0.2">
      <c r="A210" s="19">
        <v>96</v>
      </c>
      <c r="B210" s="19">
        <f t="shared" si="22"/>
        <v>1</v>
      </c>
      <c r="C210" s="19">
        <f t="shared" si="23"/>
        <v>1</v>
      </c>
      <c r="D210" s="19">
        <v>95</v>
      </c>
      <c r="E210" s="19">
        <v>97</v>
      </c>
      <c r="F210" s="5" t="s">
        <v>698</v>
      </c>
      <c r="G210" s="24">
        <v>9.27</v>
      </c>
      <c r="H210" s="24">
        <v>-55</v>
      </c>
      <c r="I210" s="5" t="s">
        <v>690</v>
      </c>
      <c r="J210" s="5" t="s">
        <v>741</v>
      </c>
      <c r="K210" s="25">
        <v>1</v>
      </c>
      <c r="L210" s="25">
        <v>0</v>
      </c>
      <c r="M210" s="12">
        <v>0</v>
      </c>
      <c r="N210" s="19">
        <v>-30.3</v>
      </c>
      <c r="O210" s="19" t="s">
        <v>692</v>
      </c>
    </row>
    <row r="211" spans="1:15" ht="13.35" customHeight="1" x14ac:dyDescent="0.2">
      <c r="A211" s="19">
        <v>97</v>
      </c>
      <c r="B211" s="19">
        <f t="shared" si="22"/>
        <v>1</v>
      </c>
      <c r="C211" s="19">
        <f t="shared" si="23"/>
        <v>1</v>
      </c>
      <c r="D211" s="19">
        <v>96</v>
      </c>
      <c r="E211" s="19">
        <v>98</v>
      </c>
      <c r="F211" s="5" t="s">
        <v>698</v>
      </c>
      <c r="G211" s="24">
        <v>9.27</v>
      </c>
      <c r="H211" s="24">
        <v>-55</v>
      </c>
      <c r="I211" s="5" t="s">
        <v>690</v>
      </c>
      <c r="J211" s="5" t="s">
        <v>750</v>
      </c>
      <c r="K211" s="25">
        <v>1</v>
      </c>
      <c r="L211" s="25">
        <v>0</v>
      </c>
      <c r="M211" s="12">
        <v>0</v>
      </c>
      <c r="N211" s="19">
        <v>-31.9</v>
      </c>
      <c r="O211" s="19" t="s">
        <v>692</v>
      </c>
    </row>
    <row r="212" spans="1:15" x14ac:dyDescent="0.2">
      <c r="A212" s="19">
        <v>97</v>
      </c>
      <c r="B212" s="19">
        <f t="shared" si="22"/>
        <v>0.5</v>
      </c>
      <c r="C212" s="19">
        <f t="shared" si="23"/>
        <v>2.5</v>
      </c>
      <c r="D212" s="19">
        <v>97.5</v>
      </c>
      <c r="E212" s="19">
        <v>99.5</v>
      </c>
      <c r="F212" s="5" t="s">
        <v>698</v>
      </c>
      <c r="G212" s="24">
        <v>9.27</v>
      </c>
      <c r="H212" s="24">
        <v>-55</v>
      </c>
      <c r="I212" s="5" t="s">
        <v>690</v>
      </c>
      <c r="J212" s="5" t="s">
        <v>751</v>
      </c>
      <c r="K212" s="25">
        <v>1</v>
      </c>
      <c r="L212" s="25">
        <v>0</v>
      </c>
      <c r="M212" s="12">
        <v>0</v>
      </c>
      <c r="N212" s="19">
        <v>-29.8</v>
      </c>
      <c r="O212" s="19" t="s">
        <v>692</v>
      </c>
    </row>
    <row r="213" spans="1:15" x14ac:dyDescent="0.2">
      <c r="A213" s="19">
        <v>95</v>
      </c>
      <c r="B213" s="19">
        <f t="shared" si="22"/>
        <v>1.0999999999999943</v>
      </c>
      <c r="C213" s="19">
        <f t="shared" si="23"/>
        <v>2</v>
      </c>
      <c r="D213" s="19">
        <v>93.9</v>
      </c>
      <c r="E213" s="19">
        <v>97</v>
      </c>
      <c r="F213" s="5" t="s">
        <v>698</v>
      </c>
      <c r="G213" s="24">
        <v>-12.3757</v>
      </c>
      <c r="H213" s="24">
        <v>13.561</v>
      </c>
      <c r="I213" s="5" t="s">
        <v>731</v>
      </c>
      <c r="J213" s="5" t="s">
        <v>732</v>
      </c>
      <c r="K213" s="25">
        <v>1</v>
      </c>
      <c r="L213" s="25">
        <v>0</v>
      </c>
      <c r="M213" s="12">
        <v>0</v>
      </c>
      <c r="N213" s="19">
        <v>-31.6</v>
      </c>
      <c r="O213" s="19" t="s">
        <v>733</v>
      </c>
    </row>
    <row r="214" spans="1:15" x14ac:dyDescent="0.2">
      <c r="A214" s="19">
        <v>95</v>
      </c>
      <c r="B214" s="19">
        <f t="shared" si="22"/>
        <v>1.0999999999999943</v>
      </c>
      <c r="C214" s="19">
        <f t="shared" si="23"/>
        <v>2</v>
      </c>
      <c r="D214" s="19">
        <v>93.9</v>
      </c>
      <c r="E214" s="19">
        <v>97</v>
      </c>
      <c r="F214" s="5" t="s">
        <v>698</v>
      </c>
      <c r="G214" s="24">
        <v>-12.3757</v>
      </c>
      <c r="H214" s="24">
        <v>13.561</v>
      </c>
      <c r="I214" s="5" t="s">
        <v>731</v>
      </c>
      <c r="J214" s="5" t="s">
        <v>735</v>
      </c>
      <c r="K214" s="25">
        <v>1</v>
      </c>
      <c r="L214" s="25">
        <v>0</v>
      </c>
      <c r="M214" s="12">
        <v>0</v>
      </c>
      <c r="N214" s="19">
        <v>-32.5</v>
      </c>
      <c r="O214" s="19" t="s">
        <v>733</v>
      </c>
    </row>
    <row r="215" spans="1:15" x14ac:dyDescent="0.2">
      <c r="A215" s="19">
        <v>96</v>
      </c>
      <c r="B215" s="19">
        <f t="shared" si="22"/>
        <v>2.0999999999999943</v>
      </c>
      <c r="C215" s="19">
        <f t="shared" si="23"/>
        <v>1</v>
      </c>
      <c r="D215" s="19">
        <v>93.9</v>
      </c>
      <c r="E215" s="19">
        <v>97</v>
      </c>
      <c r="F215" s="5" t="s">
        <v>698</v>
      </c>
      <c r="G215" s="24">
        <v>-12.3757</v>
      </c>
      <c r="H215" s="24">
        <v>13.561</v>
      </c>
      <c r="I215" s="5" t="s">
        <v>731</v>
      </c>
      <c r="J215" s="5" t="s">
        <v>746</v>
      </c>
      <c r="K215" s="25">
        <v>1</v>
      </c>
      <c r="L215" s="25">
        <v>0</v>
      </c>
      <c r="M215" s="12">
        <v>0</v>
      </c>
      <c r="N215" s="19">
        <v>-32.25</v>
      </c>
      <c r="O215" s="19" t="s">
        <v>733</v>
      </c>
    </row>
    <row r="216" spans="1:15" ht="13.35" customHeight="1" x14ac:dyDescent="0.2">
      <c r="A216" s="19">
        <v>96</v>
      </c>
      <c r="B216" s="19">
        <f t="shared" si="22"/>
        <v>2.0999999999999943</v>
      </c>
      <c r="C216" s="19">
        <f t="shared" si="23"/>
        <v>1</v>
      </c>
      <c r="D216" s="19">
        <v>93.9</v>
      </c>
      <c r="E216" s="19">
        <v>97</v>
      </c>
      <c r="F216" s="5" t="s">
        <v>698</v>
      </c>
      <c r="G216" s="24">
        <v>-12.3757</v>
      </c>
      <c r="H216" s="24">
        <v>13.561</v>
      </c>
      <c r="I216" s="5" t="s">
        <v>731</v>
      </c>
      <c r="J216" s="5" t="s">
        <v>747</v>
      </c>
      <c r="K216" s="25">
        <v>1</v>
      </c>
      <c r="L216" s="25">
        <v>0</v>
      </c>
      <c r="M216" s="12">
        <v>0</v>
      </c>
      <c r="N216" s="19">
        <v>-31.5</v>
      </c>
      <c r="O216" s="19" t="s">
        <v>733</v>
      </c>
    </row>
    <row r="217" spans="1:15" ht="13.35" customHeight="1" x14ac:dyDescent="0.2">
      <c r="A217" s="19">
        <v>95</v>
      </c>
      <c r="B217" s="19">
        <f t="shared" si="22"/>
        <v>1.5</v>
      </c>
      <c r="C217" s="19">
        <f t="shared" si="23"/>
        <v>2</v>
      </c>
      <c r="D217" s="19">
        <v>93.5</v>
      </c>
      <c r="E217" s="19">
        <v>97</v>
      </c>
      <c r="F217" s="5" t="s">
        <v>698</v>
      </c>
      <c r="G217" s="24">
        <v>5.6680000000000001</v>
      </c>
      <c r="H217" s="24">
        <v>-53.779000000000003</v>
      </c>
      <c r="I217" s="5" t="s">
        <v>705</v>
      </c>
      <c r="J217" s="5" t="s">
        <v>724</v>
      </c>
      <c r="K217" s="25">
        <v>1</v>
      </c>
      <c r="L217" s="25">
        <v>1</v>
      </c>
      <c r="M217" s="12">
        <v>0</v>
      </c>
      <c r="N217" s="19">
        <v>-33</v>
      </c>
      <c r="O217" s="19" t="s">
        <v>725</v>
      </c>
    </row>
    <row r="218" spans="1:15" x14ac:dyDescent="0.2">
      <c r="A218" s="19">
        <v>95</v>
      </c>
      <c r="B218" s="19">
        <f t="shared" si="22"/>
        <v>1.5</v>
      </c>
      <c r="C218" s="19">
        <f t="shared" si="23"/>
        <v>2</v>
      </c>
      <c r="D218" s="19">
        <v>93.5</v>
      </c>
      <c r="E218" s="19">
        <v>97</v>
      </c>
      <c r="F218" s="5" t="s">
        <v>698</v>
      </c>
      <c r="G218" s="24">
        <v>5.6680000000000001</v>
      </c>
      <c r="H218" s="24">
        <v>-53.779000000000003</v>
      </c>
      <c r="I218" s="5" t="s">
        <v>705</v>
      </c>
      <c r="J218" s="5" t="s">
        <v>724</v>
      </c>
      <c r="K218" s="25">
        <v>1</v>
      </c>
      <c r="L218" s="25">
        <v>1</v>
      </c>
      <c r="M218" s="12">
        <v>0</v>
      </c>
      <c r="N218" s="19">
        <v>-32.5</v>
      </c>
      <c r="O218" s="19" t="s">
        <v>725</v>
      </c>
    </row>
    <row r="219" spans="1:15" x14ac:dyDescent="0.2">
      <c r="A219" s="19">
        <v>96</v>
      </c>
      <c r="B219" s="19">
        <f t="shared" si="22"/>
        <v>2.5</v>
      </c>
      <c r="C219" s="19">
        <f t="shared" si="23"/>
        <v>1</v>
      </c>
      <c r="D219" s="19">
        <v>93.5</v>
      </c>
      <c r="E219" s="19">
        <v>97</v>
      </c>
      <c r="F219" s="5" t="s">
        <v>698</v>
      </c>
      <c r="G219" s="24">
        <v>5.6680000000000001</v>
      </c>
      <c r="H219" s="24">
        <v>-53.779000000000003</v>
      </c>
      <c r="I219" s="5" t="s">
        <v>705</v>
      </c>
      <c r="J219" s="5" t="s">
        <v>724</v>
      </c>
      <c r="K219" s="25">
        <v>1</v>
      </c>
      <c r="L219" s="25">
        <v>1</v>
      </c>
      <c r="M219" s="12">
        <v>0</v>
      </c>
      <c r="N219" s="19">
        <v>-32</v>
      </c>
      <c r="O219" s="19" t="s">
        <v>725</v>
      </c>
    </row>
    <row r="220" spans="1:15" x14ac:dyDescent="0.2">
      <c r="A220" s="19">
        <v>96</v>
      </c>
      <c r="B220" s="19">
        <f t="shared" si="22"/>
        <v>2.5</v>
      </c>
      <c r="C220" s="19">
        <f t="shared" si="23"/>
        <v>1</v>
      </c>
      <c r="D220" s="19">
        <v>93.5</v>
      </c>
      <c r="E220" s="19">
        <v>97</v>
      </c>
      <c r="F220" s="5" t="s">
        <v>698</v>
      </c>
      <c r="G220" s="24">
        <v>5.6680000000000001</v>
      </c>
      <c r="H220" s="24">
        <v>-53.779000000000003</v>
      </c>
      <c r="I220" s="5" t="s">
        <v>705</v>
      </c>
      <c r="J220" s="5" t="s">
        <v>724</v>
      </c>
      <c r="K220" s="25">
        <v>1</v>
      </c>
      <c r="L220" s="25">
        <v>1</v>
      </c>
      <c r="M220" s="12">
        <v>0</v>
      </c>
      <c r="N220" s="19">
        <v>-32.299999999999997</v>
      </c>
      <c r="O220" s="19" t="s">
        <v>725</v>
      </c>
    </row>
    <row r="221" spans="1:15" x14ac:dyDescent="0.2">
      <c r="A221" s="19">
        <v>97</v>
      </c>
      <c r="B221" s="19">
        <f t="shared" si="22"/>
        <v>3.5</v>
      </c>
      <c r="C221" s="19">
        <f t="shared" si="23"/>
        <v>0</v>
      </c>
      <c r="D221" s="19">
        <v>93.5</v>
      </c>
      <c r="E221" s="19">
        <v>97</v>
      </c>
      <c r="F221" s="5" t="s">
        <v>698</v>
      </c>
      <c r="G221" s="24">
        <v>5.6680000000000001</v>
      </c>
      <c r="H221" s="24">
        <v>-53.779000000000003</v>
      </c>
      <c r="I221" s="5" t="s">
        <v>705</v>
      </c>
      <c r="J221" s="5" t="s">
        <v>724</v>
      </c>
      <c r="K221" s="25">
        <v>1</v>
      </c>
      <c r="L221" s="25">
        <v>1</v>
      </c>
      <c r="M221" s="12">
        <v>0</v>
      </c>
      <c r="N221" s="19">
        <v>-32.4</v>
      </c>
      <c r="O221" s="19" t="s">
        <v>725</v>
      </c>
    </row>
    <row r="222" spans="1:15" x14ac:dyDescent="0.2">
      <c r="A222" s="19">
        <v>95</v>
      </c>
      <c r="B222" s="19">
        <f t="shared" si="22"/>
        <v>1.5</v>
      </c>
      <c r="C222" s="19">
        <f t="shared" si="23"/>
        <v>2</v>
      </c>
      <c r="D222" s="19">
        <v>93.5</v>
      </c>
      <c r="E222" s="19">
        <v>97</v>
      </c>
      <c r="F222" s="5" t="s">
        <v>698</v>
      </c>
      <c r="G222" s="24">
        <v>-29.71</v>
      </c>
      <c r="H222" s="24">
        <v>-1.71</v>
      </c>
      <c r="I222" s="5" t="s">
        <v>720</v>
      </c>
      <c r="J222" s="5" t="s">
        <v>721</v>
      </c>
      <c r="K222" s="25">
        <v>1</v>
      </c>
      <c r="L222" s="25">
        <v>1</v>
      </c>
      <c r="M222" s="12">
        <v>0</v>
      </c>
      <c r="N222" s="19">
        <v>-31.5</v>
      </c>
      <c r="O222" s="19" t="s">
        <v>722</v>
      </c>
    </row>
    <row r="223" spans="1:15" ht="13.35" customHeight="1" x14ac:dyDescent="0.2">
      <c r="A223" s="19">
        <v>96</v>
      </c>
      <c r="B223" s="19">
        <f t="shared" si="22"/>
        <v>2.5</v>
      </c>
      <c r="C223" s="19">
        <f t="shared" si="23"/>
        <v>1</v>
      </c>
      <c r="D223" s="19">
        <v>93.5</v>
      </c>
      <c r="E223" s="19">
        <v>97</v>
      </c>
      <c r="F223" s="5" t="s">
        <v>698</v>
      </c>
      <c r="G223" s="24">
        <v>-29.71</v>
      </c>
      <c r="H223" s="24">
        <v>-1.71</v>
      </c>
      <c r="I223" s="5" t="s">
        <v>720</v>
      </c>
      <c r="J223" s="5" t="s">
        <v>742</v>
      </c>
      <c r="K223" s="25">
        <v>1</v>
      </c>
      <c r="L223" s="25">
        <v>1</v>
      </c>
      <c r="M223" s="12">
        <v>0</v>
      </c>
      <c r="N223" s="19">
        <v>-31.5</v>
      </c>
      <c r="O223" s="19" t="s">
        <v>722</v>
      </c>
    </row>
    <row r="224" spans="1:15" ht="13.35" customHeight="1" x14ac:dyDescent="0.2">
      <c r="A224" s="19">
        <v>97</v>
      </c>
      <c r="B224" s="19">
        <f t="shared" si="22"/>
        <v>3.5</v>
      </c>
      <c r="C224" s="19">
        <f t="shared" si="23"/>
        <v>0</v>
      </c>
      <c r="D224" s="19">
        <v>93.5</v>
      </c>
      <c r="E224" s="19">
        <v>97</v>
      </c>
      <c r="F224" s="5" t="s">
        <v>698</v>
      </c>
      <c r="G224" s="24">
        <v>-29.71</v>
      </c>
      <c r="H224" s="24">
        <v>-1.71</v>
      </c>
      <c r="I224" s="5" t="s">
        <v>720</v>
      </c>
      <c r="J224" s="5" t="s">
        <v>752</v>
      </c>
      <c r="K224" s="25">
        <v>1</v>
      </c>
      <c r="L224" s="25">
        <v>1</v>
      </c>
      <c r="M224" s="12">
        <v>0</v>
      </c>
      <c r="N224" s="19">
        <v>-31</v>
      </c>
      <c r="O224" s="19" t="s">
        <v>722</v>
      </c>
    </row>
    <row r="225" spans="1:15" s="22" customFormat="1" ht="12.75" customHeight="1" x14ac:dyDescent="0.2">
      <c r="A225" s="26">
        <v>94</v>
      </c>
      <c r="B225" s="19">
        <f t="shared" ref="B225:B240" si="24">ABS(A225-D225)</f>
        <v>0</v>
      </c>
      <c r="C225" s="19">
        <f t="shared" ref="C225:C240" si="25">ABS(E225-A225)</f>
        <v>3</v>
      </c>
      <c r="D225" s="19">
        <v>94</v>
      </c>
      <c r="E225" s="19">
        <v>97</v>
      </c>
      <c r="F225" s="5" t="s">
        <v>977</v>
      </c>
      <c r="G225" s="24">
        <v>12.486666</v>
      </c>
      <c r="H225" s="24">
        <v>-20.046665999999998</v>
      </c>
      <c r="I225" s="5" t="s">
        <v>153</v>
      </c>
      <c r="J225" s="37" t="s">
        <v>978</v>
      </c>
      <c r="K225" s="5">
        <v>1</v>
      </c>
      <c r="L225" s="5">
        <v>1</v>
      </c>
      <c r="M225" s="12">
        <v>0</v>
      </c>
      <c r="N225" s="19">
        <v>-26.2</v>
      </c>
      <c r="O225" s="19" t="s">
        <v>151</v>
      </c>
    </row>
    <row r="226" spans="1:15" s="22" customFormat="1" ht="12.75" customHeight="1" x14ac:dyDescent="0.2">
      <c r="A226" s="26">
        <v>94</v>
      </c>
      <c r="B226" s="19">
        <f t="shared" si="24"/>
        <v>0</v>
      </c>
      <c r="C226" s="19">
        <f t="shared" si="25"/>
        <v>3</v>
      </c>
      <c r="D226" s="19">
        <v>94</v>
      </c>
      <c r="E226" s="19">
        <v>97</v>
      </c>
      <c r="F226" s="5" t="s">
        <v>977</v>
      </c>
      <c r="G226" s="24">
        <v>12.486666</v>
      </c>
      <c r="H226" s="24">
        <v>-20.046665999999998</v>
      </c>
      <c r="I226" s="5" t="s">
        <v>153</v>
      </c>
      <c r="J226" s="37" t="s">
        <v>979</v>
      </c>
      <c r="K226" s="5">
        <v>1</v>
      </c>
      <c r="L226" s="5">
        <v>1</v>
      </c>
      <c r="M226" s="12">
        <v>0</v>
      </c>
      <c r="N226" s="19">
        <v>-26.8</v>
      </c>
      <c r="O226" s="19" t="s">
        <v>151</v>
      </c>
    </row>
    <row r="227" spans="1:15" s="22" customFormat="1" ht="12.75" customHeight="1" x14ac:dyDescent="0.2">
      <c r="A227" s="26">
        <v>94</v>
      </c>
      <c r="B227" s="19">
        <f t="shared" si="24"/>
        <v>0</v>
      </c>
      <c r="C227" s="19">
        <f t="shared" si="25"/>
        <v>3</v>
      </c>
      <c r="D227" s="19">
        <v>94</v>
      </c>
      <c r="E227" s="19">
        <v>97</v>
      </c>
      <c r="F227" s="5" t="s">
        <v>977</v>
      </c>
      <c r="G227" s="24">
        <v>12.486666</v>
      </c>
      <c r="H227" s="24">
        <v>-20.046665999999998</v>
      </c>
      <c r="I227" s="5" t="s">
        <v>153</v>
      </c>
      <c r="J227" s="37" t="s">
        <v>980</v>
      </c>
      <c r="K227" s="5">
        <v>1</v>
      </c>
      <c r="L227" s="5">
        <v>1</v>
      </c>
      <c r="M227" s="12">
        <v>0</v>
      </c>
      <c r="N227" s="19">
        <v>-26.5</v>
      </c>
      <c r="O227" s="19" t="s">
        <v>151</v>
      </c>
    </row>
    <row r="228" spans="1:15" s="22" customFormat="1" ht="12.75" customHeight="1" x14ac:dyDescent="0.2">
      <c r="A228" s="26">
        <v>94</v>
      </c>
      <c r="B228" s="19">
        <f t="shared" si="24"/>
        <v>0</v>
      </c>
      <c r="C228" s="19">
        <f t="shared" si="25"/>
        <v>3</v>
      </c>
      <c r="D228" s="19">
        <v>94</v>
      </c>
      <c r="E228" s="19">
        <v>97</v>
      </c>
      <c r="F228" s="5" t="s">
        <v>977</v>
      </c>
      <c r="G228" s="24">
        <v>12.486666</v>
      </c>
      <c r="H228" s="24">
        <v>-20.046665999999998</v>
      </c>
      <c r="I228" s="5" t="s">
        <v>153</v>
      </c>
      <c r="J228" s="37" t="s">
        <v>981</v>
      </c>
      <c r="K228" s="5">
        <v>1</v>
      </c>
      <c r="L228" s="5">
        <v>1</v>
      </c>
      <c r="M228" s="12">
        <v>0</v>
      </c>
      <c r="N228" s="19">
        <v>-25.5</v>
      </c>
      <c r="O228" s="19" t="s">
        <v>151</v>
      </c>
    </row>
    <row r="229" spans="1:15" s="22" customFormat="1" ht="12.75" customHeight="1" x14ac:dyDescent="0.2">
      <c r="A229" s="26">
        <v>94</v>
      </c>
      <c r="B229" s="19">
        <f t="shared" si="24"/>
        <v>0</v>
      </c>
      <c r="C229" s="19">
        <f t="shared" si="25"/>
        <v>3</v>
      </c>
      <c r="D229" s="19">
        <v>94</v>
      </c>
      <c r="E229" s="19">
        <v>97</v>
      </c>
      <c r="F229" s="5" t="s">
        <v>977</v>
      </c>
      <c r="G229" s="24">
        <v>12.486666</v>
      </c>
      <c r="H229" s="24">
        <v>-20.046665999999998</v>
      </c>
      <c r="I229" s="5" t="s">
        <v>153</v>
      </c>
      <c r="J229" s="37" t="s">
        <v>982</v>
      </c>
      <c r="K229" s="5">
        <v>1</v>
      </c>
      <c r="L229" s="5">
        <v>1</v>
      </c>
      <c r="M229" s="12">
        <v>0</v>
      </c>
      <c r="N229" s="19">
        <v>-26.6</v>
      </c>
      <c r="O229" s="19" t="s">
        <v>151</v>
      </c>
    </row>
    <row r="230" spans="1:15" s="22" customFormat="1" ht="12.75" customHeight="1" x14ac:dyDescent="0.2">
      <c r="A230" s="26">
        <v>94</v>
      </c>
      <c r="B230" s="19">
        <f t="shared" si="24"/>
        <v>0</v>
      </c>
      <c r="C230" s="19">
        <f t="shared" si="25"/>
        <v>3</v>
      </c>
      <c r="D230" s="19">
        <v>94</v>
      </c>
      <c r="E230" s="19">
        <v>97</v>
      </c>
      <c r="F230" s="5" t="s">
        <v>977</v>
      </c>
      <c r="G230" s="24">
        <v>12.486666</v>
      </c>
      <c r="H230" s="24">
        <v>-20.046665999999998</v>
      </c>
      <c r="I230" s="5" t="s">
        <v>153</v>
      </c>
      <c r="J230" s="37" t="s">
        <v>983</v>
      </c>
      <c r="K230" s="5">
        <v>1</v>
      </c>
      <c r="L230" s="5">
        <v>1</v>
      </c>
      <c r="M230" s="12">
        <v>0</v>
      </c>
      <c r="N230" s="19">
        <v>-26.6</v>
      </c>
      <c r="O230" s="19" t="s">
        <v>151</v>
      </c>
    </row>
    <row r="231" spans="1:15" s="22" customFormat="1" ht="12.75" customHeight="1" x14ac:dyDescent="0.2">
      <c r="A231" s="26">
        <v>94</v>
      </c>
      <c r="B231" s="19">
        <f t="shared" si="24"/>
        <v>0</v>
      </c>
      <c r="C231" s="19">
        <f t="shared" si="25"/>
        <v>3</v>
      </c>
      <c r="D231" s="19">
        <v>94</v>
      </c>
      <c r="E231" s="19">
        <v>97</v>
      </c>
      <c r="F231" s="5" t="s">
        <v>977</v>
      </c>
      <c r="G231" s="24">
        <v>12.486666</v>
      </c>
      <c r="H231" s="24">
        <v>-20.046665999999998</v>
      </c>
      <c r="I231" s="5" t="s">
        <v>153</v>
      </c>
      <c r="J231" s="37" t="s">
        <v>984</v>
      </c>
      <c r="K231" s="5">
        <v>1</v>
      </c>
      <c r="L231" s="5">
        <v>1</v>
      </c>
      <c r="M231" s="12">
        <v>0</v>
      </c>
      <c r="N231" s="19">
        <v>-27.1</v>
      </c>
      <c r="O231" s="19" t="s">
        <v>151</v>
      </c>
    </row>
    <row r="232" spans="1:15" s="22" customFormat="1" ht="12.75" customHeight="1" x14ac:dyDescent="0.2">
      <c r="A232" s="26">
        <v>95</v>
      </c>
      <c r="B232" s="19">
        <f t="shared" si="24"/>
        <v>1</v>
      </c>
      <c r="C232" s="19">
        <f t="shared" si="25"/>
        <v>2</v>
      </c>
      <c r="D232" s="19">
        <v>94</v>
      </c>
      <c r="E232" s="19">
        <v>97</v>
      </c>
      <c r="F232" s="5" t="s">
        <v>977</v>
      </c>
      <c r="G232" s="24">
        <v>12.486666</v>
      </c>
      <c r="H232" s="24">
        <v>-20.046665999999998</v>
      </c>
      <c r="I232" s="5" t="s">
        <v>153</v>
      </c>
      <c r="J232" s="37" t="s">
        <v>985</v>
      </c>
      <c r="K232" s="5">
        <v>1</v>
      </c>
      <c r="L232" s="5">
        <v>1</v>
      </c>
      <c r="M232" s="12">
        <v>0</v>
      </c>
      <c r="N232" s="19">
        <v>-28.3</v>
      </c>
      <c r="O232" s="19" t="s">
        <v>151</v>
      </c>
    </row>
    <row r="233" spans="1:15" s="22" customFormat="1" ht="12.75" customHeight="1" x14ac:dyDescent="0.2">
      <c r="A233" s="26">
        <v>95</v>
      </c>
      <c r="B233" s="19">
        <f t="shared" si="24"/>
        <v>1</v>
      </c>
      <c r="C233" s="19">
        <f t="shared" si="25"/>
        <v>2</v>
      </c>
      <c r="D233" s="19">
        <v>94</v>
      </c>
      <c r="E233" s="19">
        <v>97</v>
      </c>
      <c r="F233" s="5" t="s">
        <v>977</v>
      </c>
      <c r="G233" s="24">
        <v>12.486666</v>
      </c>
      <c r="H233" s="24">
        <v>-20.046665999999998</v>
      </c>
      <c r="I233" s="5" t="s">
        <v>153</v>
      </c>
      <c r="J233" s="37" t="s">
        <v>986</v>
      </c>
      <c r="K233" s="5">
        <v>1</v>
      </c>
      <c r="L233" s="5">
        <v>1</v>
      </c>
      <c r="M233" s="12">
        <v>0</v>
      </c>
      <c r="N233" s="19">
        <v>-30.5</v>
      </c>
      <c r="O233" s="19" t="s">
        <v>151</v>
      </c>
    </row>
    <row r="234" spans="1:15" s="22" customFormat="1" ht="12.75" customHeight="1" x14ac:dyDescent="0.2">
      <c r="A234" s="26">
        <v>95</v>
      </c>
      <c r="B234" s="19">
        <f t="shared" si="24"/>
        <v>1</v>
      </c>
      <c r="C234" s="19">
        <f t="shared" si="25"/>
        <v>2</v>
      </c>
      <c r="D234" s="19">
        <v>94</v>
      </c>
      <c r="E234" s="19">
        <v>97</v>
      </c>
      <c r="F234" s="5" t="s">
        <v>977</v>
      </c>
      <c r="G234" s="24">
        <v>12.486666</v>
      </c>
      <c r="H234" s="24">
        <v>-20.046665999999998</v>
      </c>
      <c r="I234" s="5" t="s">
        <v>153</v>
      </c>
      <c r="J234" s="37" t="s">
        <v>987</v>
      </c>
      <c r="K234" s="5">
        <v>1</v>
      </c>
      <c r="L234" s="5">
        <v>1</v>
      </c>
      <c r="M234" s="12">
        <v>0</v>
      </c>
      <c r="N234" s="19">
        <v>-29</v>
      </c>
      <c r="O234" s="19" t="s">
        <v>151</v>
      </c>
    </row>
    <row r="235" spans="1:15" s="22" customFormat="1" ht="12.75" customHeight="1" x14ac:dyDescent="0.2">
      <c r="A235" s="26">
        <v>95</v>
      </c>
      <c r="B235" s="19">
        <f t="shared" si="24"/>
        <v>1</v>
      </c>
      <c r="C235" s="19">
        <f t="shared" si="25"/>
        <v>2</v>
      </c>
      <c r="D235" s="19">
        <v>94</v>
      </c>
      <c r="E235" s="19">
        <v>97</v>
      </c>
      <c r="F235" s="5" t="s">
        <v>977</v>
      </c>
      <c r="G235" s="24">
        <v>12.486666</v>
      </c>
      <c r="H235" s="24">
        <v>-20.046665999999998</v>
      </c>
      <c r="I235" s="5" t="s">
        <v>153</v>
      </c>
      <c r="J235" s="37" t="s">
        <v>988</v>
      </c>
      <c r="K235" s="5">
        <v>1</v>
      </c>
      <c r="L235" s="5">
        <v>1</v>
      </c>
      <c r="M235" s="12">
        <v>0</v>
      </c>
      <c r="N235" s="19">
        <v>-32.4</v>
      </c>
      <c r="O235" s="19" t="s">
        <v>151</v>
      </c>
    </row>
    <row r="236" spans="1:15" s="22" customFormat="1" ht="12.75" customHeight="1" x14ac:dyDescent="0.2">
      <c r="A236" s="26">
        <v>96</v>
      </c>
      <c r="B236" s="19">
        <f t="shared" si="24"/>
        <v>2</v>
      </c>
      <c r="C236" s="19">
        <f t="shared" si="25"/>
        <v>1</v>
      </c>
      <c r="D236" s="19">
        <v>94</v>
      </c>
      <c r="E236" s="19">
        <v>97</v>
      </c>
      <c r="F236" s="5" t="s">
        <v>977</v>
      </c>
      <c r="G236" s="24">
        <v>12.486666</v>
      </c>
      <c r="H236" s="24">
        <v>-20.046665999999998</v>
      </c>
      <c r="I236" s="5" t="s">
        <v>153</v>
      </c>
      <c r="J236" s="37" t="s">
        <v>989</v>
      </c>
      <c r="K236" s="5">
        <v>1</v>
      </c>
      <c r="L236" s="5">
        <v>1</v>
      </c>
      <c r="M236" s="12">
        <v>0</v>
      </c>
      <c r="N236" s="19">
        <v>-32.5</v>
      </c>
      <c r="O236" s="19" t="s">
        <v>151</v>
      </c>
    </row>
    <row r="237" spans="1:15" s="22" customFormat="1" ht="12.75" customHeight="1" x14ac:dyDescent="0.2">
      <c r="A237" s="26">
        <v>96</v>
      </c>
      <c r="B237" s="19">
        <f t="shared" si="24"/>
        <v>2</v>
      </c>
      <c r="C237" s="19">
        <f t="shared" si="25"/>
        <v>1</v>
      </c>
      <c r="D237" s="19">
        <v>94</v>
      </c>
      <c r="E237" s="19">
        <v>97</v>
      </c>
      <c r="F237" s="5" t="s">
        <v>977</v>
      </c>
      <c r="G237" s="24">
        <v>12.486666</v>
      </c>
      <c r="H237" s="24">
        <v>-20.046665999999998</v>
      </c>
      <c r="I237" s="5" t="s">
        <v>153</v>
      </c>
      <c r="J237" s="37" t="s">
        <v>990</v>
      </c>
      <c r="K237" s="5">
        <v>1</v>
      </c>
      <c r="L237" s="5">
        <v>1</v>
      </c>
      <c r="M237" s="12">
        <v>0</v>
      </c>
      <c r="N237" s="19">
        <v>-32.6</v>
      </c>
      <c r="O237" s="19" t="s">
        <v>151</v>
      </c>
    </row>
    <row r="238" spans="1:15" s="22" customFormat="1" ht="12.75" customHeight="1" x14ac:dyDescent="0.2">
      <c r="A238" s="26">
        <v>96</v>
      </c>
      <c r="B238" s="19">
        <f t="shared" si="24"/>
        <v>2</v>
      </c>
      <c r="C238" s="19">
        <f t="shared" si="25"/>
        <v>1</v>
      </c>
      <c r="D238" s="19">
        <v>94</v>
      </c>
      <c r="E238" s="19">
        <v>97</v>
      </c>
      <c r="F238" s="5" t="s">
        <v>977</v>
      </c>
      <c r="G238" s="24">
        <v>12.486666</v>
      </c>
      <c r="H238" s="24">
        <v>-20.046665999999998</v>
      </c>
      <c r="I238" s="5" t="s">
        <v>153</v>
      </c>
      <c r="J238" s="37" t="s">
        <v>991</v>
      </c>
      <c r="K238" s="5">
        <v>1</v>
      </c>
      <c r="L238" s="5">
        <v>1</v>
      </c>
      <c r="M238" s="12">
        <v>0</v>
      </c>
      <c r="N238" s="19">
        <v>-32.700000000000003</v>
      </c>
      <c r="O238" s="19" t="s">
        <v>151</v>
      </c>
    </row>
    <row r="239" spans="1:15" s="22" customFormat="1" ht="12.75" customHeight="1" x14ac:dyDescent="0.2">
      <c r="A239" s="26">
        <v>97</v>
      </c>
      <c r="B239" s="19">
        <f t="shared" si="24"/>
        <v>3</v>
      </c>
      <c r="C239" s="19">
        <f t="shared" si="25"/>
        <v>0</v>
      </c>
      <c r="D239" s="19">
        <v>94</v>
      </c>
      <c r="E239" s="19">
        <v>97</v>
      </c>
      <c r="F239" s="5" t="s">
        <v>977</v>
      </c>
      <c r="G239" s="24">
        <v>12.486666</v>
      </c>
      <c r="H239" s="24">
        <v>-20.046665999999998</v>
      </c>
      <c r="I239" s="5" t="s">
        <v>153</v>
      </c>
      <c r="J239" s="37" t="s">
        <v>992</v>
      </c>
      <c r="K239" s="5">
        <v>1</v>
      </c>
      <c r="L239" s="5">
        <v>1</v>
      </c>
      <c r="M239" s="12">
        <v>0</v>
      </c>
      <c r="N239" s="19">
        <v>-32.299999999999997</v>
      </c>
      <c r="O239" s="19" t="s">
        <v>151</v>
      </c>
    </row>
    <row r="240" spans="1:15" s="22" customFormat="1" ht="12.75" customHeight="1" x14ac:dyDescent="0.2">
      <c r="A240" s="26">
        <v>97</v>
      </c>
      <c r="B240" s="19">
        <f t="shared" si="24"/>
        <v>3</v>
      </c>
      <c r="C240" s="19">
        <f t="shared" si="25"/>
        <v>0</v>
      </c>
      <c r="D240" s="19">
        <v>94</v>
      </c>
      <c r="E240" s="19">
        <v>97</v>
      </c>
      <c r="F240" s="5" t="s">
        <v>977</v>
      </c>
      <c r="G240" s="24">
        <v>12.486666</v>
      </c>
      <c r="H240" s="24">
        <v>-20.046665999999998</v>
      </c>
      <c r="I240" s="5" t="s">
        <v>153</v>
      </c>
      <c r="J240" s="37" t="s">
        <v>993</v>
      </c>
      <c r="K240" s="5">
        <v>1</v>
      </c>
      <c r="L240" s="5">
        <v>1</v>
      </c>
      <c r="M240" s="12">
        <v>0</v>
      </c>
      <c r="N240" s="19">
        <v>-32.4</v>
      </c>
      <c r="O240" s="19" t="s">
        <v>151</v>
      </c>
    </row>
    <row r="241" spans="1:15" x14ac:dyDescent="0.2">
      <c r="A241" s="19">
        <v>94</v>
      </c>
      <c r="B241" s="19">
        <f t="shared" si="22"/>
        <v>9.9999999999994316E-2</v>
      </c>
      <c r="C241" s="19">
        <f t="shared" si="23"/>
        <v>6</v>
      </c>
      <c r="D241" s="19">
        <v>93.9</v>
      </c>
      <c r="E241" s="19">
        <v>100</v>
      </c>
      <c r="F241" s="5" t="s">
        <v>698</v>
      </c>
      <c r="G241" s="24">
        <v>27.9375</v>
      </c>
      <c r="H241" s="24">
        <v>-12.926299999999999</v>
      </c>
      <c r="I241" s="5" t="s">
        <v>713</v>
      </c>
      <c r="J241" s="5" t="s">
        <v>714</v>
      </c>
      <c r="K241" s="25">
        <v>1</v>
      </c>
      <c r="L241" s="25">
        <v>1</v>
      </c>
      <c r="M241" s="12">
        <v>0</v>
      </c>
      <c r="N241" s="19">
        <v>-30.8</v>
      </c>
      <c r="O241" s="19" t="s">
        <v>715</v>
      </c>
    </row>
    <row r="242" spans="1:15" x14ac:dyDescent="0.2">
      <c r="A242" s="19">
        <v>94</v>
      </c>
      <c r="B242" s="19">
        <f t="shared" si="22"/>
        <v>9.9999999999994316E-2</v>
      </c>
      <c r="C242" s="19">
        <f t="shared" si="23"/>
        <v>6</v>
      </c>
      <c r="D242" s="19">
        <v>93.9</v>
      </c>
      <c r="E242" s="19">
        <v>100</v>
      </c>
      <c r="F242" s="5" t="s">
        <v>698</v>
      </c>
      <c r="G242" s="24">
        <v>27.9375</v>
      </c>
      <c r="H242" s="24">
        <v>-12.926299999999999</v>
      </c>
      <c r="I242" s="5" t="s">
        <v>713</v>
      </c>
      <c r="J242" s="5" t="s">
        <v>714</v>
      </c>
      <c r="K242" s="25">
        <v>1</v>
      </c>
      <c r="L242" s="25">
        <v>1</v>
      </c>
      <c r="M242" s="12">
        <v>0</v>
      </c>
      <c r="N242" s="19">
        <v>-29.7</v>
      </c>
      <c r="O242" s="19" t="s">
        <v>715</v>
      </c>
    </row>
    <row r="243" spans="1:15" x14ac:dyDescent="0.2">
      <c r="A243" s="19">
        <v>94</v>
      </c>
      <c r="B243" s="19">
        <f t="shared" si="22"/>
        <v>9.9999999999994316E-2</v>
      </c>
      <c r="C243" s="19">
        <f t="shared" si="23"/>
        <v>6</v>
      </c>
      <c r="D243" s="19">
        <v>93.9</v>
      </c>
      <c r="E243" s="19">
        <v>100</v>
      </c>
      <c r="F243" s="5" t="s">
        <v>698</v>
      </c>
      <c r="G243" s="24">
        <v>27.9375</v>
      </c>
      <c r="H243" s="24">
        <v>-12.926299999999999</v>
      </c>
      <c r="I243" s="5" t="s">
        <v>713</v>
      </c>
      <c r="J243" s="5" t="s">
        <v>714</v>
      </c>
      <c r="K243" s="25">
        <v>1</v>
      </c>
      <c r="L243" s="25">
        <v>1</v>
      </c>
      <c r="M243" s="12">
        <v>0</v>
      </c>
      <c r="N243" s="19">
        <v>-30</v>
      </c>
      <c r="O243" s="19" t="s">
        <v>715</v>
      </c>
    </row>
    <row r="244" spans="1:15" ht="13.35" customHeight="1" x14ac:dyDescent="0.2">
      <c r="A244" s="19">
        <v>94</v>
      </c>
      <c r="B244" s="19">
        <f t="shared" si="22"/>
        <v>9.9999999999994316E-2</v>
      </c>
      <c r="C244" s="19">
        <f t="shared" si="23"/>
        <v>3</v>
      </c>
      <c r="D244" s="19">
        <v>93.9</v>
      </c>
      <c r="E244" s="19">
        <v>97</v>
      </c>
      <c r="F244" s="5" t="s">
        <v>698</v>
      </c>
      <c r="G244" s="24">
        <v>45.405332999999999</v>
      </c>
      <c r="H244" s="24">
        <v>-44.785832999999997</v>
      </c>
      <c r="I244" s="5" t="s">
        <v>145</v>
      </c>
      <c r="J244" s="5" t="s">
        <v>700</v>
      </c>
      <c r="K244" s="25">
        <v>1</v>
      </c>
      <c r="L244" s="25">
        <v>1</v>
      </c>
      <c r="M244" s="12">
        <v>0</v>
      </c>
      <c r="N244" s="19">
        <v>-30.7</v>
      </c>
      <c r="O244" s="19" t="s">
        <v>701</v>
      </c>
    </row>
    <row r="245" spans="1:15" ht="13.35" customHeight="1" x14ac:dyDescent="0.2">
      <c r="A245" s="19">
        <v>94</v>
      </c>
      <c r="B245" s="19">
        <f t="shared" si="22"/>
        <v>9.9999999999994316E-2</v>
      </c>
      <c r="C245" s="19">
        <f t="shared" si="23"/>
        <v>3</v>
      </c>
      <c r="D245" s="19">
        <v>93.9</v>
      </c>
      <c r="E245" s="19">
        <v>97</v>
      </c>
      <c r="F245" s="5" t="s">
        <v>698</v>
      </c>
      <c r="G245" s="24">
        <v>45.405332999999999</v>
      </c>
      <c r="H245" s="24">
        <v>-44.785832999999997</v>
      </c>
      <c r="I245" s="5" t="s">
        <v>145</v>
      </c>
      <c r="J245" s="5" t="s">
        <v>704</v>
      </c>
      <c r="K245" s="25">
        <v>1</v>
      </c>
      <c r="L245" s="25">
        <v>1</v>
      </c>
      <c r="M245" s="12">
        <v>0</v>
      </c>
      <c r="N245" s="19">
        <v>-31.6</v>
      </c>
      <c r="O245" s="19" t="s">
        <v>701</v>
      </c>
    </row>
    <row r="246" spans="1:15" ht="13.35" customHeight="1" x14ac:dyDescent="0.2">
      <c r="A246" s="19">
        <v>95</v>
      </c>
      <c r="B246" s="19">
        <f t="shared" si="22"/>
        <v>1.0999999999999943</v>
      </c>
      <c r="C246" s="19">
        <f t="shared" si="23"/>
        <v>2</v>
      </c>
      <c r="D246" s="19">
        <v>93.9</v>
      </c>
      <c r="E246" s="19">
        <v>97</v>
      </c>
      <c r="F246" s="5" t="s">
        <v>698</v>
      </c>
      <c r="G246" s="24">
        <v>45.405333300000002</v>
      </c>
      <c r="H246" s="24">
        <f>-44.7858333</f>
        <v>-44.7858333</v>
      </c>
      <c r="I246" s="5" t="s">
        <v>145</v>
      </c>
      <c r="J246" s="5" t="s">
        <v>726</v>
      </c>
      <c r="K246" s="25">
        <v>1</v>
      </c>
      <c r="L246" s="25">
        <v>1</v>
      </c>
      <c r="M246" s="12">
        <v>0</v>
      </c>
      <c r="N246" s="19">
        <v>-31.1</v>
      </c>
      <c r="O246" s="19" t="s">
        <v>701</v>
      </c>
    </row>
    <row r="247" spans="1:15" ht="13.35" customHeight="1" x14ac:dyDescent="0.2">
      <c r="A247" s="19">
        <v>95</v>
      </c>
      <c r="B247" s="19">
        <f t="shared" si="22"/>
        <v>1.0999999999999943</v>
      </c>
      <c r="C247" s="19">
        <f t="shared" si="23"/>
        <v>2</v>
      </c>
      <c r="D247" s="19">
        <v>93.9</v>
      </c>
      <c r="E247" s="19">
        <v>97</v>
      </c>
      <c r="F247" s="5" t="s">
        <v>698</v>
      </c>
      <c r="G247" s="24">
        <v>45.405333300000002</v>
      </c>
      <c r="H247" s="24">
        <f>-44.7858333</f>
        <v>-44.7858333</v>
      </c>
      <c r="I247" s="5" t="s">
        <v>145</v>
      </c>
      <c r="J247" s="5" t="s">
        <v>727</v>
      </c>
      <c r="K247" s="25">
        <v>1</v>
      </c>
      <c r="L247" s="25">
        <v>1</v>
      </c>
      <c r="M247" s="12">
        <v>0</v>
      </c>
      <c r="N247" s="19">
        <v>-30</v>
      </c>
      <c r="O247" s="19" t="s">
        <v>701</v>
      </c>
    </row>
    <row r="248" spans="1:15" ht="13.35" customHeight="1" x14ac:dyDescent="0.2">
      <c r="A248" s="19">
        <v>95.5</v>
      </c>
      <c r="B248" s="19">
        <f t="shared" si="22"/>
        <v>1.5999999999999943</v>
      </c>
      <c r="C248" s="19">
        <f t="shared" si="23"/>
        <v>1.5</v>
      </c>
      <c r="D248" s="19">
        <v>93.9</v>
      </c>
      <c r="E248" s="19">
        <v>97</v>
      </c>
      <c r="F248" s="5" t="s">
        <v>698</v>
      </c>
      <c r="G248" s="24">
        <v>45.405333300000002</v>
      </c>
      <c r="H248" s="24">
        <v>-44.7858333</v>
      </c>
      <c r="I248" s="5" t="s">
        <v>145</v>
      </c>
      <c r="J248" s="5" t="s">
        <v>736</v>
      </c>
      <c r="K248" s="25">
        <v>1</v>
      </c>
      <c r="L248" s="25">
        <v>1</v>
      </c>
      <c r="M248" s="12">
        <v>0</v>
      </c>
      <c r="N248" s="19">
        <v>-30.9</v>
      </c>
      <c r="O248" s="19" t="s">
        <v>701</v>
      </c>
    </row>
    <row r="249" spans="1:15" x14ac:dyDescent="0.2">
      <c r="A249" s="19">
        <v>95.9</v>
      </c>
      <c r="B249" s="19">
        <f t="shared" si="22"/>
        <v>2</v>
      </c>
      <c r="C249" s="19">
        <f t="shared" si="23"/>
        <v>1.0999999999999943</v>
      </c>
      <c r="D249" s="19">
        <v>93.9</v>
      </c>
      <c r="E249" s="19">
        <v>97</v>
      </c>
      <c r="F249" s="5" t="s">
        <v>698</v>
      </c>
      <c r="G249" s="24">
        <v>45.405333300000002</v>
      </c>
      <c r="H249" s="24">
        <v>-44.7858333</v>
      </c>
      <c r="I249" s="5" t="s">
        <v>145</v>
      </c>
      <c r="J249" s="5" t="s">
        <v>149</v>
      </c>
      <c r="K249" s="25">
        <v>1</v>
      </c>
      <c r="L249" s="25">
        <v>1</v>
      </c>
      <c r="M249" s="12">
        <v>0</v>
      </c>
      <c r="N249" s="19">
        <v>-30.3</v>
      </c>
      <c r="O249" s="19" t="s">
        <v>701</v>
      </c>
    </row>
    <row r="250" spans="1:15" x14ac:dyDescent="0.2">
      <c r="A250" s="19">
        <v>96.3</v>
      </c>
      <c r="B250" s="19">
        <f t="shared" si="22"/>
        <v>2.3999999999999915</v>
      </c>
      <c r="C250" s="19">
        <f t="shared" si="23"/>
        <v>0.70000000000000284</v>
      </c>
      <c r="D250" s="19">
        <v>93.9</v>
      </c>
      <c r="E250" s="19">
        <v>97</v>
      </c>
      <c r="F250" s="5" t="s">
        <v>698</v>
      </c>
      <c r="G250" s="24">
        <v>45.405333300000002</v>
      </c>
      <c r="H250" s="24">
        <v>-44.7858333</v>
      </c>
      <c r="I250" s="5" t="s">
        <v>145</v>
      </c>
      <c r="J250" s="5" t="s">
        <v>748</v>
      </c>
      <c r="K250" s="25">
        <v>1</v>
      </c>
      <c r="L250" s="25">
        <v>1</v>
      </c>
      <c r="M250" s="12">
        <v>0</v>
      </c>
      <c r="N250" s="19">
        <v>-30.6</v>
      </c>
      <c r="O250" s="19" t="s">
        <v>701</v>
      </c>
    </row>
    <row r="251" spans="1:15" x14ac:dyDescent="0.2">
      <c r="A251" s="19">
        <v>96.7</v>
      </c>
      <c r="B251" s="19">
        <f t="shared" si="22"/>
        <v>2.7999999999999972</v>
      </c>
      <c r="C251" s="19">
        <f t="shared" si="23"/>
        <v>0.29999999999999716</v>
      </c>
      <c r="D251" s="19">
        <v>93.9</v>
      </c>
      <c r="E251" s="19">
        <v>97</v>
      </c>
      <c r="F251" s="5" t="s">
        <v>698</v>
      </c>
      <c r="G251" s="24">
        <v>45.405333300000002</v>
      </c>
      <c r="H251" s="24">
        <v>-44.7858333</v>
      </c>
      <c r="I251" s="5" t="s">
        <v>145</v>
      </c>
      <c r="J251" s="5" t="s">
        <v>749</v>
      </c>
      <c r="K251" s="25">
        <v>1</v>
      </c>
      <c r="L251" s="25">
        <v>1</v>
      </c>
      <c r="M251" s="12">
        <v>0</v>
      </c>
      <c r="N251" s="19">
        <v>-31.3</v>
      </c>
      <c r="O251" s="19" t="s">
        <v>701</v>
      </c>
    </row>
    <row r="252" spans="1:15" x14ac:dyDescent="0.2">
      <c r="A252" s="19">
        <v>96.8</v>
      </c>
      <c r="B252" s="19">
        <f t="shared" ref="B252:B253" si="26">ABS(A252-D252)</f>
        <v>2.8999999999999915</v>
      </c>
      <c r="C252" s="19">
        <f t="shared" ref="C252:C253" si="27">ABS(E252-A252)</f>
        <v>0.20000000000000284</v>
      </c>
      <c r="D252" s="19">
        <v>93.9</v>
      </c>
      <c r="E252" s="19">
        <v>97</v>
      </c>
      <c r="F252" s="5" t="s">
        <v>698</v>
      </c>
      <c r="G252" s="24">
        <v>45.405333300000002</v>
      </c>
      <c r="H252" s="24">
        <v>-44.7858333</v>
      </c>
      <c r="I252" s="5" t="s">
        <v>145</v>
      </c>
      <c r="J252" s="5" t="s">
        <v>1171</v>
      </c>
      <c r="K252" s="25">
        <v>1</v>
      </c>
      <c r="L252" s="25">
        <v>1</v>
      </c>
      <c r="M252" s="12">
        <v>0</v>
      </c>
      <c r="N252" s="19">
        <v>-33</v>
      </c>
      <c r="O252" s="19" t="s">
        <v>701</v>
      </c>
    </row>
    <row r="253" spans="1:15" x14ac:dyDescent="0.2">
      <c r="A253" s="19">
        <v>97</v>
      </c>
      <c r="B253" s="19">
        <f t="shared" si="26"/>
        <v>3.0999999999999943</v>
      </c>
      <c r="C253" s="19">
        <f t="shared" si="27"/>
        <v>0</v>
      </c>
      <c r="D253" s="19">
        <v>93.9</v>
      </c>
      <c r="E253" s="19">
        <v>97</v>
      </c>
      <c r="F253" s="5" t="s">
        <v>698</v>
      </c>
      <c r="G253" s="24">
        <v>45.405333300000002</v>
      </c>
      <c r="H253" s="24">
        <v>-44.7858333</v>
      </c>
      <c r="I253" s="5" t="s">
        <v>145</v>
      </c>
      <c r="J253" s="5" t="s">
        <v>1172</v>
      </c>
      <c r="K253" s="25">
        <v>1</v>
      </c>
      <c r="L253" s="25">
        <v>1</v>
      </c>
      <c r="M253" s="12">
        <v>0</v>
      </c>
      <c r="N253" s="19">
        <v>-32.1</v>
      </c>
      <c r="O253" s="19" t="s">
        <v>701</v>
      </c>
    </row>
    <row r="254" spans="1:15" ht="13.35" customHeight="1" x14ac:dyDescent="0.2">
      <c r="A254" s="26">
        <v>94</v>
      </c>
      <c r="B254" s="19">
        <f t="shared" ref="B254:B271" si="28">ABS(A254-D254)</f>
        <v>9.9999999999994316E-2</v>
      </c>
      <c r="C254" s="19">
        <f t="shared" ref="C254:C271" si="29">ABS(E254-A254)</f>
        <v>3</v>
      </c>
      <c r="D254" s="19">
        <v>93.9</v>
      </c>
      <c r="E254" s="19">
        <v>97</v>
      </c>
      <c r="F254" s="5" t="s">
        <v>698</v>
      </c>
      <c r="G254" s="24">
        <v>9.2561110000000006</v>
      </c>
      <c r="H254" s="24">
        <v>-54.578054999999999</v>
      </c>
      <c r="I254" s="5" t="s">
        <v>705</v>
      </c>
      <c r="J254" s="5" t="s">
        <v>706</v>
      </c>
      <c r="K254" s="25">
        <v>1</v>
      </c>
      <c r="L254" s="25">
        <v>1</v>
      </c>
      <c r="M254" s="12">
        <v>0</v>
      </c>
      <c r="N254" s="19">
        <v>-29.3</v>
      </c>
      <c r="O254" s="19" t="s">
        <v>707</v>
      </c>
    </row>
    <row r="255" spans="1:15" ht="13.35" customHeight="1" x14ac:dyDescent="0.2">
      <c r="A255" s="26">
        <v>94</v>
      </c>
      <c r="B255" s="19">
        <f t="shared" si="28"/>
        <v>9.9999999999994316E-2</v>
      </c>
      <c r="C255" s="19">
        <f t="shared" si="29"/>
        <v>3</v>
      </c>
      <c r="D255" s="19">
        <v>93.9</v>
      </c>
      <c r="E255" s="19">
        <v>97</v>
      </c>
      <c r="F255" s="5" t="s">
        <v>698</v>
      </c>
      <c r="G255" s="24">
        <v>9.2561110000000006</v>
      </c>
      <c r="H255" s="24">
        <v>-54.578054999999999</v>
      </c>
      <c r="I255" s="5" t="s">
        <v>705</v>
      </c>
      <c r="J255" s="5" t="s">
        <v>709</v>
      </c>
      <c r="K255" s="25">
        <v>1</v>
      </c>
      <c r="L255" s="25">
        <v>1</v>
      </c>
      <c r="M255" s="12">
        <v>0</v>
      </c>
      <c r="N255" s="19">
        <v>-30.5</v>
      </c>
      <c r="O255" s="19" t="s">
        <v>707</v>
      </c>
    </row>
    <row r="256" spans="1:15" ht="13.35" customHeight="1" x14ac:dyDescent="0.2">
      <c r="A256" s="26">
        <v>94</v>
      </c>
      <c r="B256" s="19">
        <f t="shared" si="28"/>
        <v>9.9999999999994316E-2</v>
      </c>
      <c r="C256" s="19">
        <f t="shared" si="29"/>
        <v>3</v>
      </c>
      <c r="D256" s="19">
        <v>93.9</v>
      </c>
      <c r="E256" s="19">
        <v>97</v>
      </c>
      <c r="F256" s="5" t="s">
        <v>698</v>
      </c>
      <c r="G256" s="24">
        <v>9.2561110000000006</v>
      </c>
      <c r="H256" s="24">
        <v>-54.578054999999999</v>
      </c>
      <c r="I256" s="5" t="s">
        <v>705</v>
      </c>
      <c r="J256" s="5" t="s">
        <v>710</v>
      </c>
      <c r="K256" s="25">
        <v>1</v>
      </c>
      <c r="L256" s="25">
        <v>1</v>
      </c>
      <c r="M256" s="12">
        <v>0</v>
      </c>
      <c r="N256" s="19">
        <v>-30.8</v>
      </c>
      <c r="O256" s="19" t="s">
        <v>707</v>
      </c>
    </row>
    <row r="257" spans="1:15" ht="13.35" customHeight="1" x14ac:dyDescent="0.2">
      <c r="A257" s="26">
        <v>95</v>
      </c>
      <c r="B257" s="19">
        <f t="shared" si="28"/>
        <v>1.0999999999999943</v>
      </c>
      <c r="C257" s="19">
        <f t="shared" si="29"/>
        <v>2</v>
      </c>
      <c r="D257" s="19">
        <v>93.9</v>
      </c>
      <c r="E257" s="19">
        <v>97</v>
      </c>
      <c r="F257" s="5" t="s">
        <v>698</v>
      </c>
      <c r="G257" s="24">
        <v>9.2561111</v>
      </c>
      <c r="H257" s="24">
        <f>-54.57805556</f>
        <v>-54.578055560000003</v>
      </c>
      <c r="I257" s="5" t="s">
        <v>705</v>
      </c>
      <c r="J257" s="5" t="s">
        <v>728</v>
      </c>
      <c r="K257" s="25">
        <v>1</v>
      </c>
      <c r="L257" s="25">
        <v>1</v>
      </c>
      <c r="M257" s="12">
        <v>0</v>
      </c>
      <c r="N257" s="19">
        <v>-30</v>
      </c>
      <c r="O257" s="19" t="s">
        <v>707</v>
      </c>
    </row>
    <row r="258" spans="1:15" ht="13.35" customHeight="1" x14ac:dyDescent="0.2">
      <c r="A258" s="26">
        <v>95</v>
      </c>
      <c r="B258" s="19">
        <f t="shared" si="28"/>
        <v>1.0999999999999943</v>
      </c>
      <c r="C258" s="19">
        <f t="shared" si="29"/>
        <v>2</v>
      </c>
      <c r="D258" s="19">
        <v>93.9</v>
      </c>
      <c r="E258" s="19">
        <v>97</v>
      </c>
      <c r="F258" s="5" t="s">
        <v>698</v>
      </c>
      <c r="G258" s="24">
        <v>9.2561111</v>
      </c>
      <c r="H258" s="24">
        <f>-54.57805556</f>
        <v>-54.578055560000003</v>
      </c>
      <c r="I258" s="5" t="s">
        <v>705</v>
      </c>
      <c r="J258" s="5" t="s">
        <v>729</v>
      </c>
      <c r="K258" s="25">
        <v>1</v>
      </c>
      <c r="L258" s="25">
        <v>1</v>
      </c>
      <c r="M258" s="12">
        <v>0</v>
      </c>
      <c r="N258" s="19">
        <v>-30.1</v>
      </c>
      <c r="O258" s="19" t="s">
        <v>707</v>
      </c>
    </row>
    <row r="259" spans="1:15" x14ac:dyDescent="0.2">
      <c r="A259" s="26">
        <v>95</v>
      </c>
      <c r="B259" s="19">
        <f t="shared" si="28"/>
        <v>1.0999999999999943</v>
      </c>
      <c r="C259" s="19">
        <f t="shared" si="29"/>
        <v>2</v>
      </c>
      <c r="D259" s="19">
        <v>93.9</v>
      </c>
      <c r="E259" s="19">
        <v>97</v>
      </c>
      <c r="F259" s="5" t="s">
        <v>698</v>
      </c>
      <c r="G259" s="24">
        <v>9.2561111</v>
      </c>
      <c r="H259" s="24">
        <f>-54.57805556</f>
        <v>-54.578055560000003</v>
      </c>
      <c r="I259" s="5" t="s">
        <v>705</v>
      </c>
      <c r="J259" s="5" t="s">
        <v>730</v>
      </c>
      <c r="K259" s="25">
        <v>1</v>
      </c>
      <c r="L259" s="25">
        <v>1</v>
      </c>
      <c r="M259" s="12">
        <v>0</v>
      </c>
      <c r="N259" s="19">
        <v>-29.5</v>
      </c>
      <c r="O259" s="19" t="s">
        <v>707</v>
      </c>
    </row>
    <row r="260" spans="1:15" x14ac:dyDescent="0.2">
      <c r="A260" s="26">
        <f>AVERAGE(D260:E260)</f>
        <v>95.45</v>
      </c>
      <c r="B260" s="19">
        <f t="shared" si="28"/>
        <v>1.5499999999999972</v>
      </c>
      <c r="C260" s="19">
        <f t="shared" si="29"/>
        <v>1.5499999999999972</v>
      </c>
      <c r="D260" s="19">
        <v>93.9</v>
      </c>
      <c r="E260" s="19">
        <v>97</v>
      </c>
      <c r="F260" s="5" t="s">
        <v>698</v>
      </c>
      <c r="G260" s="24">
        <v>9.2561099999999996</v>
      </c>
      <c r="H260" s="24">
        <v>-54.578055599999999</v>
      </c>
      <c r="I260" s="5" t="s">
        <v>737</v>
      </c>
      <c r="J260" s="5" t="s">
        <v>738</v>
      </c>
      <c r="K260" s="25">
        <v>1</v>
      </c>
      <c r="L260" s="25">
        <v>0</v>
      </c>
      <c r="M260" s="12">
        <v>0</v>
      </c>
      <c r="N260" s="19">
        <v>-29.4</v>
      </c>
      <c r="O260" s="19" t="s">
        <v>707</v>
      </c>
    </row>
    <row r="261" spans="1:15" x14ac:dyDescent="0.2">
      <c r="A261" s="26">
        <v>96</v>
      </c>
      <c r="B261" s="19">
        <f t="shared" si="28"/>
        <v>2.0999999999999943</v>
      </c>
      <c r="C261" s="19">
        <f t="shared" si="29"/>
        <v>1</v>
      </c>
      <c r="D261" s="19">
        <v>93.9</v>
      </c>
      <c r="E261" s="19">
        <v>97</v>
      </c>
      <c r="F261" s="5" t="s">
        <v>698</v>
      </c>
      <c r="G261" s="24">
        <v>9.2561099999999996</v>
      </c>
      <c r="H261" s="24">
        <v>-54.578055599999999</v>
      </c>
      <c r="I261" s="5" t="s">
        <v>705</v>
      </c>
      <c r="J261" s="5" t="s">
        <v>743</v>
      </c>
      <c r="K261" s="25">
        <v>1</v>
      </c>
      <c r="L261" s="25">
        <v>1</v>
      </c>
      <c r="M261" s="12">
        <v>0</v>
      </c>
      <c r="N261" s="19">
        <v>-29.2</v>
      </c>
      <c r="O261" s="19" t="s">
        <v>707</v>
      </c>
    </row>
    <row r="262" spans="1:15" x14ac:dyDescent="0.2">
      <c r="A262" s="26">
        <v>96</v>
      </c>
      <c r="B262" s="19">
        <f t="shared" si="28"/>
        <v>2.0999999999999943</v>
      </c>
      <c r="C262" s="19">
        <f t="shared" si="29"/>
        <v>1</v>
      </c>
      <c r="D262" s="19">
        <v>93.9</v>
      </c>
      <c r="E262" s="19">
        <v>97</v>
      </c>
      <c r="F262" s="5" t="s">
        <v>698</v>
      </c>
      <c r="G262" s="24">
        <v>9.2561099999999996</v>
      </c>
      <c r="H262" s="24">
        <v>-54.578055599999999</v>
      </c>
      <c r="I262" s="5" t="s">
        <v>705</v>
      </c>
      <c r="J262" s="5" t="s">
        <v>744</v>
      </c>
      <c r="K262" s="25">
        <v>1</v>
      </c>
      <c r="L262" s="25">
        <v>1</v>
      </c>
      <c r="M262" s="12">
        <v>0</v>
      </c>
      <c r="N262" s="19">
        <v>-30.5</v>
      </c>
      <c r="O262" s="19" t="s">
        <v>707</v>
      </c>
    </row>
    <row r="263" spans="1:15" x14ac:dyDescent="0.2">
      <c r="A263" s="26">
        <v>96</v>
      </c>
      <c r="B263" s="19">
        <f t="shared" si="28"/>
        <v>2.0999999999999943</v>
      </c>
      <c r="C263" s="19">
        <f t="shared" si="29"/>
        <v>1</v>
      </c>
      <c r="D263" s="19">
        <v>93.9</v>
      </c>
      <c r="E263" s="19">
        <v>97</v>
      </c>
      <c r="F263" s="5" t="s">
        <v>698</v>
      </c>
      <c r="G263" s="24">
        <v>9.2561099999999996</v>
      </c>
      <c r="H263" s="24">
        <v>-54.578055599999999</v>
      </c>
      <c r="I263" s="5" t="s">
        <v>705</v>
      </c>
      <c r="J263" s="5" t="s">
        <v>745</v>
      </c>
      <c r="K263" s="25">
        <v>1</v>
      </c>
      <c r="L263" s="25">
        <v>1</v>
      </c>
      <c r="M263" s="12">
        <v>0</v>
      </c>
      <c r="N263" s="19">
        <v>-29.9</v>
      </c>
      <c r="O263" s="19" t="s">
        <v>707</v>
      </c>
    </row>
    <row r="264" spans="1:15" x14ac:dyDescent="0.2">
      <c r="A264" s="26">
        <v>97</v>
      </c>
      <c r="B264" s="19">
        <f t="shared" si="28"/>
        <v>3.0999999999999943</v>
      </c>
      <c r="C264" s="19">
        <f t="shared" si="29"/>
        <v>0</v>
      </c>
      <c r="D264" s="19">
        <v>93.9</v>
      </c>
      <c r="E264" s="19">
        <v>97</v>
      </c>
      <c r="F264" s="5" t="s">
        <v>698</v>
      </c>
      <c r="G264" s="24">
        <v>9.2561099999999996</v>
      </c>
      <c r="H264" s="24">
        <v>-54.578055599999999</v>
      </c>
      <c r="I264" s="5" t="s">
        <v>705</v>
      </c>
      <c r="J264" s="5" t="s">
        <v>753</v>
      </c>
      <c r="K264" s="25">
        <v>1</v>
      </c>
      <c r="L264" s="25">
        <v>1</v>
      </c>
      <c r="M264" s="12">
        <v>0</v>
      </c>
      <c r="N264" s="19">
        <v>-30</v>
      </c>
      <c r="O264" s="19" t="s">
        <v>707</v>
      </c>
    </row>
    <row r="265" spans="1:15" x14ac:dyDescent="0.2">
      <c r="A265" s="26">
        <v>97</v>
      </c>
      <c r="B265" s="19">
        <f t="shared" si="28"/>
        <v>3.0999999999999943</v>
      </c>
      <c r="C265" s="19">
        <f t="shared" si="29"/>
        <v>0</v>
      </c>
      <c r="D265" s="19">
        <v>93.9</v>
      </c>
      <c r="E265" s="19">
        <v>97</v>
      </c>
      <c r="F265" s="5" t="s">
        <v>698</v>
      </c>
      <c r="G265" s="24">
        <v>9.2561099999999996</v>
      </c>
      <c r="H265" s="24">
        <v>-54.578055599999999</v>
      </c>
      <c r="I265" s="5" t="s">
        <v>705</v>
      </c>
      <c r="J265" s="5" t="s">
        <v>754</v>
      </c>
      <c r="K265" s="25">
        <v>1</v>
      </c>
      <c r="L265" s="25">
        <v>1</v>
      </c>
      <c r="M265" s="12">
        <v>0</v>
      </c>
      <c r="N265" s="19">
        <v>-30.1</v>
      </c>
      <c r="O265" s="19" t="s">
        <v>707</v>
      </c>
    </row>
    <row r="266" spans="1:15" x14ac:dyDescent="0.2">
      <c r="A266" s="26">
        <v>97</v>
      </c>
      <c r="B266" s="19">
        <f t="shared" si="28"/>
        <v>3.0999999999999943</v>
      </c>
      <c r="C266" s="19">
        <f t="shared" si="29"/>
        <v>0</v>
      </c>
      <c r="D266" s="19">
        <v>93.9</v>
      </c>
      <c r="E266" s="19">
        <v>97</v>
      </c>
      <c r="F266" s="5" t="s">
        <v>698</v>
      </c>
      <c r="G266" s="24">
        <v>9.2561099999999996</v>
      </c>
      <c r="H266" s="24">
        <v>-54.578055599999999</v>
      </c>
      <c r="I266" s="5" t="s">
        <v>705</v>
      </c>
      <c r="J266" s="5" t="s">
        <v>755</v>
      </c>
      <c r="K266" s="25">
        <v>1</v>
      </c>
      <c r="L266" s="25">
        <v>1</v>
      </c>
      <c r="M266" s="12">
        <v>0</v>
      </c>
      <c r="N266" s="19">
        <v>-31.3</v>
      </c>
      <c r="O266" s="19" t="s">
        <v>707</v>
      </c>
    </row>
    <row r="267" spans="1:15" x14ac:dyDescent="0.2">
      <c r="A267" s="26">
        <v>97</v>
      </c>
      <c r="B267" s="19">
        <f t="shared" si="28"/>
        <v>3.0999999999999943</v>
      </c>
      <c r="C267" s="19">
        <f t="shared" si="29"/>
        <v>0</v>
      </c>
      <c r="D267" s="19">
        <v>93.9</v>
      </c>
      <c r="E267" s="19">
        <v>97</v>
      </c>
      <c r="F267" s="5" t="s">
        <v>698</v>
      </c>
      <c r="G267" s="24">
        <v>9.2561099999999996</v>
      </c>
      <c r="H267" s="24">
        <v>-54.578055599999999</v>
      </c>
      <c r="I267" s="5" t="s">
        <v>705</v>
      </c>
      <c r="J267" s="5" t="s">
        <v>756</v>
      </c>
      <c r="K267" s="25">
        <v>1</v>
      </c>
      <c r="L267" s="25">
        <v>1</v>
      </c>
      <c r="M267" s="12">
        <v>0</v>
      </c>
      <c r="N267" s="19">
        <v>-31.7</v>
      </c>
      <c r="O267" s="19" t="s">
        <v>707</v>
      </c>
    </row>
    <row r="268" spans="1:15" x14ac:dyDescent="0.2">
      <c r="A268" s="26">
        <v>94</v>
      </c>
      <c r="B268" s="19">
        <f t="shared" si="28"/>
        <v>2</v>
      </c>
      <c r="C268" s="19">
        <f t="shared" si="29"/>
        <v>2</v>
      </c>
      <c r="D268" s="19">
        <v>92</v>
      </c>
      <c r="E268" s="19">
        <v>96</v>
      </c>
      <c r="F268" s="5" t="s">
        <v>698</v>
      </c>
      <c r="G268" s="24">
        <v>9.894997</v>
      </c>
      <c r="H268" s="24">
        <v>11.254386999999999</v>
      </c>
      <c r="I268" s="28" t="s">
        <v>687</v>
      </c>
      <c r="J268" s="35">
        <v>55001</v>
      </c>
      <c r="K268" s="29">
        <v>0</v>
      </c>
      <c r="L268" s="29">
        <v>0</v>
      </c>
      <c r="M268" s="12">
        <v>0</v>
      </c>
      <c r="N268" s="30">
        <f>AVERAGE(-27.43,-27.46,-27.38)</f>
        <v>-27.423333333333332</v>
      </c>
      <c r="O268" s="19" t="s">
        <v>1099</v>
      </c>
    </row>
    <row r="269" spans="1:15" x14ac:dyDescent="0.2">
      <c r="A269" s="26">
        <v>94</v>
      </c>
      <c r="B269" s="19">
        <f t="shared" si="28"/>
        <v>2</v>
      </c>
      <c r="C269" s="19">
        <f t="shared" si="29"/>
        <v>2</v>
      </c>
      <c r="D269" s="19">
        <v>92</v>
      </c>
      <c r="E269" s="19">
        <v>96</v>
      </c>
      <c r="F269" s="5" t="s">
        <v>698</v>
      </c>
      <c r="G269" s="24">
        <v>30.384015999999999</v>
      </c>
      <c r="H269" s="24">
        <v>49.135247</v>
      </c>
      <c r="I269" s="28" t="s">
        <v>699</v>
      </c>
      <c r="J269" s="35">
        <v>36925</v>
      </c>
      <c r="K269" s="29">
        <v>0</v>
      </c>
      <c r="L269" s="29">
        <v>0</v>
      </c>
      <c r="M269" s="12">
        <v>0</v>
      </c>
      <c r="N269" s="30">
        <f>AVERAGE(-29.92,-29.87,-30.2)</f>
        <v>-29.99666666666667</v>
      </c>
      <c r="O269" s="26" t="s">
        <v>1099</v>
      </c>
    </row>
    <row r="270" spans="1:15" x14ac:dyDescent="0.2">
      <c r="A270" s="26">
        <v>94</v>
      </c>
      <c r="B270" s="19">
        <f t="shared" si="28"/>
        <v>2</v>
      </c>
      <c r="C270" s="19">
        <f t="shared" si="29"/>
        <v>2</v>
      </c>
      <c r="D270" s="19">
        <v>92</v>
      </c>
      <c r="E270" s="19">
        <v>96</v>
      </c>
      <c r="F270" s="5" t="s">
        <v>698</v>
      </c>
      <c r="G270" s="24">
        <v>-25.621224000000002</v>
      </c>
      <c r="H270" s="24">
        <v>-59.803187000000001</v>
      </c>
      <c r="I270" s="28" t="s">
        <v>717</v>
      </c>
      <c r="J270" s="35" t="s">
        <v>718</v>
      </c>
      <c r="K270" s="29">
        <v>0</v>
      </c>
      <c r="L270" s="29">
        <v>0</v>
      </c>
      <c r="M270" s="12">
        <v>0</v>
      </c>
      <c r="N270" s="30">
        <f>AVERAGE(-27.03,-27.126)</f>
        <v>-27.078000000000003</v>
      </c>
      <c r="O270" s="26" t="s">
        <v>1099</v>
      </c>
    </row>
    <row r="271" spans="1:15" ht="13.35" customHeight="1" x14ac:dyDescent="0.2">
      <c r="A271" s="26">
        <v>94</v>
      </c>
      <c r="B271" s="19">
        <f t="shared" si="28"/>
        <v>2</v>
      </c>
      <c r="C271" s="19">
        <f t="shared" si="29"/>
        <v>2</v>
      </c>
      <c r="D271" s="19">
        <v>92</v>
      </c>
      <c r="E271" s="19">
        <v>96</v>
      </c>
      <c r="F271" s="5" t="s">
        <v>698</v>
      </c>
      <c r="G271" s="24">
        <v>-25.621224000000002</v>
      </c>
      <c r="H271" s="24">
        <v>-59.803187000000001</v>
      </c>
      <c r="I271" s="28" t="s">
        <v>717</v>
      </c>
      <c r="J271" s="35">
        <v>326476</v>
      </c>
      <c r="K271" s="29">
        <v>0</v>
      </c>
      <c r="L271" s="29">
        <v>0</v>
      </c>
      <c r="M271" s="12">
        <v>0</v>
      </c>
      <c r="N271" s="30">
        <f>AVERAGE(-29.25,-29.128)</f>
        <v>-29.189</v>
      </c>
      <c r="O271" s="26" t="s">
        <v>1099</v>
      </c>
    </row>
    <row r="272" spans="1:15" s="22" customFormat="1" x14ac:dyDescent="0.2">
      <c r="A272" s="19">
        <v>97</v>
      </c>
      <c r="B272" s="19">
        <f t="shared" ref="B272:B274" si="30">ABS(A272-D272)</f>
        <v>3.0999999999999943</v>
      </c>
      <c r="C272" s="19">
        <f t="shared" ref="C272:C274" si="31">ABS(E272-A272)</f>
        <v>0</v>
      </c>
      <c r="D272" s="19">
        <v>93.9</v>
      </c>
      <c r="E272" s="19">
        <v>97</v>
      </c>
      <c r="F272" s="5" t="s">
        <v>698</v>
      </c>
      <c r="G272" s="24">
        <v>12.486666</v>
      </c>
      <c r="H272" s="24">
        <v>-20.046665999999998</v>
      </c>
      <c r="I272" s="5" t="s">
        <v>711</v>
      </c>
      <c r="J272" s="5" t="s">
        <v>757</v>
      </c>
      <c r="K272" s="25">
        <v>1</v>
      </c>
      <c r="L272" s="25">
        <v>1</v>
      </c>
      <c r="M272" s="12">
        <v>0</v>
      </c>
      <c r="N272" s="19">
        <v>-30.2</v>
      </c>
      <c r="O272" s="19" t="s">
        <v>708</v>
      </c>
    </row>
    <row r="273" spans="1:15" x14ac:dyDescent="0.2">
      <c r="A273" s="19">
        <v>97</v>
      </c>
      <c r="B273" s="19">
        <f t="shared" si="30"/>
        <v>3.0999999999999943</v>
      </c>
      <c r="C273" s="19">
        <f t="shared" si="31"/>
        <v>0</v>
      </c>
      <c r="D273" s="19">
        <v>93.9</v>
      </c>
      <c r="E273" s="19">
        <v>97</v>
      </c>
      <c r="F273" s="5" t="s">
        <v>698</v>
      </c>
      <c r="G273" s="24">
        <v>15.1386</v>
      </c>
      <c r="H273" s="24">
        <v>-23.206700000000001</v>
      </c>
      <c r="I273" s="5" t="s">
        <v>731</v>
      </c>
      <c r="J273" s="5" t="s">
        <v>758</v>
      </c>
      <c r="K273" s="25">
        <v>1</v>
      </c>
      <c r="L273" s="25">
        <v>0</v>
      </c>
      <c r="M273" s="12">
        <v>0</v>
      </c>
      <c r="N273" s="19">
        <v>-31.75</v>
      </c>
      <c r="O273" s="19" t="s">
        <v>733</v>
      </c>
    </row>
    <row r="274" spans="1:15" x14ac:dyDescent="0.2">
      <c r="A274" s="19">
        <v>97</v>
      </c>
      <c r="B274" s="19">
        <f t="shared" si="30"/>
        <v>3.0999999999999943</v>
      </c>
      <c r="C274" s="19">
        <f t="shared" si="31"/>
        <v>0</v>
      </c>
      <c r="D274" s="19">
        <v>93.9</v>
      </c>
      <c r="E274" s="19">
        <v>97</v>
      </c>
      <c r="F274" s="5" t="s">
        <v>698</v>
      </c>
      <c r="G274" s="24">
        <v>-12.3757</v>
      </c>
      <c r="H274" s="24">
        <v>13.561</v>
      </c>
      <c r="I274" s="5" t="s">
        <v>731</v>
      </c>
      <c r="J274" s="5" t="s">
        <v>735</v>
      </c>
      <c r="K274" s="25">
        <v>1</v>
      </c>
      <c r="L274" s="25">
        <v>1</v>
      </c>
      <c r="M274" s="12">
        <v>0</v>
      </c>
      <c r="N274" s="19">
        <v>-31.75</v>
      </c>
      <c r="O274" s="19" t="s">
        <v>733</v>
      </c>
    </row>
    <row r="275" spans="1:15" x14ac:dyDescent="0.2">
      <c r="A275" s="26">
        <v>97</v>
      </c>
      <c r="B275" s="19">
        <f t="shared" ref="B275:B306" si="32">ABS(A275-D275)</f>
        <v>3.0999999999999943</v>
      </c>
      <c r="C275" s="19">
        <f t="shared" ref="C275:C306" si="33">ABS(E275-A275)</f>
        <v>3</v>
      </c>
      <c r="D275" s="19">
        <v>93.9</v>
      </c>
      <c r="E275" s="19">
        <v>100</v>
      </c>
      <c r="F275" s="5" t="s">
        <v>698</v>
      </c>
      <c r="G275" s="24">
        <v>30.384015999999999</v>
      </c>
      <c r="H275" s="24">
        <v>49.135247</v>
      </c>
      <c r="I275" s="28" t="s">
        <v>699</v>
      </c>
      <c r="J275" s="35">
        <v>2098</v>
      </c>
      <c r="K275" s="29">
        <v>0</v>
      </c>
      <c r="L275" s="29">
        <v>0</v>
      </c>
      <c r="M275" s="12">
        <v>0</v>
      </c>
      <c r="N275" s="30">
        <f>AVERAGE(-28.29,-28.34,-28.36)</f>
        <v>-28.33</v>
      </c>
      <c r="O275" s="26" t="s">
        <v>1099</v>
      </c>
    </row>
    <row r="276" spans="1:15" x14ac:dyDescent="0.2">
      <c r="A276" s="19">
        <v>99</v>
      </c>
      <c r="B276" s="19">
        <f t="shared" si="32"/>
        <v>1</v>
      </c>
      <c r="C276" s="19">
        <f t="shared" si="33"/>
        <v>1</v>
      </c>
      <c r="D276" s="19">
        <v>98</v>
      </c>
      <c r="E276" s="19">
        <v>100</v>
      </c>
      <c r="F276" s="5" t="s">
        <v>759</v>
      </c>
      <c r="G276" s="24">
        <v>9.43</v>
      </c>
      <c r="H276" s="24">
        <v>-55</v>
      </c>
      <c r="I276" s="5" t="s">
        <v>690</v>
      </c>
      <c r="J276" s="5" t="s">
        <v>760</v>
      </c>
      <c r="K276" s="25">
        <v>1</v>
      </c>
      <c r="L276" s="25">
        <v>0</v>
      </c>
      <c r="M276" s="12">
        <v>0</v>
      </c>
      <c r="N276" s="19">
        <v>-30.1</v>
      </c>
      <c r="O276" s="19" t="s">
        <v>692</v>
      </c>
    </row>
    <row r="277" spans="1:15" ht="13.35" customHeight="1" x14ac:dyDescent="0.2">
      <c r="A277" s="19">
        <v>102</v>
      </c>
      <c r="B277" s="19">
        <f t="shared" si="32"/>
        <v>1.5</v>
      </c>
      <c r="C277" s="19">
        <f t="shared" si="33"/>
        <v>3</v>
      </c>
      <c r="D277" s="19">
        <v>100.5</v>
      </c>
      <c r="E277" s="19">
        <v>105</v>
      </c>
      <c r="F277" s="5" t="s">
        <v>759</v>
      </c>
      <c r="G277" s="24">
        <v>28.923400000000001</v>
      </c>
      <c r="H277" s="24">
        <v>50.820300000000003</v>
      </c>
      <c r="I277" s="5" t="s">
        <v>139</v>
      </c>
      <c r="J277" s="5" t="s">
        <v>169</v>
      </c>
      <c r="K277" s="25">
        <v>0</v>
      </c>
      <c r="L277" s="25">
        <v>0</v>
      </c>
      <c r="M277" s="12">
        <v>0</v>
      </c>
      <c r="N277" s="19">
        <v>-30.1</v>
      </c>
      <c r="O277" s="19" t="s">
        <v>137</v>
      </c>
    </row>
    <row r="278" spans="1:15" ht="13.35" customHeight="1" x14ac:dyDescent="0.2">
      <c r="A278" s="19">
        <v>102</v>
      </c>
      <c r="B278" s="19">
        <f t="shared" si="32"/>
        <v>1.5</v>
      </c>
      <c r="C278" s="19">
        <f t="shared" si="33"/>
        <v>3</v>
      </c>
      <c r="D278" s="19">
        <v>100.5</v>
      </c>
      <c r="E278" s="19">
        <v>105</v>
      </c>
      <c r="F278" s="5" t="s">
        <v>759</v>
      </c>
      <c r="G278" s="24">
        <v>28.923400000000001</v>
      </c>
      <c r="H278" s="24">
        <v>50.820300000000003</v>
      </c>
      <c r="I278" s="5" t="s">
        <v>139</v>
      </c>
      <c r="J278" s="5" t="s">
        <v>170</v>
      </c>
      <c r="K278" s="25">
        <v>0</v>
      </c>
      <c r="L278" s="25">
        <v>0</v>
      </c>
      <c r="M278" s="12">
        <v>0</v>
      </c>
      <c r="N278" s="19">
        <v>-28.9</v>
      </c>
      <c r="O278" s="19" t="s">
        <v>137</v>
      </c>
    </row>
    <row r="279" spans="1:15" x14ac:dyDescent="0.2">
      <c r="A279" s="19">
        <v>111</v>
      </c>
      <c r="B279" s="19">
        <f t="shared" si="32"/>
        <v>1</v>
      </c>
      <c r="C279" s="19">
        <f t="shared" si="33"/>
        <v>2</v>
      </c>
      <c r="D279" s="19">
        <v>110</v>
      </c>
      <c r="E279" s="19">
        <v>113</v>
      </c>
      <c r="F279" s="5" t="s">
        <v>761</v>
      </c>
      <c r="G279" s="24">
        <v>30.142499999999998</v>
      </c>
      <c r="H279" s="24">
        <v>-76.112222200000005</v>
      </c>
      <c r="I279" s="5" t="s">
        <v>762</v>
      </c>
      <c r="J279" s="5" t="s">
        <v>763</v>
      </c>
      <c r="K279" s="25">
        <v>1</v>
      </c>
      <c r="L279" s="25">
        <v>1</v>
      </c>
      <c r="M279" s="12">
        <v>0</v>
      </c>
      <c r="N279" s="19">
        <v>-29.8</v>
      </c>
      <c r="O279" s="19" t="s">
        <v>725</v>
      </c>
    </row>
    <row r="280" spans="1:15" x14ac:dyDescent="0.2">
      <c r="A280" s="19">
        <v>115</v>
      </c>
      <c r="B280" s="19">
        <f t="shared" si="32"/>
        <v>1.2000000000000028</v>
      </c>
      <c r="C280" s="19">
        <f t="shared" si="33"/>
        <v>0</v>
      </c>
      <c r="D280" s="19">
        <v>113.8</v>
      </c>
      <c r="E280" s="19">
        <v>115</v>
      </c>
      <c r="F280" s="5" t="s">
        <v>761</v>
      </c>
      <c r="G280" s="24">
        <v>30.142499999999998</v>
      </c>
      <c r="H280" s="24">
        <v>-76.112222200000005</v>
      </c>
      <c r="I280" s="5" t="s">
        <v>762</v>
      </c>
      <c r="J280" s="5" t="s">
        <v>765</v>
      </c>
      <c r="K280" s="25">
        <v>1</v>
      </c>
      <c r="L280" s="25">
        <v>1</v>
      </c>
      <c r="M280" s="12">
        <v>0</v>
      </c>
      <c r="N280" s="19">
        <v>-28.2</v>
      </c>
      <c r="O280" s="19" t="s">
        <v>725</v>
      </c>
    </row>
    <row r="281" spans="1:15" x14ac:dyDescent="0.2">
      <c r="A281" s="19">
        <v>117</v>
      </c>
      <c r="B281" s="19">
        <f t="shared" ref="B281:B289" si="34">ABS(A281-D281)</f>
        <v>1</v>
      </c>
      <c r="C281" s="19">
        <f t="shared" ref="C281:C289" si="35">ABS(E281-A281)</f>
        <v>0</v>
      </c>
      <c r="D281" s="19">
        <v>116</v>
      </c>
      <c r="E281" s="19">
        <v>117</v>
      </c>
      <c r="F281" s="5" t="s">
        <v>761</v>
      </c>
      <c r="G281" s="24">
        <v>30.142499999999998</v>
      </c>
      <c r="H281" s="24">
        <v>-76.112222200000005</v>
      </c>
      <c r="I281" s="5" t="s">
        <v>762</v>
      </c>
      <c r="J281" s="5" t="s">
        <v>770</v>
      </c>
      <c r="K281" s="25">
        <v>1</v>
      </c>
      <c r="L281" s="25">
        <v>1</v>
      </c>
      <c r="M281" s="12">
        <v>0</v>
      </c>
      <c r="N281" s="19">
        <v>-27.5</v>
      </c>
      <c r="O281" s="19" t="s">
        <v>725</v>
      </c>
    </row>
    <row r="282" spans="1:15" ht="13.35" customHeight="1" x14ac:dyDescent="0.2">
      <c r="A282" s="19">
        <v>118</v>
      </c>
      <c r="B282" s="19">
        <f t="shared" si="34"/>
        <v>2</v>
      </c>
      <c r="C282" s="19">
        <f t="shared" si="35"/>
        <v>0</v>
      </c>
      <c r="D282" s="19">
        <v>116</v>
      </c>
      <c r="E282" s="19">
        <v>118</v>
      </c>
      <c r="F282" s="5" t="s">
        <v>761</v>
      </c>
      <c r="G282" s="24">
        <v>30.142499999999998</v>
      </c>
      <c r="H282" s="24">
        <v>-76.112222200000005</v>
      </c>
      <c r="I282" s="5" t="s">
        <v>762</v>
      </c>
      <c r="J282" s="5" t="s">
        <v>773</v>
      </c>
      <c r="K282" s="25">
        <v>1</v>
      </c>
      <c r="L282" s="25">
        <v>1</v>
      </c>
      <c r="M282" s="12">
        <v>0</v>
      </c>
      <c r="N282" s="19">
        <v>-29.9</v>
      </c>
      <c r="O282" s="19" t="s">
        <v>725</v>
      </c>
    </row>
    <row r="283" spans="1:15" ht="13.35" customHeight="1" x14ac:dyDescent="0.2">
      <c r="A283" s="19">
        <v>115</v>
      </c>
      <c r="B283" s="19">
        <f t="shared" si="34"/>
        <v>2</v>
      </c>
      <c r="C283" s="19">
        <f t="shared" si="35"/>
        <v>0</v>
      </c>
      <c r="D283" s="19">
        <v>113</v>
      </c>
      <c r="E283" s="19">
        <v>115</v>
      </c>
      <c r="F283" s="5" t="s">
        <v>761</v>
      </c>
      <c r="G283" s="24">
        <v>39.624299999999998</v>
      </c>
      <c r="H283" s="24">
        <v>19.921700000000001</v>
      </c>
      <c r="I283" s="5" t="s">
        <v>173</v>
      </c>
      <c r="J283" s="5" t="s">
        <v>766</v>
      </c>
      <c r="K283" s="25">
        <v>1</v>
      </c>
      <c r="L283" s="25">
        <v>0</v>
      </c>
      <c r="M283" s="12">
        <v>0</v>
      </c>
      <c r="N283" s="19">
        <v>-32</v>
      </c>
      <c r="O283" s="19" t="s">
        <v>715</v>
      </c>
    </row>
    <row r="284" spans="1:15" x14ac:dyDescent="0.2">
      <c r="A284" s="19">
        <v>116</v>
      </c>
      <c r="B284" s="19">
        <f t="shared" si="34"/>
        <v>3</v>
      </c>
      <c r="C284" s="19">
        <f t="shared" si="35"/>
        <v>1</v>
      </c>
      <c r="D284" s="19">
        <v>113</v>
      </c>
      <c r="E284" s="19">
        <v>115</v>
      </c>
      <c r="F284" s="5" t="s">
        <v>761</v>
      </c>
      <c r="G284" s="24">
        <v>39.624299999999998</v>
      </c>
      <c r="H284" s="24">
        <v>19.921700000000001</v>
      </c>
      <c r="I284" s="5" t="s">
        <v>173</v>
      </c>
      <c r="J284" s="5" t="s">
        <v>767</v>
      </c>
      <c r="K284" s="25">
        <v>1</v>
      </c>
      <c r="L284" s="25">
        <v>0</v>
      </c>
      <c r="M284" s="12">
        <v>0</v>
      </c>
      <c r="N284" s="19">
        <v>-32.799999999999997</v>
      </c>
      <c r="O284" s="19" t="s">
        <v>715</v>
      </c>
    </row>
    <row r="285" spans="1:15" ht="14.45" customHeight="1" x14ac:dyDescent="0.2">
      <c r="A285" s="19">
        <v>116</v>
      </c>
      <c r="B285" s="19">
        <f t="shared" si="34"/>
        <v>2</v>
      </c>
      <c r="C285" s="19">
        <f t="shared" si="35"/>
        <v>0</v>
      </c>
      <c r="D285" s="19">
        <v>114</v>
      </c>
      <c r="E285" s="19">
        <v>116</v>
      </c>
      <c r="F285" s="5" t="s">
        <v>761</v>
      </c>
      <c r="G285" s="24">
        <v>39.624299999999998</v>
      </c>
      <c r="H285" s="24">
        <v>19.921700000000001</v>
      </c>
      <c r="I285" s="5" t="s">
        <v>173</v>
      </c>
      <c r="J285" s="5" t="s">
        <v>768</v>
      </c>
      <c r="K285" s="25">
        <v>1</v>
      </c>
      <c r="L285" s="25">
        <v>0</v>
      </c>
      <c r="M285" s="12">
        <v>0</v>
      </c>
      <c r="N285" s="19">
        <v>-33</v>
      </c>
      <c r="O285" s="19" t="s">
        <v>715</v>
      </c>
    </row>
    <row r="286" spans="1:15" ht="14.45" customHeight="1" x14ac:dyDescent="0.2">
      <c r="A286" s="19">
        <v>116</v>
      </c>
      <c r="B286" s="19">
        <f t="shared" si="34"/>
        <v>1</v>
      </c>
      <c r="C286" s="19">
        <f t="shared" si="35"/>
        <v>1</v>
      </c>
      <c r="D286" s="19">
        <v>115</v>
      </c>
      <c r="E286" s="19">
        <v>117</v>
      </c>
      <c r="F286" s="5" t="s">
        <v>761</v>
      </c>
      <c r="G286" s="24">
        <v>39.624299999999998</v>
      </c>
      <c r="H286" s="24">
        <v>19.921700000000001</v>
      </c>
      <c r="I286" s="5" t="s">
        <v>173</v>
      </c>
      <c r="J286" s="5" t="s">
        <v>769</v>
      </c>
      <c r="K286" s="25">
        <v>1</v>
      </c>
      <c r="L286" s="25">
        <v>0</v>
      </c>
      <c r="M286" s="12">
        <v>0</v>
      </c>
      <c r="N286" s="19">
        <v>-32.5</v>
      </c>
      <c r="O286" s="19" t="s">
        <v>715</v>
      </c>
    </row>
    <row r="287" spans="1:15" ht="14.45" customHeight="1" x14ac:dyDescent="0.2">
      <c r="A287" s="19">
        <v>117</v>
      </c>
      <c r="B287" s="19">
        <f t="shared" si="34"/>
        <v>1</v>
      </c>
      <c r="C287" s="19">
        <f t="shared" si="35"/>
        <v>1</v>
      </c>
      <c r="D287" s="19">
        <v>116</v>
      </c>
      <c r="E287" s="19">
        <v>118</v>
      </c>
      <c r="F287" s="5" t="s">
        <v>761</v>
      </c>
      <c r="G287" s="24">
        <v>39.624299999999998</v>
      </c>
      <c r="H287" s="24">
        <v>19.921700000000001</v>
      </c>
      <c r="I287" s="5" t="s">
        <v>173</v>
      </c>
      <c r="J287" s="5" t="s">
        <v>771</v>
      </c>
      <c r="K287" s="25">
        <v>1</v>
      </c>
      <c r="L287" s="25">
        <v>0</v>
      </c>
      <c r="M287" s="12">
        <v>0</v>
      </c>
      <c r="N287" s="19">
        <v>-33</v>
      </c>
      <c r="O287" s="19" t="s">
        <v>715</v>
      </c>
    </row>
    <row r="288" spans="1:15" ht="14.45" customHeight="1" x14ac:dyDescent="0.2">
      <c r="A288" s="19">
        <v>117</v>
      </c>
      <c r="B288" s="19">
        <f t="shared" si="34"/>
        <v>1</v>
      </c>
      <c r="C288" s="19">
        <f t="shared" si="35"/>
        <v>1</v>
      </c>
      <c r="D288" s="19">
        <v>116</v>
      </c>
      <c r="E288" s="19">
        <v>118</v>
      </c>
      <c r="F288" s="5" t="s">
        <v>761</v>
      </c>
      <c r="G288" s="24">
        <v>39.624299999999998</v>
      </c>
      <c r="H288" s="24">
        <v>19.921700000000001</v>
      </c>
      <c r="I288" s="5" t="s">
        <v>173</v>
      </c>
      <c r="J288" s="5" t="s">
        <v>772</v>
      </c>
      <c r="K288" s="25">
        <v>1</v>
      </c>
      <c r="L288" s="25">
        <v>0</v>
      </c>
      <c r="M288" s="12">
        <v>0</v>
      </c>
      <c r="N288" s="19">
        <v>-33.4</v>
      </c>
      <c r="O288" s="19" t="s">
        <v>715</v>
      </c>
    </row>
    <row r="289" spans="1:15" ht="14.45" customHeight="1" x14ac:dyDescent="0.2">
      <c r="A289" s="19">
        <v>120</v>
      </c>
      <c r="B289" s="19">
        <f t="shared" si="34"/>
        <v>1</v>
      </c>
      <c r="C289" s="19">
        <f t="shared" si="35"/>
        <v>1</v>
      </c>
      <c r="D289" s="19">
        <v>119</v>
      </c>
      <c r="E289" s="19">
        <v>121</v>
      </c>
      <c r="F289" s="5" t="s">
        <v>761</v>
      </c>
      <c r="G289" s="24">
        <v>39.624299999999998</v>
      </c>
      <c r="H289" s="24">
        <v>19.921700000000001</v>
      </c>
      <c r="I289" s="5" t="s">
        <v>173</v>
      </c>
      <c r="J289" s="5" t="s">
        <v>774</v>
      </c>
      <c r="K289" s="25">
        <v>1</v>
      </c>
      <c r="L289" s="25">
        <v>0</v>
      </c>
      <c r="M289" s="12">
        <v>0</v>
      </c>
      <c r="N289" s="19">
        <v>-32.200000000000003</v>
      </c>
      <c r="O289" s="19" t="s">
        <v>715</v>
      </c>
    </row>
    <row r="290" spans="1:15" ht="14.45" customHeight="1" x14ac:dyDescent="0.2">
      <c r="A290" s="19">
        <v>120</v>
      </c>
      <c r="B290" s="19">
        <f t="shared" si="32"/>
        <v>7</v>
      </c>
      <c r="C290" s="19">
        <f t="shared" si="33"/>
        <v>5</v>
      </c>
      <c r="D290" s="19">
        <v>113</v>
      </c>
      <c r="E290" s="19">
        <v>125</v>
      </c>
      <c r="F290" s="5" t="s">
        <v>775</v>
      </c>
      <c r="G290" s="24">
        <v>35.936700000000002</v>
      </c>
      <c r="H290" s="24">
        <v>9.5496999999999996</v>
      </c>
      <c r="I290" s="5" t="s">
        <v>183</v>
      </c>
      <c r="J290" s="5" t="s">
        <v>182</v>
      </c>
      <c r="K290" s="25">
        <v>1</v>
      </c>
      <c r="L290" s="25">
        <v>0</v>
      </c>
      <c r="M290" s="12">
        <v>0</v>
      </c>
      <c r="N290" s="19">
        <v>-31</v>
      </c>
      <c r="O290" s="19" t="s">
        <v>181</v>
      </c>
    </row>
    <row r="291" spans="1:15" ht="14.45" customHeight="1" x14ac:dyDescent="0.2">
      <c r="A291" s="19">
        <v>120</v>
      </c>
      <c r="B291" s="19">
        <f t="shared" si="32"/>
        <v>7</v>
      </c>
      <c r="C291" s="19">
        <f t="shared" si="33"/>
        <v>5</v>
      </c>
      <c r="D291" s="19">
        <v>113</v>
      </c>
      <c r="E291" s="19">
        <v>125</v>
      </c>
      <c r="F291" s="5" t="s">
        <v>775</v>
      </c>
      <c r="G291" s="24">
        <v>35.936700000000002</v>
      </c>
      <c r="H291" s="24">
        <v>9.5496999999999996</v>
      </c>
      <c r="I291" s="5" t="s">
        <v>183</v>
      </c>
      <c r="J291" s="5" t="s">
        <v>184</v>
      </c>
      <c r="K291" s="25">
        <v>1</v>
      </c>
      <c r="L291" s="25">
        <v>0</v>
      </c>
      <c r="M291" s="12">
        <v>0</v>
      </c>
      <c r="N291" s="19">
        <v>-31.1</v>
      </c>
      <c r="O291" s="19" t="s">
        <v>181</v>
      </c>
    </row>
    <row r="292" spans="1:15" x14ac:dyDescent="0.2">
      <c r="A292" s="19">
        <v>120</v>
      </c>
      <c r="B292" s="19">
        <f t="shared" si="32"/>
        <v>7</v>
      </c>
      <c r="C292" s="19">
        <f t="shared" si="33"/>
        <v>5</v>
      </c>
      <c r="D292" s="19">
        <v>113</v>
      </c>
      <c r="E292" s="19">
        <v>125</v>
      </c>
      <c r="F292" s="5" t="s">
        <v>775</v>
      </c>
      <c r="G292" s="24">
        <v>35.936700000000002</v>
      </c>
      <c r="H292" s="24">
        <v>9.5496999999999996</v>
      </c>
      <c r="I292" s="5" t="s">
        <v>183</v>
      </c>
      <c r="J292" s="5" t="s">
        <v>185</v>
      </c>
      <c r="K292" s="25">
        <v>1</v>
      </c>
      <c r="L292" s="25">
        <v>0</v>
      </c>
      <c r="M292" s="12">
        <v>0</v>
      </c>
      <c r="N292" s="19">
        <v>-31.5</v>
      </c>
      <c r="O292" s="19" t="s">
        <v>181</v>
      </c>
    </row>
    <row r="293" spans="1:15" x14ac:dyDescent="0.2">
      <c r="A293" s="19">
        <v>120</v>
      </c>
      <c r="B293" s="19">
        <f t="shared" si="32"/>
        <v>7</v>
      </c>
      <c r="C293" s="19">
        <f t="shared" si="33"/>
        <v>5</v>
      </c>
      <c r="D293" s="19">
        <v>113</v>
      </c>
      <c r="E293" s="19">
        <v>125</v>
      </c>
      <c r="F293" s="5" t="s">
        <v>775</v>
      </c>
      <c r="G293" s="24">
        <v>35.936700000000002</v>
      </c>
      <c r="H293" s="24">
        <v>9.5496999999999996</v>
      </c>
      <c r="I293" s="5" t="s">
        <v>183</v>
      </c>
      <c r="J293" s="5" t="s">
        <v>186</v>
      </c>
      <c r="K293" s="25">
        <v>1</v>
      </c>
      <c r="L293" s="25">
        <v>0</v>
      </c>
      <c r="M293" s="12">
        <v>0</v>
      </c>
      <c r="N293" s="19">
        <v>-33.1</v>
      </c>
      <c r="O293" s="19" t="s">
        <v>181</v>
      </c>
    </row>
    <row r="294" spans="1:15" ht="13.35" customHeight="1" x14ac:dyDescent="0.2">
      <c r="A294" s="19">
        <v>120</v>
      </c>
      <c r="B294" s="19">
        <f t="shared" si="32"/>
        <v>7</v>
      </c>
      <c r="C294" s="19">
        <f t="shared" si="33"/>
        <v>5</v>
      </c>
      <c r="D294" s="19">
        <v>113</v>
      </c>
      <c r="E294" s="19">
        <v>125</v>
      </c>
      <c r="F294" s="5" t="s">
        <v>775</v>
      </c>
      <c r="G294" s="24">
        <v>35.936700000000002</v>
      </c>
      <c r="H294" s="24">
        <v>9.5496999999999996</v>
      </c>
      <c r="I294" s="5" t="s">
        <v>183</v>
      </c>
      <c r="J294" s="5" t="s">
        <v>187</v>
      </c>
      <c r="K294" s="25">
        <v>1</v>
      </c>
      <c r="L294" s="25">
        <v>0</v>
      </c>
      <c r="M294" s="12">
        <v>0</v>
      </c>
      <c r="N294" s="19">
        <v>-28.8</v>
      </c>
      <c r="O294" s="19" t="s">
        <v>181</v>
      </c>
    </row>
    <row r="295" spans="1:15" ht="14.45" customHeight="1" x14ac:dyDescent="0.2">
      <c r="A295" s="19">
        <v>120</v>
      </c>
      <c r="B295" s="19">
        <f t="shared" si="32"/>
        <v>7</v>
      </c>
      <c r="C295" s="19">
        <f t="shared" si="33"/>
        <v>5</v>
      </c>
      <c r="D295" s="19">
        <v>113</v>
      </c>
      <c r="E295" s="19">
        <v>125</v>
      </c>
      <c r="F295" s="5" t="s">
        <v>775</v>
      </c>
      <c r="G295" s="24">
        <v>37.000205000000001</v>
      </c>
      <c r="H295" s="24">
        <v>-5</v>
      </c>
      <c r="I295" s="5" t="s">
        <v>189</v>
      </c>
      <c r="J295" s="5" t="s">
        <v>776</v>
      </c>
      <c r="K295" s="25">
        <v>1</v>
      </c>
      <c r="L295" s="25">
        <v>0</v>
      </c>
      <c r="M295" s="12">
        <v>0</v>
      </c>
      <c r="N295" s="19">
        <v>-28.9</v>
      </c>
      <c r="O295" s="19" t="s">
        <v>181</v>
      </c>
    </row>
    <row r="296" spans="1:15" ht="14.45" customHeight="1" x14ac:dyDescent="0.2">
      <c r="A296" s="19">
        <v>120</v>
      </c>
      <c r="B296" s="19">
        <f t="shared" si="32"/>
        <v>7</v>
      </c>
      <c r="C296" s="19">
        <f t="shared" si="33"/>
        <v>5</v>
      </c>
      <c r="D296" s="19">
        <v>113</v>
      </c>
      <c r="E296" s="19">
        <v>125</v>
      </c>
      <c r="F296" s="5" t="s">
        <v>775</v>
      </c>
      <c r="G296" s="24">
        <v>37.000205000000001</v>
      </c>
      <c r="H296" s="24">
        <v>-5</v>
      </c>
      <c r="I296" s="5" t="s">
        <v>189</v>
      </c>
      <c r="J296" s="5" t="s">
        <v>777</v>
      </c>
      <c r="K296" s="25">
        <v>1</v>
      </c>
      <c r="L296" s="25">
        <v>0</v>
      </c>
      <c r="M296" s="12">
        <v>0</v>
      </c>
      <c r="N296" s="19">
        <v>-27.5</v>
      </c>
      <c r="O296" s="19" t="s">
        <v>181</v>
      </c>
    </row>
    <row r="297" spans="1:15" ht="14.45" customHeight="1" x14ac:dyDescent="0.2">
      <c r="A297" s="19">
        <v>120</v>
      </c>
      <c r="B297" s="19">
        <f t="shared" si="32"/>
        <v>7</v>
      </c>
      <c r="C297" s="19">
        <f t="shared" si="33"/>
        <v>5</v>
      </c>
      <c r="D297" s="19">
        <v>113</v>
      </c>
      <c r="E297" s="19">
        <v>125</v>
      </c>
      <c r="F297" s="5" t="s">
        <v>775</v>
      </c>
      <c r="G297" s="24">
        <v>37.000205000000001</v>
      </c>
      <c r="H297" s="24">
        <v>-5</v>
      </c>
      <c r="I297" s="5" t="s">
        <v>189</v>
      </c>
      <c r="J297" s="5" t="s">
        <v>188</v>
      </c>
      <c r="K297" s="25">
        <v>1</v>
      </c>
      <c r="L297" s="25">
        <v>0</v>
      </c>
      <c r="M297" s="12">
        <v>0</v>
      </c>
      <c r="N297" s="19">
        <v>-30.5</v>
      </c>
      <c r="O297" s="19" t="s">
        <v>181</v>
      </c>
    </row>
    <row r="298" spans="1:15" ht="14.45" customHeight="1" x14ac:dyDescent="0.2">
      <c r="A298" s="19">
        <v>120</v>
      </c>
      <c r="B298" s="19">
        <f t="shared" si="32"/>
        <v>7</v>
      </c>
      <c r="C298" s="19">
        <f t="shared" si="33"/>
        <v>5</v>
      </c>
      <c r="D298" s="19">
        <v>113</v>
      </c>
      <c r="E298" s="19">
        <v>125</v>
      </c>
      <c r="F298" s="5" t="s">
        <v>775</v>
      </c>
      <c r="G298" s="24">
        <v>37.000205000000001</v>
      </c>
      <c r="H298" s="24">
        <v>-5</v>
      </c>
      <c r="I298" s="5" t="s">
        <v>189</v>
      </c>
      <c r="J298" s="5" t="s">
        <v>190</v>
      </c>
      <c r="K298" s="25">
        <v>1</v>
      </c>
      <c r="L298" s="25">
        <v>0</v>
      </c>
      <c r="M298" s="12">
        <v>0</v>
      </c>
      <c r="N298" s="19">
        <v>-32.700000000000003</v>
      </c>
      <c r="O298" s="19" t="s">
        <v>181</v>
      </c>
    </row>
    <row r="299" spans="1:15" ht="14.45" customHeight="1" x14ac:dyDescent="0.2">
      <c r="A299" s="19">
        <v>120</v>
      </c>
      <c r="B299" s="19">
        <f t="shared" si="32"/>
        <v>7</v>
      </c>
      <c r="C299" s="19">
        <f t="shared" si="33"/>
        <v>5</v>
      </c>
      <c r="D299" s="19">
        <v>113</v>
      </c>
      <c r="E299" s="19">
        <v>125</v>
      </c>
      <c r="F299" s="5" t="s">
        <v>775</v>
      </c>
      <c r="G299" s="24">
        <v>37.000205000000001</v>
      </c>
      <c r="H299" s="24">
        <v>-5</v>
      </c>
      <c r="I299" s="5" t="s">
        <v>189</v>
      </c>
      <c r="J299" s="5" t="s">
        <v>191</v>
      </c>
      <c r="K299" s="25">
        <v>1</v>
      </c>
      <c r="L299" s="25">
        <v>0</v>
      </c>
      <c r="M299" s="12">
        <v>0</v>
      </c>
      <c r="N299" s="19">
        <v>-30.5</v>
      </c>
      <c r="O299" s="19" t="s">
        <v>181</v>
      </c>
    </row>
    <row r="300" spans="1:15" ht="14.45" customHeight="1" x14ac:dyDescent="0.2">
      <c r="A300" s="19">
        <v>120</v>
      </c>
      <c r="B300" s="19">
        <f t="shared" si="32"/>
        <v>7</v>
      </c>
      <c r="C300" s="19">
        <f t="shared" si="33"/>
        <v>5</v>
      </c>
      <c r="D300" s="19">
        <v>113</v>
      </c>
      <c r="E300" s="19">
        <v>125</v>
      </c>
      <c r="F300" s="5" t="s">
        <v>775</v>
      </c>
      <c r="G300" s="24">
        <v>37.000205000000001</v>
      </c>
      <c r="H300" s="24">
        <v>-5</v>
      </c>
      <c r="I300" s="5" t="s">
        <v>189</v>
      </c>
      <c r="J300" s="5" t="s">
        <v>778</v>
      </c>
      <c r="K300" s="25">
        <v>1</v>
      </c>
      <c r="L300" s="25">
        <v>0</v>
      </c>
      <c r="M300" s="12">
        <v>0</v>
      </c>
      <c r="N300" s="19">
        <v>-31.6</v>
      </c>
      <c r="O300" s="19" t="s">
        <v>181</v>
      </c>
    </row>
    <row r="301" spans="1:15" ht="14.45" customHeight="1" x14ac:dyDescent="0.2">
      <c r="A301" s="19">
        <v>120</v>
      </c>
      <c r="B301" s="19">
        <f t="shared" si="32"/>
        <v>7</v>
      </c>
      <c r="C301" s="19">
        <f t="shared" si="33"/>
        <v>5</v>
      </c>
      <c r="D301" s="19">
        <v>113</v>
      </c>
      <c r="E301" s="19">
        <v>125</v>
      </c>
      <c r="F301" s="5" t="s">
        <v>775</v>
      </c>
      <c r="G301" s="24">
        <v>37.000205000000001</v>
      </c>
      <c r="H301" s="24">
        <v>-5</v>
      </c>
      <c r="I301" s="5" t="s">
        <v>189</v>
      </c>
      <c r="J301" s="5" t="s">
        <v>192</v>
      </c>
      <c r="K301" s="25">
        <v>1</v>
      </c>
      <c r="L301" s="25">
        <v>0</v>
      </c>
      <c r="M301" s="12">
        <v>0</v>
      </c>
      <c r="N301" s="19">
        <v>-31.9</v>
      </c>
      <c r="O301" s="19" t="s">
        <v>181</v>
      </c>
    </row>
    <row r="302" spans="1:15" ht="14.45" customHeight="1" x14ac:dyDescent="0.2">
      <c r="A302" s="19">
        <v>120</v>
      </c>
      <c r="B302" s="19">
        <f t="shared" si="32"/>
        <v>7</v>
      </c>
      <c r="C302" s="19">
        <f t="shared" si="33"/>
        <v>5</v>
      </c>
      <c r="D302" s="19">
        <v>113</v>
      </c>
      <c r="E302" s="19">
        <v>125</v>
      </c>
      <c r="F302" s="5" t="s">
        <v>775</v>
      </c>
      <c r="G302" s="24">
        <v>37.000205000000001</v>
      </c>
      <c r="H302" s="24">
        <v>-5</v>
      </c>
      <c r="I302" s="5" t="s">
        <v>189</v>
      </c>
      <c r="J302" s="5" t="s">
        <v>193</v>
      </c>
      <c r="K302" s="25">
        <v>1</v>
      </c>
      <c r="L302" s="25">
        <v>0</v>
      </c>
      <c r="M302" s="12">
        <v>0</v>
      </c>
      <c r="N302" s="19">
        <v>-32.6</v>
      </c>
      <c r="O302" s="19" t="s">
        <v>181</v>
      </c>
    </row>
    <row r="303" spans="1:15" ht="14.45" customHeight="1" x14ac:dyDescent="0.2">
      <c r="A303" s="19">
        <v>120</v>
      </c>
      <c r="B303" s="19">
        <f t="shared" si="32"/>
        <v>7</v>
      </c>
      <c r="C303" s="19">
        <f t="shared" si="33"/>
        <v>5</v>
      </c>
      <c r="D303" s="19">
        <v>113</v>
      </c>
      <c r="E303" s="19">
        <v>125</v>
      </c>
      <c r="F303" s="5" t="s">
        <v>775</v>
      </c>
      <c r="G303" s="24">
        <v>37.000205000000001</v>
      </c>
      <c r="H303" s="24">
        <v>-5</v>
      </c>
      <c r="I303" s="5" t="s">
        <v>189</v>
      </c>
      <c r="J303" s="5" t="s">
        <v>194</v>
      </c>
      <c r="K303" s="25">
        <v>1</v>
      </c>
      <c r="L303" s="25">
        <v>0</v>
      </c>
      <c r="M303" s="12">
        <v>0</v>
      </c>
      <c r="N303" s="19">
        <v>-29.5</v>
      </c>
      <c r="O303" s="19" t="s">
        <v>181</v>
      </c>
    </row>
    <row r="304" spans="1:15" ht="14.45" customHeight="1" x14ac:dyDescent="0.2">
      <c r="A304" s="19">
        <v>120</v>
      </c>
      <c r="B304" s="19">
        <f t="shared" si="32"/>
        <v>7</v>
      </c>
      <c r="C304" s="19">
        <f t="shared" si="33"/>
        <v>5</v>
      </c>
      <c r="D304" s="19">
        <v>113</v>
      </c>
      <c r="E304" s="19">
        <v>125</v>
      </c>
      <c r="F304" s="5" t="s">
        <v>775</v>
      </c>
      <c r="G304" s="24">
        <v>37.000205000000001</v>
      </c>
      <c r="H304" s="24">
        <v>-5</v>
      </c>
      <c r="I304" s="5" t="s">
        <v>189</v>
      </c>
      <c r="J304" s="5" t="s">
        <v>195</v>
      </c>
      <c r="K304" s="25">
        <v>1</v>
      </c>
      <c r="L304" s="25">
        <v>0</v>
      </c>
      <c r="M304" s="12">
        <v>0</v>
      </c>
      <c r="N304" s="19">
        <v>-31.1</v>
      </c>
      <c r="O304" s="19" t="s">
        <v>181</v>
      </c>
    </row>
    <row r="305" spans="1:15" x14ac:dyDescent="0.2">
      <c r="A305" s="19">
        <v>120</v>
      </c>
      <c r="B305" s="19">
        <f t="shared" si="32"/>
        <v>7</v>
      </c>
      <c r="C305" s="19">
        <f t="shared" si="33"/>
        <v>5</v>
      </c>
      <c r="D305" s="19">
        <v>113</v>
      </c>
      <c r="E305" s="19">
        <v>125</v>
      </c>
      <c r="F305" s="5" t="s">
        <v>775</v>
      </c>
      <c r="G305" s="24">
        <v>37.000205000000001</v>
      </c>
      <c r="H305" s="24">
        <v>-5</v>
      </c>
      <c r="I305" s="5" t="s">
        <v>189</v>
      </c>
      <c r="J305" s="5" t="s">
        <v>196</v>
      </c>
      <c r="K305" s="25">
        <v>1</v>
      </c>
      <c r="L305" s="25">
        <v>0</v>
      </c>
      <c r="M305" s="12">
        <v>0</v>
      </c>
      <c r="N305" s="19">
        <v>-30.8</v>
      </c>
      <c r="O305" s="19" t="s">
        <v>181</v>
      </c>
    </row>
    <row r="306" spans="1:15" x14ac:dyDescent="0.2">
      <c r="A306" s="19">
        <v>120</v>
      </c>
      <c r="B306" s="19">
        <f t="shared" si="32"/>
        <v>7</v>
      </c>
      <c r="C306" s="19">
        <f t="shared" si="33"/>
        <v>5</v>
      </c>
      <c r="D306" s="19">
        <v>113</v>
      </c>
      <c r="E306" s="19">
        <v>125</v>
      </c>
      <c r="F306" s="5" t="s">
        <v>775</v>
      </c>
      <c r="G306" s="24">
        <v>37.000205000000001</v>
      </c>
      <c r="H306" s="24">
        <v>-5</v>
      </c>
      <c r="I306" s="5" t="s">
        <v>189</v>
      </c>
      <c r="J306" s="5" t="s">
        <v>197</v>
      </c>
      <c r="K306" s="25">
        <v>1</v>
      </c>
      <c r="L306" s="25">
        <v>0</v>
      </c>
      <c r="M306" s="12">
        <v>0</v>
      </c>
      <c r="N306" s="19">
        <v>-30.9</v>
      </c>
      <c r="O306" s="19" t="s">
        <v>181</v>
      </c>
    </row>
    <row r="307" spans="1:15" ht="14.45" customHeight="1" x14ac:dyDescent="0.2">
      <c r="A307" s="19">
        <v>120</v>
      </c>
      <c r="B307" s="19">
        <f t="shared" ref="B307:B338" si="36">ABS(A307-D307)</f>
        <v>7</v>
      </c>
      <c r="C307" s="19">
        <f t="shared" ref="C307:C338" si="37">ABS(E307-A307)</f>
        <v>5</v>
      </c>
      <c r="D307" s="19">
        <v>113</v>
      </c>
      <c r="E307" s="19">
        <v>125</v>
      </c>
      <c r="F307" s="5" t="s">
        <v>775</v>
      </c>
      <c r="G307" s="24">
        <v>37.000205000000001</v>
      </c>
      <c r="H307" s="24">
        <v>-5</v>
      </c>
      <c r="I307" s="5" t="s">
        <v>189</v>
      </c>
      <c r="J307" s="5" t="s">
        <v>198</v>
      </c>
      <c r="K307" s="25">
        <v>1</v>
      </c>
      <c r="L307" s="25">
        <v>0</v>
      </c>
      <c r="M307" s="12">
        <v>0</v>
      </c>
      <c r="N307" s="19">
        <v>-30.6</v>
      </c>
      <c r="O307" s="19" t="s">
        <v>181</v>
      </c>
    </row>
    <row r="308" spans="1:15" ht="14.45" customHeight="1" x14ac:dyDescent="0.2">
      <c r="A308" s="19">
        <v>120</v>
      </c>
      <c r="B308" s="19">
        <f t="shared" si="36"/>
        <v>7</v>
      </c>
      <c r="C308" s="19">
        <f t="shared" si="37"/>
        <v>5</v>
      </c>
      <c r="D308" s="19">
        <v>113</v>
      </c>
      <c r="E308" s="19">
        <v>125</v>
      </c>
      <c r="F308" s="5" t="s">
        <v>775</v>
      </c>
      <c r="G308" s="24">
        <v>37.000205000000001</v>
      </c>
      <c r="H308" s="24">
        <v>-5</v>
      </c>
      <c r="I308" s="5" t="s">
        <v>189</v>
      </c>
      <c r="J308" s="5" t="s">
        <v>199</v>
      </c>
      <c r="K308" s="25">
        <v>1</v>
      </c>
      <c r="L308" s="25">
        <v>0</v>
      </c>
      <c r="M308" s="12">
        <v>0</v>
      </c>
      <c r="N308" s="19">
        <v>-29.7</v>
      </c>
      <c r="O308" s="19" t="s">
        <v>181</v>
      </c>
    </row>
    <row r="309" spans="1:15" ht="14.45" customHeight="1" x14ac:dyDescent="0.2">
      <c r="A309" s="19">
        <v>120</v>
      </c>
      <c r="B309" s="19">
        <f t="shared" si="36"/>
        <v>7</v>
      </c>
      <c r="C309" s="19">
        <f t="shared" si="37"/>
        <v>5</v>
      </c>
      <c r="D309" s="19">
        <v>113</v>
      </c>
      <c r="E309" s="19">
        <v>125</v>
      </c>
      <c r="F309" s="5" t="s">
        <v>775</v>
      </c>
      <c r="G309" s="24">
        <v>37.000205000000001</v>
      </c>
      <c r="H309" s="24">
        <v>-5</v>
      </c>
      <c r="I309" s="5" t="s">
        <v>189</v>
      </c>
      <c r="J309" s="5" t="s">
        <v>200</v>
      </c>
      <c r="K309" s="25">
        <v>1</v>
      </c>
      <c r="L309" s="25">
        <v>0</v>
      </c>
      <c r="M309" s="12">
        <v>0</v>
      </c>
      <c r="N309" s="19">
        <v>-29</v>
      </c>
      <c r="O309" s="19" t="s">
        <v>181</v>
      </c>
    </row>
    <row r="310" spans="1:15" ht="14.45" customHeight="1" x14ac:dyDescent="0.2">
      <c r="A310" s="19">
        <v>120</v>
      </c>
      <c r="B310" s="19">
        <f t="shared" si="36"/>
        <v>7</v>
      </c>
      <c r="C310" s="19">
        <f t="shared" si="37"/>
        <v>5</v>
      </c>
      <c r="D310" s="19">
        <v>113</v>
      </c>
      <c r="E310" s="19">
        <v>125</v>
      </c>
      <c r="F310" s="5" t="s">
        <v>775</v>
      </c>
      <c r="G310" s="24">
        <v>37.000205000000001</v>
      </c>
      <c r="H310" s="24">
        <v>-5</v>
      </c>
      <c r="I310" s="5" t="s">
        <v>189</v>
      </c>
      <c r="J310" s="5" t="s">
        <v>201</v>
      </c>
      <c r="K310" s="25">
        <v>1</v>
      </c>
      <c r="L310" s="25">
        <v>0</v>
      </c>
      <c r="M310" s="12">
        <v>0</v>
      </c>
      <c r="N310" s="19">
        <v>-30.4</v>
      </c>
      <c r="O310" s="19" t="s">
        <v>181</v>
      </c>
    </row>
    <row r="311" spans="1:15" ht="14.45" customHeight="1" x14ac:dyDescent="0.2">
      <c r="A311" s="19">
        <v>120</v>
      </c>
      <c r="B311" s="19">
        <f t="shared" si="36"/>
        <v>7</v>
      </c>
      <c r="C311" s="19">
        <f t="shared" si="37"/>
        <v>5</v>
      </c>
      <c r="D311" s="19">
        <v>113</v>
      </c>
      <c r="E311" s="19">
        <v>125</v>
      </c>
      <c r="F311" s="5" t="s">
        <v>775</v>
      </c>
      <c r="G311" s="24">
        <v>37.000205000000001</v>
      </c>
      <c r="H311" s="24">
        <v>-5</v>
      </c>
      <c r="I311" s="5" t="s">
        <v>189</v>
      </c>
      <c r="J311" s="5" t="s">
        <v>779</v>
      </c>
      <c r="K311" s="25">
        <v>1</v>
      </c>
      <c r="L311" s="25">
        <v>0</v>
      </c>
      <c r="M311" s="12">
        <v>0</v>
      </c>
      <c r="N311" s="19">
        <v>-23.8</v>
      </c>
      <c r="O311" s="19" t="s">
        <v>181</v>
      </c>
    </row>
    <row r="312" spans="1:15" ht="14.45" customHeight="1" x14ac:dyDescent="0.2">
      <c r="A312" s="19">
        <v>122</v>
      </c>
      <c r="B312" s="19">
        <f t="shared" si="36"/>
        <v>4</v>
      </c>
      <c r="C312" s="19">
        <f t="shared" si="37"/>
        <v>4</v>
      </c>
      <c r="D312" s="19">
        <v>118</v>
      </c>
      <c r="E312" s="19">
        <v>126</v>
      </c>
      <c r="F312" s="5" t="s">
        <v>761</v>
      </c>
      <c r="G312" s="24">
        <v>28.923400000000001</v>
      </c>
      <c r="H312" s="24">
        <v>50.820300000000003</v>
      </c>
      <c r="I312" s="5" t="s">
        <v>139</v>
      </c>
      <c r="J312" s="5" t="s">
        <v>202</v>
      </c>
      <c r="K312" s="25">
        <v>0</v>
      </c>
      <c r="L312" s="25">
        <v>0</v>
      </c>
      <c r="M312" s="12">
        <v>0</v>
      </c>
      <c r="N312" s="19">
        <v>-29.6</v>
      </c>
      <c r="O312" s="19" t="s">
        <v>137</v>
      </c>
    </row>
    <row r="313" spans="1:15" x14ac:dyDescent="0.2">
      <c r="A313" s="19">
        <v>122</v>
      </c>
      <c r="B313" s="19">
        <f t="shared" si="36"/>
        <v>4</v>
      </c>
      <c r="C313" s="19">
        <f t="shared" si="37"/>
        <v>4</v>
      </c>
      <c r="D313" s="19">
        <v>118</v>
      </c>
      <c r="E313" s="19">
        <v>126</v>
      </c>
      <c r="F313" s="5" t="s">
        <v>761</v>
      </c>
      <c r="G313" s="24">
        <v>28.923400000000001</v>
      </c>
      <c r="H313" s="24">
        <v>50.820300000000003</v>
      </c>
      <c r="I313" s="5" t="s">
        <v>139</v>
      </c>
      <c r="J313" s="5" t="s">
        <v>203</v>
      </c>
      <c r="K313" s="25">
        <v>0</v>
      </c>
      <c r="L313" s="25">
        <v>0</v>
      </c>
      <c r="M313" s="12">
        <v>0</v>
      </c>
      <c r="N313" s="19">
        <v>-29.1</v>
      </c>
      <c r="O313" s="19" t="s">
        <v>137</v>
      </c>
    </row>
    <row r="314" spans="1:15" x14ac:dyDescent="0.2">
      <c r="A314" s="19">
        <v>122</v>
      </c>
      <c r="B314" s="19">
        <f>ABS(A314-D314)</f>
        <v>1</v>
      </c>
      <c r="C314" s="19">
        <f>ABS(E314-A314)</f>
        <v>1</v>
      </c>
      <c r="D314" s="19">
        <v>121</v>
      </c>
      <c r="E314" s="19">
        <v>123</v>
      </c>
      <c r="F314" s="5" t="s">
        <v>761</v>
      </c>
      <c r="G314" s="24">
        <v>39.624299999999998</v>
      </c>
      <c r="H314" s="24">
        <v>19.921700000000001</v>
      </c>
      <c r="I314" s="5" t="s">
        <v>173</v>
      </c>
      <c r="J314" s="5" t="s">
        <v>780</v>
      </c>
      <c r="K314" s="25">
        <v>1</v>
      </c>
      <c r="L314" s="25">
        <v>0</v>
      </c>
      <c r="M314" s="12">
        <v>0</v>
      </c>
      <c r="N314" s="19">
        <v>-31.5</v>
      </c>
      <c r="O314" s="19" t="s">
        <v>715</v>
      </c>
    </row>
    <row r="315" spans="1:15" x14ac:dyDescent="0.2">
      <c r="A315" s="19">
        <v>124</v>
      </c>
      <c r="B315" s="19">
        <f>ABS(A315-D315)</f>
        <v>1</v>
      </c>
      <c r="C315" s="19">
        <f>ABS(E315-A315)</f>
        <v>1</v>
      </c>
      <c r="D315" s="19">
        <v>123</v>
      </c>
      <c r="E315" s="19">
        <v>125</v>
      </c>
      <c r="F315" s="5" t="s">
        <v>761</v>
      </c>
      <c r="G315" s="24">
        <v>39.624299999999998</v>
      </c>
      <c r="H315" s="24">
        <v>19.921700000000001</v>
      </c>
      <c r="I315" s="5" t="s">
        <v>173</v>
      </c>
      <c r="J315" s="5" t="s">
        <v>781</v>
      </c>
      <c r="K315" s="25">
        <v>1</v>
      </c>
      <c r="L315" s="25">
        <v>0</v>
      </c>
      <c r="M315" s="12">
        <v>0</v>
      </c>
      <c r="N315" s="19">
        <v>-31.3</v>
      </c>
      <c r="O315" s="19" t="s">
        <v>715</v>
      </c>
    </row>
    <row r="316" spans="1:15" x14ac:dyDescent="0.2">
      <c r="A316" s="19">
        <v>140</v>
      </c>
      <c r="B316" s="19">
        <f t="shared" si="36"/>
        <v>7.0999999999999943</v>
      </c>
      <c r="C316" s="19">
        <f t="shared" si="37"/>
        <v>5</v>
      </c>
      <c r="D316" s="19">
        <v>132.9</v>
      </c>
      <c r="E316" s="19">
        <v>145</v>
      </c>
      <c r="F316" s="5" t="s">
        <v>782</v>
      </c>
      <c r="G316" s="24">
        <v>28.923400000000001</v>
      </c>
      <c r="H316" s="24">
        <v>50.820300000000003</v>
      </c>
      <c r="I316" s="5" t="s">
        <v>139</v>
      </c>
      <c r="J316" s="5" t="s">
        <v>206</v>
      </c>
      <c r="K316" s="25">
        <v>0</v>
      </c>
      <c r="L316" s="25">
        <v>0</v>
      </c>
      <c r="M316" s="12">
        <v>0</v>
      </c>
      <c r="N316" s="19">
        <v>-29.9</v>
      </c>
      <c r="O316" s="19" t="s">
        <v>137</v>
      </c>
    </row>
    <row r="317" spans="1:15" x14ac:dyDescent="0.2">
      <c r="A317" s="19">
        <v>140</v>
      </c>
      <c r="B317" s="19">
        <f t="shared" si="36"/>
        <v>7.0999999999999943</v>
      </c>
      <c r="C317" s="19">
        <f t="shared" si="37"/>
        <v>5</v>
      </c>
      <c r="D317" s="19">
        <v>132.9</v>
      </c>
      <c r="E317" s="19">
        <v>145</v>
      </c>
      <c r="F317" s="5" t="s">
        <v>782</v>
      </c>
      <c r="G317" s="24">
        <v>28.923400000000001</v>
      </c>
      <c r="H317" s="24">
        <v>50.820300000000003</v>
      </c>
      <c r="I317" s="5" t="s">
        <v>139</v>
      </c>
      <c r="J317" s="5" t="s">
        <v>207</v>
      </c>
      <c r="K317" s="25">
        <v>0</v>
      </c>
      <c r="L317" s="25">
        <v>0</v>
      </c>
      <c r="M317" s="12">
        <v>0</v>
      </c>
      <c r="N317" s="19">
        <v>-30.3</v>
      </c>
      <c r="O317" s="19" t="s">
        <v>137</v>
      </c>
    </row>
    <row r="318" spans="1:15" x14ac:dyDescent="0.2">
      <c r="A318" s="19">
        <v>144</v>
      </c>
      <c r="B318" s="19">
        <f t="shared" si="36"/>
        <v>6</v>
      </c>
      <c r="C318" s="19">
        <f t="shared" si="37"/>
        <v>6</v>
      </c>
      <c r="D318" s="19">
        <v>138</v>
      </c>
      <c r="E318" s="19">
        <v>150</v>
      </c>
      <c r="F318" s="5" t="s">
        <v>782</v>
      </c>
      <c r="G318" s="24">
        <v>71.5</v>
      </c>
      <c r="H318" s="24">
        <v>20.666</v>
      </c>
      <c r="I318" s="5" t="s">
        <v>783</v>
      </c>
      <c r="J318" s="5" t="s">
        <v>784</v>
      </c>
      <c r="K318" s="25">
        <v>0</v>
      </c>
      <c r="L318" s="25">
        <v>0</v>
      </c>
      <c r="M318" s="12">
        <v>0</v>
      </c>
      <c r="N318" s="19">
        <v>-31.8</v>
      </c>
      <c r="O318" s="19" t="s">
        <v>785</v>
      </c>
    </row>
    <row r="319" spans="1:15" s="20" customFormat="1" x14ac:dyDescent="0.2">
      <c r="A319" s="26">
        <v>145</v>
      </c>
      <c r="B319" s="19">
        <f t="shared" si="36"/>
        <v>6</v>
      </c>
      <c r="C319" s="19">
        <f t="shared" si="37"/>
        <v>7</v>
      </c>
      <c r="D319" s="26">
        <v>139</v>
      </c>
      <c r="E319" s="26">
        <v>152</v>
      </c>
      <c r="F319" s="27" t="s">
        <v>787</v>
      </c>
      <c r="G319" s="24">
        <v>56.311728000000002</v>
      </c>
      <c r="H319" s="24">
        <v>45.467661</v>
      </c>
      <c r="I319" s="28" t="s">
        <v>788</v>
      </c>
      <c r="J319" s="35">
        <v>307729</v>
      </c>
      <c r="K319" s="29">
        <v>0</v>
      </c>
      <c r="L319" s="29">
        <v>0</v>
      </c>
      <c r="M319" s="12">
        <v>0</v>
      </c>
      <c r="N319" s="30">
        <f>AVERAGE(-32.7,-32.72,-32.51,-32.5,-32.45,-32.36,-33.14,-32.95)</f>
        <v>-32.666249999999998</v>
      </c>
      <c r="O319" s="26" t="s">
        <v>1099</v>
      </c>
    </row>
    <row r="320" spans="1:15" s="20" customFormat="1" x14ac:dyDescent="0.2">
      <c r="A320" s="26">
        <v>145</v>
      </c>
      <c r="B320" s="19">
        <f t="shared" si="36"/>
        <v>6</v>
      </c>
      <c r="C320" s="19">
        <f t="shared" si="37"/>
        <v>7</v>
      </c>
      <c r="D320" s="26">
        <v>139</v>
      </c>
      <c r="E320" s="26">
        <v>152</v>
      </c>
      <c r="F320" s="27" t="s">
        <v>787</v>
      </c>
      <c r="G320" s="24">
        <v>-25.621224000000002</v>
      </c>
      <c r="H320" s="24">
        <v>-59.803187000000001</v>
      </c>
      <c r="I320" s="28" t="s">
        <v>717</v>
      </c>
      <c r="J320" s="35">
        <v>267702</v>
      </c>
      <c r="K320" s="29">
        <v>0</v>
      </c>
      <c r="L320" s="29">
        <v>0</v>
      </c>
      <c r="M320" s="12">
        <v>0</v>
      </c>
      <c r="N320" s="30">
        <f>AVERAGE(-30.34,-30.1)</f>
        <v>-30.22</v>
      </c>
      <c r="O320" s="26" t="s">
        <v>1099</v>
      </c>
    </row>
    <row r="321" spans="1:15" s="20" customFormat="1" x14ac:dyDescent="0.2">
      <c r="A321" s="26">
        <v>145</v>
      </c>
      <c r="B321" s="19">
        <f t="shared" si="36"/>
        <v>6</v>
      </c>
      <c r="C321" s="19">
        <f t="shared" si="37"/>
        <v>7</v>
      </c>
      <c r="D321" s="26">
        <v>139</v>
      </c>
      <c r="E321" s="26">
        <v>152</v>
      </c>
      <c r="F321" s="27" t="s">
        <v>787</v>
      </c>
      <c r="G321" s="24">
        <v>-25.621224000000002</v>
      </c>
      <c r="H321" s="24">
        <v>-59.803187000000001</v>
      </c>
      <c r="I321" s="28" t="s">
        <v>717</v>
      </c>
      <c r="J321" s="35">
        <v>267707</v>
      </c>
      <c r="K321" s="29">
        <v>0</v>
      </c>
      <c r="L321" s="29">
        <v>0</v>
      </c>
      <c r="M321" s="12">
        <v>0</v>
      </c>
      <c r="N321" s="30">
        <f>AVERAGE(-29.64,-29.82)</f>
        <v>-29.73</v>
      </c>
      <c r="O321" s="26" t="s">
        <v>1099</v>
      </c>
    </row>
    <row r="322" spans="1:15" s="20" customFormat="1" x14ac:dyDescent="0.2">
      <c r="A322" s="19">
        <v>145</v>
      </c>
      <c r="B322" s="19">
        <f t="shared" si="36"/>
        <v>0</v>
      </c>
      <c r="C322" s="19">
        <f t="shared" si="37"/>
        <v>7.0999999999999943</v>
      </c>
      <c r="D322" s="19">
        <v>145</v>
      </c>
      <c r="E322" s="19">
        <v>152.1</v>
      </c>
      <c r="F322" s="27" t="s">
        <v>787</v>
      </c>
      <c r="G322" s="24">
        <v>45.994</v>
      </c>
      <c r="H322" s="24">
        <v>5.7907000000000002</v>
      </c>
      <c r="I322" s="5" t="s">
        <v>790</v>
      </c>
      <c r="J322" s="5">
        <v>1</v>
      </c>
      <c r="K322" s="25">
        <v>1</v>
      </c>
      <c r="L322" s="25">
        <v>1</v>
      </c>
      <c r="M322" s="12">
        <v>0</v>
      </c>
      <c r="N322" s="19">
        <v>-31.2</v>
      </c>
      <c r="O322" s="19" t="s">
        <v>791</v>
      </c>
    </row>
    <row r="323" spans="1:15" s="20" customFormat="1" x14ac:dyDescent="0.2">
      <c r="A323" s="19">
        <v>145</v>
      </c>
      <c r="B323" s="19">
        <f t="shared" si="36"/>
        <v>0</v>
      </c>
      <c r="C323" s="19">
        <f t="shared" si="37"/>
        <v>7.0999999999999943</v>
      </c>
      <c r="D323" s="19">
        <v>145</v>
      </c>
      <c r="E323" s="19">
        <v>152.1</v>
      </c>
      <c r="F323" s="27" t="s">
        <v>787</v>
      </c>
      <c r="G323" s="24">
        <v>45.994</v>
      </c>
      <c r="H323" s="24">
        <v>5.7907000000000002</v>
      </c>
      <c r="I323" s="5" t="s">
        <v>790</v>
      </c>
      <c r="J323" s="5">
        <v>2</v>
      </c>
      <c r="K323" s="25">
        <v>1</v>
      </c>
      <c r="L323" s="25">
        <v>1</v>
      </c>
      <c r="M323" s="12">
        <v>0</v>
      </c>
      <c r="N323" s="19">
        <v>-30.9</v>
      </c>
      <c r="O323" s="19" t="s">
        <v>791</v>
      </c>
    </row>
    <row r="324" spans="1:15" s="20" customFormat="1" x14ac:dyDescent="0.2">
      <c r="A324" s="19">
        <v>146</v>
      </c>
      <c r="B324" s="19">
        <f t="shared" si="36"/>
        <v>1</v>
      </c>
      <c r="C324" s="19">
        <f t="shared" si="37"/>
        <v>6.0999999999999943</v>
      </c>
      <c r="D324" s="19">
        <v>145</v>
      </c>
      <c r="E324" s="19">
        <v>152.1</v>
      </c>
      <c r="F324" s="27" t="s">
        <v>787</v>
      </c>
      <c r="G324" s="24">
        <v>45.994</v>
      </c>
      <c r="H324" s="24">
        <v>5.7907000000000002</v>
      </c>
      <c r="I324" s="5" t="s">
        <v>790</v>
      </c>
      <c r="J324" s="5">
        <v>3</v>
      </c>
      <c r="K324" s="25">
        <v>1</v>
      </c>
      <c r="L324" s="25">
        <v>1</v>
      </c>
      <c r="M324" s="12">
        <v>0</v>
      </c>
      <c r="N324" s="19">
        <v>-30.1</v>
      </c>
      <c r="O324" s="19" t="s">
        <v>791</v>
      </c>
    </row>
    <row r="325" spans="1:15" s="20" customFormat="1" x14ac:dyDescent="0.2">
      <c r="A325" s="19">
        <v>146</v>
      </c>
      <c r="B325" s="19">
        <f t="shared" si="36"/>
        <v>1</v>
      </c>
      <c r="C325" s="19">
        <f t="shared" si="37"/>
        <v>6.0999999999999943</v>
      </c>
      <c r="D325" s="19">
        <v>145</v>
      </c>
      <c r="E325" s="19">
        <v>152.1</v>
      </c>
      <c r="F325" s="27" t="s">
        <v>787</v>
      </c>
      <c r="G325" s="24">
        <v>50.611800000000002</v>
      </c>
      <c r="H325" s="24">
        <v>-2.1316999999999999</v>
      </c>
      <c r="I325" s="5" t="s">
        <v>790</v>
      </c>
      <c r="J325" s="5" t="s">
        <v>221</v>
      </c>
      <c r="K325" s="25">
        <v>1</v>
      </c>
      <c r="L325" s="25">
        <v>1</v>
      </c>
      <c r="M325" s="12">
        <v>0</v>
      </c>
      <c r="N325" s="19">
        <v>-32</v>
      </c>
      <c r="O325" s="19" t="s">
        <v>793</v>
      </c>
    </row>
    <row r="326" spans="1:15" s="20" customFormat="1" x14ac:dyDescent="0.2">
      <c r="A326" s="19">
        <v>146</v>
      </c>
      <c r="B326" s="19">
        <f t="shared" si="36"/>
        <v>8</v>
      </c>
      <c r="C326" s="19">
        <f t="shared" si="37"/>
        <v>4</v>
      </c>
      <c r="D326" s="19">
        <v>138</v>
      </c>
      <c r="E326" s="19">
        <v>150</v>
      </c>
      <c r="F326" s="27" t="s">
        <v>787</v>
      </c>
      <c r="G326" s="24">
        <v>71.25</v>
      </c>
      <c r="H326" s="24">
        <v>20.666</v>
      </c>
      <c r="I326" s="5" t="s">
        <v>794</v>
      </c>
      <c r="J326" s="5" t="s">
        <v>795</v>
      </c>
      <c r="K326" s="25">
        <v>0</v>
      </c>
      <c r="L326" s="25">
        <v>0</v>
      </c>
      <c r="M326" s="12">
        <v>0</v>
      </c>
      <c r="N326" s="19">
        <v>-32.1</v>
      </c>
      <c r="O326" s="19" t="s">
        <v>785</v>
      </c>
    </row>
    <row r="327" spans="1:15" s="20" customFormat="1" x14ac:dyDescent="0.2">
      <c r="A327" s="19">
        <v>147</v>
      </c>
      <c r="B327" s="19">
        <f t="shared" si="36"/>
        <v>2</v>
      </c>
      <c r="C327" s="19">
        <f t="shared" si="37"/>
        <v>5.0999999999999943</v>
      </c>
      <c r="D327" s="19">
        <v>145</v>
      </c>
      <c r="E327" s="19">
        <v>152.1</v>
      </c>
      <c r="F327" s="27" t="s">
        <v>787</v>
      </c>
      <c r="G327" s="24">
        <v>50.611800000000002</v>
      </c>
      <c r="H327" s="24">
        <v>-2.1316999999999999</v>
      </c>
      <c r="I327" s="5" t="s">
        <v>790</v>
      </c>
      <c r="J327" s="5" t="s">
        <v>222</v>
      </c>
      <c r="K327" s="25">
        <v>1</v>
      </c>
      <c r="L327" s="25">
        <v>1</v>
      </c>
      <c r="M327" s="12">
        <v>0</v>
      </c>
      <c r="N327" s="19">
        <v>-32.1</v>
      </c>
      <c r="O327" s="19" t="s">
        <v>793</v>
      </c>
    </row>
    <row r="328" spans="1:15" s="20" customFormat="1" x14ac:dyDescent="0.2">
      <c r="A328" s="19">
        <v>148</v>
      </c>
      <c r="B328" s="19">
        <f t="shared" si="36"/>
        <v>3</v>
      </c>
      <c r="C328" s="19">
        <f t="shared" si="37"/>
        <v>4.0999999999999943</v>
      </c>
      <c r="D328" s="19">
        <v>145</v>
      </c>
      <c r="E328" s="19">
        <v>152.1</v>
      </c>
      <c r="F328" s="27" t="s">
        <v>787</v>
      </c>
      <c r="G328" s="24">
        <v>50.611800000000002</v>
      </c>
      <c r="H328" s="24">
        <v>-2.1316999999999999</v>
      </c>
      <c r="I328" s="5" t="s">
        <v>790</v>
      </c>
      <c r="J328" s="5" t="s">
        <v>796</v>
      </c>
      <c r="K328" s="25">
        <v>1</v>
      </c>
      <c r="L328" s="25">
        <v>1</v>
      </c>
      <c r="M328" s="12">
        <v>0</v>
      </c>
      <c r="N328" s="19">
        <v>-32.5</v>
      </c>
      <c r="O328" s="19" t="s">
        <v>793</v>
      </c>
    </row>
    <row r="329" spans="1:15" s="20" customFormat="1" x14ac:dyDescent="0.2">
      <c r="A329" s="19">
        <v>148</v>
      </c>
      <c r="B329" s="19">
        <f t="shared" si="36"/>
        <v>10</v>
      </c>
      <c r="C329" s="19">
        <f t="shared" si="37"/>
        <v>2</v>
      </c>
      <c r="D329" s="19">
        <v>138</v>
      </c>
      <c r="E329" s="19">
        <v>150</v>
      </c>
      <c r="F329" s="27" t="s">
        <v>787</v>
      </c>
      <c r="G329" s="24">
        <v>71.25</v>
      </c>
      <c r="H329" s="24">
        <v>20.666</v>
      </c>
      <c r="I329" s="5" t="s">
        <v>794</v>
      </c>
      <c r="J329" s="5" t="s">
        <v>797</v>
      </c>
      <c r="K329" s="25">
        <v>0</v>
      </c>
      <c r="L329" s="25">
        <v>0</v>
      </c>
      <c r="M329" s="12">
        <v>0</v>
      </c>
      <c r="N329" s="19">
        <v>-31.6</v>
      </c>
      <c r="O329" s="19" t="s">
        <v>785</v>
      </c>
    </row>
    <row r="330" spans="1:15" s="20" customFormat="1" x14ac:dyDescent="0.2">
      <c r="A330" s="19">
        <v>149</v>
      </c>
      <c r="B330" s="19">
        <f t="shared" si="36"/>
        <v>4</v>
      </c>
      <c r="C330" s="19">
        <f t="shared" si="37"/>
        <v>3.0999999999999943</v>
      </c>
      <c r="D330" s="19">
        <v>145</v>
      </c>
      <c r="E330" s="19">
        <v>152.1</v>
      </c>
      <c r="F330" s="27" t="s">
        <v>787</v>
      </c>
      <c r="G330" s="24">
        <v>50.611800000000002</v>
      </c>
      <c r="H330" s="24">
        <v>-2.1316999999999999</v>
      </c>
      <c r="I330" s="5" t="s">
        <v>790</v>
      </c>
      <c r="J330" s="5" t="s">
        <v>225</v>
      </c>
      <c r="K330" s="25">
        <v>1</v>
      </c>
      <c r="L330" s="25">
        <v>1</v>
      </c>
      <c r="M330" s="12">
        <v>0</v>
      </c>
      <c r="N330" s="19">
        <v>-32</v>
      </c>
      <c r="O330" s="19" t="s">
        <v>793</v>
      </c>
    </row>
    <row r="331" spans="1:15" s="20" customFormat="1" x14ac:dyDescent="0.2">
      <c r="A331" s="19">
        <v>150</v>
      </c>
      <c r="B331" s="19">
        <f t="shared" si="36"/>
        <v>5</v>
      </c>
      <c r="C331" s="19">
        <f t="shared" si="37"/>
        <v>2.0999999999999943</v>
      </c>
      <c r="D331" s="19">
        <v>145</v>
      </c>
      <c r="E331" s="19">
        <v>152.1</v>
      </c>
      <c r="F331" s="27" t="s">
        <v>787</v>
      </c>
      <c r="G331" s="24">
        <v>50.611800000000002</v>
      </c>
      <c r="H331" s="24">
        <v>-2.1316999999999999</v>
      </c>
      <c r="I331" s="5" t="s">
        <v>790</v>
      </c>
      <c r="J331" s="5" t="s">
        <v>226</v>
      </c>
      <c r="K331" s="25">
        <v>1</v>
      </c>
      <c r="L331" s="25">
        <v>1</v>
      </c>
      <c r="M331" s="12">
        <v>0</v>
      </c>
      <c r="N331" s="19">
        <v>-31.7</v>
      </c>
      <c r="O331" s="19" t="s">
        <v>793</v>
      </c>
    </row>
    <row r="332" spans="1:15" s="20" customFormat="1" x14ac:dyDescent="0.2">
      <c r="A332" s="19">
        <v>150</v>
      </c>
      <c r="B332" s="19">
        <f t="shared" si="36"/>
        <v>5</v>
      </c>
      <c r="C332" s="19">
        <f t="shared" si="37"/>
        <v>2.0999999999999943</v>
      </c>
      <c r="D332" s="19">
        <v>145</v>
      </c>
      <c r="E332" s="19">
        <v>152.1</v>
      </c>
      <c r="F332" s="27" t="s">
        <v>787</v>
      </c>
      <c r="G332" s="24">
        <v>50.611800000000002</v>
      </c>
      <c r="H332" s="24">
        <v>-2.1316999999999999</v>
      </c>
      <c r="I332" s="5" t="s">
        <v>790</v>
      </c>
      <c r="J332" s="5" t="s">
        <v>227</v>
      </c>
      <c r="K332" s="25">
        <v>1</v>
      </c>
      <c r="L332" s="25">
        <v>1</v>
      </c>
      <c r="M332" s="12">
        <v>0</v>
      </c>
      <c r="N332" s="19">
        <v>-32.200000000000003</v>
      </c>
      <c r="O332" s="19" t="s">
        <v>793</v>
      </c>
    </row>
    <row r="333" spans="1:15" s="20" customFormat="1" x14ac:dyDescent="0.2">
      <c r="A333" s="19">
        <v>150</v>
      </c>
      <c r="B333" s="19">
        <f t="shared" si="36"/>
        <v>12</v>
      </c>
      <c r="C333" s="19">
        <f t="shared" si="37"/>
        <v>0</v>
      </c>
      <c r="D333" s="19">
        <v>138</v>
      </c>
      <c r="E333" s="19">
        <v>150</v>
      </c>
      <c r="F333" s="27" t="s">
        <v>787</v>
      </c>
      <c r="G333" s="24">
        <v>71.25</v>
      </c>
      <c r="H333" s="24">
        <v>20.666</v>
      </c>
      <c r="I333" s="5" t="s">
        <v>794</v>
      </c>
      <c r="J333" s="5" t="s">
        <v>798</v>
      </c>
      <c r="K333" s="25">
        <v>0</v>
      </c>
      <c r="L333" s="25">
        <v>0</v>
      </c>
      <c r="M333" s="12">
        <v>0</v>
      </c>
      <c r="N333" s="19">
        <v>-31.5</v>
      </c>
      <c r="O333" s="19" t="s">
        <v>785</v>
      </c>
    </row>
    <row r="334" spans="1:15" s="20" customFormat="1" x14ac:dyDescent="0.2">
      <c r="A334" s="19">
        <v>152</v>
      </c>
      <c r="B334" s="19">
        <f t="shared" si="36"/>
        <v>9.9999999999994316E-2</v>
      </c>
      <c r="C334" s="19">
        <f t="shared" si="37"/>
        <v>5.3000000000000114</v>
      </c>
      <c r="D334" s="19">
        <v>152.1</v>
      </c>
      <c r="E334" s="19">
        <v>157.30000000000001</v>
      </c>
      <c r="F334" s="5" t="s">
        <v>799</v>
      </c>
      <c r="G334" s="24">
        <v>45.994</v>
      </c>
      <c r="H334" s="24">
        <v>5.7907000000000002</v>
      </c>
      <c r="I334" s="5" t="s">
        <v>800</v>
      </c>
      <c r="J334" s="5" t="s">
        <v>801</v>
      </c>
      <c r="K334" s="25">
        <v>0</v>
      </c>
      <c r="L334" s="25">
        <v>1</v>
      </c>
      <c r="M334" s="12">
        <v>0</v>
      </c>
      <c r="N334" s="19">
        <v>-30.5</v>
      </c>
      <c r="O334" s="19" t="s">
        <v>802</v>
      </c>
    </row>
    <row r="335" spans="1:15" x14ac:dyDescent="0.2">
      <c r="A335" s="19">
        <v>154</v>
      </c>
      <c r="B335" s="19">
        <f t="shared" si="36"/>
        <v>1.9000000000000057</v>
      </c>
      <c r="C335" s="19">
        <f t="shared" si="37"/>
        <v>3.3000000000000114</v>
      </c>
      <c r="D335" s="19">
        <v>152.1</v>
      </c>
      <c r="E335" s="19">
        <v>157.30000000000001</v>
      </c>
      <c r="F335" s="5" t="s">
        <v>799</v>
      </c>
      <c r="G335" s="24">
        <v>50.611800000000002</v>
      </c>
      <c r="H335" s="24">
        <v>-2.1316999999999999</v>
      </c>
      <c r="I335" s="5" t="s">
        <v>790</v>
      </c>
      <c r="J335" s="5" t="s">
        <v>803</v>
      </c>
      <c r="K335" s="25">
        <v>1</v>
      </c>
      <c r="L335" s="25">
        <v>1</v>
      </c>
      <c r="M335" s="12">
        <v>0</v>
      </c>
      <c r="N335" s="19">
        <v>-31.2</v>
      </c>
      <c r="O335" s="19" t="s">
        <v>802</v>
      </c>
    </row>
    <row r="336" spans="1:15" x14ac:dyDescent="0.2">
      <c r="A336" s="26">
        <f t="shared" ref="A336:A344" si="38">AVERAGE(D336:E336)</f>
        <v>154.69999999999999</v>
      </c>
      <c r="B336" s="19">
        <f t="shared" si="36"/>
        <v>2.5999999999999943</v>
      </c>
      <c r="C336" s="19">
        <f t="shared" si="37"/>
        <v>2.6000000000000227</v>
      </c>
      <c r="D336" s="26">
        <v>152.1</v>
      </c>
      <c r="E336" s="26">
        <v>157.30000000000001</v>
      </c>
      <c r="F336" s="5" t="s">
        <v>799</v>
      </c>
      <c r="G336" s="24">
        <v>48.496045000000002</v>
      </c>
      <c r="H336" s="24">
        <v>7.6508719999999997</v>
      </c>
      <c r="I336" s="27" t="s">
        <v>604</v>
      </c>
      <c r="J336" s="31">
        <v>62311</v>
      </c>
      <c r="K336" s="32">
        <v>0</v>
      </c>
      <c r="L336" s="32">
        <v>0</v>
      </c>
      <c r="M336" s="12">
        <v>0</v>
      </c>
      <c r="N336" s="26">
        <f>AVERAGE(-29.889,-29.711)</f>
        <v>-29.799999999999997</v>
      </c>
      <c r="O336" s="26" t="s">
        <v>1099</v>
      </c>
    </row>
    <row r="337" spans="1:15" x14ac:dyDescent="0.2">
      <c r="A337" s="26">
        <f t="shared" si="38"/>
        <v>154.69999999999999</v>
      </c>
      <c r="B337" s="19">
        <f t="shared" si="36"/>
        <v>2.5999999999999943</v>
      </c>
      <c r="C337" s="19">
        <f t="shared" si="37"/>
        <v>2.6000000000000227</v>
      </c>
      <c r="D337" s="26">
        <v>152.1</v>
      </c>
      <c r="E337" s="26">
        <v>157.30000000000001</v>
      </c>
      <c r="F337" s="5" t="s">
        <v>799</v>
      </c>
      <c r="G337" s="24">
        <v>48.496045000000002</v>
      </c>
      <c r="H337" s="24">
        <v>7.6508719999999997</v>
      </c>
      <c r="I337" s="27" t="s">
        <v>604</v>
      </c>
      <c r="J337" s="31">
        <v>320005</v>
      </c>
      <c r="K337" s="32">
        <v>0</v>
      </c>
      <c r="L337" s="32">
        <v>0</v>
      </c>
      <c r="M337" s="12">
        <v>0</v>
      </c>
      <c r="N337" s="26">
        <f>AVERAGE(-30.03,-30.468,-29.925)</f>
        <v>-30.141000000000002</v>
      </c>
      <c r="O337" s="26" t="s">
        <v>1099</v>
      </c>
    </row>
    <row r="338" spans="1:15" x14ac:dyDescent="0.2">
      <c r="A338" s="26">
        <f t="shared" si="38"/>
        <v>154.69999999999999</v>
      </c>
      <c r="B338" s="19">
        <f t="shared" si="36"/>
        <v>2.5999999999999943</v>
      </c>
      <c r="C338" s="19">
        <f t="shared" si="37"/>
        <v>2.6000000000000227</v>
      </c>
      <c r="D338" s="26">
        <v>152.1</v>
      </c>
      <c r="E338" s="26">
        <v>157.30000000000001</v>
      </c>
      <c r="F338" s="5" t="s">
        <v>799</v>
      </c>
      <c r="G338" s="24">
        <v>48.496045000000002</v>
      </c>
      <c r="H338" s="24">
        <v>7.6508719999999997</v>
      </c>
      <c r="I338" s="27" t="s">
        <v>604</v>
      </c>
      <c r="J338" s="31">
        <v>320036</v>
      </c>
      <c r="K338" s="32">
        <v>0</v>
      </c>
      <c r="L338" s="32">
        <v>0</v>
      </c>
      <c r="M338" s="12">
        <v>0</v>
      </c>
      <c r="N338" s="26">
        <f>AVERAGE(-30.832,-30.41,-30.328)</f>
        <v>-30.523333333333337</v>
      </c>
      <c r="O338" s="26" t="s">
        <v>1099</v>
      </c>
    </row>
    <row r="339" spans="1:15" x14ac:dyDescent="0.2">
      <c r="A339" s="26">
        <f t="shared" si="38"/>
        <v>154.69999999999999</v>
      </c>
      <c r="B339" s="19">
        <f t="shared" ref="B339:B354" si="39">ABS(A339-D339)</f>
        <v>2.5999999999999943</v>
      </c>
      <c r="C339" s="19">
        <f t="shared" ref="C339:C354" si="40">ABS(E339-A339)</f>
        <v>2.6000000000000227</v>
      </c>
      <c r="D339" s="26">
        <v>152.1</v>
      </c>
      <c r="E339" s="26">
        <v>157.30000000000001</v>
      </c>
      <c r="F339" s="5" t="s">
        <v>799</v>
      </c>
      <c r="G339" s="24">
        <v>48.496045000000002</v>
      </c>
      <c r="H339" s="24">
        <v>7.6508719999999997</v>
      </c>
      <c r="I339" s="27" t="s">
        <v>604</v>
      </c>
      <c r="J339" s="31">
        <v>320102</v>
      </c>
      <c r="K339" s="32">
        <v>0</v>
      </c>
      <c r="L339" s="32">
        <v>0</v>
      </c>
      <c r="M339" s="12">
        <v>0</v>
      </c>
      <c r="N339" s="26">
        <f>AVERAGE(-29.328,-29.429,-29.966,-29.848)</f>
        <v>-29.642749999999999</v>
      </c>
      <c r="O339" s="26" t="s">
        <v>1099</v>
      </c>
    </row>
    <row r="340" spans="1:15" x14ac:dyDescent="0.2">
      <c r="A340" s="26">
        <f t="shared" si="38"/>
        <v>154.69999999999999</v>
      </c>
      <c r="B340" s="19">
        <f t="shared" si="39"/>
        <v>2.5999999999999943</v>
      </c>
      <c r="C340" s="19">
        <f t="shared" si="40"/>
        <v>2.6000000000000227</v>
      </c>
      <c r="D340" s="26">
        <v>152.1</v>
      </c>
      <c r="E340" s="26">
        <v>157.30000000000001</v>
      </c>
      <c r="F340" s="5" t="s">
        <v>799</v>
      </c>
      <c r="G340" s="24">
        <v>48.496045000000002</v>
      </c>
      <c r="H340" s="24">
        <v>7.6508719999999997</v>
      </c>
      <c r="I340" s="27" t="s">
        <v>604</v>
      </c>
      <c r="J340" s="31">
        <v>912255</v>
      </c>
      <c r="K340" s="32">
        <v>0</v>
      </c>
      <c r="L340" s="32">
        <v>0</v>
      </c>
      <c r="M340" s="12">
        <v>0</v>
      </c>
      <c r="N340" s="26">
        <f>AVERAGE(-31,-30.715)</f>
        <v>-30.857500000000002</v>
      </c>
      <c r="O340" s="26" t="s">
        <v>1099</v>
      </c>
    </row>
    <row r="341" spans="1:15" x14ac:dyDescent="0.2">
      <c r="A341" s="26">
        <f t="shared" si="38"/>
        <v>154.69999999999999</v>
      </c>
      <c r="B341" s="19">
        <f t="shared" si="39"/>
        <v>2.5999999999999943</v>
      </c>
      <c r="C341" s="19">
        <f t="shared" si="40"/>
        <v>2.6000000000000227</v>
      </c>
      <c r="D341" s="26">
        <v>152.1</v>
      </c>
      <c r="E341" s="26">
        <v>157.30000000000001</v>
      </c>
      <c r="F341" s="5" t="s">
        <v>799</v>
      </c>
      <c r="G341" s="24">
        <v>48.496045000000002</v>
      </c>
      <c r="H341" s="24">
        <v>7.6508719999999997</v>
      </c>
      <c r="I341" s="27" t="s">
        <v>604</v>
      </c>
      <c r="J341" s="31">
        <v>912256</v>
      </c>
      <c r="K341" s="32">
        <v>0</v>
      </c>
      <c r="L341" s="32">
        <v>0</v>
      </c>
      <c r="M341" s="12">
        <v>0</v>
      </c>
      <c r="N341" s="26">
        <f>AVERAGE(-29.653,-29.451)</f>
        <v>-29.552</v>
      </c>
      <c r="O341" s="26" t="s">
        <v>1099</v>
      </c>
    </row>
    <row r="342" spans="1:15" x14ac:dyDescent="0.2">
      <c r="A342" s="26">
        <f t="shared" si="38"/>
        <v>154.69999999999999</v>
      </c>
      <c r="B342" s="19">
        <f t="shared" si="39"/>
        <v>2.5999999999999943</v>
      </c>
      <c r="C342" s="19">
        <f t="shared" si="40"/>
        <v>2.6000000000000227</v>
      </c>
      <c r="D342" s="26">
        <v>152.1</v>
      </c>
      <c r="E342" s="26">
        <v>157.30000000000001</v>
      </c>
      <c r="F342" s="5" t="s">
        <v>799</v>
      </c>
      <c r="G342" s="24">
        <v>48.496045000000002</v>
      </c>
      <c r="H342" s="24">
        <v>7.6508719999999997</v>
      </c>
      <c r="I342" s="27" t="s">
        <v>604</v>
      </c>
      <c r="J342" s="31">
        <v>912263</v>
      </c>
      <c r="K342" s="32">
        <v>0</v>
      </c>
      <c r="L342" s="32">
        <v>0</v>
      </c>
      <c r="M342" s="12">
        <v>0</v>
      </c>
      <c r="N342" s="26">
        <f>AVERAGE(-29.941,-29.967)</f>
        <v>-29.954000000000001</v>
      </c>
      <c r="O342" s="26" t="s">
        <v>1099</v>
      </c>
    </row>
    <row r="343" spans="1:15" x14ac:dyDescent="0.2">
      <c r="A343" s="26">
        <f t="shared" si="38"/>
        <v>154.69999999999999</v>
      </c>
      <c r="B343" s="19">
        <f t="shared" si="39"/>
        <v>2.5999999999999943</v>
      </c>
      <c r="C343" s="19">
        <f t="shared" si="40"/>
        <v>2.6000000000000227</v>
      </c>
      <c r="D343" s="26">
        <v>152.1</v>
      </c>
      <c r="E343" s="26">
        <v>157.30000000000001</v>
      </c>
      <c r="F343" s="5" t="s">
        <v>799</v>
      </c>
      <c r="G343" s="24">
        <v>48.496045000000002</v>
      </c>
      <c r="H343" s="24">
        <v>7.6508719999999997</v>
      </c>
      <c r="I343" s="27" t="s">
        <v>604</v>
      </c>
      <c r="J343" s="27">
        <v>60050</v>
      </c>
      <c r="K343" s="32">
        <v>0</v>
      </c>
      <c r="L343" s="32">
        <v>0</v>
      </c>
      <c r="M343" s="12">
        <v>0</v>
      </c>
      <c r="N343" s="26">
        <v>-30.866125</v>
      </c>
      <c r="O343" s="26" t="s">
        <v>1099</v>
      </c>
    </row>
    <row r="344" spans="1:15" x14ac:dyDescent="0.2">
      <c r="A344" s="26">
        <f t="shared" si="38"/>
        <v>154.69999999999999</v>
      </c>
      <c r="B344" s="19">
        <f t="shared" si="39"/>
        <v>2.5999999999999943</v>
      </c>
      <c r="C344" s="19">
        <f t="shared" si="40"/>
        <v>2.6000000000000227</v>
      </c>
      <c r="D344" s="26">
        <v>152.1</v>
      </c>
      <c r="E344" s="26">
        <v>157.30000000000001</v>
      </c>
      <c r="F344" s="5" t="s">
        <v>799</v>
      </c>
      <c r="G344" s="24">
        <v>48.496045000000002</v>
      </c>
      <c r="H344" s="24">
        <v>7.6508719999999997</v>
      </c>
      <c r="I344" s="27" t="s">
        <v>604</v>
      </c>
      <c r="J344" s="31">
        <v>32588</v>
      </c>
      <c r="K344" s="32">
        <v>0</v>
      </c>
      <c r="L344" s="32">
        <v>0</v>
      </c>
      <c r="M344" s="12">
        <v>0</v>
      </c>
      <c r="N344" s="26">
        <f>AVERAGE(-28,-27.929)</f>
        <v>-27.964500000000001</v>
      </c>
      <c r="O344" s="26" t="s">
        <v>1099</v>
      </c>
    </row>
    <row r="345" spans="1:15" x14ac:dyDescent="0.2">
      <c r="A345" s="19">
        <v>155</v>
      </c>
      <c r="B345" s="19">
        <f t="shared" si="39"/>
        <v>10</v>
      </c>
      <c r="C345" s="19">
        <f t="shared" si="40"/>
        <v>9</v>
      </c>
      <c r="D345" s="26">
        <v>145</v>
      </c>
      <c r="E345" s="26">
        <v>164</v>
      </c>
      <c r="F345" s="5" t="s">
        <v>799</v>
      </c>
      <c r="G345" s="24">
        <v>47.693100000000001</v>
      </c>
      <c r="H345" s="24">
        <v>10.3407</v>
      </c>
      <c r="I345" s="41" t="s">
        <v>805</v>
      </c>
      <c r="J345" s="41" t="s">
        <v>806</v>
      </c>
      <c r="K345" s="25">
        <v>1</v>
      </c>
      <c r="L345" s="25">
        <v>0</v>
      </c>
      <c r="M345" s="12">
        <v>0</v>
      </c>
      <c r="N345" s="40">
        <v>-33.5</v>
      </c>
      <c r="O345" s="40" t="s">
        <v>802</v>
      </c>
    </row>
    <row r="346" spans="1:15" x14ac:dyDescent="0.2">
      <c r="A346" s="26">
        <v>155</v>
      </c>
      <c r="B346" s="19">
        <f t="shared" si="39"/>
        <v>2.9000000000000057</v>
      </c>
      <c r="C346" s="19">
        <f t="shared" si="40"/>
        <v>2.3000000000000114</v>
      </c>
      <c r="D346" s="26">
        <v>152.1</v>
      </c>
      <c r="E346" s="26">
        <v>157.30000000000001</v>
      </c>
      <c r="F346" s="5" t="s">
        <v>799</v>
      </c>
      <c r="G346" s="24">
        <v>30.384015999999999</v>
      </c>
      <c r="H346" s="24">
        <v>49.135247</v>
      </c>
      <c r="I346" s="27" t="s">
        <v>699</v>
      </c>
      <c r="J346" s="31">
        <v>327712</v>
      </c>
      <c r="K346" s="32">
        <v>0</v>
      </c>
      <c r="L346" s="32">
        <v>0</v>
      </c>
      <c r="M346" s="12">
        <v>0</v>
      </c>
      <c r="N346" s="26">
        <f>AVERAGE(-31.038,-31.013)</f>
        <v>-31.025500000000001</v>
      </c>
      <c r="O346" s="26" t="s">
        <v>1099</v>
      </c>
    </row>
    <row r="347" spans="1:15" x14ac:dyDescent="0.2">
      <c r="A347" s="26">
        <v>159</v>
      </c>
      <c r="B347" s="19">
        <f t="shared" si="39"/>
        <v>7</v>
      </c>
      <c r="C347" s="19">
        <f t="shared" si="40"/>
        <v>7</v>
      </c>
      <c r="D347" s="26">
        <v>152</v>
      </c>
      <c r="E347" s="26">
        <v>166</v>
      </c>
      <c r="F347" s="27" t="s">
        <v>808</v>
      </c>
      <c r="G347" s="24">
        <v>30.384015999999999</v>
      </c>
      <c r="H347" s="24">
        <v>49.135247</v>
      </c>
      <c r="I347" s="27" t="s">
        <v>699</v>
      </c>
      <c r="J347" s="31">
        <v>51676</v>
      </c>
      <c r="K347" s="32">
        <v>0</v>
      </c>
      <c r="L347" s="32">
        <v>0</v>
      </c>
      <c r="M347" s="12">
        <v>0</v>
      </c>
      <c r="N347" s="26">
        <f>AVERAGE(-30.19,-29.921)</f>
        <v>-30.055500000000002</v>
      </c>
      <c r="O347" s="26" t="s">
        <v>1099</v>
      </c>
    </row>
    <row r="348" spans="1:15" x14ac:dyDescent="0.2">
      <c r="A348" s="26">
        <v>159</v>
      </c>
      <c r="B348" s="19">
        <f t="shared" si="39"/>
        <v>7</v>
      </c>
      <c r="C348" s="19">
        <f t="shared" si="40"/>
        <v>7</v>
      </c>
      <c r="D348" s="26">
        <v>152</v>
      </c>
      <c r="E348" s="26">
        <v>166</v>
      </c>
      <c r="F348" s="27" t="s">
        <v>808</v>
      </c>
      <c r="G348" s="24">
        <v>30.384015999999999</v>
      </c>
      <c r="H348" s="24">
        <v>49.135247</v>
      </c>
      <c r="I348" s="28" t="s">
        <v>699</v>
      </c>
      <c r="J348" s="35">
        <v>2787</v>
      </c>
      <c r="K348" s="29">
        <v>0</v>
      </c>
      <c r="L348" s="29">
        <v>0</v>
      </c>
      <c r="M348" s="12">
        <v>0</v>
      </c>
      <c r="N348" s="30">
        <f>AVERAGE(-29.15,-29.83,-29.27,-29.7)</f>
        <v>-29.487500000000001</v>
      </c>
      <c r="O348" s="26" t="s">
        <v>1099</v>
      </c>
    </row>
    <row r="349" spans="1:15" x14ac:dyDescent="0.2">
      <c r="A349" s="19">
        <v>177</v>
      </c>
      <c r="B349" s="19">
        <f t="shared" si="39"/>
        <v>2.9000000000000057</v>
      </c>
      <c r="C349" s="19">
        <f t="shared" si="40"/>
        <v>5.6999999999999886</v>
      </c>
      <c r="D349" s="19">
        <v>174.1</v>
      </c>
      <c r="E349" s="19">
        <v>182.7</v>
      </c>
      <c r="F349" s="5" t="s">
        <v>809</v>
      </c>
      <c r="G349" s="24">
        <v>54.455399999999997</v>
      </c>
      <c r="H349" s="24">
        <v>-0.57550000000000001</v>
      </c>
      <c r="I349" s="41" t="s">
        <v>810</v>
      </c>
      <c r="J349" s="41" t="s">
        <v>811</v>
      </c>
      <c r="K349" s="25">
        <v>1</v>
      </c>
      <c r="L349" s="25">
        <v>1</v>
      </c>
      <c r="M349" s="12">
        <v>0</v>
      </c>
      <c r="N349" s="40">
        <v>-32.28</v>
      </c>
      <c r="O349" s="40" t="s">
        <v>812</v>
      </c>
    </row>
    <row r="350" spans="1:15" x14ac:dyDescent="0.2">
      <c r="A350" s="19">
        <v>177</v>
      </c>
      <c r="B350" s="19">
        <f t="shared" si="39"/>
        <v>2.9000000000000057</v>
      </c>
      <c r="C350" s="19">
        <f t="shared" si="40"/>
        <v>5.6999999999999886</v>
      </c>
      <c r="D350" s="19">
        <v>174.1</v>
      </c>
      <c r="E350" s="19">
        <v>182.7</v>
      </c>
      <c r="F350" s="5" t="s">
        <v>809</v>
      </c>
      <c r="G350" s="24">
        <v>54.455399999999997</v>
      </c>
      <c r="H350" s="24">
        <v>-0.57550000000000001</v>
      </c>
      <c r="I350" s="41" t="s">
        <v>810</v>
      </c>
      <c r="J350" s="41" t="s">
        <v>815</v>
      </c>
      <c r="K350" s="25">
        <v>1</v>
      </c>
      <c r="L350" s="25">
        <v>1</v>
      </c>
      <c r="M350" s="12">
        <v>0</v>
      </c>
      <c r="N350" s="40">
        <v>-32.54</v>
      </c>
      <c r="O350" s="40" t="s">
        <v>812</v>
      </c>
    </row>
    <row r="351" spans="1:15" x14ac:dyDescent="0.2">
      <c r="A351" s="26">
        <v>178</v>
      </c>
      <c r="B351" s="19">
        <f t="shared" si="39"/>
        <v>3.9000000000000057</v>
      </c>
      <c r="C351" s="19">
        <f t="shared" si="40"/>
        <v>4.6999999999999886</v>
      </c>
      <c r="D351" s="19">
        <v>174.1</v>
      </c>
      <c r="E351" s="19">
        <v>182.7</v>
      </c>
      <c r="F351" s="5" t="s">
        <v>809</v>
      </c>
      <c r="G351" s="24">
        <v>48.496045000000002</v>
      </c>
      <c r="H351" s="24">
        <v>7.6508719999999997</v>
      </c>
      <c r="I351" s="27" t="s">
        <v>604</v>
      </c>
      <c r="J351" s="31">
        <v>283124</v>
      </c>
      <c r="K351" s="32">
        <v>0</v>
      </c>
      <c r="L351" s="32">
        <v>0</v>
      </c>
      <c r="M351" s="12">
        <v>0</v>
      </c>
      <c r="N351" s="26">
        <f>AVERAGE(-29.999,-29.698,-29.908,-29.818)</f>
        <v>-29.85575</v>
      </c>
      <c r="O351" s="26" t="s">
        <v>1099</v>
      </c>
    </row>
    <row r="352" spans="1:15" x14ac:dyDescent="0.2">
      <c r="A352" s="26">
        <v>178</v>
      </c>
      <c r="B352" s="19">
        <f t="shared" si="39"/>
        <v>3.9000000000000057</v>
      </c>
      <c r="C352" s="19">
        <f t="shared" si="40"/>
        <v>4.6999999999999886</v>
      </c>
      <c r="D352" s="19">
        <v>174.1</v>
      </c>
      <c r="E352" s="19">
        <v>182.7</v>
      </c>
      <c r="F352" s="5" t="s">
        <v>809</v>
      </c>
      <c r="G352" s="24">
        <v>48.496045000000002</v>
      </c>
      <c r="H352" s="24">
        <v>7.6508719999999997</v>
      </c>
      <c r="I352" s="27" t="s">
        <v>604</v>
      </c>
      <c r="J352" s="31">
        <v>23339</v>
      </c>
      <c r="K352" s="32">
        <v>0</v>
      </c>
      <c r="L352" s="32">
        <v>0</v>
      </c>
      <c r="M352" s="12">
        <v>0</v>
      </c>
      <c r="N352" s="26">
        <v>-32.358625000000004</v>
      </c>
      <c r="O352" s="26" t="s">
        <v>1099</v>
      </c>
    </row>
    <row r="353" spans="1:15" x14ac:dyDescent="0.2">
      <c r="A353" s="19">
        <v>178</v>
      </c>
      <c r="B353" s="19">
        <f t="shared" si="39"/>
        <v>3.9000000000000057</v>
      </c>
      <c r="C353" s="19">
        <f t="shared" si="40"/>
        <v>4.6999999999999886</v>
      </c>
      <c r="D353" s="19">
        <v>174.1</v>
      </c>
      <c r="E353" s="19">
        <v>182.7</v>
      </c>
      <c r="F353" s="5" t="s">
        <v>809</v>
      </c>
      <c r="G353" s="24">
        <v>54.455399999999997</v>
      </c>
      <c r="H353" s="24">
        <v>-0.57550000000000001</v>
      </c>
      <c r="I353" s="41" t="s">
        <v>810</v>
      </c>
      <c r="J353" s="41" t="s">
        <v>816</v>
      </c>
      <c r="K353" s="25">
        <v>1</v>
      </c>
      <c r="L353" s="25">
        <v>1</v>
      </c>
      <c r="M353" s="12">
        <v>0</v>
      </c>
      <c r="N353" s="40">
        <v>-32.479999999999997</v>
      </c>
      <c r="O353" s="40" t="s">
        <v>812</v>
      </c>
    </row>
    <row r="354" spans="1:15" x14ac:dyDescent="0.2">
      <c r="A354" s="19">
        <v>178</v>
      </c>
      <c r="B354" s="19">
        <f t="shared" si="39"/>
        <v>4</v>
      </c>
      <c r="C354" s="19">
        <f t="shared" si="40"/>
        <v>5</v>
      </c>
      <c r="D354" s="19">
        <v>174</v>
      </c>
      <c r="E354" s="19">
        <v>183</v>
      </c>
      <c r="F354" s="5" t="s">
        <v>809</v>
      </c>
      <c r="G354" s="24">
        <v>54.455399999999997</v>
      </c>
      <c r="H354" s="24">
        <v>-0.57550000000000001</v>
      </c>
      <c r="I354" s="41" t="s">
        <v>810</v>
      </c>
      <c r="J354" s="41" t="s">
        <v>817</v>
      </c>
      <c r="K354" s="25">
        <v>1</v>
      </c>
      <c r="L354" s="25">
        <v>1</v>
      </c>
      <c r="M354" s="12">
        <v>0</v>
      </c>
      <c r="N354" s="40">
        <v>-32.71</v>
      </c>
      <c r="O354" s="40" t="s">
        <v>812</v>
      </c>
    </row>
    <row r="355" spans="1:15" x14ac:dyDescent="0.2">
      <c r="A355" s="19">
        <v>176</v>
      </c>
      <c r="B355" s="19">
        <f>A355-D355</f>
        <v>1.3000000000000114</v>
      </c>
      <c r="C355" s="19">
        <f>E355-A355</f>
        <v>6.6999999999999886</v>
      </c>
      <c r="D355" s="19">
        <v>174.7</v>
      </c>
      <c r="E355" s="19">
        <v>182.7</v>
      </c>
      <c r="F355" s="5" t="s">
        <v>1113</v>
      </c>
      <c r="G355" s="24">
        <v>48.2</v>
      </c>
      <c r="H355" s="24">
        <v>8.8000000000000007</v>
      </c>
      <c r="I355" s="5" t="s">
        <v>236</v>
      </c>
      <c r="J355" s="19" t="s">
        <v>1109</v>
      </c>
      <c r="K355" s="25">
        <v>1</v>
      </c>
      <c r="L355" s="25">
        <v>0</v>
      </c>
      <c r="M355" s="12">
        <v>2</v>
      </c>
      <c r="N355" s="19">
        <v>-29.7</v>
      </c>
      <c r="O355" s="19" t="s">
        <v>234</v>
      </c>
    </row>
    <row r="356" spans="1:15" x14ac:dyDescent="0.2">
      <c r="A356" s="19">
        <v>177</v>
      </c>
      <c r="B356" s="19">
        <f t="shared" ref="B356:B377" si="41">A356-D356</f>
        <v>2.3000000000000114</v>
      </c>
      <c r="C356" s="19">
        <f t="shared" ref="C356:C378" si="42">E356-A356</f>
        <v>5.6999999999999886</v>
      </c>
      <c r="D356" s="19">
        <v>174.7</v>
      </c>
      <c r="E356" s="19">
        <v>182.7</v>
      </c>
      <c r="F356" s="5" t="s">
        <v>1113</v>
      </c>
      <c r="G356" s="24">
        <v>48.2</v>
      </c>
      <c r="H356" s="24">
        <v>8.8000000000000007</v>
      </c>
      <c r="I356" s="5" t="s">
        <v>236</v>
      </c>
      <c r="J356" s="19" t="s">
        <v>1108</v>
      </c>
      <c r="K356" s="25">
        <v>1</v>
      </c>
      <c r="L356" s="25">
        <v>0</v>
      </c>
      <c r="M356" s="12">
        <v>2</v>
      </c>
      <c r="N356" s="19">
        <v>-29.81</v>
      </c>
      <c r="O356" s="19" t="s">
        <v>234</v>
      </c>
    </row>
    <row r="357" spans="1:15" x14ac:dyDescent="0.2">
      <c r="A357" s="19">
        <v>177</v>
      </c>
      <c r="B357" s="19">
        <f t="shared" si="41"/>
        <v>2.3000000000000114</v>
      </c>
      <c r="C357" s="19">
        <f t="shared" si="42"/>
        <v>5.6999999999999886</v>
      </c>
      <c r="D357" s="19">
        <v>174.7</v>
      </c>
      <c r="E357" s="19">
        <v>182.7</v>
      </c>
      <c r="F357" s="5" t="s">
        <v>1113</v>
      </c>
      <c r="G357" s="24">
        <v>48.2</v>
      </c>
      <c r="H357" s="24">
        <v>8.8000000000000007</v>
      </c>
      <c r="I357" s="5" t="s">
        <v>236</v>
      </c>
      <c r="J357" s="19" t="s">
        <v>1107</v>
      </c>
      <c r="K357" s="25">
        <v>1</v>
      </c>
      <c r="L357" s="25">
        <v>0</v>
      </c>
      <c r="M357" s="12">
        <v>2</v>
      </c>
      <c r="N357" s="19">
        <v>-30.97</v>
      </c>
      <c r="O357" s="19" t="s">
        <v>234</v>
      </c>
    </row>
    <row r="358" spans="1:15" x14ac:dyDescent="0.2">
      <c r="A358" s="19">
        <v>177</v>
      </c>
      <c r="B358" s="19">
        <f t="shared" si="41"/>
        <v>2.3000000000000114</v>
      </c>
      <c r="C358" s="19">
        <f t="shared" si="42"/>
        <v>5.6999999999999886</v>
      </c>
      <c r="D358" s="19">
        <v>174.7</v>
      </c>
      <c r="E358" s="19">
        <v>182.7</v>
      </c>
      <c r="F358" s="5" t="s">
        <v>1113</v>
      </c>
      <c r="G358" s="24">
        <v>48.2</v>
      </c>
      <c r="H358" s="24">
        <v>8.8000000000000007</v>
      </c>
      <c r="I358" s="5" t="s">
        <v>236</v>
      </c>
      <c r="J358" s="19" t="s">
        <v>1106</v>
      </c>
      <c r="K358" s="25">
        <v>1</v>
      </c>
      <c r="L358" s="25">
        <v>0</v>
      </c>
      <c r="M358" s="12">
        <v>2</v>
      </c>
      <c r="N358" s="19">
        <v>-30.35</v>
      </c>
      <c r="O358" s="19" t="s">
        <v>234</v>
      </c>
    </row>
    <row r="359" spans="1:15" x14ac:dyDescent="0.2">
      <c r="A359" s="19">
        <v>178</v>
      </c>
      <c r="B359" s="19">
        <f t="shared" si="41"/>
        <v>3.3000000000000114</v>
      </c>
      <c r="C359" s="19">
        <f t="shared" si="42"/>
        <v>4.6999999999999886</v>
      </c>
      <c r="D359" s="19">
        <v>174.7</v>
      </c>
      <c r="E359" s="19">
        <v>182.7</v>
      </c>
      <c r="F359" s="5" t="s">
        <v>1113</v>
      </c>
      <c r="G359" s="24">
        <v>48.2</v>
      </c>
      <c r="H359" s="24">
        <v>8.8000000000000007</v>
      </c>
      <c r="I359" s="5" t="s">
        <v>236</v>
      </c>
      <c r="J359" s="19" t="s">
        <v>1105</v>
      </c>
      <c r="K359" s="25">
        <v>1</v>
      </c>
      <c r="L359" s="25">
        <v>0</v>
      </c>
      <c r="M359" s="12">
        <v>2</v>
      </c>
      <c r="N359" s="19">
        <v>-30.51</v>
      </c>
      <c r="O359" s="19" t="s">
        <v>234</v>
      </c>
    </row>
    <row r="360" spans="1:15" x14ac:dyDescent="0.2">
      <c r="A360" s="19">
        <v>178</v>
      </c>
      <c r="B360" s="19">
        <f t="shared" si="41"/>
        <v>3.3000000000000114</v>
      </c>
      <c r="C360" s="19">
        <f t="shared" si="42"/>
        <v>4.6999999999999886</v>
      </c>
      <c r="D360" s="19">
        <v>174.7</v>
      </c>
      <c r="E360" s="19">
        <v>182.7</v>
      </c>
      <c r="F360" s="5" t="s">
        <v>1113</v>
      </c>
      <c r="G360" s="24">
        <v>48.2</v>
      </c>
      <c r="H360" s="24">
        <v>8.8000000000000007</v>
      </c>
      <c r="I360" s="5" t="s">
        <v>236</v>
      </c>
      <c r="J360" s="19" t="s">
        <v>1104</v>
      </c>
      <c r="K360" s="25">
        <v>1</v>
      </c>
      <c r="L360" s="25">
        <v>0</v>
      </c>
      <c r="M360" s="12">
        <v>2</v>
      </c>
      <c r="N360" s="19">
        <v>-30.16</v>
      </c>
      <c r="O360" s="19" t="s">
        <v>234</v>
      </c>
    </row>
    <row r="361" spans="1:15" x14ac:dyDescent="0.2">
      <c r="A361" s="19">
        <v>178.7</v>
      </c>
      <c r="B361" s="19">
        <f t="shared" si="41"/>
        <v>4</v>
      </c>
      <c r="C361" s="19">
        <f t="shared" si="42"/>
        <v>4</v>
      </c>
      <c r="D361" s="19">
        <v>174.7</v>
      </c>
      <c r="E361" s="19">
        <v>182.7</v>
      </c>
      <c r="F361" s="5" t="s">
        <v>1115</v>
      </c>
      <c r="G361" s="24">
        <v>48.2</v>
      </c>
      <c r="H361" s="24">
        <v>8.8000000000000007</v>
      </c>
      <c r="I361" s="5" t="s">
        <v>236</v>
      </c>
      <c r="J361" s="19" t="s">
        <v>1110</v>
      </c>
      <c r="K361" s="25">
        <v>1</v>
      </c>
      <c r="L361" s="25">
        <v>0</v>
      </c>
      <c r="M361" s="12">
        <v>0</v>
      </c>
      <c r="N361" s="19">
        <v>-29.69</v>
      </c>
      <c r="O361" s="19" t="s">
        <v>234</v>
      </c>
    </row>
    <row r="362" spans="1:15" x14ac:dyDescent="0.2">
      <c r="A362" s="19">
        <v>178.7</v>
      </c>
      <c r="B362" s="19">
        <f t="shared" si="41"/>
        <v>4</v>
      </c>
      <c r="C362" s="19">
        <f t="shared" si="42"/>
        <v>4</v>
      </c>
      <c r="D362" s="19">
        <v>174.7</v>
      </c>
      <c r="E362" s="19">
        <v>182.7</v>
      </c>
      <c r="F362" s="5" t="s">
        <v>1115</v>
      </c>
      <c r="G362" s="24">
        <v>48.2</v>
      </c>
      <c r="H362" s="24">
        <v>8.8000000000000007</v>
      </c>
      <c r="I362" s="5" t="s">
        <v>236</v>
      </c>
      <c r="J362" s="19" t="s">
        <v>1111</v>
      </c>
      <c r="K362" s="25">
        <v>1</v>
      </c>
      <c r="L362" s="25">
        <v>0</v>
      </c>
      <c r="M362" s="12">
        <v>0</v>
      </c>
      <c r="N362" s="19">
        <v>-29.21</v>
      </c>
      <c r="O362" s="19" t="s">
        <v>234</v>
      </c>
    </row>
    <row r="363" spans="1:15" x14ac:dyDescent="0.2">
      <c r="A363" s="19">
        <v>179</v>
      </c>
      <c r="B363" s="19">
        <f t="shared" si="41"/>
        <v>4.3000000000000114</v>
      </c>
      <c r="C363" s="19">
        <f t="shared" si="42"/>
        <v>3.6999999999999886</v>
      </c>
      <c r="D363" s="19">
        <v>174.7</v>
      </c>
      <c r="E363" s="19">
        <v>182.7</v>
      </c>
      <c r="F363" s="5" t="s">
        <v>1115</v>
      </c>
      <c r="G363" s="24">
        <v>48.2</v>
      </c>
      <c r="H363" s="24">
        <v>8.8000000000000007</v>
      </c>
      <c r="I363" s="5" t="s">
        <v>236</v>
      </c>
      <c r="J363" s="19" t="s">
        <v>1112</v>
      </c>
      <c r="K363" s="25">
        <v>1</v>
      </c>
      <c r="L363" s="25">
        <v>0</v>
      </c>
      <c r="M363" s="12">
        <v>0</v>
      </c>
      <c r="N363" s="19">
        <v>-29.31</v>
      </c>
      <c r="O363" s="19" t="s">
        <v>234</v>
      </c>
    </row>
    <row r="364" spans="1:15" x14ac:dyDescent="0.2">
      <c r="A364" s="19">
        <v>179</v>
      </c>
      <c r="B364" s="19">
        <f t="shared" si="41"/>
        <v>4.3000000000000114</v>
      </c>
      <c r="C364" s="19">
        <f t="shared" si="42"/>
        <v>3.6999999999999886</v>
      </c>
      <c r="D364" s="19">
        <v>174.7</v>
      </c>
      <c r="E364" s="19">
        <v>182.7</v>
      </c>
      <c r="F364" s="5" t="s">
        <v>1114</v>
      </c>
      <c r="G364" s="24">
        <v>48.2</v>
      </c>
      <c r="H364" s="24">
        <v>8.8000000000000007</v>
      </c>
      <c r="I364" s="5" t="s">
        <v>236</v>
      </c>
      <c r="J364" s="19" t="s">
        <v>1116</v>
      </c>
      <c r="K364" s="25">
        <v>1</v>
      </c>
      <c r="L364" s="25">
        <v>0</v>
      </c>
      <c r="M364" s="12">
        <v>0</v>
      </c>
      <c r="N364" s="19">
        <v>-29.4</v>
      </c>
      <c r="O364" s="19" t="s">
        <v>234</v>
      </c>
    </row>
    <row r="365" spans="1:15" x14ac:dyDescent="0.2">
      <c r="A365" s="19">
        <v>179</v>
      </c>
      <c r="B365" s="19">
        <f t="shared" si="41"/>
        <v>4.3000000000000114</v>
      </c>
      <c r="C365" s="19">
        <f t="shared" si="42"/>
        <v>3.6999999999999886</v>
      </c>
      <c r="D365" s="19">
        <v>174.7</v>
      </c>
      <c r="E365" s="19">
        <v>182.7</v>
      </c>
      <c r="F365" s="5" t="s">
        <v>1114</v>
      </c>
      <c r="G365" s="24">
        <v>48.2</v>
      </c>
      <c r="H365" s="24">
        <v>8.8000000000000007</v>
      </c>
      <c r="I365" s="5" t="s">
        <v>236</v>
      </c>
      <c r="J365" s="19" t="s">
        <v>1116</v>
      </c>
      <c r="K365" s="25">
        <v>1</v>
      </c>
      <c r="L365" s="25">
        <v>0</v>
      </c>
      <c r="M365" s="12">
        <v>0</v>
      </c>
      <c r="N365" s="19">
        <v>-29.03</v>
      </c>
      <c r="O365" s="19" t="s">
        <v>234</v>
      </c>
    </row>
    <row r="366" spans="1:15" x14ac:dyDescent="0.2">
      <c r="A366" s="19">
        <v>180</v>
      </c>
      <c r="B366" s="19">
        <f t="shared" si="41"/>
        <v>5.3000000000000114</v>
      </c>
      <c r="C366" s="19">
        <f t="shared" si="42"/>
        <v>2.6999999999999886</v>
      </c>
      <c r="D366" s="19">
        <v>174.7</v>
      </c>
      <c r="E366" s="19">
        <v>182.7</v>
      </c>
      <c r="F366" s="5" t="s">
        <v>1114</v>
      </c>
      <c r="G366" s="24">
        <v>48.2</v>
      </c>
      <c r="H366" s="24">
        <v>8.8000000000000007</v>
      </c>
      <c r="I366" s="5" t="s">
        <v>236</v>
      </c>
      <c r="J366" s="19" t="s">
        <v>1116</v>
      </c>
      <c r="K366" s="25">
        <v>1</v>
      </c>
      <c r="L366" s="25">
        <v>0</v>
      </c>
      <c r="M366" s="12">
        <v>0</v>
      </c>
      <c r="N366" s="19">
        <v>-30.06</v>
      </c>
      <c r="O366" s="19" t="s">
        <v>234</v>
      </c>
    </row>
    <row r="367" spans="1:15" x14ac:dyDescent="0.2">
      <c r="A367" s="19">
        <v>180</v>
      </c>
      <c r="B367" s="19">
        <f t="shared" si="41"/>
        <v>5.3000000000000114</v>
      </c>
      <c r="C367" s="19">
        <f t="shared" si="42"/>
        <v>2.6999999999999886</v>
      </c>
      <c r="D367" s="19">
        <v>174.7</v>
      </c>
      <c r="E367" s="19">
        <v>182.7</v>
      </c>
      <c r="F367" s="5" t="s">
        <v>1114</v>
      </c>
      <c r="G367" s="24">
        <v>48.2</v>
      </c>
      <c r="H367" s="24">
        <v>8.8000000000000007</v>
      </c>
      <c r="I367" s="5" t="s">
        <v>236</v>
      </c>
      <c r="J367" s="19" t="s">
        <v>1117</v>
      </c>
      <c r="K367" s="25">
        <v>1</v>
      </c>
      <c r="L367" s="25">
        <v>0</v>
      </c>
      <c r="M367" s="12">
        <v>0</v>
      </c>
      <c r="N367" s="19">
        <v>-29.59</v>
      </c>
      <c r="O367" s="19" t="s">
        <v>234</v>
      </c>
    </row>
    <row r="368" spans="1:15" x14ac:dyDescent="0.2">
      <c r="A368" s="19">
        <v>180</v>
      </c>
      <c r="B368" s="19">
        <f t="shared" si="41"/>
        <v>5.3000000000000114</v>
      </c>
      <c r="C368" s="19">
        <f t="shared" si="42"/>
        <v>2.6999999999999886</v>
      </c>
      <c r="D368" s="19">
        <v>174.7</v>
      </c>
      <c r="E368" s="19">
        <v>182.7</v>
      </c>
      <c r="F368" s="5" t="s">
        <v>1114</v>
      </c>
      <c r="G368" s="24">
        <v>48.2</v>
      </c>
      <c r="H368" s="24">
        <v>8.8000000000000007</v>
      </c>
      <c r="I368" s="5" t="s">
        <v>236</v>
      </c>
      <c r="J368" s="19" t="s">
        <v>1118</v>
      </c>
      <c r="K368" s="25">
        <v>1</v>
      </c>
      <c r="L368" s="25">
        <v>0</v>
      </c>
      <c r="M368" s="12">
        <v>0</v>
      </c>
      <c r="N368" s="19">
        <v>-32.35</v>
      </c>
      <c r="O368" s="19" t="s">
        <v>234</v>
      </c>
    </row>
    <row r="369" spans="1:15" x14ac:dyDescent="0.2">
      <c r="A369" s="19">
        <v>180</v>
      </c>
      <c r="B369" s="19">
        <f t="shared" si="41"/>
        <v>5.3000000000000114</v>
      </c>
      <c r="C369" s="19">
        <f t="shared" si="42"/>
        <v>2.6999999999999886</v>
      </c>
      <c r="D369" s="19">
        <v>174.7</v>
      </c>
      <c r="E369" s="19">
        <v>182.7</v>
      </c>
      <c r="F369" s="5" t="s">
        <v>1114</v>
      </c>
      <c r="G369" s="24">
        <v>48.2</v>
      </c>
      <c r="H369" s="24">
        <v>8.8000000000000007</v>
      </c>
      <c r="I369" s="5" t="s">
        <v>236</v>
      </c>
      <c r="J369" s="19" t="s">
        <v>1119</v>
      </c>
      <c r="K369" s="25">
        <v>1</v>
      </c>
      <c r="L369" s="25">
        <v>0</v>
      </c>
      <c r="M369" s="12">
        <v>0</v>
      </c>
      <c r="N369" s="19">
        <v>-33.19</v>
      </c>
      <c r="O369" s="19" t="s">
        <v>234</v>
      </c>
    </row>
    <row r="370" spans="1:15" x14ac:dyDescent="0.2">
      <c r="A370" s="19">
        <v>181</v>
      </c>
      <c r="B370" s="19">
        <f t="shared" si="41"/>
        <v>6.3000000000000114</v>
      </c>
      <c r="C370" s="19">
        <f t="shared" si="42"/>
        <v>1.6999999999999886</v>
      </c>
      <c r="D370" s="19">
        <v>174.7</v>
      </c>
      <c r="E370" s="19">
        <v>182.7</v>
      </c>
      <c r="F370" s="5" t="s">
        <v>1114</v>
      </c>
      <c r="G370" s="24">
        <v>48.2</v>
      </c>
      <c r="H370" s="24">
        <v>8.8000000000000007</v>
      </c>
      <c r="I370" s="5" t="s">
        <v>236</v>
      </c>
      <c r="J370" s="19" t="s">
        <v>1120</v>
      </c>
      <c r="K370" s="25">
        <v>1</v>
      </c>
      <c r="L370" s="25">
        <v>0</v>
      </c>
      <c r="M370" s="12">
        <v>0</v>
      </c>
      <c r="N370" s="19">
        <v>-33.31</v>
      </c>
      <c r="O370" s="19" t="s">
        <v>234</v>
      </c>
    </row>
    <row r="371" spans="1:15" x14ac:dyDescent="0.2">
      <c r="A371" s="19">
        <v>181</v>
      </c>
      <c r="B371" s="19">
        <f t="shared" si="41"/>
        <v>6.3000000000000114</v>
      </c>
      <c r="C371" s="19">
        <f t="shared" si="42"/>
        <v>1.6999999999999886</v>
      </c>
      <c r="D371" s="19">
        <v>174.7</v>
      </c>
      <c r="E371" s="19">
        <v>182.7</v>
      </c>
      <c r="F371" s="5" t="s">
        <v>1114</v>
      </c>
      <c r="G371" s="24">
        <v>48.2</v>
      </c>
      <c r="H371" s="24">
        <v>8.8000000000000007</v>
      </c>
      <c r="I371" s="5" t="s">
        <v>236</v>
      </c>
      <c r="J371" s="19" t="s">
        <v>1121</v>
      </c>
      <c r="K371" s="25">
        <v>1</v>
      </c>
      <c r="L371" s="25">
        <v>0</v>
      </c>
      <c r="M371" s="12">
        <v>0</v>
      </c>
      <c r="N371" s="19">
        <v>-34.28</v>
      </c>
      <c r="O371" s="19" t="s">
        <v>234</v>
      </c>
    </row>
    <row r="372" spans="1:15" x14ac:dyDescent="0.2">
      <c r="A372" s="19">
        <v>181</v>
      </c>
      <c r="B372" s="19">
        <f t="shared" si="41"/>
        <v>6.3000000000000114</v>
      </c>
      <c r="C372" s="19">
        <f t="shared" si="42"/>
        <v>1.6999999999999886</v>
      </c>
      <c r="D372" s="19">
        <v>174.7</v>
      </c>
      <c r="E372" s="19">
        <v>182.7</v>
      </c>
      <c r="F372" s="5" t="s">
        <v>1114</v>
      </c>
      <c r="G372" s="24">
        <v>48.2</v>
      </c>
      <c r="H372" s="24">
        <v>8.8000000000000007</v>
      </c>
      <c r="I372" s="5" t="s">
        <v>236</v>
      </c>
      <c r="J372" s="19" t="s">
        <v>1122</v>
      </c>
      <c r="K372" s="25">
        <v>1</v>
      </c>
      <c r="L372" s="25">
        <v>0</v>
      </c>
      <c r="M372" s="12">
        <v>0</v>
      </c>
      <c r="N372" s="19">
        <v>-34.68</v>
      </c>
      <c r="O372" s="19" t="s">
        <v>234</v>
      </c>
    </row>
    <row r="373" spans="1:15" x14ac:dyDescent="0.2">
      <c r="A373" s="19">
        <v>181</v>
      </c>
      <c r="B373" s="19">
        <f t="shared" si="41"/>
        <v>6.3000000000000114</v>
      </c>
      <c r="C373" s="19">
        <f t="shared" si="42"/>
        <v>1.6999999999999886</v>
      </c>
      <c r="D373" s="19">
        <v>174.7</v>
      </c>
      <c r="E373" s="19">
        <v>182.7</v>
      </c>
      <c r="F373" s="5" t="s">
        <v>1129</v>
      </c>
      <c r="G373" s="24">
        <v>48.2</v>
      </c>
      <c r="H373" s="24">
        <v>8.8000000000000007</v>
      </c>
      <c r="I373" s="5" t="s">
        <v>236</v>
      </c>
      <c r="J373" s="19" t="s">
        <v>1123</v>
      </c>
      <c r="K373" s="25">
        <v>1</v>
      </c>
      <c r="L373" s="25">
        <v>0</v>
      </c>
      <c r="M373" s="12">
        <v>7</v>
      </c>
      <c r="N373" s="19">
        <v>-30.87</v>
      </c>
      <c r="O373" s="19" t="s">
        <v>234</v>
      </c>
    </row>
    <row r="374" spans="1:15" x14ac:dyDescent="0.2">
      <c r="A374" s="19">
        <v>181</v>
      </c>
      <c r="B374" s="19">
        <f t="shared" si="41"/>
        <v>6.3000000000000114</v>
      </c>
      <c r="C374" s="19">
        <f t="shared" si="42"/>
        <v>1.6999999999999886</v>
      </c>
      <c r="D374" s="19">
        <v>174.7</v>
      </c>
      <c r="E374" s="19">
        <v>182.7</v>
      </c>
      <c r="F374" s="5" t="s">
        <v>1129</v>
      </c>
      <c r="G374" s="24">
        <v>48.2</v>
      </c>
      <c r="H374" s="24">
        <v>8.8000000000000007</v>
      </c>
      <c r="I374" s="5" t="s">
        <v>236</v>
      </c>
      <c r="J374" s="19" t="s">
        <v>1124</v>
      </c>
      <c r="K374" s="25">
        <v>1</v>
      </c>
      <c r="L374" s="25">
        <v>0</v>
      </c>
      <c r="M374" s="5">
        <v>7</v>
      </c>
      <c r="N374" s="19">
        <v>-29.24</v>
      </c>
      <c r="O374" s="19" t="s">
        <v>234</v>
      </c>
    </row>
    <row r="375" spans="1:15" x14ac:dyDescent="0.2">
      <c r="A375" s="19">
        <v>182</v>
      </c>
      <c r="B375" s="19">
        <f t="shared" si="41"/>
        <v>7.3000000000000114</v>
      </c>
      <c r="C375" s="19">
        <f t="shared" si="42"/>
        <v>0.69999999999998863</v>
      </c>
      <c r="D375" s="19">
        <v>174.7</v>
      </c>
      <c r="E375" s="19">
        <v>182.7</v>
      </c>
      <c r="F375" s="5" t="s">
        <v>1129</v>
      </c>
      <c r="G375" s="24">
        <v>48.2</v>
      </c>
      <c r="H375" s="24">
        <v>8.8000000000000007</v>
      </c>
      <c r="I375" s="5" t="s">
        <v>236</v>
      </c>
      <c r="J375" s="19" t="s">
        <v>1125</v>
      </c>
      <c r="K375" s="25">
        <v>1</v>
      </c>
      <c r="L375" s="25">
        <v>0</v>
      </c>
      <c r="M375" s="5">
        <v>7</v>
      </c>
      <c r="N375" s="19">
        <v>-31.3</v>
      </c>
      <c r="O375" s="19" t="s">
        <v>234</v>
      </c>
    </row>
    <row r="376" spans="1:15" x14ac:dyDescent="0.2">
      <c r="A376" s="19">
        <v>182</v>
      </c>
      <c r="B376" s="19">
        <f t="shared" si="41"/>
        <v>7.3000000000000114</v>
      </c>
      <c r="C376" s="19">
        <f t="shared" si="42"/>
        <v>0.69999999999998863</v>
      </c>
      <c r="D376" s="19">
        <v>174.7</v>
      </c>
      <c r="E376" s="19">
        <v>182.7</v>
      </c>
      <c r="F376" s="5" t="s">
        <v>1129</v>
      </c>
      <c r="G376" s="24">
        <v>48.2</v>
      </c>
      <c r="H376" s="24">
        <v>8.8000000000000007</v>
      </c>
      <c r="I376" s="5" t="s">
        <v>236</v>
      </c>
      <c r="J376" s="19" t="s">
        <v>1126</v>
      </c>
      <c r="K376" s="25">
        <v>1</v>
      </c>
      <c r="L376" s="25">
        <v>0</v>
      </c>
      <c r="M376" s="5">
        <v>7</v>
      </c>
      <c r="N376" s="19">
        <v>-30.74</v>
      </c>
      <c r="O376" s="19" t="s">
        <v>234</v>
      </c>
    </row>
    <row r="377" spans="1:15" x14ac:dyDescent="0.2">
      <c r="A377" s="19">
        <v>182</v>
      </c>
      <c r="B377" s="19">
        <f t="shared" si="41"/>
        <v>7.3000000000000114</v>
      </c>
      <c r="C377" s="19">
        <f t="shared" si="42"/>
        <v>0.69999999999998863</v>
      </c>
      <c r="D377" s="19">
        <v>174.7</v>
      </c>
      <c r="E377" s="19">
        <v>182.7</v>
      </c>
      <c r="F377" s="5" t="s">
        <v>1129</v>
      </c>
      <c r="G377" s="24">
        <v>48.2</v>
      </c>
      <c r="H377" s="24">
        <v>8.8000000000000007</v>
      </c>
      <c r="I377" s="5" t="s">
        <v>236</v>
      </c>
      <c r="J377" s="19" t="s">
        <v>1127</v>
      </c>
      <c r="K377" s="25">
        <v>1</v>
      </c>
      <c r="L377" s="25">
        <v>0</v>
      </c>
      <c r="M377" s="5">
        <v>7</v>
      </c>
      <c r="N377" s="19">
        <v>-30.79</v>
      </c>
      <c r="O377" s="19" t="s">
        <v>234</v>
      </c>
    </row>
    <row r="378" spans="1:15" x14ac:dyDescent="0.2">
      <c r="A378" s="19">
        <v>182</v>
      </c>
      <c r="B378" s="19">
        <f>A378-D378</f>
        <v>7.3000000000000114</v>
      </c>
      <c r="C378" s="19">
        <f t="shared" si="42"/>
        <v>0.69999999999998863</v>
      </c>
      <c r="D378" s="19">
        <v>174.7</v>
      </c>
      <c r="E378" s="19">
        <v>182.7</v>
      </c>
      <c r="F378" s="5" t="s">
        <v>1130</v>
      </c>
      <c r="G378" s="24">
        <v>48.2</v>
      </c>
      <c r="H378" s="24">
        <v>8.8000000000000007</v>
      </c>
      <c r="I378" s="5" t="s">
        <v>236</v>
      </c>
      <c r="J378" s="19" t="s">
        <v>1128</v>
      </c>
      <c r="K378" s="25">
        <v>1</v>
      </c>
      <c r="L378" s="25">
        <v>0</v>
      </c>
      <c r="M378" s="5">
        <v>7</v>
      </c>
      <c r="N378" s="19">
        <v>-32.99</v>
      </c>
      <c r="O378" s="19" t="s">
        <v>234</v>
      </c>
    </row>
    <row r="379" spans="1:15" x14ac:dyDescent="0.2">
      <c r="A379" s="19">
        <v>179</v>
      </c>
      <c r="B379" s="19">
        <f t="shared" ref="B379:B390" si="43">ABS(A379-D379)</f>
        <v>4.9000000000000057</v>
      </c>
      <c r="C379" s="19">
        <f t="shared" ref="C379:C390" si="44">ABS(E379-A379)</f>
        <v>3.6999999999999886</v>
      </c>
      <c r="D379" s="19">
        <v>174.1</v>
      </c>
      <c r="E379" s="19">
        <v>182.7</v>
      </c>
      <c r="F379" s="5" t="s">
        <v>809</v>
      </c>
      <c r="G379" s="24">
        <v>54.455399999999997</v>
      </c>
      <c r="H379" s="24">
        <v>-0.57550000000000001</v>
      </c>
      <c r="I379" s="41" t="s">
        <v>810</v>
      </c>
      <c r="J379" s="41" t="s">
        <v>818</v>
      </c>
      <c r="K379" s="25">
        <v>1</v>
      </c>
      <c r="L379" s="25">
        <v>1</v>
      </c>
      <c r="M379" s="5">
        <v>0</v>
      </c>
      <c r="N379" s="40">
        <v>-32.43</v>
      </c>
      <c r="O379" s="40" t="s">
        <v>812</v>
      </c>
    </row>
    <row r="380" spans="1:15" x14ac:dyDescent="0.2">
      <c r="A380" s="19">
        <v>179</v>
      </c>
      <c r="B380" s="19">
        <f t="shared" si="43"/>
        <v>4.9000000000000057</v>
      </c>
      <c r="C380" s="19">
        <f t="shared" si="44"/>
        <v>3.6999999999999886</v>
      </c>
      <c r="D380" s="19">
        <v>174.1</v>
      </c>
      <c r="E380" s="19">
        <v>182.7</v>
      </c>
      <c r="F380" s="5" t="s">
        <v>809</v>
      </c>
      <c r="G380" s="24">
        <v>54.455399999999997</v>
      </c>
      <c r="H380" s="24">
        <v>-0.57550000000000001</v>
      </c>
      <c r="I380" s="41" t="s">
        <v>810</v>
      </c>
      <c r="J380" s="41" t="s">
        <v>819</v>
      </c>
      <c r="K380" s="25">
        <v>1</v>
      </c>
      <c r="L380" s="25">
        <v>1</v>
      </c>
      <c r="M380" s="5">
        <v>0</v>
      </c>
      <c r="N380" s="40">
        <v>-32.78</v>
      </c>
      <c r="O380" s="40" t="s">
        <v>812</v>
      </c>
    </row>
    <row r="381" spans="1:15" x14ac:dyDescent="0.2">
      <c r="A381" s="19">
        <v>180</v>
      </c>
      <c r="B381" s="19">
        <f t="shared" si="43"/>
        <v>5.9000000000000057</v>
      </c>
      <c r="C381" s="19">
        <f t="shared" si="44"/>
        <v>2.6999999999999886</v>
      </c>
      <c r="D381" s="19">
        <v>174.1</v>
      </c>
      <c r="E381" s="19">
        <v>182.7</v>
      </c>
      <c r="F381" s="5" t="s">
        <v>809</v>
      </c>
      <c r="G381" s="24">
        <v>54.455399999999997</v>
      </c>
      <c r="H381" s="24">
        <v>-0.57550000000000001</v>
      </c>
      <c r="I381" s="41" t="s">
        <v>810</v>
      </c>
      <c r="J381" s="41" t="s">
        <v>824</v>
      </c>
      <c r="K381" s="25">
        <v>1</v>
      </c>
      <c r="L381" s="25">
        <v>1</v>
      </c>
      <c r="M381" s="5">
        <v>0</v>
      </c>
      <c r="N381" s="40">
        <v>-32.67</v>
      </c>
      <c r="O381" s="40" t="s">
        <v>812</v>
      </c>
    </row>
    <row r="382" spans="1:15" x14ac:dyDescent="0.2">
      <c r="A382" s="19">
        <v>180</v>
      </c>
      <c r="B382" s="19">
        <f t="shared" si="43"/>
        <v>5.9000000000000057</v>
      </c>
      <c r="C382" s="19">
        <f t="shared" si="44"/>
        <v>2.6999999999999886</v>
      </c>
      <c r="D382" s="19">
        <v>174.1</v>
      </c>
      <c r="E382" s="19">
        <v>182.7</v>
      </c>
      <c r="F382" s="5" t="s">
        <v>809</v>
      </c>
      <c r="G382" s="24">
        <v>54.455399999999997</v>
      </c>
      <c r="H382" s="24">
        <v>-0.57550000000000001</v>
      </c>
      <c r="I382" s="41" t="s">
        <v>810</v>
      </c>
      <c r="J382" s="41" t="s">
        <v>825</v>
      </c>
      <c r="K382" s="25">
        <v>1</v>
      </c>
      <c r="L382" s="25">
        <v>1</v>
      </c>
      <c r="M382" s="5">
        <v>0</v>
      </c>
      <c r="N382" s="40">
        <v>-32.380000000000003</v>
      </c>
      <c r="O382" s="40" t="s">
        <v>812</v>
      </c>
    </row>
    <row r="383" spans="1:15" x14ac:dyDescent="0.2">
      <c r="A383" s="19">
        <v>181</v>
      </c>
      <c r="B383" s="19">
        <f t="shared" si="43"/>
        <v>6.9000000000000057</v>
      </c>
      <c r="C383" s="19">
        <f t="shared" si="44"/>
        <v>1.6999999999999886</v>
      </c>
      <c r="D383" s="19">
        <v>174.1</v>
      </c>
      <c r="E383" s="19">
        <v>182.7</v>
      </c>
      <c r="F383" s="5" t="s">
        <v>809</v>
      </c>
      <c r="G383" s="24">
        <v>54.455399999999997</v>
      </c>
      <c r="H383" s="24">
        <v>-0.57550000000000001</v>
      </c>
      <c r="I383" s="41" t="s">
        <v>810</v>
      </c>
      <c r="J383" s="41" t="s">
        <v>827</v>
      </c>
      <c r="K383" s="25">
        <v>1</v>
      </c>
      <c r="L383" s="25">
        <v>1</v>
      </c>
      <c r="M383" s="5">
        <v>0</v>
      </c>
      <c r="N383" s="40">
        <v>-32.520000000000003</v>
      </c>
      <c r="O383" s="40" t="s">
        <v>812</v>
      </c>
    </row>
    <row r="384" spans="1:15" x14ac:dyDescent="0.2">
      <c r="A384" s="19">
        <v>181</v>
      </c>
      <c r="B384" s="19">
        <f t="shared" si="43"/>
        <v>6.9000000000000057</v>
      </c>
      <c r="C384" s="19">
        <f t="shared" si="44"/>
        <v>1.6999999999999886</v>
      </c>
      <c r="D384" s="19">
        <v>174.1</v>
      </c>
      <c r="E384" s="19">
        <v>182.7</v>
      </c>
      <c r="F384" s="5" t="s">
        <v>809</v>
      </c>
      <c r="G384" s="24">
        <v>54.455399999999997</v>
      </c>
      <c r="H384" s="24">
        <v>-0.57550000000000001</v>
      </c>
      <c r="I384" s="41" t="s">
        <v>810</v>
      </c>
      <c r="J384" s="41" t="s">
        <v>828</v>
      </c>
      <c r="K384" s="25">
        <v>1</v>
      </c>
      <c r="L384" s="25">
        <v>1</v>
      </c>
      <c r="M384" s="5">
        <v>0</v>
      </c>
      <c r="N384" s="40">
        <v>-32.58</v>
      </c>
      <c r="O384" s="40" t="s">
        <v>812</v>
      </c>
    </row>
    <row r="385" spans="1:15" x14ac:dyDescent="0.2">
      <c r="A385" s="19">
        <v>182</v>
      </c>
      <c r="B385" s="19">
        <f t="shared" si="43"/>
        <v>7.9000000000000057</v>
      </c>
      <c r="C385" s="19">
        <f t="shared" si="44"/>
        <v>0.69999999999998863</v>
      </c>
      <c r="D385" s="19">
        <v>174.1</v>
      </c>
      <c r="E385" s="19">
        <v>182.7</v>
      </c>
      <c r="F385" s="5" t="s">
        <v>809</v>
      </c>
      <c r="G385" s="24">
        <v>54.455399999999997</v>
      </c>
      <c r="H385" s="24">
        <v>-0.57550000000000001</v>
      </c>
      <c r="I385" s="41" t="s">
        <v>810</v>
      </c>
      <c r="J385" s="41" t="s">
        <v>829</v>
      </c>
      <c r="K385" s="25">
        <v>1</v>
      </c>
      <c r="L385" s="25">
        <v>1</v>
      </c>
      <c r="M385" s="5">
        <v>0</v>
      </c>
      <c r="N385" s="40">
        <v>-32.5</v>
      </c>
      <c r="O385" s="40" t="s">
        <v>812</v>
      </c>
    </row>
    <row r="386" spans="1:15" x14ac:dyDescent="0.2">
      <c r="A386" s="19">
        <v>184</v>
      </c>
      <c r="B386" s="19">
        <f t="shared" si="43"/>
        <v>2</v>
      </c>
      <c r="C386" s="19">
        <f t="shared" si="44"/>
        <v>2</v>
      </c>
      <c r="D386" s="19">
        <v>182</v>
      </c>
      <c r="E386" s="19">
        <v>186</v>
      </c>
      <c r="F386" s="5" t="s">
        <v>831</v>
      </c>
      <c r="G386" s="24">
        <v>71.165999999999997</v>
      </c>
      <c r="H386" s="24">
        <v>20.66</v>
      </c>
      <c r="I386" s="5" t="s">
        <v>832</v>
      </c>
      <c r="J386" s="5" t="s">
        <v>833</v>
      </c>
      <c r="K386" s="25">
        <v>0</v>
      </c>
      <c r="L386" s="25">
        <v>0</v>
      </c>
      <c r="M386" s="5">
        <v>0</v>
      </c>
      <c r="N386" s="19">
        <v>-30.2</v>
      </c>
      <c r="O386" s="19" t="s">
        <v>785</v>
      </c>
    </row>
    <row r="387" spans="1:15" x14ac:dyDescent="0.2">
      <c r="A387" s="19">
        <v>180</v>
      </c>
      <c r="B387" s="19">
        <f t="shared" si="43"/>
        <v>1</v>
      </c>
      <c r="C387" s="19">
        <f t="shared" si="44"/>
        <v>2.6999999999999886</v>
      </c>
      <c r="D387" s="19">
        <v>179</v>
      </c>
      <c r="E387" s="19">
        <v>182.7</v>
      </c>
      <c r="F387" s="5" t="s">
        <v>809</v>
      </c>
      <c r="G387" s="24">
        <v>48.787300000000002</v>
      </c>
      <c r="H387" s="24">
        <v>8.6455000000000002</v>
      </c>
      <c r="I387" s="5" t="s">
        <v>820</v>
      </c>
      <c r="J387" s="5" t="s">
        <v>821</v>
      </c>
      <c r="K387" s="25">
        <v>1</v>
      </c>
      <c r="L387" s="25">
        <v>0</v>
      </c>
      <c r="M387" s="5">
        <v>0</v>
      </c>
      <c r="N387" s="19">
        <v>-32.4</v>
      </c>
      <c r="O387" s="19" t="s">
        <v>822</v>
      </c>
    </row>
    <row r="388" spans="1:15" x14ac:dyDescent="0.2">
      <c r="A388" s="19">
        <v>181</v>
      </c>
      <c r="B388" s="19">
        <f t="shared" si="43"/>
        <v>2</v>
      </c>
      <c r="C388" s="19">
        <f t="shared" si="44"/>
        <v>1.6999999999999886</v>
      </c>
      <c r="D388" s="19">
        <v>179</v>
      </c>
      <c r="E388" s="19">
        <v>182.7</v>
      </c>
      <c r="F388" s="5" t="s">
        <v>809</v>
      </c>
      <c r="G388" s="24">
        <v>48.787300000000002</v>
      </c>
      <c r="H388" s="24">
        <v>8.6455000000000002</v>
      </c>
      <c r="I388" s="5" t="s">
        <v>820</v>
      </c>
      <c r="J388" s="5" t="s">
        <v>826</v>
      </c>
      <c r="K388" s="25">
        <v>1</v>
      </c>
      <c r="L388" s="25">
        <v>0</v>
      </c>
      <c r="M388" s="5">
        <v>0</v>
      </c>
      <c r="N388" s="19">
        <v>-31.1</v>
      </c>
      <c r="O388" s="19" t="s">
        <v>822</v>
      </c>
    </row>
    <row r="389" spans="1:15" x14ac:dyDescent="0.2">
      <c r="A389" s="19">
        <v>183</v>
      </c>
      <c r="B389" s="19">
        <f t="shared" si="43"/>
        <v>4</v>
      </c>
      <c r="C389" s="19">
        <f t="shared" si="44"/>
        <v>0.30000000000001137</v>
      </c>
      <c r="D389" s="19">
        <v>179</v>
      </c>
      <c r="E389" s="19">
        <v>182.7</v>
      </c>
      <c r="F389" s="5" t="s">
        <v>809</v>
      </c>
      <c r="G389" s="24">
        <v>48.787300000000002</v>
      </c>
      <c r="H389" s="24">
        <v>8.6455000000000002</v>
      </c>
      <c r="I389" s="5" t="s">
        <v>820</v>
      </c>
      <c r="J389" s="5" t="s">
        <v>830</v>
      </c>
      <c r="K389" s="25">
        <v>1</v>
      </c>
      <c r="L389" s="25">
        <v>0</v>
      </c>
      <c r="M389" s="5">
        <v>0</v>
      </c>
      <c r="N389" s="19">
        <v>-31.4</v>
      </c>
      <c r="O389" s="19" t="s">
        <v>822</v>
      </c>
    </row>
    <row r="390" spans="1:15" x14ac:dyDescent="0.2">
      <c r="A390" s="26">
        <v>182</v>
      </c>
      <c r="B390" s="19">
        <f t="shared" si="43"/>
        <v>8</v>
      </c>
      <c r="C390" s="19">
        <f t="shared" si="44"/>
        <v>9</v>
      </c>
      <c r="D390" s="26">
        <v>174</v>
      </c>
      <c r="E390" s="26">
        <v>191</v>
      </c>
      <c r="F390" s="5" t="s">
        <v>809</v>
      </c>
      <c r="G390" s="24">
        <v>48.496045000000002</v>
      </c>
      <c r="H390" s="24">
        <v>7.6508719999999997</v>
      </c>
      <c r="I390" s="27" t="s">
        <v>604</v>
      </c>
      <c r="J390" s="31">
        <v>309018</v>
      </c>
      <c r="K390" s="32">
        <v>0</v>
      </c>
      <c r="L390" s="32">
        <v>0</v>
      </c>
      <c r="M390" s="5">
        <v>0</v>
      </c>
      <c r="N390" s="26">
        <f>AVERAGE(-31.242,-30.65)</f>
        <v>-30.945999999999998</v>
      </c>
      <c r="O390" s="26" t="s">
        <v>1099</v>
      </c>
    </row>
    <row r="391" spans="1:15" x14ac:dyDescent="0.2">
      <c r="A391" s="19">
        <v>188.416533708744</v>
      </c>
      <c r="B391" s="19">
        <v>0</v>
      </c>
      <c r="C391" s="19">
        <v>0</v>
      </c>
      <c r="D391" s="19">
        <v>188.416533708744</v>
      </c>
      <c r="E391" s="19">
        <v>188.416533708744</v>
      </c>
      <c r="F391" s="5" t="s">
        <v>915</v>
      </c>
      <c r="G391" s="24">
        <v>53.25</v>
      </c>
      <c r="H391" s="24">
        <v>-2.15</v>
      </c>
      <c r="I391" s="5" t="s">
        <v>288</v>
      </c>
      <c r="J391" s="5" t="s">
        <v>287</v>
      </c>
      <c r="K391" s="25">
        <v>1</v>
      </c>
      <c r="L391" s="25">
        <v>0</v>
      </c>
      <c r="M391" s="5">
        <v>0</v>
      </c>
      <c r="N391" s="19">
        <v>-31.169499999999999</v>
      </c>
      <c r="O391" s="19" t="s">
        <v>286</v>
      </c>
    </row>
    <row r="392" spans="1:15" x14ac:dyDescent="0.2">
      <c r="A392" s="19">
        <v>188.68660409823201</v>
      </c>
      <c r="B392" s="19">
        <v>0</v>
      </c>
      <c r="C392" s="19">
        <v>0</v>
      </c>
      <c r="D392" s="19">
        <v>188.68660409823201</v>
      </c>
      <c r="E392" s="19">
        <v>188.68660409823201</v>
      </c>
      <c r="F392" s="5" t="s">
        <v>915</v>
      </c>
      <c r="G392" s="24">
        <v>53.25</v>
      </c>
      <c r="H392" s="24">
        <v>-2.15</v>
      </c>
      <c r="I392" s="5" t="s">
        <v>288</v>
      </c>
      <c r="J392" s="5" t="s">
        <v>289</v>
      </c>
      <c r="K392" s="25">
        <v>1</v>
      </c>
      <c r="L392" s="25">
        <v>0</v>
      </c>
      <c r="M392" s="5">
        <v>0</v>
      </c>
      <c r="N392" s="19">
        <v>-32.441000000000003</v>
      </c>
      <c r="O392" s="19" t="s">
        <v>286</v>
      </c>
    </row>
    <row r="393" spans="1:15" x14ac:dyDescent="0.2">
      <c r="A393" s="19">
        <v>188.95805099327401</v>
      </c>
      <c r="B393" s="19">
        <v>0</v>
      </c>
      <c r="C393" s="19">
        <v>0</v>
      </c>
      <c r="D393" s="19">
        <v>188.95805099327401</v>
      </c>
      <c r="E393" s="19">
        <v>188.95805099327401</v>
      </c>
      <c r="F393" s="5" t="s">
        <v>915</v>
      </c>
      <c r="G393" s="24">
        <v>53.25</v>
      </c>
      <c r="H393" s="24">
        <v>-2.15</v>
      </c>
      <c r="I393" s="5" t="s">
        <v>288</v>
      </c>
      <c r="J393" s="5" t="s">
        <v>290</v>
      </c>
      <c r="K393" s="25">
        <v>1</v>
      </c>
      <c r="L393" s="25">
        <v>0</v>
      </c>
      <c r="M393" s="5">
        <v>0</v>
      </c>
      <c r="N393" s="19">
        <v>-31.674500000000002</v>
      </c>
      <c r="O393" s="19" t="s">
        <v>286</v>
      </c>
    </row>
    <row r="394" spans="1:15" x14ac:dyDescent="0.2">
      <c r="A394" s="19">
        <v>189.229773189426</v>
      </c>
      <c r="B394" s="19">
        <v>0</v>
      </c>
      <c r="C394" s="19">
        <v>0</v>
      </c>
      <c r="D394" s="19">
        <v>189.229773189426</v>
      </c>
      <c r="E394" s="19">
        <v>189.229773189426</v>
      </c>
      <c r="F394" s="5" t="s">
        <v>915</v>
      </c>
      <c r="G394" s="24">
        <v>53.25</v>
      </c>
      <c r="H394" s="24">
        <v>-2.15</v>
      </c>
      <c r="I394" s="5" t="s">
        <v>288</v>
      </c>
      <c r="J394" s="5" t="s">
        <v>291</v>
      </c>
      <c r="K394" s="25">
        <v>1</v>
      </c>
      <c r="L394" s="25">
        <v>0</v>
      </c>
      <c r="M394" s="5">
        <v>0</v>
      </c>
      <c r="N394" s="19">
        <v>-32.713499999999996</v>
      </c>
      <c r="O394" s="19" t="s">
        <v>286</v>
      </c>
    </row>
    <row r="395" spans="1:15" x14ac:dyDescent="0.2">
      <c r="A395" s="19">
        <v>189.29501955263601</v>
      </c>
      <c r="B395" s="19">
        <v>0</v>
      </c>
      <c r="C395" s="19">
        <v>0</v>
      </c>
      <c r="D395" s="19">
        <v>189.29501955263601</v>
      </c>
      <c r="E395" s="19">
        <v>189.29501955263601</v>
      </c>
      <c r="F395" s="5" t="s">
        <v>915</v>
      </c>
      <c r="G395" s="24">
        <v>53.25</v>
      </c>
      <c r="H395" s="24">
        <v>-2.15</v>
      </c>
      <c r="I395" s="5" t="s">
        <v>288</v>
      </c>
      <c r="J395" s="5" t="s">
        <v>292</v>
      </c>
      <c r="K395" s="25">
        <v>1</v>
      </c>
      <c r="L395" s="25">
        <v>0</v>
      </c>
      <c r="M395" s="5">
        <v>0</v>
      </c>
      <c r="N395" s="19">
        <v>-32.149333333333338</v>
      </c>
      <c r="O395" s="19" t="s">
        <v>286</v>
      </c>
    </row>
    <row r="396" spans="1:15" x14ac:dyDescent="0.2">
      <c r="A396" s="19">
        <v>189.32117315814199</v>
      </c>
      <c r="B396" s="19">
        <v>0</v>
      </c>
      <c r="C396" s="19">
        <v>0</v>
      </c>
      <c r="D396" s="19">
        <v>189.32117315814199</v>
      </c>
      <c r="E396" s="19">
        <v>189.32117315814199</v>
      </c>
      <c r="F396" s="5" t="s">
        <v>915</v>
      </c>
      <c r="G396" s="24">
        <v>53.25</v>
      </c>
      <c r="H396" s="24">
        <v>-2.15</v>
      </c>
      <c r="I396" s="5" t="s">
        <v>288</v>
      </c>
      <c r="J396" s="5" t="s">
        <v>293</v>
      </c>
      <c r="K396" s="25">
        <v>1</v>
      </c>
      <c r="L396" s="25">
        <v>0</v>
      </c>
      <c r="M396" s="5">
        <v>0</v>
      </c>
      <c r="N396" s="19">
        <v>-32.008000000000003</v>
      </c>
      <c r="O396" s="19" t="s">
        <v>286</v>
      </c>
    </row>
    <row r="397" spans="1:15" x14ac:dyDescent="0.2">
      <c r="A397" s="19">
        <v>189.37045205693701</v>
      </c>
      <c r="B397" s="19">
        <v>0</v>
      </c>
      <c r="C397" s="19">
        <v>0</v>
      </c>
      <c r="D397" s="19">
        <v>189.37045205693701</v>
      </c>
      <c r="E397" s="19">
        <v>189.37045205693701</v>
      </c>
      <c r="F397" s="5" t="s">
        <v>915</v>
      </c>
      <c r="G397" s="24">
        <v>53.25</v>
      </c>
      <c r="H397" s="24">
        <v>-2.15</v>
      </c>
      <c r="I397" s="5" t="s">
        <v>288</v>
      </c>
      <c r="J397" s="5" t="s">
        <v>294</v>
      </c>
      <c r="K397" s="25">
        <v>1</v>
      </c>
      <c r="L397" s="25">
        <v>0</v>
      </c>
      <c r="M397" s="5">
        <v>0</v>
      </c>
      <c r="N397" s="19">
        <v>-31.841000000000001</v>
      </c>
      <c r="O397" s="19" t="s">
        <v>286</v>
      </c>
    </row>
    <row r="398" spans="1:15" x14ac:dyDescent="0.2">
      <c r="A398" s="19">
        <v>189.39275144689501</v>
      </c>
      <c r="B398" s="19">
        <v>0</v>
      </c>
      <c r="C398" s="19">
        <v>0</v>
      </c>
      <c r="D398" s="19">
        <v>189.39275144689501</v>
      </c>
      <c r="E398" s="19">
        <v>189.39275144689501</v>
      </c>
      <c r="F398" s="5" t="s">
        <v>915</v>
      </c>
      <c r="G398" s="24">
        <v>53.25</v>
      </c>
      <c r="H398" s="24">
        <v>-2.15</v>
      </c>
      <c r="I398" s="5" t="s">
        <v>288</v>
      </c>
      <c r="J398" s="5" t="s">
        <v>295</v>
      </c>
      <c r="K398" s="25">
        <v>1</v>
      </c>
      <c r="L398" s="25">
        <v>0</v>
      </c>
      <c r="M398" s="5">
        <v>0</v>
      </c>
      <c r="N398" s="19">
        <v>-32.854500000000002</v>
      </c>
      <c r="O398" s="19" t="s">
        <v>286</v>
      </c>
    </row>
    <row r="399" spans="1:15" x14ac:dyDescent="0.2">
      <c r="A399" s="19">
        <v>189.439002033474</v>
      </c>
      <c r="B399" s="19">
        <v>0</v>
      </c>
      <c r="C399" s="19">
        <v>0</v>
      </c>
      <c r="D399" s="19">
        <v>189.439002033474</v>
      </c>
      <c r="E399" s="19">
        <v>189.439002033474</v>
      </c>
      <c r="F399" s="5" t="s">
        <v>915</v>
      </c>
      <c r="G399" s="24">
        <v>53.25</v>
      </c>
      <c r="H399" s="24">
        <v>-2.15</v>
      </c>
      <c r="I399" s="5" t="s">
        <v>288</v>
      </c>
      <c r="J399" s="5" t="s">
        <v>296</v>
      </c>
      <c r="K399" s="25">
        <v>1</v>
      </c>
      <c r="L399" s="25">
        <v>0</v>
      </c>
      <c r="M399" s="5">
        <v>0</v>
      </c>
      <c r="N399" s="19">
        <v>-34.018500000000003</v>
      </c>
      <c r="O399" s="19" t="s">
        <v>286</v>
      </c>
    </row>
    <row r="400" spans="1:15" x14ac:dyDescent="0.2">
      <c r="A400" s="19">
        <v>189.51058032222701</v>
      </c>
      <c r="B400" s="19">
        <v>0</v>
      </c>
      <c r="C400" s="19">
        <v>0</v>
      </c>
      <c r="D400" s="19">
        <v>189.51058032222701</v>
      </c>
      <c r="E400" s="19">
        <v>189.51058032222701</v>
      </c>
      <c r="F400" s="5" t="s">
        <v>915</v>
      </c>
      <c r="G400" s="24">
        <v>53.25</v>
      </c>
      <c r="H400" s="24">
        <v>-2.15</v>
      </c>
      <c r="I400" s="5" t="s">
        <v>288</v>
      </c>
      <c r="J400" s="5" t="s">
        <v>297</v>
      </c>
      <c r="K400" s="25">
        <v>1</v>
      </c>
      <c r="L400" s="25">
        <v>0</v>
      </c>
      <c r="M400" s="5">
        <v>0</v>
      </c>
      <c r="N400" s="19">
        <v>-32.853499999999997</v>
      </c>
      <c r="O400" s="19" t="s">
        <v>286</v>
      </c>
    </row>
    <row r="401" spans="1:15" x14ac:dyDescent="0.2">
      <c r="A401" s="19">
        <v>189.57995620209601</v>
      </c>
      <c r="B401" s="19">
        <v>0</v>
      </c>
      <c r="C401" s="19">
        <v>0</v>
      </c>
      <c r="D401" s="19">
        <v>189.57995620209601</v>
      </c>
      <c r="E401" s="19">
        <v>189.57995620209601</v>
      </c>
      <c r="F401" s="5" t="s">
        <v>915</v>
      </c>
      <c r="G401" s="24">
        <v>53.25</v>
      </c>
      <c r="H401" s="24">
        <v>-2.15</v>
      </c>
      <c r="I401" s="5" t="s">
        <v>288</v>
      </c>
      <c r="J401" s="5" t="s">
        <v>298</v>
      </c>
      <c r="K401" s="25">
        <v>1</v>
      </c>
      <c r="L401" s="25">
        <v>0</v>
      </c>
      <c r="M401" s="5">
        <v>0</v>
      </c>
      <c r="N401" s="19">
        <v>-32.519500000000001</v>
      </c>
      <c r="O401" s="19" t="s">
        <v>286</v>
      </c>
    </row>
    <row r="402" spans="1:15" x14ac:dyDescent="0.2">
      <c r="A402" s="19">
        <v>189.65098388862799</v>
      </c>
      <c r="B402" s="19">
        <v>0</v>
      </c>
      <c r="C402" s="19">
        <v>0</v>
      </c>
      <c r="D402" s="19">
        <v>189.65098388862799</v>
      </c>
      <c r="E402" s="19">
        <v>189.65098388862799</v>
      </c>
      <c r="F402" s="5" t="s">
        <v>915</v>
      </c>
      <c r="G402" s="24">
        <v>53.25</v>
      </c>
      <c r="H402" s="24">
        <v>-2.15</v>
      </c>
      <c r="I402" s="5" t="s">
        <v>288</v>
      </c>
      <c r="J402" s="5" t="s">
        <v>299</v>
      </c>
      <c r="K402" s="25">
        <v>1</v>
      </c>
      <c r="L402" s="25">
        <v>0</v>
      </c>
      <c r="M402" s="5">
        <v>0</v>
      </c>
      <c r="N402" s="19">
        <v>-32.638999999999996</v>
      </c>
      <c r="O402" s="19" t="s">
        <v>286</v>
      </c>
    </row>
    <row r="403" spans="1:15" x14ac:dyDescent="0.2">
      <c r="A403" s="19">
        <v>189.72173627404999</v>
      </c>
      <c r="B403" s="19">
        <v>0</v>
      </c>
      <c r="C403" s="19">
        <v>0</v>
      </c>
      <c r="D403" s="19">
        <v>189.72173627404999</v>
      </c>
      <c r="E403" s="19">
        <v>189.72173627404999</v>
      </c>
      <c r="F403" s="5" t="s">
        <v>915</v>
      </c>
      <c r="G403" s="24">
        <v>53.25</v>
      </c>
      <c r="H403" s="24">
        <v>-2.15</v>
      </c>
      <c r="I403" s="5" t="s">
        <v>288</v>
      </c>
      <c r="J403" s="5" t="s">
        <v>300</v>
      </c>
      <c r="K403" s="25">
        <v>1</v>
      </c>
      <c r="L403" s="25">
        <v>0</v>
      </c>
      <c r="M403" s="5">
        <v>0</v>
      </c>
      <c r="N403" s="19">
        <v>-30.968</v>
      </c>
      <c r="O403" s="19" t="s">
        <v>286</v>
      </c>
    </row>
    <row r="404" spans="1:15" x14ac:dyDescent="0.2">
      <c r="A404" s="19">
        <v>189.79826998279401</v>
      </c>
      <c r="B404" s="19">
        <v>0</v>
      </c>
      <c r="C404" s="19">
        <v>0</v>
      </c>
      <c r="D404" s="19">
        <v>189.79826998279401</v>
      </c>
      <c r="E404" s="19">
        <v>189.79826998279401</v>
      </c>
      <c r="F404" s="5" t="s">
        <v>915</v>
      </c>
      <c r="G404" s="24">
        <v>53.25</v>
      </c>
      <c r="H404" s="24">
        <v>-2.15</v>
      </c>
      <c r="I404" s="5" t="s">
        <v>288</v>
      </c>
      <c r="J404" s="5" t="s">
        <v>301</v>
      </c>
      <c r="K404" s="25">
        <v>1</v>
      </c>
      <c r="L404" s="25">
        <v>0</v>
      </c>
      <c r="M404" s="5">
        <v>0</v>
      </c>
      <c r="N404" s="19">
        <v>-31.454499999999999</v>
      </c>
      <c r="O404" s="19" t="s">
        <v>286</v>
      </c>
    </row>
    <row r="405" spans="1:15" x14ac:dyDescent="0.2">
      <c r="A405" s="19">
        <v>189.854706710465</v>
      </c>
      <c r="B405" s="19">
        <v>0</v>
      </c>
      <c r="C405" s="19">
        <v>0</v>
      </c>
      <c r="D405" s="19">
        <v>189.854706710465</v>
      </c>
      <c r="E405" s="19">
        <v>189.854706710465</v>
      </c>
      <c r="F405" s="5" t="s">
        <v>915</v>
      </c>
      <c r="G405" s="24">
        <v>53.25</v>
      </c>
      <c r="H405" s="24">
        <v>-2.15</v>
      </c>
      <c r="I405" s="5" t="s">
        <v>288</v>
      </c>
      <c r="J405" s="5" t="s">
        <v>302</v>
      </c>
      <c r="K405" s="25">
        <v>1</v>
      </c>
      <c r="L405" s="25">
        <v>0</v>
      </c>
      <c r="M405" s="5">
        <v>0</v>
      </c>
      <c r="N405" s="19">
        <v>-34.061</v>
      </c>
      <c r="O405" s="19" t="s">
        <v>286</v>
      </c>
    </row>
    <row r="406" spans="1:15" x14ac:dyDescent="0.2">
      <c r="A406" s="19">
        <v>189.94005005474699</v>
      </c>
      <c r="B406" s="19">
        <v>0</v>
      </c>
      <c r="C406" s="19">
        <v>0</v>
      </c>
      <c r="D406" s="19">
        <v>189.94005005474699</v>
      </c>
      <c r="E406" s="19">
        <v>189.94005005474699</v>
      </c>
      <c r="F406" s="5" t="s">
        <v>915</v>
      </c>
      <c r="G406" s="24">
        <v>53.25</v>
      </c>
      <c r="H406" s="24">
        <v>-2.15</v>
      </c>
      <c r="I406" s="5" t="s">
        <v>288</v>
      </c>
      <c r="J406" s="5" t="s">
        <v>303</v>
      </c>
      <c r="K406" s="25">
        <v>1</v>
      </c>
      <c r="L406" s="25">
        <v>0</v>
      </c>
      <c r="M406" s="5">
        <v>0</v>
      </c>
      <c r="N406" s="19">
        <v>-32.515999999999998</v>
      </c>
      <c r="O406" s="19" t="s">
        <v>286</v>
      </c>
    </row>
    <row r="407" spans="1:15" x14ac:dyDescent="0.2">
      <c r="A407" s="19">
        <v>189.98189582355701</v>
      </c>
      <c r="B407" s="19">
        <v>0</v>
      </c>
      <c r="C407" s="19">
        <v>0</v>
      </c>
      <c r="D407" s="19">
        <v>189.98189582355701</v>
      </c>
      <c r="E407" s="19">
        <v>189.98189582355701</v>
      </c>
      <c r="F407" s="5" t="s">
        <v>915</v>
      </c>
      <c r="G407" s="24">
        <v>53.25</v>
      </c>
      <c r="H407" s="24">
        <v>-2.15</v>
      </c>
      <c r="I407" s="5" t="s">
        <v>288</v>
      </c>
      <c r="J407" s="5" t="s">
        <v>304</v>
      </c>
      <c r="K407" s="25">
        <v>1</v>
      </c>
      <c r="L407" s="25">
        <v>0</v>
      </c>
      <c r="M407" s="5">
        <v>0</v>
      </c>
      <c r="N407" s="19">
        <v>-33.3735</v>
      </c>
      <c r="O407" s="19" t="s">
        <v>286</v>
      </c>
    </row>
    <row r="408" spans="1:15" x14ac:dyDescent="0.2">
      <c r="A408" s="19">
        <v>190.06806507117199</v>
      </c>
      <c r="B408" s="19">
        <v>0</v>
      </c>
      <c r="C408" s="19">
        <v>0</v>
      </c>
      <c r="D408" s="19">
        <v>190.06806507117199</v>
      </c>
      <c r="E408" s="19">
        <v>190.06806507117199</v>
      </c>
      <c r="F408" s="5" t="s">
        <v>915</v>
      </c>
      <c r="G408" s="24">
        <v>53.25</v>
      </c>
      <c r="H408" s="24">
        <v>-2.15</v>
      </c>
      <c r="I408" s="5" t="s">
        <v>288</v>
      </c>
      <c r="J408" s="5" t="s">
        <v>305</v>
      </c>
      <c r="K408" s="25">
        <v>1</v>
      </c>
      <c r="L408" s="25">
        <v>0</v>
      </c>
      <c r="M408" s="5">
        <v>0</v>
      </c>
      <c r="N408" s="19">
        <v>-31.6785</v>
      </c>
      <c r="O408" s="19" t="s">
        <v>286</v>
      </c>
    </row>
    <row r="409" spans="1:15" x14ac:dyDescent="0.2">
      <c r="A409" s="19">
        <v>190.182035306334</v>
      </c>
      <c r="B409" s="19">
        <v>0</v>
      </c>
      <c r="C409" s="19">
        <v>0</v>
      </c>
      <c r="D409" s="19">
        <v>190.182035306334</v>
      </c>
      <c r="E409" s="19">
        <v>190.182035306334</v>
      </c>
      <c r="F409" s="5" t="s">
        <v>915</v>
      </c>
      <c r="G409" s="24">
        <v>53.25</v>
      </c>
      <c r="H409" s="24">
        <v>-2.15</v>
      </c>
      <c r="I409" s="5" t="s">
        <v>288</v>
      </c>
      <c r="J409" s="5" t="s">
        <v>306</v>
      </c>
      <c r="K409" s="25">
        <v>1</v>
      </c>
      <c r="L409" s="25">
        <v>0</v>
      </c>
      <c r="M409" s="5">
        <v>0</v>
      </c>
      <c r="N409" s="19">
        <v>-32.319500000000005</v>
      </c>
      <c r="O409" s="19" t="s">
        <v>286</v>
      </c>
    </row>
    <row r="410" spans="1:15" x14ac:dyDescent="0.2">
      <c r="A410" s="19">
        <v>190.218466597439</v>
      </c>
      <c r="B410" s="19">
        <v>0</v>
      </c>
      <c r="C410" s="19">
        <v>0</v>
      </c>
      <c r="D410" s="19">
        <v>190.218466597439</v>
      </c>
      <c r="E410" s="19">
        <v>190.218466597439</v>
      </c>
      <c r="F410" s="5" t="s">
        <v>915</v>
      </c>
      <c r="G410" s="24">
        <v>53.25</v>
      </c>
      <c r="H410" s="24">
        <v>-2.15</v>
      </c>
      <c r="I410" s="5" t="s">
        <v>288</v>
      </c>
      <c r="J410" s="5" t="s">
        <v>307</v>
      </c>
      <c r="K410" s="25">
        <v>1</v>
      </c>
      <c r="L410" s="25">
        <v>0</v>
      </c>
      <c r="M410" s="5">
        <v>0</v>
      </c>
      <c r="N410" s="19">
        <v>-33.789500000000004</v>
      </c>
      <c r="O410" s="19" t="s">
        <v>286</v>
      </c>
    </row>
    <row r="411" spans="1:15" x14ac:dyDescent="0.2">
      <c r="A411" s="19">
        <v>190.26718587746601</v>
      </c>
      <c r="B411" s="19">
        <v>0</v>
      </c>
      <c r="C411" s="19">
        <v>0</v>
      </c>
      <c r="D411" s="19">
        <v>190.26718587746601</v>
      </c>
      <c r="E411" s="19">
        <v>190.26718587746601</v>
      </c>
      <c r="F411" s="5" t="s">
        <v>915</v>
      </c>
      <c r="G411" s="24">
        <v>53.25</v>
      </c>
      <c r="H411" s="24">
        <v>-2.15</v>
      </c>
      <c r="I411" s="5" t="s">
        <v>288</v>
      </c>
      <c r="J411" s="5" t="s">
        <v>308</v>
      </c>
      <c r="K411" s="25">
        <v>1</v>
      </c>
      <c r="L411" s="25">
        <v>0</v>
      </c>
      <c r="M411" s="5">
        <v>0</v>
      </c>
      <c r="N411" s="19">
        <v>-33.902000000000001</v>
      </c>
      <c r="O411" s="19" t="s">
        <v>286</v>
      </c>
    </row>
    <row r="412" spans="1:15" x14ac:dyDescent="0.2">
      <c r="A412" s="19">
        <v>190.30984769816499</v>
      </c>
      <c r="B412" s="19">
        <v>0</v>
      </c>
      <c r="C412" s="19">
        <v>0</v>
      </c>
      <c r="D412" s="19">
        <v>190.30984769816499</v>
      </c>
      <c r="E412" s="19">
        <v>190.30984769816499</v>
      </c>
      <c r="F412" s="5" t="s">
        <v>915</v>
      </c>
      <c r="G412" s="24">
        <v>53.25</v>
      </c>
      <c r="H412" s="24">
        <v>-2.15</v>
      </c>
      <c r="I412" s="5" t="s">
        <v>288</v>
      </c>
      <c r="J412" s="5" t="s">
        <v>309</v>
      </c>
      <c r="K412" s="25">
        <v>1</v>
      </c>
      <c r="L412" s="25">
        <v>0</v>
      </c>
      <c r="M412" s="5">
        <v>0</v>
      </c>
      <c r="N412" s="19">
        <v>-32.584999999999994</v>
      </c>
      <c r="O412" s="19" t="s">
        <v>286</v>
      </c>
    </row>
    <row r="413" spans="1:15" x14ac:dyDescent="0.2">
      <c r="A413" s="19">
        <v>190.349048113534</v>
      </c>
      <c r="B413" s="19">
        <v>0</v>
      </c>
      <c r="C413" s="19">
        <v>0</v>
      </c>
      <c r="D413" s="19">
        <v>190.349048113534</v>
      </c>
      <c r="E413" s="19">
        <v>190.349048113534</v>
      </c>
      <c r="F413" s="5" t="s">
        <v>915</v>
      </c>
      <c r="G413" s="24">
        <v>53.25</v>
      </c>
      <c r="H413" s="24">
        <v>-2.15</v>
      </c>
      <c r="I413" s="5" t="s">
        <v>288</v>
      </c>
      <c r="J413" s="5" t="s">
        <v>310</v>
      </c>
      <c r="K413" s="25">
        <v>1</v>
      </c>
      <c r="L413" s="25">
        <v>0</v>
      </c>
      <c r="M413" s="5">
        <v>0</v>
      </c>
      <c r="N413" s="19">
        <v>-34.367000000000004</v>
      </c>
      <c r="O413" s="19" t="s">
        <v>286</v>
      </c>
    </row>
    <row r="414" spans="1:15" x14ac:dyDescent="0.2">
      <c r="A414" s="19">
        <v>190.43585365853701</v>
      </c>
      <c r="B414" s="19">
        <v>0</v>
      </c>
      <c r="C414" s="19">
        <v>0</v>
      </c>
      <c r="D414" s="19">
        <v>190.43585365853701</v>
      </c>
      <c r="E414" s="19">
        <v>190.43585365853701</v>
      </c>
      <c r="F414" s="5" t="s">
        <v>915</v>
      </c>
      <c r="G414" s="24">
        <v>53.25</v>
      </c>
      <c r="H414" s="24">
        <v>-2.15</v>
      </c>
      <c r="I414" s="5" t="s">
        <v>288</v>
      </c>
      <c r="J414" s="5" t="s">
        <v>311</v>
      </c>
      <c r="K414" s="25">
        <v>1</v>
      </c>
      <c r="L414" s="25">
        <v>0</v>
      </c>
      <c r="M414" s="5">
        <v>0</v>
      </c>
      <c r="N414" s="19">
        <v>-34.630499999999998</v>
      </c>
      <c r="O414" s="19" t="s">
        <v>286</v>
      </c>
    </row>
    <row r="415" spans="1:15" s="20" customFormat="1" x14ac:dyDescent="0.2">
      <c r="A415" s="19">
        <v>190.52040650406499</v>
      </c>
      <c r="B415" s="19">
        <v>0</v>
      </c>
      <c r="C415" s="19">
        <v>0</v>
      </c>
      <c r="D415" s="19">
        <v>190.52040650406499</v>
      </c>
      <c r="E415" s="19">
        <v>190.52040650406499</v>
      </c>
      <c r="F415" s="5" t="s">
        <v>915</v>
      </c>
      <c r="G415" s="24">
        <v>53.25</v>
      </c>
      <c r="H415" s="24">
        <v>-2.15</v>
      </c>
      <c r="I415" s="5" t="s">
        <v>288</v>
      </c>
      <c r="J415" s="5" t="s">
        <v>312</v>
      </c>
      <c r="K415" s="25">
        <v>1</v>
      </c>
      <c r="L415" s="25">
        <v>0</v>
      </c>
      <c r="M415" s="5">
        <v>0</v>
      </c>
      <c r="N415" s="19">
        <v>-33.149500000000003</v>
      </c>
      <c r="O415" s="19" t="s">
        <v>286</v>
      </c>
    </row>
    <row r="416" spans="1:15" s="20" customFormat="1" x14ac:dyDescent="0.2">
      <c r="A416" s="19">
        <v>190.59065040650401</v>
      </c>
      <c r="B416" s="19">
        <v>0</v>
      </c>
      <c r="C416" s="19">
        <v>0</v>
      </c>
      <c r="D416" s="19">
        <v>190.59065040650401</v>
      </c>
      <c r="E416" s="19">
        <v>190.59065040650401</v>
      </c>
      <c r="F416" s="5" t="s">
        <v>915</v>
      </c>
      <c r="G416" s="24">
        <v>53.25</v>
      </c>
      <c r="H416" s="24">
        <v>-2.15</v>
      </c>
      <c r="I416" s="5" t="s">
        <v>288</v>
      </c>
      <c r="J416" s="5" t="s">
        <v>313</v>
      </c>
      <c r="K416" s="25">
        <v>1</v>
      </c>
      <c r="L416" s="25">
        <v>0</v>
      </c>
      <c r="M416" s="5">
        <v>0</v>
      </c>
      <c r="N416" s="19">
        <v>-32.097499999999997</v>
      </c>
      <c r="O416" s="19" t="s">
        <v>286</v>
      </c>
    </row>
    <row r="417" spans="1:15" s="20" customFormat="1" x14ac:dyDescent="0.2">
      <c r="A417" s="19">
        <v>190.89286727057899</v>
      </c>
      <c r="B417" s="19">
        <v>0</v>
      </c>
      <c r="C417" s="19">
        <v>0</v>
      </c>
      <c r="D417" s="19">
        <v>190.89286727057899</v>
      </c>
      <c r="E417" s="19">
        <v>190.89286727057899</v>
      </c>
      <c r="F417" s="5" t="s">
        <v>915</v>
      </c>
      <c r="G417" s="24">
        <v>53.25</v>
      </c>
      <c r="H417" s="24">
        <v>-2.15</v>
      </c>
      <c r="I417" s="5" t="s">
        <v>288</v>
      </c>
      <c r="J417" s="5" t="s">
        <v>314</v>
      </c>
      <c r="K417" s="25">
        <v>1</v>
      </c>
      <c r="L417" s="25">
        <v>0</v>
      </c>
      <c r="M417" s="5">
        <v>0</v>
      </c>
      <c r="N417" s="19">
        <v>-32.4315</v>
      </c>
      <c r="O417" s="19" t="s">
        <v>286</v>
      </c>
    </row>
    <row r="418" spans="1:15" s="20" customFormat="1" x14ac:dyDescent="0.2">
      <c r="A418" s="19">
        <v>191.22188656951599</v>
      </c>
      <c r="B418" s="19">
        <v>0</v>
      </c>
      <c r="C418" s="19">
        <v>0</v>
      </c>
      <c r="D418" s="19">
        <v>191.22188656951599</v>
      </c>
      <c r="E418" s="19">
        <v>191.22188656951599</v>
      </c>
      <c r="F418" s="5" t="s">
        <v>915</v>
      </c>
      <c r="G418" s="24">
        <v>53.25</v>
      </c>
      <c r="H418" s="24">
        <v>-2.15</v>
      </c>
      <c r="I418" s="5" t="s">
        <v>288</v>
      </c>
      <c r="J418" s="5" t="s">
        <v>315</v>
      </c>
      <c r="K418" s="25">
        <v>1</v>
      </c>
      <c r="L418" s="25">
        <v>0</v>
      </c>
      <c r="M418" s="5">
        <v>0</v>
      </c>
      <c r="N418" s="19">
        <v>-33.302999999999997</v>
      </c>
      <c r="O418" s="19" t="s">
        <v>286</v>
      </c>
    </row>
    <row r="419" spans="1:15" s="20" customFormat="1" x14ac:dyDescent="0.2">
      <c r="A419" s="19">
        <v>191.65660890114199</v>
      </c>
      <c r="B419" s="19">
        <v>0</v>
      </c>
      <c r="C419" s="19">
        <v>0</v>
      </c>
      <c r="D419" s="19">
        <v>191.65660890114199</v>
      </c>
      <c r="E419" s="19">
        <v>191.65660890114199</v>
      </c>
      <c r="F419" s="5" t="s">
        <v>915</v>
      </c>
      <c r="G419" s="24">
        <v>53.25</v>
      </c>
      <c r="H419" s="24">
        <v>-2.15</v>
      </c>
      <c r="I419" s="5" t="s">
        <v>288</v>
      </c>
      <c r="J419" s="5" t="s">
        <v>316</v>
      </c>
      <c r="K419" s="25">
        <v>1</v>
      </c>
      <c r="L419" s="25">
        <v>0</v>
      </c>
      <c r="M419" s="5">
        <v>0</v>
      </c>
      <c r="N419" s="19">
        <v>-34.231000000000002</v>
      </c>
      <c r="O419" s="19" t="s">
        <v>286</v>
      </c>
    </row>
    <row r="420" spans="1:15" s="20" customFormat="1" x14ac:dyDescent="0.2">
      <c r="A420" s="19">
        <v>191.85626853091799</v>
      </c>
      <c r="B420" s="19">
        <v>0</v>
      </c>
      <c r="C420" s="19">
        <v>0</v>
      </c>
      <c r="D420" s="19">
        <v>191.85626853091799</v>
      </c>
      <c r="E420" s="19">
        <v>191.85626853091799</v>
      </c>
      <c r="F420" s="5" t="s">
        <v>915</v>
      </c>
      <c r="G420" s="24">
        <v>53.25</v>
      </c>
      <c r="H420" s="24">
        <v>-2.15</v>
      </c>
      <c r="I420" s="5" t="s">
        <v>288</v>
      </c>
      <c r="J420" s="5" t="s">
        <v>317</v>
      </c>
      <c r="K420" s="25">
        <v>1</v>
      </c>
      <c r="L420" s="25">
        <v>0</v>
      </c>
      <c r="M420" s="5">
        <v>0</v>
      </c>
      <c r="N420" s="19">
        <v>-33.480500000000006</v>
      </c>
      <c r="O420" s="19" t="s">
        <v>286</v>
      </c>
    </row>
    <row r="421" spans="1:15" s="20" customFormat="1" x14ac:dyDescent="0.2">
      <c r="A421" s="19">
        <v>192.07569909413201</v>
      </c>
      <c r="B421" s="19">
        <v>0</v>
      </c>
      <c r="C421" s="19">
        <v>0</v>
      </c>
      <c r="D421" s="19">
        <v>192.07569909413201</v>
      </c>
      <c r="E421" s="19">
        <v>192.07569909413201</v>
      </c>
      <c r="F421" s="5" t="s">
        <v>915</v>
      </c>
      <c r="G421" s="24">
        <v>53.25</v>
      </c>
      <c r="H421" s="24">
        <v>-2.15</v>
      </c>
      <c r="I421" s="5" t="s">
        <v>288</v>
      </c>
      <c r="J421" s="5" t="s">
        <v>318</v>
      </c>
      <c r="K421" s="25">
        <v>1</v>
      </c>
      <c r="L421" s="25">
        <v>0</v>
      </c>
      <c r="M421" s="5">
        <v>0</v>
      </c>
      <c r="N421" s="19">
        <v>-34.391500000000001</v>
      </c>
      <c r="O421" s="19" t="s">
        <v>286</v>
      </c>
    </row>
    <row r="422" spans="1:15" s="20" customFormat="1" x14ac:dyDescent="0.2">
      <c r="A422" s="19">
        <v>192.16218948404901</v>
      </c>
      <c r="B422" s="19">
        <v>0</v>
      </c>
      <c r="C422" s="19">
        <v>0</v>
      </c>
      <c r="D422" s="19">
        <v>192.16218948404901</v>
      </c>
      <c r="E422" s="19">
        <v>192.16218948404901</v>
      </c>
      <c r="F422" s="5" t="s">
        <v>915</v>
      </c>
      <c r="G422" s="24">
        <v>53.25</v>
      </c>
      <c r="H422" s="24">
        <v>-2.15</v>
      </c>
      <c r="I422" s="5" t="s">
        <v>288</v>
      </c>
      <c r="J422" s="5" t="s">
        <v>319</v>
      </c>
      <c r="K422" s="25">
        <v>1</v>
      </c>
      <c r="L422" s="25">
        <v>0</v>
      </c>
      <c r="M422" s="5">
        <v>0</v>
      </c>
      <c r="N422" s="19">
        <v>-33.415999999999997</v>
      </c>
      <c r="O422" s="19" t="s">
        <v>286</v>
      </c>
    </row>
    <row r="423" spans="1:15" s="20" customFormat="1" x14ac:dyDescent="0.2">
      <c r="A423" s="19">
        <v>192.400252067743</v>
      </c>
      <c r="B423" s="19">
        <v>0</v>
      </c>
      <c r="C423" s="19">
        <v>0</v>
      </c>
      <c r="D423" s="19">
        <v>192.400252067743</v>
      </c>
      <c r="E423" s="19">
        <v>192.400252067743</v>
      </c>
      <c r="F423" s="5" t="s">
        <v>915</v>
      </c>
      <c r="G423" s="24">
        <v>53.25</v>
      </c>
      <c r="H423" s="24">
        <v>-2.15</v>
      </c>
      <c r="I423" s="5" t="s">
        <v>288</v>
      </c>
      <c r="J423" s="5" t="s">
        <v>320</v>
      </c>
      <c r="K423" s="25">
        <v>1</v>
      </c>
      <c r="L423" s="25">
        <v>0</v>
      </c>
      <c r="M423" s="5">
        <v>0</v>
      </c>
      <c r="N423" s="19">
        <v>-34.340000000000003</v>
      </c>
      <c r="O423" s="19" t="s">
        <v>286</v>
      </c>
    </row>
    <row r="424" spans="1:15" s="20" customFormat="1" x14ac:dyDescent="0.2">
      <c r="A424" s="19">
        <v>192.47911248522999</v>
      </c>
      <c r="B424" s="19">
        <v>0</v>
      </c>
      <c r="C424" s="19">
        <v>0</v>
      </c>
      <c r="D424" s="19">
        <v>192.47911248522999</v>
      </c>
      <c r="E424" s="19">
        <v>192.47911248522999</v>
      </c>
      <c r="F424" s="5" t="s">
        <v>915</v>
      </c>
      <c r="G424" s="24">
        <v>53.25</v>
      </c>
      <c r="H424" s="24">
        <v>-2.15</v>
      </c>
      <c r="I424" s="5" t="s">
        <v>288</v>
      </c>
      <c r="J424" s="5" t="s">
        <v>321</v>
      </c>
      <c r="K424" s="25">
        <v>1</v>
      </c>
      <c r="L424" s="25">
        <v>0</v>
      </c>
      <c r="M424" s="5">
        <v>0</v>
      </c>
      <c r="N424" s="19">
        <v>-32.213999999999999</v>
      </c>
      <c r="O424" s="19" t="s">
        <v>286</v>
      </c>
    </row>
    <row r="425" spans="1:15" s="20" customFormat="1" x14ac:dyDescent="0.2">
      <c r="A425" s="19">
        <v>192.5</v>
      </c>
      <c r="B425" s="19">
        <f t="shared" ref="B425:B434" si="45">A425-D425</f>
        <v>4.5</v>
      </c>
      <c r="C425" s="19">
        <f t="shared" ref="C425:C434" si="46">E425-A425</f>
        <v>3.5</v>
      </c>
      <c r="D425" s="19">
        <v>188</v>
      </c>
      <c r="E425" s="19">
        <v>196</v>
      </c>
      <c r="F425" s="5" t="s">
        <v>915</v>
      </c>
      <c r="G425" s="24">
        <v>53.25</v>
      </c>
      <c r="H425" s="24">
        <v>-2.15</v>
      </c>
      <c r="I425" s="5" t="s">
        <v>288</v>
      </c>
      <c r="J425" s="5" t="s">
        <v>322</v>
      </c>
      <c r="K425" s="25">
        <v>1</v>
      </c>
      <c r="L425" s="25">
        <v>0</v>
      </c>
      <c r="M425" s="5">
        <v>0</v>
      </c>
      <c r="N425" s="19">
        <v>-31.626000000000001</v>
      </c>
      <c r="O425" s="19" t="s">
        <v>286</v>
      </c>
    </row>
    <row r="426" spans="1:15" s="20" customFormat="1" x14ac:dyDescent="0.2">
      <c r="A426" s="19">
        <v>192.5</v>
      </c>
      <c r="B426" s="19">
        <f t="shared" si="45"/>
        <v>4.5</v>
      </c>
      <c r="C426" s="19">
        <f t="shared" si="46"/>
        <v>3.5</v>
      </c>
      <c r="D426" s="19">
        <v>188</v>
      </c>
      <c r="E426" s="19">
        <v>196</v>
      </c>
      <c r="F426" s="5" t="s">
        <v>915</v>
      </c>
      <c r="G426" s="24">
        <v>53.25</v>
      </c>
      <c r="H426" s="24">
        <v>-2.15</v>
      </c>
      <c r="I426" s="5" t="s">
        <v>288</v>
      </c>
      <c r="J426" s="5" t="s">
        <v>323</v>
      </c>
      <c r="K426" s="25">
        <v>1</v>
      </c>
      <c r="L426" s="25">
        <v>0</v>
      </c>
      <c r="M426" s="5">
        <v>0</v>
      </c>
      <c r="N426" s="19">
        <v>-31.717500000000001</v>
      </c>
      <c r="O426" s="19" t="s">
        <v>286</v>
      </c>
    </row>
    <row r="427" spans="1:15" s="20" customFormat="1" x14ac:dyDescent="0.2">
      <c r="A427" s="19">
        <v>192.5</v>
      </c>
      <c r="B427" s="19">
        <f t="shared" si="45"/>
        <v>4.5</v>
      </c>
      <c r="C427" s="19">
        <f t="shared" si="46"/>
        <v>3.5</v>
      </c>
      <c r="D427" s="19">
        <v>188</v>
      </c>
      <c r="E427" s="19">
        <v>196</v>
      </c>
      <c r="F427" s="5" t="s">
        <v>915</v>
      </c>
      <c r="G427" s="24">
        <v>53.25</v>
      </c>
      <c r="H427" s="24">
        <v>-2.15</v>
      </c>
      <c r="I427" s="5" t="s">
        <v>288</v>
      </c>
      <c r="J427" s="5" t="s">
        <v>324</v>
      </c>
      <c r="K427" s="25">
        <v>1</v>
      </c>
      <c r="L427" s="25">
        <v>0</v>
      </c>
      <c r="M427" s="5">
        <v>0</v>
      </c>
      <c r="N427" s="19">
        <v>-32.993499999999997</v>
      </c>
      <c r="O427" s="19" t="s">
        <v>286</v>
      </c>
    </row>
    <row r="428" spans="1:15" s="20" customFormat="1" x14ac:dyDescent="0.2">
      <c r="A428" s="19">
        <v>192.5</v>
      </c>
      <c r="B428" s="19">
        <f t="shared" si="45"/>
        <v>4.5</v>
      </c>
      <c r="C428" s="19">
        <f t="shared" si="46"/>
        <v>3.5</v>
      </c>
      <c r="D428" s="19">
        <v>188</v>
      </c>
      <c r="E428" s="19">
        <v>196</v>
      </c>
      <c r="F428" s="5" t="s">
        <v>915</v>
      </c>
      <c r="G428" s="24">
        <v>53.25</v>
      </c>
      <c r="H428" s="24">
        <v>-2.15</v>
      </c>
      <c r="I428" s="5" t="s">
        <v>288</v>
      </c>
      <c r="J428" s="5" t="s">
        <v>325</v>
      </c>
      <c r="K428" s="25">
        <v>1</v>
      </c>
      <c r="L428" s="25">
        <v>0</v>
      </c>
      <c r="M428" s="5">
        <v>0</v>
      </c>
      <c r="N428" s="19">
        <v>-33.849000000000004</v>
      </c>
      <c r="O428" s="19" t="s">
        <v>286</v>
      </c>
    </row>
    <row r="429" spans="1:15" s="20" customFormat="1" x14ac:dyDescent="0.2">
      <c r="A429" s="19">
        <v>192.5</v>
      </c>
      <c r="B429" s="19">
        <f t="shared" si="45"/>
        <v>4.5</v>
      </c>
      <c r="C429" s="19">
        <f t="shared" si="46"/>
        <v>3.5</v>
      </c>
      <c r="D429" s="19">
        <v>188</v>
      </c>
      <c r="E429" s="19">
        <v>196</v>
      </c>
      <c r="F429" s="5" t="s">
        <v>915</v>
      </c>
      <c r="G429" s="24">
        <v>53.25</v>
      </c>
      <c r="H429" s="24">
        <v>-2.15</v>
      </c>
      <c r="I429" s="5" t="s">
        <v>288</v>
      </c>
      <c r="J429" s="5" t="s">
        <v>326</v>
      </c>
      <c r="K429" s="25">
        <v>1</v>
      </c>
      <c r="L429" s="25">
        <v>0</v>
      </c>
      <c r="M429" s="5">
        <v>0</v>
      </c>
      <c r="N429" s="19">
        <v>-33.203000000000003</v>
      </c>
      <c r="O429" s="19" t="s">
        <v>286</v>
      </c>
    </row>
    <row r="430" spans="1:15" s="20" customFormat="1" x14ac:dyDescent="0.2">
      <c r="A430" s="19">
        <v>192.5</v>
      </c>
      <c r="B430" s="19">
        <f t="shared" si="45"/>
        <v>4.5</v>
      </c>
      <c r="C430" s="19">
        <f t="shared" si="46"/>
        <v>3.5</v>
      </c>
      <c r="D430" s="19">
        <v>188</v>
      </c>
      <c r="E430" s="19">
        <v>196</v>
      </c>
      <c r="F430" s="5" t="s">
        <v>915</v>
      </c>
      <c r="G430" s="24">
        <v>53.25</v>
      </c>
      <c r="H430" s="24">
        <v>-2.15</v>
      </c>
      <c r="I430" s="5" t="s">
        <v>288</v>
      </c>
      <c r="J430" s="5" t="s">
        <v>327</v>
      </c>
      <c r="K430" s="25">
        <v>1</v>
      </c>
      <c r="L430" s="25">
        <v>0</v>
      </c>
      <c r="M430" s="5">
        <v>0</v>
      </c>
      <c r="N430" s="19">
        <v>-33.652500000000003</v>
      </c>
      <c r="O430" s="19" t="s">
        <v>286</v>
      </c>
    </row>
    <row r="431" spans="1:15" s="20" customFormat="1" x14ac:dyDescent="0.2">
      <c r="A431" s="19">
        <v>192.5</v>
      </c>
      <c r="B431" s="19">
        <f t="shared" si="45"/>
        <v>4.5</v>
      </c>
      <c r="C431" s="19">
        <f t="shared" si="46"/>
        <v>3.5</v>
      </c>
      <c r="D431" s="19">
        <v>188</v>
      </c>
      <c r="E431" s="19">
        <v>196</v>
      </c>
      <c r="F431" s="5" t="s">
        <v>915</v>
      </c>
      <c r="G431" s="24">
        <v>53.25</v>
      </c>
      <c r="H431" s="24">
        <v>-2.15</v>
      </c>
      <c r="I431" s="5" t="s">
        <v>288</v>
      </c>
      <c r="J431" s="5" t="s">
        <v>328</v>
      </c>
      <c r="K431" s="25">
        <v>1</v>
      </c>
      <c r="L431" s="25">
        <v>0</v>
      </c>
      <c r="M431" s="5">
        <v>0</v>
      </c>
      <c r="N431" s="19">
        <v>-28.252499999999998</v>
      </c>
      <c r="O431" s="19" t="s">
        <v>286</v>
      </c>
    </row>
    <row r="432" spans="1:15" s="20" customFormat="1" x14ac:dyDescent="0.2">
      <c r="A432" s="19">
        <v>192.5</v>
      </c>
      <c r="B432" s="19">
        <f t="shared" si="45"/>
        <v>4.5</v>
      </c>
      <c r="C432" s="19">
        <f t="shared" si="46"/>
        <v>3.5</v>
      </c>
      <c r="D432" s="19">
        <v>188</v>
      </c>
      <c r="E432" s="19">
        <v>196</v>
      </c>
      <c r="F432" s="5" t="s">
        <v>915</v>
      </c>
      <c r="G432" s="24">
        <v>53.25</v>
      </c>
      <c r="H432" s="24">
        <v>-2.15</v>
      </c>
      <c r="I432" s="5" t="s">
        <v>288</v>
      </c>
      <c r="J432" s="5" t="s">
        <v>329</v>
      </c>
      <c r="K432" s="25">
        <v>1</v>
      </c>
      <c r="L432" s="25">
        <v>0</v>
      </c>
      <c r="M432" s="5">
        <v>0</v>
      </c>
      <c r="N432" s="19">
        <v>-30.105</v>
      </c>
      <c r="O432" s="19" t="s">
        <v>286</v>
      </c>
    </row>
    <row r="433" spans="1:16" s="20" customFormat="1" x14ac:dyDescent="0.2">
      <c r="A433" s="19">
        <v>192.5</v>
      </c>
      <c r="B433" s="19">
        <f t="shared" si="45"/>
        <v>4.5</v>
      </c>
      <c r="C433" s="19">
        <f t="shared" si="46"/>
        <v>3.5</v>
      </c>
      <c r="D433" s="19">
        <v>188</v>
      </c>
      <c r="E433" s="19">
        <v>196</v>
      </c>
      <c r="F433" s="5" t="s">
        <v>915</v>
      </c>
      <c r="G433" s="24">
        <v>53.25</v>
      </c>
      <c r="H433" s="24">
        <v>-2.15</v>
      </c>
      <c r="I433" s="5" t="s">
        <v>288</v>
      </c>
      <c r="J433" s="5" t="s">
        <v>330</v>
      </c>
      <c r="K433" s="25">
        <v>1</v>
      </c>
      <c r="L433" s="25">
        <v>0</v>
      </c>
      <c r="M433" s="5">
        <v>0</v>
      </c>
      <c r="N433" s="19">
        <v>-29.21</v>
      </c>
      <c r="O433" s="19" t="s">
        <v>286</v>
      </c>
    </row>
    <row r="434" spans="1:16" s="20" customFormat="1" x14ac:dyDescent="0.2">
      <c r="A434" s="19">
        <v>192.5</v>
      </c>
      <c r="B434" s="19">
        <f t="shared" si="45"/>
        <v>4.5</v>
      </c>
      <c r="C434" s="19">
        <f t="shared" si="46"/>
        <v>3.5</v>
      </c>
      <c r="D434" s="19">
        <v>188</v>
      </c>
      <c r="E434" s="19">
        <v>196</v>
      </c>
      <c r="F434" s="5" t="s">
        <v>915</v>
      </c>
      <c r="G434" s="24">
        <v>53.25</v>
      </c>
      <c r="H434" s="24">
        <v>-2.15</v>
      </c>
      <c r="I434" s="5" t="s">
        <v>288</v>
      </c>
      <c r="J434" s="5" t="s">
        <v>331</v>
      </c>
      <c r="K434" s="25">
        <v>1</v>
      </c>
      <c r="L434" s="25">
        <v>0</v>
      </c>
      <c r="M434" s="5">
        <v>0</v>
      </c>
      <c r="N434" s="19">
        <v>-30.138999999999999</v>
      </c>
      <c r="O434" s="19" t="s">
        <v>286</v>
      </c>
    </row>
    <row r="435" spans="1:16" s="20" customFormat="1" x14ac:dyDescent="0.2">
      <c r="A435" s="19">
        <v>192.55800609756099</v>
      </c>
      <c r="B435" s="19">
        <v>0</v>
      </c>
      <c r="C435" s="19">
        <v>0</v>
      </c>
      <c r="D435" s="19">
        <v>192.55800609756099</v>
      </c>
      <c r="E435" s="19">
        <v>192.55800609756099</v>
      </c>
      <c r="F435" s="5" t="s">
        <v>915</v>
      </c>
      <c r="G435" s="24">
        <v>53.25</v>
      </c>
      <c r="H435" s="24">
        <v>-2.15</v>
      </c>
      <c r="I435" s="5" t="s">
        <v>288</v>
      </c>
      <c r="J435" s="5" t="s">
        <v>332</v>
      </c>
      <c r="K435" s="25">
        <v>1</v>
      </c>
      <c r="L435" s="25">
        <v>0</v>
      </c>
      <c r="M435" s="5">
        <v>0</v>
      </c>
      <c r="N435" s="19">
        <v>-31.387499999999999</v>
      </c>
      <c r="O435" s="19" t="s">
        <v>286</v>
      </c>
    </row>
    <row r="436" spans="1:16" s="20" customFormat="1" x14ac:dyDescent="0.2">
      <c r="A436" s="19">
        <v>192.65007926829301</v>
      </c>
      <c r="B436" s="19">
        <v>0</v>
      </c>
      <c r="C436" s="19">
        <v>0</v>
      </c>
      <c r="D436" s="19">
        <v>192.65007926829301</v>
      </c>
      <c r="E436" s="19">
        <v>192.65007926829301</v>
      </c>
      <c r="F436" s="5" t="s">
        <v>915</v>
      </c>
      <c r="G436" s="24">
        <v>53.25</v>
      </c>
      <c r="H436" s="24">
        <v>-2.15</v>
      </c>
      <c r="I436" s="5" t="s">
        <v>288</v>
      </c>
      <c r="J436" s="5" t="s">
        <v>333</v>
      </c>
      <c r="K436" s="25">
        <v>1</v>
      </c>
      <c r="L436" s="25">
        <v>0</v>
      </c>
      <c r="M436" s="5">
        <v>0</v>
      </c>
      <c r="N436" s="19">
        <v>-30.927500000000002</v>
      </c>
      <c r="O436" s="19" t="s">
        <v>286</v>
      </c>
    </row>
    <row r="437" spans="1:16" s="20" customFormat="1" x14ac:dyDescent="0.2">
      <c r="A437" s="19">
        <v>192.74951829268301</v>
      </c>
      <c r="B437" s="19">
        <v>0</v>
      </c>
      <c r="C437" s="19">
        <v>0</v>
      </c>
      <c r="D437" s="19">
        <v>192.74951829268301</v>
      </c>
      <c r="E437" s="19">
        <v>192.74951829268301</v>
      </c>
      <c r="F437" s="5" t="s">
        <v>915</v>
      </c>
      <c r="G437" s="24">
        <v>53.25</v>
      </c>
      <c r="H437" s="24">
        <v>-2.15</v>
      </c>
      <c r="I437" s="5" t="s">
        <v>288</v>
      </c>
      <c r="J437" s="5" t="s">
        <v>334</v>
      </c>
      <c r="K437" s="25">
        <v>1</v>
      </c>
      <c r="L437" s="25">
        <v>0</v>
      </c>
      <c r="M437" s="5">
        <v>0</v>
      </c>
      <c r="N437" s="19">
        <v>-31.8735</v>
      </c>
      <c r="O437" s="19" t="s">
        <v>286</v>
      </c>
    </row>
    <row r="438" spans="1:16" s="20" customFormat="1" x14ac:dyDescent="0.2">
      <c r="A438" s="19">
        <v>192.846696363636</v>
      </c>
      <c r="B438" s="19">
        <v>0</v>
      </c>
      <c r="C438" s="19">
        <v>0</v>
      </c>
      <c r="D438" s="19">
        <v>192.846696363636</v>
      </c>
      <c r="E438" s="19">
        <v>192.846696363636</v>
      </c>
      <c r="F438" s="5" t="s">
        <v>915</v>
      </c>
      <c r="G438" s="24">
        <v>53.25</v>
      </c>
      <c r="H438" s="24">
        <v>-2.15</v>
      </c>
      <c r="I438" s="5" t="s">
        <v>288</v>
      </c>
      <c r="J438" s="5" t="s">
        <v>335</v>
      </c>
      <c r="K438" s="25">
        <v>1</v>
      </c>
      <c r="L438" s="25">
        <v>0</v>
      </c>
      <c r="M438" s="5">
        <v>0</v>
      </c>
      <c r="N438" s="19">
        <v>-30.802500000000002</v>
      </c>
      <c r="O438" s="19" t="s">
        <v>286</v>
      </c>
    </row>
    <row r="439" spans="1:16" s="20" customFormat="1" x14ac:dyDescent="0.2">
      <c r="A439" s="19">
        <v>192.87560062272701</v>
      </c>
      <c r="B439" s="19">
        <v>0</v>
      </c>
      <c r="C439" s="19">
        <v>0</v>
      </c>
      <c r="D439" s="19">
        <v>192.87560062272701</v>
      </c>
      <c r="E439" s="19">
        <v>192.87560062272701</v>
      </c>
      <c r="F439" s="5" t="s">
        <v>915</v>
      </c>
      <c r="G439" s="24">
        <v>53.25</v>
      </c>
      <c r="H439" s="24">
        <v>-2.15</v>
      </c>
      <c r="I439" s="5" t="s">
        <v>288</v>
      </c>
      <c r="J439" s="5" t="s">
        <v>336</v>
      </c>
      <c r="K439" s="25">
        <v>1</v>
      </c>
      <c r="L439" s="25">
        <v>0</v>
      </c>
      <c r="M439" s="5">
        <v>0</v>
      </c>
      <c r="N439" s="19">
        <v>-30.046500000000002</v>
      </c>
      <c r="O439" s="19" t="s">
        <v>286</v>
      </c>
    </row>
    <row r="440" spans="1:16" s="20" customFormat="1" x14ac:dyDescent="0.2">
      <c r="A440" s="19">
        <v>192.93462363636399</v>
      </c>
      <c r="B440" s="19">
        <v>0</v>
      </c>
      <c r="C440" s="19">
        <v>0</v>
      </c>
      <c r="D440" s="19">
        <v>192.93462363636399</v>
      </c>
      <c r="E440" s="19">
        <v>192.93462363636399</v>
      </c>
      <c r="F440" s="5" t="s">
        <v>915</v>
      </c>
      <c r="G440" s="24">
        <v>53.25</v>
      </c>
      <c r="H440" s="24">
        <v>-2.15</v>
      </c>
      <c r="I440" s="5" t="s">
        <v>288</v>
      </c>
      <c r="J440" s="5" t="s">
        <v>337</v>
      </c>
      <c r="K440" s="25">
        <v>1</v>
      </c>
      <c r="L440" s="25">
        <v>0</v>
      </c>
      <c r="M440" s="5">
        <v>0</v>
      </c>
      <c r="N440" s="19">
        <v>-30.522500000000001</v>
      </c>
      <c r="O440" s="19" t="s">
        <v>286</v>
      </c>
    </row>
    <row r="441" spans="1:16" s="20" customFormat="1" x14ac:dyDescent="0.2">
      <c r="A441" s="19">
        <v>193.04563181818199</v>
      </c>
      <c r="B441" s="19">
        <v>0</v>
      </c>
      <c r="C441" s="19">
        <v>0</v>
      </c>
      <c r="D441" s="19">
        <v>193.04563181818199</v>
      </c>
      <c r="E441" s="19">
        <v>193.04563181818199</v>
      </c>
      <c r="F441" s="5" t="s">
        <v>915</v>
      </c>
      <c r="G441" s="24">
        <v>53.25</v>
      </c>
      <c r="H441" s="24">
        <v>-2.15</v>
      </c>
      <c r="I441" s="5" t="s">
        <v>288</v>
      </c>
      <c r="J441" s="5" t="s">
        <v>338</v>
      </c>
      <c r="K441" s="25">
        <v>1</v>
      </c>
      <c r="L441" s="25">
        <v>0</v>
      </c>
      <c r="M441" s="5">
        <v>0</v>
      </c>
      <c r="N441" s="19">
        <v>-29.547249999999998</v>
      </c>
      <c r="O441" s="19" t="s">
        <v>286</v>
      </c>
    </row>
    <row r="442" spans="1:16" s="20" customFormat="1" x14ac:dyDescent="0.2">
      <c r="A442" s="19">
        <v>193.93170227272699</v>
      </c>
      <c r="B442" s="19">
        <v>0</v>
      </c>
      <c r="C442" s="19">
        <v>0</v>
      </c>
      <c r="D442" s="19">
        <v>193.93170227272699</v>
      </c>
      <c r="E442" s="19">
        <v>193.93170227272699</v>
      </c>
      <c r="F442" s="5" t="s">
        <v>915</v>
      </c>
      <c r="G442" s="24">
        <v>53.25</v>
      </c>
      <c r="H442" s="24">
        <v>-2.15</v>
      </c>
      <c r="I442" s="5" t="s">
        <v>288</v>
      </c>
      <c r="J442" s="5" t="s">
        <v>339</v>
      </c>
      <c r="K442" s="25">
        <v>1</v>
      </c>
      <c r="L442" s="25">
        <v>0</v>
      </c>
      <c r="M442" s="5">
        <v>0</v>
      </c>
      <c r="N442" s="19">
        <v>-29.547249999999998</v>
      </c>
      <c r="O442" s="19" t="s">
        <v>286</v>
      </c>
    </row>
    <row r="443" spans="1:16" s="20" customFormat="1" x14ac:dyDescent="0.2">
      <c r="A443" s="19">
        <v>195.60356656346701</v>
      </c>
      <c r="B443" s="19">
        <v>0</v>
      </c>
      <c r="C443" s="19">
        <v>0</v>
      </c>
      <c r="D443" s="19">
        <v>195.60356656346701</v>
      </c>
      <c r="E443" s="19">
        <v>195.60356656346701</v>
      </c>
      <c r="F443" s="5" t="s">
        <v>915</v>
      </c>
      <c r="G443" s="24">
        <v>53.25</v>
      </c>
      <c r="H443" s="24">
        <v>-2.15</v>
      </c>
      <c r="I443" s="5" t="s">
        <v>288</v>
      </c>
      <c r="J443" s="5" t="s">
        <v>340</v>
      </c>
      <c r="K443" s="25">
        <v>1</v>
      </c>
      <c r="L443" s="25">
        <v>0</v>
      </c>
      <c r="M443" s="5">
        <v>0</v>
      </c>
      <c r="N443" s="19">
        <v>-29.944499999999998</v>
      </c>
      <c r="O443" s="19" t="s">
        <v>286</v>
      </c>
    </row>
    <row r="444" spans="1:16" s="20" customFormat="1" x14ac:dyDescent="0.2">
      <c r="A444" s="19">
        <v>195.72460681114501</v>
      </c>
      <c r="B444" s="19">
        <v>0</v>
      </c>
      <c r="C444" s="19">
        <v>0</v>
      </c>
      <c r="D444" s="19">
        <v>195.72460681114501</v>
      </c>
      <c r="E444" s="19">
        <v>195.72460681114501</v>
      </c>
      <c r="F444" s="5" t="s">
        <v>915</v>
      </c>
      <c r="G444" s="24">
        <v>53.25</v>
      </c>
      <c r="H444" s="24">
        <v>-2.15</v>
      </c>
      <c r="I444" s="5" t="s">
        <v>288</v>
      </c>
      <c r="J444" s="5" t="s">
        <v>341</v>
      </c>
      <c r="K444" s="25">
        <v>1</v>
      </c>
      <c r="L444" s="25">
        <v>0</v>
      </c>
      <c r="M444" s="5">
        <v>0</v>
      </c>
      <c r="N444" s="19">
        <v>-30.515499999999999</v>
      </c>
      <c r="O444" s="19" t="s">
        <v>286</v>
      </c>
    </row>
    <row r="445" spans="1:16" s="20" customFormat="1" x14ac:dyDescent="0.2">
      <c r="A445" s="19">
        <v>195.83271826625401</v>
      </c>
      <c r="B445" s="19">
        <v>0</v>
      </c>
      <c r="C445" s="19">
        <v>0</v>
      </c>
      <c r="D445" s="19">
        <v>195.83271826625401</v>
      </c>
      <c r="E445" s="19">
        <v>195.83271826625401</v>
      </c>
      <c r="F445" s="5" t="s">
        <v>915</v>
      </c>
      <c r="G445" s="24">
        <v>53.25</v>
      </c>
      <c r="H445" s="24">
        <v>-2.15</v>
      </c>
      <c r="I445" s="5" t="s">
        <v>288</v>
      </c>
      <c r="J445" s="5" t="s">
        <v>342</v>
      </c>
      <c r="K445" s="25">
        <v>1</v>
      </c>
      <c r="L445" s="25">
        <v>0</v>
      </c>
      <c r="M445" s="5">
        <v>0</v>
      </c>
      <c r="N445" s="19">
        <v>-27.746499999999997</v>
      </c>
      <c r="O445" s="19" t="s">
        <v>286</v>
      </c>
    </row>
    <row r="446" spans="1:16" x14ac:dyDescent="0.2">
      <c r="A446" s="26">
        <v>200</v>
      </c>
      <c r="B446" s="19">
        <f>ABS(A446-D446)</f>
        <v>1</v>
      </c>
      <c r="C446" s="19">
        <f>ABS(E446-A446)</f>
        <v>1</v>
      </c>
      <c r="D446" s="26">
        <v>199</v>
      </c>
      <c r="E446" s="26">
        <v>201</v>
      </c>
      <c r="F446" s="27" t="s">
        <v>834</v>
      </c>
      <c r="G446" s="24">
        <v>48.496045000000002</v>
      </c>
      <c r="H446" s="24">
        <v>7.6508719999999997</v>
      </c>
      <c r="I446" s="27" t="s">
        <v>604</v>
      </c>
      <c r="J446" s="31">
        <v>317350</v>
      </c>
      <c r="K446" s="32">
        <v>0</v>
      </c>
      <c r="L446" s="32">
        <v>0</v>
      </c>
      <c r="M446" s="5">
        <v>0</v>
      </c>
      <c r="N446" s="26">
        <v>-31.49625</v>
      </c>
      <c r="O446" s="26" t="s">
        <v>1099</v>
      </c>
    </row>
    <row r="447" spans="1:16" s="20" customFormat="1" x14ac:dyDescent="0.2">
      <c r="A447" s="19">
        <f t="shared" ref="A447:A461" si="47">(D447+E447)/2</f>
        <v>197.5</v>
      </c>
      <c r="B447" s="19">
        <f t="shared" ref="B447:B461" si="48">A447-D447</f>
        <v>2.5</v>
      </c>
      <c r="C447" s="19">
        <f t="shared" ref="C447:C461" si="49">E447-A447</f>
        <v>2.5</v>
      </c>
      <c r="D447" s="19">
        <v>195</v>
      </c>
      <c r="E447" s="19">
        <v>200</v>
      </c>
      <c r="F447" s="5" t="s">
        <v>887</v>
      </c>
      <c r="G447" s="24">
        <v>54.256300000000003</v>
      </c>
      <c r="H447" s="24">
        <v>-1.2825</v>
      </c>
      <c r="I447" s="5" t="s">
        <v>345</v>
      </c>
      <c r="J447" s="19" t="s">
        <v>344</v>
      </c>
      <c r="K447" s="25">
        <v>1</v>
      </c>
      <c r="L447" s="25">
        <v>0</v>
      </c>
      <c r="M447" s="5">
        <v>5</v>
      </c>
      <c r="N447" s="19">
        <v>-29.804780999999998</v>
      </c>
      <c r="O447" s="19" t="s">
        <v>343</v>
      </c>
    </row>
    <row r="448" spans="1:16" x14ac:dyDescent="0.2">
      <c r="A448" s="19">
        <f t="shared" si="47"/>
        <v>197.5</v>
      </c>
      <c r="B448" s="19">
        <f t="shared" si="48"/>
        <v>2.5</v>
      </c>
      <c r="C448" s="19">
        <f t="shared" si="49"/>
        <v>2.5</v>
      </c>
      <c r="D448" s="19">
        <v>195</v>
      </c>
      <c r="E448" s="19">
        <v>200</v>
      </c>
      <c r="F448" s="5" t="s">
        <v>887</v>
      </c>
      <c r="G448" s="24">
        <v>54.256300000000003</v>
      </c>
      <c r="H448" s="24">
        <v>-1.2825</v>
      </c>
      <c r="I448" s="5" t="s">
        <v>345</v>
      </c>
      <c r="J448" s="19" t="s">
        <v>346</v>
      </c>
      <c r="K448" s="25">
        <v>1</v>
      </c>
      <c r="L448" s="25">
        <v>0</v>
      </c>
      <c r="M448" s="5">
        <v>5</v>
      </c>
      <c r="N448" s="19">
        <v>-30.321722000000001</v>
      </c>
      <c r="O448" s="19" t="s">
        <v>343</v>
      </c>
      <c r="P448" s="20"/>
    </row>
    <row r="449" spans="1:16" x14ac:dyDescent="0.2">
      <c r="A449" s="19">
        <f t="shared" si="47"/>
        <v>197.5</v>
      </c>
      <c r="B449" s="19">
        <f t="shared" si="48"/>
        <v>2.5</v>
      </c>
      <c r="C449" s="19">
        <f t="shared" si="49"/>
        <v>2.5</v>
      </c>
      <c r="D449" s="19">
        <v>195</v>
      </c>
      <c r="E449" s="19">
        <v>200</v>
      </c>
      <c r="F449" s="5" t="s">
        <v>887</v>
      </c>
      <c r="G449" s="24">
        <v>54.256300000000003</v>
      </c>
      <c r="H449" s="24">
        <v>-1.2825</v>
      </c>
      <c r="I449" s="5" t="s">
        <v>345</v>
      </c>
      <c r="J449" s="19" t="s">
        <v>347</v>
      </c>
      <c r="K449" s="25">
        <v>1</v>
      </c>
      <c r="L449" s="25">
        <v>0</v>
      </c>
      <c r="M449" s="5">
        <v>5</v>
      </c>
      <c r="N449" s="19">
        <v>-35.746977999999999</v>
      </c>
      <c r="O449" s="19" t="s">
        <v>343</v>
      </c>
      <c r="P449" s="20"/>
    </row>
    <row r="450" spans="1:16" x14ac:dyDescent="0.2">
      <c r="A450" s="19">
        <f t="shared" si="47"/>
        <v>197.5</v>
      </c>
      <c r="B450" s="19">
        <f t="shared" si="48"/>
        <v>2.5</v>
      </c>
      <c r="C450" s="19">
        <f t="shared" si="49"/>
        <v>2.5</v>
      </c>
      <c r="D450" s="19">
        <v>195</v>
      </c>
      <c r="E450" s="19">
        <v>200</v>
      </c>
      <c r="F450" s="5" t="s">
        <v>887</v>
      </c>
      <c r="G450" s="24">
        <v>54.256300000000003</v>
      </c>
      <c r="H450" s="24">
        <v>-1.2825</v>
      </c>
      <c r="I450" s="5" t="s">
        <v>345</v>
      </c>
      <c r="J450" s="19" t="s">
        <v>348</v>
      </c>
      <c r="K450" s="25">
        <v>1</v>
      </c>
      <c r="L450" s="25">
        <v>0</v>
      </c>
      <c r="M450" s="5">
        <v>5</v>
      </c>
      <c r="N450" s="19">
        <v>-30.294457999999999</v>
      </c>
      <c r="O450" s="19" t="s">
        <v>343</v>
      </c>
      <c r="P450" s="20"/>
    </row>
    <row r="451" spans="1:16" x14ac:dyDescent="0.2">
      <c r="A451" s="19">
        <f t="shared" si="47"/>
        <v>197.5</v>
      </c>
      <c r="B451" s="19">
        <f t="shared" si="48"/>
        <v>2.5</v>
      </c>
      <c r="C451" s="19">
        <f t="shared" si="49"/>
        <v>2.5</v>
      </c>
      <c r="D451" s="19">
        <v>195</v>
      </c>
      <c r="E451" s="19">
        <v>200</v>
      </c>
      <c r="F451" s="5" t="s">
        <v>887</v>
      </c>
      <c r="G451" s="24">
        <v>54.256300000000003</v>
      </c>
      <c r="H451" s="24">
        <v>-1.2825</v>
      </c>
      <c r="I451" s="5" t="s">
        <v>345</v>
      </c>
      <c r="J451" s="19" t="s">
        <v>349</v>
      </c>
      <c r="K451" s="25">
        <v>1</v>
      </c>
      <c r="L451" s="25">
        <v>0</v>
      </c>
      <c r="M451" s="5">
        <v>5</v>
      </c>
      <c r="N451" s="19">
        <v>-37.234361999999997</v>
      </c>
      <c r="O451" s="19" t="s">
        <v>343</v>
      </c>
      <c r="P451" s="20"/>
    </row>
    <row r="452" spans="1:16" x14ac:dyDescent="0.2">
      <c r="A452" s="19">
        <f t="shared" si="47"/>
        <v>197.5</v>
      </c>
      <c r="B452" s="19">
        <f t="shared" si="48"/>
        <v>2.5</v>
      </c>
      <c r="C452" s="19">
        <f t="shared" si="49"/>
        <v>2.5</v>
      </c>
      <c r="D452" s="19">
        <v>195</v>
      </c>
      <c r="E452" s="19">
        <v>200</v>
      </c>
      <c r="F452" s="5" t="s">
        <v>887</v>
      </c>
      <c r="G452" s="24">
        <v>54.256300000000003</v>
      </c>
      <c r="H452" s="24">
        <v>-1.2825</v>
      </c>
      <c r="I452" s="5" t="s">
        <v>345</v>
      </c>
      <c r="J452" s="19" t="s">
        <v>349</v>
      </c>
      <c r="K452" s="25">
        <v>1</v>
      </c>
      <c r="L452" s="25">
        <v>0</v>
      </c>
      <c r="M452" s="5">
        <v>5</v>
      </c>
      <c r="N452" s="19">
        <v>-37.353414000000001</v>
      </c>
      <c r="O452" s="19" t="s">
        <v>343</v>
      </c>
      <c r="P452" s="20"/>
    </row>
    <row r="453" spans="1:16" x14ac:dyDescent="0.2">
      <c r="A453" s="19">
        <f t="shared" si="47"/>
        <v>197.5</v>
      </c>
      <c r="B453" s="19">
        <f t="shared" si="48"/>
        <v>2.5</v>
      </c>
      <c r="C453" s="19">
        <f t="shared" si="49"/>
        <v>2.5</v>
      </c>
      <c r="D453" s="19">
        <v>195</v>
      </c>
      <c r="E453" s="19">
        <v>200</v>
      </c>
      <c r="F453" s="5" t="s">
        <v>887</v>
      </c>
      <c r="G453" s="24">
        <v>54.256300000000003</v>
      </c>
      <c r="H453" s="24">
        <v>-1.2825</v>
      </c>
      <c r="I453" s="5" t="s">
        <v>345</v>
      </c>
      <c r="J453" s="19" t="s">
        <v>349</v>
      </c>
      <c r="K453" s="25">
        <v>1</v>
      </c>
      <c r="L453" s="25">
        <v>0</v>
      </c>
      <c r="M453" s="5">
        <v>5</v>
      </c>
      <c r="N453" s="19">
        <v>-32.939041000000003</v>
      </c>
      <c r="O453" s="19" t="s">
        <v>343</v>
      </c>
      <c r="P453" s="20"/>
    </row>
    <row r="454" spans="1:16" x14ac:dyDescent="0.2">
      <c r="A454" s="19">
        <f t="shared" si="47"/>
        <v>197.5</v>
      </c>
      <c r="B454" s="19">
        <f t="shared" si="48"/>
        <v>2.5</v>
      </c>
      <c r="C454" s="19">
        <f t="shared" si="49"/>
        <v>2.5</v>
      </c>
      <c r="D454" s="19">
        <v>195</v>
      </c>
      <c r="E454" s="19">
        <v>200</v>
      </c>
      <c r="F454" s="5" t="s">
        <v>887</v>
      </c>
      <c r="G454" s="24">
        <v>54.256300000000003</v>
      </c>
      <c r="H454" s="24">
        <v>-1.2825</v>
      </c>
      <c r="I454" s="5" t="s">
        <v>345</v>
      </c>
      <c r="J454" s="19" t="s">
        <v>350</v>
      </c>
      <c r="K454" s="25">
        <v>1</v>
      </c>
      <c r="L454" s="25">
        <v>0</v>
      </c>
      <c r="M454" s="5">
        <v>5</v>
      </c>
      <c r="N454" s="19">
        <v>-32.808484999999997</v>
      </c>
      <c r="O454" s="19" t="s">
        <v>343</v>
      </c>
      <c r="P454" s="20"/>
    </row>
    <row r="455" spans="1:16" x14ac:dyDescent="0.2">
      <c r="A455" s="19">
        <f t="shared" si="47"/>
        <v>197.5</v>
      </c>
      <c r="B455" s="19">
        <f t="shared" si="48"/>
        <v>2.5</v>
      </c>
      <c r="C455" s="19">
        <f t="shared" si="49"/>
        <v>2.5</v>
      </c>
      <c r="D455" s="19">
        <v>195</v>
      </c>
      <c r="E455" s="19">
        <v>200</v>
      </c>
      <c r="F455" s="5" t="s">
        <v>887</v>
      </c>
      <c r="G455" s="24">
        <v>54.256300000000003</v>
      </c>
      <c r="H455" s="24">
        <v>-1.2825</v>
      </c>
      <c r="I455" s="5" t="s">
        <v>345</v>
      </c>
      <c r="J455" s="19" t="s">
        <v>351</v>
      </c>
      <c r="K455" s="25">
        <v>1</v>
      </c>
      <c r="L455" s="25">
        <v>0</v>
      </c>
      <c r="M455" s="5">
        <v>5</v>
      </c>
      <c r="N455" s="19">
        <v>-32.141202999999997</v>
      </c>
      <c r="O455" s="19" t="s">
        <v>343</v>
      </c>
      <c r="P455" s="20"/>
    </row>
    <row r="456" spans="1:16" x14ac:dyDescent="0.2">
      <c r="A456" s="19">
        <f t="shared" si="47"/>
        <v>197.5</v>
      </c>
      <c r="B456" s="19">
        <f t="shared" si="48"/>
        <v>2.5</v>
      </c>
      <c r="C456" s="19">
        <f t="shared" si="49"/>
        <v>2.5</v>
      </c>
      <c r="D456" s="19">
        <v>195</v>
      </c>
      <c r="E456" s="19">
        <v>200</v>
      </c>
      <c r="F456" s="5" t="s">
        <v>887</v>
      </c>
      <c r="G456" s="24">
        <v>54.256300000000003</v>
      </c>
      <c r="H456" s="24">
        <v>-1.2825</v>
      </c>
      <c r="I456" s="5" t="s">
        <v>345</v>
      </c>
      <c r="J456" s="19" t="s">
        <v>351</v>
      </c>
      <c r="K456" s="25">
        <v>1</v>
      </c>
      <c r="L456" s="25">
        <v>0</v>
      </c>
      <c r="M456" s="5">
        <v>5</v>
      </c>
      <c r="N456" s="19">
        <v>-33.241483000000002</v>
      </c>
      <c r="O456" s="19" t="s">
        <v>343</v>
      </c>
      <c r="P456" s="20"/>
    </row>
    <row r="457" spans="1:16" x14ac:dyDescent="0.2">
      <c r="A457" s="19">
        <f t="shared" si="47"/>
        <v>197.5</v>
      </c>
      <c r="B457" s="19">
        <f t="shared" si="48"/>
        <v>2.5</v>
      </c>
      <c r="C457" s="19">
        <f t="shared" si="49"/>
        <v>2.5</v>
      </c>
      <c r="D457" s="19">
        <v>195</v>
      </c>
      <c r="E457" s="19">
        <v>200</v>
      </c>
      <c r="F457" s="5" t="s">
        <v>887</v>
      </c>
      <c r="G457" s="24">
        <v>54.256300000000003</v>
      </c>
      <c r="H457" s="24">
        <v>-1.2825</v>
      </c>
      <c r="I457" s="5" t="s">
        <v>345</v>
      </c>
      <c r="J457" s="19" t="s">
        <v>352</v>
      </c>
      <c r="K457" s="25">
        <v>1</v>
      </c>
      <c r="L457" s="25">
        <v>0</v>
      </c>
      <c r="M457" s="5">
        <v>5</v>
      </c>
      <c r="N457" s="19">
        <v>-32.367029000000002</v>
      </c>
      <c r="O457" s="19" t="s">
        <v>343</v>
      </c>
      <c r="P457" s="20"/>
    </row>
    <row r="458" spans="1:16" x14ac:dyDescent="0.2">
      <c r="A458" s="19">
        <f t="shared" si="47"/>
        <v>197.5</v>
      </c>
      <c r="B458" s="19">
        <f t="shared" si="48"/>
        <v>2.5</v>
      </c>
      <c r="C458" s="19">
        <f t="shared" si="49"/>
        <v>2.5</v>
      </c>
      <c r="D458" s="19">
        <v>195</v>
      </c>
      <c r="E458" s="19">
        <v>200</v>
      </c>
      <c r="F458" s="5" t="s">
        <v>887</v>
      </c>
      <c r="G458" s="24">
        <v>54.256300000000003</v>
      </c>
      <c r="H458" s="24">
        <v>-1.2825</v>
      </c>
      <c r="I458" s="5" t="s">
        <v>345</v>
      </c>
      <c r="J458" s="19" t="s">
        <v>353</v>
      </c>
      <c r="K458" s="25">
        <v>1</v>
      </c>
      <c r="L458" s="25">
        <v>0</v>
      </c>
      <c r="M458" s="5">
        <v>5</v>
      </c>
      <c r="N458" s="19">
        <v>-33.077522999999999</v>
      </c>
      <c r="O458" s="19" t="s">
        <v>343</v>
      </c>
      <c r="P458" s="20"/>
    </row>
    <row r="459" spans="1:16" x14ac:dyDescent="0.2">
      <c r="A459" s="19">
        <f t="shared" si="47"/>
        <v>197.5</v>
      </c>
      <c r="B459" s="19">
        <f t="shared" si="48"/>
        <v>2.5</v>
      </c>
      <c r="C459" s="19">
        <f t="shared" si="49"/>
        <v>2.5</v>
      </c>
      <c r="D459" s="19">
        <v>195</v>
      </c>
      <c r="E459" s="19">
        <v>200</v>
      </c>
      <c r="F459" s="5" t="s">
        <v>887</v>
      </c>
      <c r="G459" s="24">
        <v>54.256300000000003</v>
      </c>
      <c r="H459" s="24">
        <v>-1.2825</v>
      </c>
      <c r="I459" s="5" t="s">
        <v>345</v>
      </c>
      <c r="J459" s="19" t="s">
        <v>354</v>
      </c>
      <c r="K459" s="25">
        <v>1</v>
      </c>
      <c r="L459" s="25">
        <v>0</v>
      </c>
      <c r="M459" s="5">
        <v>5</v>
      </c>
      <c r="N459" s="19">
        <v>-32.913563000000003</v>
      </c>
      <c r="O459" s="19" t="s">
        <v>343</v>
      </c>
      <c r="P459" s="20"/>
    </row>
    <row r="460" spans="1:16" x14ac:dyDescent="0.2">
      <c r="A460" s="19">
        <f t="shared" si="47"/>
        <v>197.5</v>
      </c>
      <c r="B460" s="19">
        <f t="shared" si="48"/>
        <v>2.5</v>
      </c>
      <c r="C460" s="19">
        <f t="shared" si="49"/>
        <v>2.5</v>
      </c>
      <c r="D460" s="19">
        <v>195</v>
      </c>
      <c r="E460" s="19">
        <v>200</v>
      </c>
      <c r="F460" s="5" t="s">
        <v>887</v>
      </c>
      <c r="G460" s="24">
        <v>54.256300000000003</v>
      </c>
      <c r="H460" s="24">
        <v>-1.2825</v>
      </c>
      <c r="I460" s="5" t="s">
        <v>345</v>
      </c>
      <c r="J460" s="19" t="s">
        <v>355</v>
      </c>
      <c r="K460" s="25">
        <v>1</v>
      </c>
      <c r="L460" s="25">
        <v>0</v>
      </c>
      <c r="M460" s="5">
        <v>5</v>
      </c>
      <c r="N460" s="19">
        <v>-30.710597</v>
      </c>
      <c r="O460" s="19" t="s">
        <v>343</v>
      </c>
      <c r="P460" s="20"/>
    </row>
    <row r="461" spans="1:16" x14ac:dyDescent="0.2">
      <c r="A461" s="19">
        <f t="shared" si="47"/>
        <v>197.5</v>
      </c>
      <c r="B461" s="19">
        <f t="shared" si="48"/>
        <v>2.5</v>
      </c>
      <c r="C461" s="19">
        <f t="shared" si="49"/>
        <v>2.5</v>
      </c>
      <c r="D461" s="19">
        <v>195</v>
      </c>
      <c r="E461" s="19">
        <v>200</v>
      </c>
      <c r="F461" s="5" t="s">
        <v>887</v>
      </c>
      <c r="G461" s="24">
        <v>54.256300000000003</v>
      </c>
      <c r="H461" s="24">
        <v>-1.2825</v>
      </c>
      <c r="I461" s="5" t="s">
        <v>345</v>
      </c>
      <c r="J461" s="19" t="s">
        <v>356</v>
      </c>
      <c r="K461" s="25">
        <v>1</v>
      </c>
      <c r="L461" s="25">
        <v>0</v>
      </c>
      <c r="M461" s="5">
        <v>5</v>
      </c>
      <c r="N461" s="19">
        <v>-32.693371999999997</v>
      </c>
      <c r="O461" s="19" t="s">
        <v>343</v>
      </c>
      <c r="P461" s="20"/>
    </row>
    <row r="462" spans="1:16" x14ac:dyDescent="0.2">
      <c r="A462" s="19">
        <f t="shared" ref="A462:A493" si="50">(D462+E462)/2</f>
        <v>200.5</v>
      </c>
      <c r="B462" s="19">
        <f t="shared" ref="B462:B493" si="51">A462-D462</f>
        <v>0.5</v>
      </c>
      <c r="C462" s="19">
        <f t="shared" ref="C462:C493" si="52">E462-A462</f>
        <v>0.5</v>
      </c>
      <c r="D462" s="19">
        <v>200</v>
      </c>
      <c r="E462" s="19">
        <v>201</v>
      </c>
      <c r="F462" s="5" t="s">
        <v>887</v>
      </c>
      <c r="G462" s="24">
        <v>54.256300000000003</v>
      </c>
      <c r="H462" s="24">
        <v>-1.2825</v>
      </c>
      <c r="I462" s="5" t="s">
        <v>345</v>
      </c>
      <c r="J462" s="19" t="s">
        <v>357</v>
      </c>
      <c r="K462" s="25">
        <v>1</v>
      </c>
      <c r="L462" s="25">
        <v>0</v>
      </c>
      <c r="M462" s="5">
        <v>5</v>
      </c>
      <c r="N462" s="19">
        <v>-31.022271</v>
      </c>
      <c r="O462" s="19" t="s">
        <v>343</v>
      </c>
      <c r="P462" s="20"/>
    </row>
    <row r="463" spans="1:16" x14ac:dyDescent="0.2">
      <c r="A463" s="19">
        <f t="shared" si="50"/>
        <v>200.5</v>
      </c>
      <c r="B463" s="19">
        <f t="shared" si="51"/>
        <v>0.5</v>
      </c>
      <c r="C463" s="19">
        <f t="shared" si="52"/>
        <v>0.5</v>
      </c>
      <c r="D463" s="19">
        <v>200</v>
      </c>
      <c r="E463" s="19">
        <v>201</v>
      </c>
      <c r="F463" s="5" t="s">
        <v>887</v>
      </c>
      <c r="G463" s="24">
        <v>54.256300000000003</v>
      </c>
      <c r="H463" s="24">
        <v>-1.2825</v>
      </c>
      <c r="I463" s="5" t="s">
        <v>345</v>
      </c>
      <c r="J463" s="19" t="s">
        <v>358</v>
      </c>
      <c r="K463" s="25">
        <v>1</v>
      </c>
      <c r="L463" s="25">
        <v>0</v>
      </c>
      <c r="M463" s="5">
        <v>5</v>
      </c>
      <c r="N463" s="19">
        <v>-31.42109</v>
      </c>
      <c r="O463" s="19" t="s">
        <v>343</v>
      </c>
      <c r="P463" s="20"/>
    </row>
    <row r="464" spans="1:16" x14ac:dyDescent="0.2">
      <c r="A464" s="19">
        <f t="shared" si="50"/>
        <v>200.5</v>
      </c>
      <c r="B464" s="19">
        <f t="shared" si="51"/>
        <v>0.5</v>
      </c>
      <c r="C464" s="19">
        <f t="shared" si="52"/>
        <v>0.5</v>
      </c>
      <c r="D464" s="19">
        <v>200</v>
      </c>
      <c r="E464" s="19">
        <v>201</v>
      </c>
      <c r="F464" s="5" t="s">
        <v>887</v>
      </c>
      <c r="G464" s="24">
        <v>54.256300000000003</v>
      </c>
      <c r="H464" s="24">
        <v>-1.2825</v>
      </c>
      <c r="I464" s="5" t="s">
        <v>345</v>
      </c>
      <c r="J464" s="19" t="s">
        <v>358</v>
      </c>
      <c r="K464" s="25">
        <v>1</v>
      </c>
      <c r="L464" s="25">
        <v>0</v>
      </c>
      <c r="M464" s="5">
        <v>5</v>
      </c>
      <c r="N464" s="19">
        <v>-32.557119999999998</v>
      </c>
      <c r="O464" s="19" t="s">
        <v>343</v>
      </c>
      <c r="P464" s="20"/>
    </row>
    <row r="465" spans="1:16" x14ac:dyDescent="0.2">
      <c r="A465" s="19">
        <f t="shared" si="50"/>
        <v>200.5</v>
      </c>
      <c r="B465" s="19">
        <f t="shared" si="51"/>
        <v>0.5</v>
      </c>
      <c r="C465" s="19">
        <f t="shared" si="52"/>
        <v>0.5</v>
      </c>
      <c r="D465" s="19">
        <v>200</v>
      </c>
      <c r="E465" s="19">
        <v>201</v>
      </c>
      <c r="F465" s="5" t="s">
        <v>887</v>
      </c>
      <c r="G465" s="24">
        <v>54.256300000000003</v>
      </c>
      <c r="H465" s="24">
        <v>-1.2825</v>
      </c>
      <c r="I465" s="5" t="s">
        <v>345</v>
      </c>
      <c r="J465" s="19" t="s">
        <v>359</v>
      </c>
      <c r="K465" s="25">
        <v>1</v>
      </c>
      <c r="L465" s="25">
        <v>0</v>
      </c>
      <c r="M465" s="5">
        <v>5</v>
      </c>
      <c r="N465" s="19">
        <v>-30.830704000000001</v>
      </c>
      <c r="O465" s="19" t="s">
        <v>343</v>
      </c>
      <c r="P465" s="20"/>
    </row>
    <row r="466" spans="1:16" x14ac:dyDescent="0.2">
      <c r="A466" s="19">
        <f t="shared" si="50"/>
        <v>200.5</v>
      </c>
      <c r="B466" s="19">
        <f t="shared" si="51"/>
        <v>0.5</v>
      </c>
      <c r="C466" s="19">
        <f t="shared" si="52"/>
        <v>0.5</v>
      </c>
      <c r="D466" s="19">
        <v>200</v>
      </c>
      <c r="E466" s="19">
        <v>201</v>
      </c>
      <c r="F466" s="5" t="s">
        <v>887</v>
      </c>
      <c r="G466" s="24">
        <v>54.256300000000003</v>
      </c>
      <c r="H466" s="24">
        <v>-1.2825</v>
      </c>
      <c r="I466" s="5" t="s">
        <v>345</v>
      </c>
      <c r="J466" s="19" t="s">
        <v>360</v>
      </c>
      <c r="K466" s="25">
        <v>1</v>
      </c>
      <c r="L466" s="25">
        <v>0</v>
      </c>
      <c r="M466" s="5">
        <v>5</v>
      </c>
      <c r="N466" s="19">
        <v>-31.081157999999999</v>
      </c>
      <c r="O466" s="19" t="s">
        <v>343</v>
      </c>
      <c r="P466" s="20"/>
    </row>
    <row r="467" spans="1:16" x14ac:dyDescent="0.2">
      <c r="A467" s="19">
        <f t="shared" si="50"/>
        <v>200.5</v>
      </c>
      <c r="B467" s="19">
        <f t="shared" si="51"/>
        <v>0.5</v>
      </c>
      <c r="C467" s="19">
        <f t="shared" si="52"/>
        <v>0.5</v>
      </c>
      <c r="D467" s="19">
        <v>200</v>
      </c>
      <c r="E467" s="19">
        <v>201</v>
      </c>
      <c r="F467" s="5" t="s">
        <v>887</v>
      </c>
      <c r="G467" s="24">
        <v>54.256300000000003</v>
      </c>
      <c r="H467" s="24">
        <v>-1.2825</v>
      </c>
      <c r="I467" s="5" t="s">
        <v>345</v>
      </c>
      <c r="J467" s="19" t="s">
        <v>361</v>
      </c>
      <c r="K467" s="25">
        <v>1</v>
      </c>
      <c r="L467" s="25">
        <v>0</v>
      </c>
      <c r="M467" s="5">
        <v>5</v>
      </c>
      <c r="N467" s="19">
        <v>-32.155689000000002</v>
      </c>
      <c r="O467" s="19" t="s">
        <v>343</v>
      </c>
      <c r="P467" s="20"/>
    </row>
    <row r="468" spans="1:16" x14ac:dyDescent="0.2">
      <c r="A468" s="19">
        <f t="shared" si="50"/>
        <v>200.5</v>
      </c>
      <c r="B468" s="19">
        <f t="shared" si="51"/>
        <v>0.5</v>
      </c>
      <c r="C468" s="19">
        <f t="shared" si="52"/>
        <v>0.5</v>
      </c>
      <c r="D468" s="19">
        <v>200</v>
      </c>
      <c r="E468" s="19">
        <v>201</v>
      </c>
      <c r="F468" s="5" t="s">
        <v>887</v>
      </c>
      <c r="G468" s="24">
        <v>54.256300000000003</v>
      </c>
      <c r="H468" s="24">
        <v>-1.2825</v>
      </c>
      <c r="I468" s="5" t="s">
        <v>345</v>
      </c>
      <c r="J468" s="19" t="s">
        <v>362</v>
      </c>
      <c r="K468" s="25">
        <v>1</v>
      </c>
      <c r="L468" s="25">
        <v>0</v>
      </c>
      <c r="M468" s="5">
        <v>5</v>
      </c>
      <c r="N468" s="19">
        <v>-31.36318</v>
      </c>
      <c r="O468" s="19" t="s">
        <v>343</v>
      </c>
      <c r="P468" s="20"/>
    </row>
    <row r="469" spans="1:16" x14ac:dyDescent="0.2">
      <c r="A469" s="19">
        <f t="shared" si="50"/>
        <v>200.5</v>
      </c>
      <c r="B469" s="19">
        <f t="shared" si="51"/>
        <v>0.5</v>
      </c>
      <c r="C469" s="19">
        <f t="shared" si="52"/>
        <v>0.5</v>
      </c>
      <c r="D469" s="19">
        <v>200</v>
      </c>
      <c r="E469" s="19">
        <v>201</v>
      </c>
      <c r="F469" s="5" t="s">
        <v>887</v>
      </c>
      <c r="G469" s="24">
        <v>54.256300000000003</v>
      </c>
      <c r="H469" s="24">
        <v>-1.2825</v>
      </c>
      <c r="I469" s="5" t="s">
        <v>345</v>
      </c>
      <c r="J469" s="19" t="s">
        <v>363</v>
      </c>
      <c r="K469" s="25">
        <v>1</v>
      </c>
      <c r="L469" s="25">
        <v>0</v>
      </c>
      <c r="M469" s="5">
        <v>5</v>
      </c>
      <c r="N469" s="19">
        <v>-31.254010999999998</v>
      </c>
      <c r="O469" s="19" t="s">
        <v>343</v>
      </c>
      <c r="P469" s="20"/>
    </row>
    <row r="470" spans="1:16" x14ac:dyDescent="0.2">
      <c r="A470" s="19">
        <f t="shared" si="50"/>
        <v>200.5</v>
      </c>
      <c r="B470" s="19">
        <f t="shared" si="51"/>
        <v>0.5</v>
      </c>
      <c r="C470" s="19">
        <f t="shared" si="52"/>
        <v>0.5</v>
      </c>
      <c r="D470" s="19">
        <v>200</v>
      </c>
      <c r="E470" s="19">
        <v>201</v>
      </c>
      <c r="F470" s="5" t="s">
        <v>887</v>
      </c>
      <c r="G470" s="24">
        <v>54.256300000000003</v>
      </c>
      <c r="H470" s="24">
        <v>-1.2825</v>
      </c>
      <c r="I470" s="5" t="s">
        <v>345</v>
      </c>
      <c r="J470" s="19" t="s">
        <v>364</v>
      </c>
      <c r="K470" s="25">
        <v>1</v>
      </c>
      <c r="L470" s="25">
        <v>0</v>
      </c>
      <c r="M470" s="5">
        <v>5</v>
      </c>
      <c r="N470" s="19">
        <v>-30.986889999999999</v>
      </c>
      <c r="O470" s="19" t="s">
        <v>343</v>
      </c>
      <c r="P470" s="20"/>
    </row>
    <row r="471" spans="1:16" x14ac:dyDescent="0.2">
      <c r="A471" s="19">
        <f t="shared" si="50"/>
        <v>203.5</v>
      </c>
      <c r="B471" s="19">
        <f t="shared" si="51"/>
        <v>1.5</v>
      </c>
      <c r="C471" s="19">
        <f t="shared" si="52"/>
        <v>1.5</v>
      </c>
      <c r="D471" s="19">
        <v>202</v>
      </c>
      <c r="E471" s="19">
        <v>205</v>
      </c>
      <c r="F471" s="5" t="s">
        <v>914</v>
      </c>
      <c r="G471" s="24">
        <v>51.1</v>
      </c>
      <c r="H471" s="24">
        <v>-3.17</v>
      </c>
      <c r="I471" s="5" t="s">
        <v>367</v>
      </c>
      <c r="J471" s="5" t="s">
        <v>366</v>
      </c>
      <c r="K471" s="25">
        <v>1</v>
      </c>
      <c r="L471" s="25">
        <v>0</v>
      </c>
      <c r="M471" s="5">
        <v>0</v>
      </c>
      <c r="N471" s="19">
        <v>-34.299999999999997</v>
      </c>
      <c r="O471" s="19" t="s">
        <v>365</v>
      </c>
    </row>
    <row r="472" spans="1:16" x14ac:dyDescent="0.2">
      <c r="A472" s="19">
        <f t="shared" si="50"/>
        <v>203.5</v>
      </c>
      <c r="B472" s="19">
        <f t="shared" si="51"/>
        <v>1.5</v>
      </c>
      <c r="C472" s="19">
        <f t="shared" si="52"/>
        <v>1.5</v>
      </c>
      <c r="D472" s="19">
        <v>202</v>
      </c>
      <c r="E472" s="19">
        <v>205</v>
      </c>
      <c r="F472" s="5" t="s">
        <v>914</v>
      </c>
      <c r="G472" s="24">
        <v>51.1</v>
      </c>
      <c r="H472" s="24">
        <v>-3.17</v>
      </c>
      <c r="I472" s="5" t="s">
        <v>367</v>
      </c>
      <c r="J472" s="5" t="s">
        <v>368</v>
      </c>
      <c r="K472" s="25">
        <v>1</v>
      </c>
      <c r="L472" s="25">
        <v>0</v>
      </c>
      <c r="M472" s="5">
        <v>0</v>
      </c>
      <c r="N472" s="19">
        <v>-34.9</v>
      </c>
      <c r="O472" s="19" t="s">
        <v>365</v>
      </c>
    </row>
    <row r="473" spans="1:16" x14ac:dyDescent="0.2">
      <c r="A473" s="19">
        <f t="shared" si="50"/>
        <v>203.5</v>
      </c>
      <c r="B473" s="19">
        <f t="shared" si="51"/>
        <v>1.5</v>
      </c>
      <c r="C473" s="19">
        <f t="shared" si="52"/>
        <v>1.5</v>
      </c>
      <c r="D473" s="19">
        <v>202</v>
      </c>
      <c r="E473" s="19">
        <v>205</v>
      </c>
      <c r="F473" s="5" t="s">
        <v>914</v>
      </c>
      <c r="G473" s="24">
        <v>51.1</v>
      </c>
      <c r="H473" s="24">
        <v>-3.17</v>
      </c>
      <c r="I473" s="5" t="s">
        <v>367</v>
      </c>
      <c r="J473" s="5" t="s">
        <v>369</v>
      </c>
      <c r="K473" s="25">
        <v>1</v>
      </c>
      <c r="L473" s="25">
        <v>0</v>
      </c>
      <c r="M473" s="5">
        <v>0</v>
      </c>
      <c r="N473" s="19">
        <v>-33</v>
      </c>
      <c r="O473" s="19" t="s">
        <v>365</v>
      </c>
    </row>
    <row r="474" spans="1:16" x14ac:dyDescent="0.2">
      <c r="A474" s="19">
        <f t="shared" si="50"/>
        <v>203.5</v>
      </c>
      <c r="B474" s="19">
        <f t="shared" si="51"/>
        <v>1.5</v>
      </c>
      <c r="C474" s="19">
        <f t="shared" si="52"/>
        <v>1.5</v>
      </c>
      <c r="D474" s="19">
        <v>202</v>
      </c>
      <c r="E474" s="19">
        <v>205</v>
      </c>
      <c r="F474" s="5" t="s">
        <v>914</v>
      </c>
      <c r="G474" s="24">
        <v>51.1</v>
      </c>
      <c r="H474" s="24">
        <v>-3.17</v>
      </c>
      <c r="I474" s="5" t="s">
        <v>367</v>
      </c>
      <c r="J474" s="5" t="s">
        <v>370</v>
      </c>
      <c r="K474" s="25">
        <v>1</v>
      </c>
      <c r="L474" s="25">
        <v>0</v>
      </c>
      <c r="M474" s="5">
        <v>0</v>
      </c>
      <c r="N474" s="19">
        <v>-33</v>
      </c>
      <c r="O474" s="19" t="s">
        <v>365</v>
      </c>
    </row>
    <row r="475" spans="1:16" x14ac:dyDescent="0.2">
      <c r="A475" s="19">
        <f t="shared" si="50"/>
        <v>203.5</v>
      </c>
      <c r="B475" s="19">
        <f t="shared" si="51"/>
        <v>1.5</v>
      </c>
      <c r="C475" s="19">
        <f t="shared" si="52"/>
        <v>1.5</v>
      </c>
      <c r="D475" s="19">
        <v>202</v>
      </c>
      <c r="E475" s="19">
        <v>205</v>
      </c>
      <c r="F475" s="5" t="s">
        <v>914</v>
      </c>
      <c r="G475" s="24">
        <v>51.1</v>
      </c>
      <c r="H475" s="24">
        <v>-3.17</v>
      </c>
      <c r="I475" s="5" t="s">
        <v>367</v>
      </c>
      <c r="J475" s="5" t="s">
        <v>371</v>
      </c>
      <c r="K475" s="25">
        <v>1</v>
      </c>
      <c r="L475" s="25">
        <v>0</v>
      </c>
      <c r="M475" s="5">
        <v>0</v>
      </c>
      <c r="N475" s="19">
        <v>-31.5</v>
      </c>
      <c r="O475" s="19" t="s">
        <v>365</v>
      </c>
    </row>
    <row r="476" spans="1:16" x14ac:dyDescent="0.2">
      <c r="A476" s="19">
        <f t="shared" si="50"/>
        <v>203.5</v>
      </c>
      <c r="B476" s="19">
        <f t="shared" si="51"/>
        <v>1.5</v>
      </c>
      <c r="C476" s="19">
        <f t="shared" si="52"/>
        <v>1.5</v>
      </c>
      <c r="D476" s="19">
        <v>202</v>
      </c>
      <c r="E476" s="19">
        <v>205</v>
      </c>
      <c r="F476" s="5" t="s">
        <v>914</v>
      </c>
      <c r="G476" s="24">
        <v>51.1</v>
      </c>
      <c r="H476" s="24">
        <v>-3.17</v>
      </c>
      <c r="I476" s="5" t="s">
        <v>367</v>
      </c>
      <c r="J476" s="5" t="s">
        <v>372</v>
      </c>
      <c r="K476" s="25">
        <v>1</v>
      </c>
      <c r="L476" s="25">
        <v>0</v>
      </c>
      <c r="M476" s="5">
        <v>0</v>
      </c>
      <c r="N476" s="19">
        <v>-30.2</v>
      </c>
      <c r="O476" s="19" t="s">
        <v>365</v>
      </c>
    </row>
    <row r="477" spans="1:16" x14ac:dyDescent="0.2">
      <c r="A477" s="19">
        <f t="shared" si="50"/>
        <v>203.5</v>
      </c>
      <c r="B477" s="19">
        <f t="shared" si="51"/>
        <v>1.5</v>
      </c>
      <c r="C477" s="19">
        <f t="shared" si="52"/>
        <v>1.5</v>
      </c>
      <c r="D477" s="19">
        <v>202</v>
      </c>
      <c r="E477" s="19">
        <v>205</v>
      </c>
      <c r="F477" s="5" t="s">
        <v>914</v>
      </c>
      <c r="G477" s="24">
        <v>51.1</v>
      </c>
      <c r="H477" s="24">
        <v>-3.17</v>
      </c>
      <c r="I477" s="5" t="s">
        <v>367</v>
      </c>
      <c r="J477" s="5" t="s">
        <v>373</v>
      </c>
      <c r="K477" s="25">
        <v>1</v>
      </c>
      <c r="L477" s="25">
        <v>0</v>
      </c>
      <c r="M477" s="5">
        <v>0</v>
      </c>
      <c r="N477" s="19">
        <v>-33.9</v>
      </c>
      <c r="O477" s="19" t="s">
        <v>365</v>
      </c>
    </row>
    <row r="478" spans="1:16" x14ac:dyDescent="0.2">
      <c r="A478" s="19">
        <f t="shared" si="50"/>
        <v>203.5</v>
      </c>
      <c r="B478" s="19">
        <f t="shared" si="51"/>
        <v>1.5</v>
      </c>
      <c r="C478" s="19">
        <f t="shared" si="52"/>
        <v>1.5</v>
      </c>
      <c r="D478" s="19">
        <v>202</v>
      </c>
      <c r="E478" s="19">
        <v>205</v>
      </c>
      <c r="F478" s="5" t="s">
        <v>914</v>
      </c>
      <c r="G478" s="24">
        <v>51.1</v>
      </c>
      <c r="H478" s="24">
        <v>-3.17</v>
      </c>
      <c r="I478" s="5" t="s">
        <v>367</v>
      </c>
      <c r="J478" s="5" t="s">
        <v>374</v>
      </c>
      <c r="K478" s="25">
        <v>1</v>
      </c>
      <c r="L478" s="25">
        <v>0</v>
      </c>
      <c r="M478" s="5">
        <v>0</v>
      </c>
      <c r="N478" s="19">
        <v>-33.5</v>
      </c>
      <c r="O478" s="19" t="s">
        <v>365</v>
      </c>
    </row>
    <row r="479" spans="1:16" x14ac:dyDescent="0.2">
      <c r="A479" s="19">
        <f t="shared" si="50"/>
        <v>203.5</v>
      </c>
      <c r="B479" s="19">
        <f t="shared" si="51"/>
        <v>1.5</v>
      </c>
      <c r="C479" s="19">
        <f t="shared" si="52"/>
        <v>1.5</v>
      </c>
      <c r="D479" s="19">
        <v>202</v>
      </c>
      <c r="E479" s="19">
        <v>205</v>
      </c>
      <c r="F479" s="5" t="s">
        <v>914</v>
      </c>
      <c r="G479" s="24">
        <v>51.1</v>
      </c>
      <c r="H479" s="24">
        <v>-3.17</v>
      </c>
      <c r="I479" s="5" t="s">
        <v>367</v>
      </c>
      <c r="J479" s="5" t="s">
        <v>375</v>
      </c>
      <c r="K479" s="25">
        <v>1</v>
      </c>
      <c r="L479" s="25">
        <v>0</v>
      </c>
      <c r="M479" s="5">
        <v>0</v>
      </c>
      <c r="N479" s="19">
        <v>-33.799999999999997</v>
      </c>
      <c r="O479" s="19" t="s">
        <v>365</v>
      </c>
    </row>
    <row r="480" spans="1:16" x14ac:dyDescent="0.2">
      <c r="A480" s="19">
        <f t="shared" si="50"/>
        <v>204.75</v>
      </c>
      <c r="B480" s="19">
        <f t="shared" si="51"/>
        <v>3.75</v>
      </c>
      <c r="C480" s="19">
        <f t="shared" si="52"/>
        <v>3.75</v>
      </c>
      <c r="D480" s="19">
        <v>201</v>
      </c>
      <c r="E480" s="19">
        <v>208.5</v>
      </c>
      <c r="F480" s="5" t="s">
        <v>887</v>
      </c>
      <c r="G480" s="24">
        <v>51.406944000000003</v>
      </c>
      <c r="H480" s="24">
        <v>-3.1722220000000001</v>
      </c>
      <c r="I480" s="5" t="s">
        <v>377</v>
      </c>
      <c r="J480" s="19" t="s">
        <v>376</v>
      </c>
      <c r="K480" s="25">
        <v>1</v>
      </c>
      <c r="L480" s="25">
        <v>0</v>
      </c>
      <c r="M480" s="5">
        <v>8</v>
      </c>
      <c r="N480" s="19">
        <v>-36.678587</v>
      </c>
      <c r="O480" s="19" t="s">
        <v>343</v>
      </c>
      <c r="P480" s="20"/>
    </row>
    <row r="481" spans="1:16" x14ac:dyDescent="0.2">
      <c r="A481" s="19">
        <f t="shared" si="50"/>
        <v>204.75</v>
      </c>
      <c r="B481" s="19">
        <f t="shared" si="51"/>
        <v>3.75</v>
      </c>
      <c r="C481" s="19">
        <f t="shared" si="52"/>
        <v>3.75</v>
      </c>
      <c r="D481" s="19">
        <v>201</v>
      </c>
      <c r="E481" s="19">
        <v>208.5</v>
      </c>
      <c r="F481" s="5" t="s">
        <v>887</v>
      </c>
      <c r="G481" s="24">
        <v>51.406944000000003</v>
      </c>
      <c r="H481" s="24">
        <v>-3.1722220000000001</v>
      </c>
      <c r="I481" s="5" t="s">
        <v>377</v>
      </c>
      <c r="J481" s="19" t="s">
        <v>378</v>
      </c>
      <c r="K481" s="25">
        <v>1</v>
      </c>
      <c r="L481" s="25">
        <v>0</v>
      </c>
      <c r="M481" s="5">
        <v>8</v>
      </c>
      <c r="N481" s="19">
        <v>-37.151359999999997</v>
      </c>
      <c r="O481" s="19" t="s">
        <v>343</v>
      </c>
      <c r="P481" s="20"/>
    </row>
    <row r="482" spans="1:16" x14ac:dyDescent="0.2">
      <c r="A482" s="19">
        <f t="shared" si="50"/>
        <v>204.75</v>
      </c>
      <c r="B482" s="19">
        <f t="shared" si="51"/>
        <v>3.75</v>
      </c>
      <c r="C482" s="19">
        <f t="shared" si="52"/>
        <v>3.75</v>
      </c>
      <c r="D482" s="19">
        <v>201</v>
      </c>
      <c r="E482" s="19">
        <v>208.5</v>
      </c>
      <c r="F482" s="5" t="s">
        <v>887</v>
      </c>
      <c r="G482" s="24">
        <v>51.406944000000003</v>
      </c>
      <c r="H482" s="24">
        <v>-3.1722220000000001</v>
      </c>
      <c r="I482" s="5" t="s">
        <v>377</v>
      </c>
      <c r="J482" s="19" t="s">
        <v>379</v>
      </c>
      <c r="K482" s="25">
        <v>1</v>
      </c>
      <c r="L482" s="25">
        <v>0</v>
      </c>
      <c r="M482" s="5">
        <v>8</v>
      </c>
      <c r="N482" s="19">
        <v>-46.737250000000003</v>
      </c>
      <c r="O482" s="19" t="s">
        <v>343</v>
      </c>
      <c r="P482" s="20"/>
    </row>
    <row r="483" spans="1:16" x14ac:dyDescent="0.2">
      <c r="A483" s="19">
        <f t="shared" si="50"/>
        <v>204.75</v>
      </c>
      <c r="B483" s="19">
        <f t="shared" si="51"/>
        <v>3.75</v>
      </c>
      <c r="C483" s="19">
        <f t="shared" si="52"/>
        <v>3.75</v>
      </c>
      <c r="D483" s="19">
        <v>201</v>
      </c>
      <c r="E483" s="19">
        <v>208.5</v>
      </c>
      <c r="F483" s="5" t="s">
        <v>887</v>
      </c>
      <c r="G483" s="24">
        <v>51.406944000000003</v>
      </c>
      <c r="H483" s="24">
        <v>-3.1722220000000001</v>
      </c>
      <c r="I483" s="5" t="s">
        <v>377</v>
      </c>
      <c r="J483" s="19" t="s">
        <v>380</v>
      </c>
      <c r="K483" s="25">
        <v>1</v>
      </c>
      <c r="L483" s="25">
        <v>0</v>
      </c>
      <c r="M483" s="5">
        <v>8</v>
      </c>
      <c r="N483" s="19">
        <v>-33.901584</v>
      </c>
      <c r="O483" s="19" t="s">
        <v>343</v>
      </c>
      <c r="P483" s="20"/>
    </row>
    <row r="484" spans="1:16" x14ac:dyDescent="0.2">
      <c r="A484" s="19">
        <f t="shared" si="50"/>
        <v>204.75</v>
      </c>
      <c r="B484" s="19">
        <f t="shared" si="51"/>
        <v>3.75</v>
      </c>
      <c r="C484" s="19">
        <f t="shared" si="52"/>
        <v>3.75</v>
      </c>
      <c r="D484" s="19">
        <v>201</v>
      </c>
      <c r="E484" s="19">
        <v>208.5</v>
      </c>
      <c r="F484" s="5" t="s">
        <v>887</v>
      </c>
      <c r="G484" s="24">
        <v>51.406944000000003</v>
      </c>
      <c r="H484" s="24">
        <v>-3.1722220000000001</v>
      </c>
      <c r="I484" s="5" t="s">
        <v>377</v>
      </c>
      <c r="J484" s="19" t="s">
        <v>381</v>
      </c>
      <c r="K484" s="25">
        <v>1</v>
      </c>
      <c r="L484" s="25">
        <v>0</v>
      </c>
      <c r="M484" s="5">
        <v>8</v>
      </c>
      <c r="N484" s="19">
        <v>-40.817349</v>
      </c>
      <c r="O484" s="19" t="s">
        <v>343</v>
      </c>
      <c r="P484" s="20"/>
    </row>
    <row r="485" spans="1:16" x14ac:dyDescent="0.2">
      <c r="A485" s="19">
        <f t="shared" si="50"/>
        <v>204.75</v>
      </c>
      <c r="B485" s="19">
        <f t="shared" si="51"/>
        <v>3.75</v>
      </c>
      <c r="C485" s="19">
        <f t="shared" si="52"/>
        <v>3.75</v>
      </c>
      <c r="D485" s="19">
        <v>201</v>
      </c>
      <c r="E485" s="19">
        <v>208.5</v>
      </c>
      <c r="F485" s="5" t="s">
        <v>887</v>
      </c>
      <c r="G485" s="24">
        <v>51.406944000000003</v>
      </c>
      <c r="H485" s="24">
        <v>-3.1722220000000001</v>
      </c>
      <c r="I485" s="5" t="s">
        <v>377</v>
      </c>
      <c r="J485" s="19" t="s">
        <v>382</v>
      </c>
      <c r="K485" s="25">
        <v>1</v>
      </c>
      <c r="L485" s="25">
        <v>0</v>
      </c>
      <c r="M485" s="5">
        <v>8</v>
      </c>
      <c r="N485" s="19">
        <v>-59.183771999999998</v>
      </c>
      <c r="O485" s="19" t="s">
        <v>343</v>
      </c>
      <c r="P485" s="20"/>
    </row>
    <row r="486" spans="1:16" x14ac:dyDescent="0.2">
      <c r="A486" s="19">
        <f t="shared" si="50"/>
        <v>204.75</v>
      </c>
      <c r="B486" s="19">
        <f t="shared" si="51"/>
        <v>3.75</v>
      </c>
      <c r="C486" s="19">
        <f t="shared" si="52"/>
        <v>3.75</v>
      </c>
      <c r="D486" s="19">
        <v>201</v>
      </c>
      <c r="E486" s="19">
        <v>208.5</v>
      </c>
      <c r="F486" s="5" t="s">
        <v>887</v>
      </c>
      <c r="G486" s="24">
        <v>51.406944000000003</v>
      </c>
      <c r="H486" s="24">
        <v>-3.1722220000000001</v>
      </c>
      <c r="I486" s="5" t="s">
        <v>377</v>
      </c>
      <c r="J486" s="19" t="s">
        <v>383</v>
      </c>
      <c r="K486" s="25">
        <v>1</v>
      </c>
      <c r="L486" s="25">
        <v>0</v>
      </c>
      <c r="M486" s="5">
        <v>8</v>
      </c>
      <c r="N486" s="19">
        <v>-31.83896</v>
      </c>
      <c r="O486" s="19" t="s">
        <v>343</v>
      </c>
      <c r="P486" s="20"/>
    </row>
    <row r="487" spans="1:16" x14ac:dyDescent="0.2">
      <c r="A487" s="19">
        <f t="shared" si="50"/>
        <v>204.75</v>
      </c>
      <c r="B487" s="19">
        <f t="shared" si="51"/>
        <v>3.75</v>
      </c>
      <c r="C487" s="19">
        <f t="shared" si="52"/>
        <v>3.75</v>
      </c>
      <c r="D487" s="19">
        <v>201</v>
      </c>
      <c r="E487" s="19">
        <v>208.5</v>
      </c>
      <c r="F487" s="5" t="s">
        <v>887</v>
      </c>
      <c r="G487" s="24">
        <v>51.406944000000003</v>
      </c>
      <c r="H487" s="24">
        <v>-3.1722220000000001</v>
      </c>
      <c r="I487" s="5" t="s">
        <v>377</v>
      </c>
      <c r="J487" s="19" t="s">
        <v>384</v>
      </c>
      <c r="K487" s="25">
        <v>1</v>
      </c>
      <c r="L487" s="25">
        <v>0</v>
      </c>
      <c r="M487" s="5">
        <v>8</v>
      </c>
      <c r="N487" s="19">
        <v>-34.378515</v>
      </c>
      <c r="O487" s="19" t="s">
        <v>343</v>
      </c>
      <c r="P487" s="20"/>
    </row>
    <row r="488" spans="1:16" x14ac:dyDescent="0.2">
      <c r="A488" s="19">
        <f t="shared" si="50"/>
        <v>204.75</v>
      </c>
      <c r="B488" s="19">
        <f t="shared" si="51"/>
        <v>3.75</v>
      </c>
      <c r="C488" s="19">
        <f t="shared" si="52"/>
        <v>3.75</v>
      </c>
      <c r="D488" s="19">
        <v>201</v>
      </c>
      <c r="E488" s="19">
        <v>208.5</v>
      </c>
      <c r="F488" s="5" t="s">
        <v>887</v>
      </c>
      <c r="G488" s="24">
        <v>51.406944000000003</v>
      </c>
      <c r="H488" s="24">
        <v>-3.1722220000000001</v>
      </c>
      <c r="I488" s="5" t="s">
        <v>377</v>
      </c>
      <c r="J488" s="19" t="s">
        <v>385</v>
      </c>
      <c r="K488" s="25">
        <v>1</v>
      </c>
      <c r="L488" s="25">
        <v>0</v>
      </c>
      <c r="M488" s="5">
        <v>8</v>
      </c>
      <c r="N488" s="19">
        <v>-37.489800000000002</v>
      </c>
      <c r="O488" s="19" t="s">
        <v>343</v>
      </c>
      <c r="P488" s="20"/>
    </row>
    <row r="489" spans="1:16" x14ac:dyDescent="0.2">
      <c r="A489" s="19">
        <f t="shared" si="50"/>
        <v>204.75</v>
      </c>
      <c r="B489" s="19">
        <f t="shared" si="51"/>
        <v>3.75</v>
      </c>
      <c r="C489" s="19">
        <f t="shared" si="52"/>
        <v>3.75</v>
      </c>
      <c r="D489" s="19">
        <v>201</v>
      </c>
      <c r="E489" s="19">
        <v>208.5</v>
      </c>
      <c r="F489" s="5" t="s">
        <v>887</v>
      </c>
      <c r="G489" s="24">
        <v>51.406944000000003</v>
      </c>
      <c r="H489" s="24">
        <v>-3.1722220000000001</v>
      </c>
      <c r="I489" s="5" t="s">
        <v>377</v>
      </c>
      <c r="J489" s="19" t="s">
        <v>386</v>
      </c>
      <c r="K489" s="25">
        <v>1</v>
      </c>
      <c r="L489" s="25">
        <v>0</v>
      </c>
      <c r="M489" s="5">
        <v>8</v>
      </c>
      <c r="N489" s="19">
        <v>-49.630239000000003</v>
      </c>
      <c r="O489" s="19" t="s">
        <v>343</v>
      </c>
      <c r="P489" s="20"/>
    </row>
    <row r="490" spans="1:16" x14ac:dyDescent="0.2">
      <c r="A490" s="19">
        <f t="shared" si="50"/>
        <v>204.75</v>
      </c>
      <c r="B490" s="19">
        <f t="shared" si="51"/>
        <v>3.75</v>
      </c>
      <c r="C490" s="19">
        <f t="shared" si="52"/>
        <v>3.75</v>
      </c>
      <c r="D490" s="19">
        <v>201</v>
      </c>
      <c r="E490" s="19">
        <v>208.5</v>
      </c>
      <c r="F490" s="5" t="s">
        <v>887</v>
      </c>
      <c r="G490" s="24">
        <v>51.406944000000003</v>
      </c>
      <c r="H490" s="24">
        <v>-3.1722220000000001</v>
      </c>
      <c r="I490" s="5" t="s">
        <v>377</v>
      </c>
      <c r="J490" s="19" t="s">
        <v>387</v>
      </c>
      <c r="K490" s="25">
        <v>1</v>
      </c>
      <c r="L490" s="25">
        <v>0</v>
      </c>
      <c r="M490" s="5">
        <v>8</v>
      </c>
      <c r="N490" s="19">
        <v>-38.726872</v>
      </c>
      <c r="O490" s="19" t="s">
        <v>343</v>
      </c>
      <c r="P490" s="20"/>
    </row>
    <row r="491" spans="1:16" x14ac:dyDescent="0.2">
      <c r="A491" s="19">
        <f t="shared" si="50"/>
        <v>204.75</v>
      </c>
      <c r="B491" s="19">
        <f t="shared" si="51"/>
        <v>3.75</v>
      </c>
      <c r="C491" s="19">
        <f t="shared" si="52"/>
        <v>3.75</v>
      </c>
      <c r="D491" s="19">
        <v>201</v>
      </c>
      <c r="E491" s="19">
        <v>208.5</v>
      </c>
      <c r="F491" s="5" t="s">
        <v>887</v>
      </c>
      <c r="G491" s="24">
        <v>51.406944000000003</v>
      </c>
      <c r="H491" s="24">
        <v>-3.1722220000000001</v>
      </c>
      <c r="I491" s="5" t="s">
        <v>377</v>
      </c>
      <c r="J491" s="19" t="s">
        <v>388</v>
      </c>
      <c r="K491" s="25">
        <v>1</v>
      </c>
      <c r="L491" s="25">
        <v>0</v>
      </c>
      <c r="M491" s="5">
        <v>8</v>
      </c>
      <c r="N491" s="19">
        <v>-38.832104000000001</v>
      </c>
      <c r="O491" s="19" t="s">
        <v>343</v>
      </c>
      <c r="P491" s="20"/>
    </row>
    <row r="492" spans="1:16" x14ac:dyDescent="0.2">
      <c r="A492" s="19">
        <f t="shared" si="50"/>
        <v>204.75</v>
      </c>
      <c r="B492" s="19">
        <f t="shared" si="51"/>
        <v>3.75</v>
      </c>
      <c r="C492" s="19">
        <f t="shared" si="52"/>
        <v>3.75</v>
      </c>
      <c r="D492" s="19">
        <v>201</v>
      </c>
      <c r="E492" s="19">
        <v>208.5</v>
      </c>
      <c r="F492" s="5" t="s">
        <v>887</v>
      </c>
      <c r="G492" s="24">
        <v>51.406944000000003</v>
      </c>
      <c r="H492" s="24">
        <v>-3.1722220000000001</v>
      </c>
      <c r="I492" s="5" t="s">
        <v>377</v>
      </c>
      <c r="J492" s="19" t="s">
        <v>389</v>
      </c>
      <c r="K492" s="25">
        <v>1</v>
      </c>
      <c r="L492" s="25">
        <v>0</v>
      </c>
      <c r="M492" s="5">
        <v>8</v>
      </c>
      <c r="N492" s="19">
        <v>-36.759082999999997</v>
      </c>
      <c r="O492" s="19" t="s">
        <v>343</v>
      </c>
      <c r="P492" s="20"/>
    </row>
    <row r="493" spans="1:16" x14ac:dyDescent="0.2">
      <c r="A493" s="19">
        <f t="shared" si="50"/>
        <v>204.75</v>
      </c>
      <c r="B493" s="19">
        <f t="shared" si="51"/>
        <v>3.75</v>
      </c>
      <c r="C493" s="19">
        <f t="shared" si="52"/>
        <v>3.75</v>
      </c>
      <c r="D493" s="19">
        <v>201</v>
      </c>
      <c r="E493" s="19">
        <v>208.5</v>
      </c>
      <c r="F493" s="5" t="s">
        <v>887</v>
      </c>
      <c r="G493" s="24">
        <v>51.406944000000003</v>
      </c>
      <c r="H493" s="24">
        <v>-3.1722220000000001</v>
      </c>
      <c r="I493" s="5" t="s">
        <v>377</v>
      </c>
      <c r="J493" s="19" t="s">
        <v>390</v>
      </c>
      <c r="K493" s="25">
        <v>1</v>
      </c>
      <c r="L493" s="25">
        <v>0</v>
      </c>
      <c r="M493" s="5">
        <v>8</v>
      </c>
      <c r="N493" s="19">
        <v>-36.767584999999997</v>
      </c>
      <c r="O493" s="19" t="s">
        <v>343</v>
      </c>
      <c r="P493" s="20"/>
    </row>
    <row r="494" spans="1:16" x14ac:dyDescent="0.2">
      <c r="A494" s="19">
        <f t="shared" ref="A494:A525" si="53">(D494+E494)/2</f>
        <v>204.75</v>
      </c>
      <c r="B494" s="19">
        <f t="shared" ref="B494:B525" si="54">A494-D494</f>
        <v>3.75</v>
      </c>
      <c r="C494" s="19">
        <f t="shared" ref="C494:C525" si="55">E494-A494</f>
        <v>3.75</v>
      </c>
      <c r="D494" s="19">
        <v>201</v>
      </c>
      <c r="E494" s="19">
        <v>208.5</v>
      </c>
      <c r="F494" s="5" t="s">
        <v>887</v>
      </c>
      <c r="G494" s="24">
        <v>51.406944000000003</v>
      </c>
      <c r="H494" s="24">
        <v>-3.1722220000000001</v>
      </c>
      <c r="I494" s="5" t="s">
        <v>377</v>
      </c>
      <c r="J494" s="19" t="s">
        <v>391</v>
      </c>
      <c r="K494" s="25">
        <v>1</v>
      </c>
      <c r="L494" s="25">
        <v>0</v>
      </c>
      <c r="M494" s="5">
        <v>8</v>
      </c>
      <c r="N494" s="19">
        <v>-36.154679999999999</v>
      </c>
      <c r="O494" s="19" t="s">
        <v>343</v>
      </c>
      <c r="P494" s="20"/>
    </row>
    <row r="495" spans="1:16" x14ac:dyDescent="0.2">
      <c r="A495" s="19">
        <f t="shared" si="53"/>
        <v>204.75</v>
      </c>
      <c r="B495" s="19">
        <f t="shared" si="54"/>
        <v>3.75</v>
      </c>
      <c r="C495" s="19">
        <f t="shared" si="55"/>
        <v>3.75</v>
      </c>
      <c r="D495" s="19">
        <v>201</v>
      </c>
      <c r="E495" s="19">
        <v>208.5</v>
      </c>
      <c r="F495" s="5" t="s">
        <v>887</v>
      </c>
      <c r="G495" s="24">
        <v>54.256300000000003</v>
      </c>
      <c r="H495" s="24">
        <v>-1.2825</v>
      </c>
      <c r="I495" s="5" t="s">
        <v>345</v>
      </c>
      <c r="J495" s="19" t="s">
        <v>392</v>
      </c>
      <c r="K495" s="25">
        <v>1</v>
      </c>
      <c r="L495" s="25">
        <v>0</v>
      </c>
      <c r="M495" s="5">
        <v>5</v>
      </c>
      <c r="N495" s="19">
        <v>-31.247962000000001</v>
      </c>
      <c r="O495" s="19" t="s">
        <v>343</v>
      </c>
      <c r="P495" s="20"/>
    </row>
    <row r="496" spans="1:16" x14ac:dyDescent="0.2">
      <c r="A496" s="19">
        <f t="shared" si="53"/>
        <v>204.75</v>
      </c>
      <c r="B496" s="19">
        <f t="shared" si="54"/>
        <v>3.75</v>
      </c>
      <c r="C496" s="19">
        <f t="shared" si="55"/>
        <v>3.75</v>
      </c>
      <c r="D496" s="19">
        <v>201</v>
      </c>
      <c r="E496" s="19">
        <v>208.5</v>
      </c>
      <c r="F496" s="5" t="s">
        <v>887</v>
      </c>
      <c r="G496" s="24">
        <v>54.256300000000003</v>
      </c>
      <c r="H496" s="24">
        <v>-1.2825</v>
      </c>
      <c r="I496" s="5" t="s">
        <v>345</v>
      </c>
      <c r="J496" s="19" t="s">
        <v>393</v>
      </c>
      <c r="K496" s="25">
        <v>1</v>
      </c>
      <c r="L496" s="25">
        <v>0</v>
      </c>
      <c r="M496" s="5">
        <v>5</v>
      </c>
      <c r="N496" s="19">
        <v>-30.468336999999998</v>
      </c>
      <c r="O496" s="19" t="s">
        <v>343</v>
      </c>
      <c r="P496" s="20"/>
    </row>
    <row r="497" spans="1:16" x14ac:dyDescent="0.2">
      <c r="A497" s="19">
        <f t="shared" si="53"/>
        <v>204.75</v>
      </c>
      <c r="B497" s="19">
        <f t="shared" si="54"/>
        <v>3.75</v>
      </c>
      <c r="C497" s="19">
        <f t="shared" si="55"/>
        <v>3.75</v>
      </c>
      <c r="D497" s="19">
        <v>201</v>
      </c>
      <c r="E497" s="19">
        <v>208.5</v>
      </c>
      <c r="F497" s="5" t="s">
        <v>887</v>
      </c>
      <c r="G497" s="24">
        <v>54.256300000000003</v>
      </c>
      <c r="H497" s="24">
        <v>-1.2825</v>
      </c>
      <c r="I497" s="5" t="s">
        <v>345</v>
      </c>
      <c r="J497" s="19" t="s">
        <v>394</v>
      </c>
      <c r="K497" s="25">
        <v>1</v>
      </c>
      <c r="L497" s="25">
        <v>0</v>
      </c>
      <c r="M497" s="5">
        <v>5</v>
      </c>
      <c r="N497" s="19">
        <v>-30.53613</v>
      </c>
      <c r="O497" s="19" t="s">
        <v>343</v>
      </c>
      <c r="P497" s="20"/>
    </row>
    <row r="498" spans="1:16" x14ac:dyDescent="0.2">
      <c r="A498" s="19">
        <f t="shared" si="53"/>
        <v>204.75</v>
      </c>
      <c r="B498" s="19">
        <f t="shared" si="54"/>
        <v>3.75</v>
      </c>
      <c r="C498" s="19">
        <f t="shared" si="55"/>
        <v>3.75</v>
      </c>
      <c r="D498" s="19">
        <v>201</v>
      </c>
      <c r="E498" s="19">
        <v>208.5</v>
      </c>
      <c r="F498" s="5" t="s">
        <v>887</v>
      </c>
      <c r="G498" s="24">
        <v>54.256300000000003</v>
      </c>
      <c r="H498" s="24">
        <v>-1.2825</v>
      </c>
      <c r="I498" s="5" t="s">
        <v>345</v>
      </c>
      <c r="J498" s="19" t="s">
        <v>357</v>
      </c>
      <c r="K498" s="25">
        <v>1</v>
      </c>
      <c r="L498" s="25">
        <v>0</v>
      </c>
      <c r="M498" s="5">
        <v>5</v>
      </c>
      <c r="N498" s="19">
        <v>-30.417999999999999</v>
      </c>
      <c r="O498" s="19" t="s">
        <v>343</v>
      </c>
      <c r="P498" s="20"/>
    </row>
    <row r="499" spans="1:16" x14ac:dyDescent="0.2">
      <c r="A499" s="19">
        <f t="shared" si="53"/>
        <v>204.9</v>
      </c>
      <c r="B499" s="19">
        <f t="shared" si="54"/>
        <v>3.5999999999999943</v>
      </c>
      <c r="C499" s="19">
        <f t="shared" si="55"/>
        <v>3.5999999999999943</v>
      </c>
      <c r="D499" s="19">
        <v>201.3</v>
      </c>
      <c r="E499" s="19">
        <v>208.5</v>
      </c>
      <c r="F499" s="5" t="s">
        <v>887</v>
      </c>
      <c r="G499" s="24">
        <v>51.182833000000002</v>
      </c>
      <c r="H499" s="24">
        <v>-3.286</v>
      </c>
      <c r="I499" s="5" t="s">
        <v>397</v>
      </c>
      <c r="J499" s="19" t="s">
        <v>396</v>
      </c>
      <c r="K499" s="25">
        <v>1</v>
      </c>
      <c r="L499" s="25">
        <v>0</v>
      </c>
      <c r="M499" s="5">
        <v>0</v>
      </c>
      <c r="N499" s="19">
        <v>-28.65733333</v>
      </c>
      <c r="O499" s="19" t="s">
        <v>395</v>
      </c>
    </row>
    <row r="500" spans="1:16" x14ac:dyDescent="0.2">
      <c r="A500" s="19">
        <f t="shared" si="53"/>
        <v>204.9</v>
      </c>
      <c r="B500" s="19">
        <f t="shared" si="54"/>
        <v>3.5999999999999943</v>
      </c>
      <c r="C500" s="19">
        <f t="shared" si="55"/>
        <v>3.5999999999999943</v>
      </c>
      <c r="D500" s="19">
        <v>201.3</v>
      </c>
      <c r="E500" s="19">
        <v>208.5</v>
      </c>
      <c r="F500" s="5" t="s">
        <v>887</v>
      </c>
      <c r="G500" s="24">
        <v>51.182833000000002</v>
      </c>
      <c r="H500" s="24">
        <v>-3.286</v>
      </c>
      <c r="I500" s="5" t="s">
        <v>397</v>
      </c>
      <c r="J500" s="19" t="s">
        <v>398</v>
      </c>
      <c r="K500" s="25">
        <v>1</v>
      </c>
      <c r="L500" s="25">
        <v>0</v>
      </c>
      <c r="M500" s="5">
        <v>0</v>
      </c>
      <c r="N500" s="19">
        <v>-34.526000000000003</v>
      </c>
      <c r="O500" s="19" t="s">
        <v>395</v>
      </c>
    </row>
    <row r="501" spans="1:16" x14ac:dyDescent="0.2">
      <c r="A501" s="19">
        <f t="shared" si="53"/>
        <v>204.9</v>
      </c>
      <c r="B501" s="19">
        <f t="shared" si="54"/>
        <v>3.5999999999999943</v>
      </c>
      <c r="C501" s="19">
        <f t="shared" si="55"/>
        <v>3.5999999999999943</v>
      </c>
      <c r="D501" s="19">
        <v>201.3</v>
      </c>
      <c r="E501" s="19">
        <v>208.5</v>
      </c>
      <c r="F501" s="5" t="s">
        <v>887</v>
      </c>
      <c r="G501" s="24">
        <v>51.182833000000002</v>
      </c>
      <c r="H501" s="24">
        <v>-3.286</v>
      </c>
      <c r="I501" s="5" t="s">
        <v>397</v>
      </c>
      <c r="J501" s="19" t="s">
        <v>399</v>
      </c>
      <c r="K501" s="25">
        <v>1</v>
      </c>
      <c r="L501" s="25">
        <v>0</v>
      </c>
      <c r="M501" s="5">
        <v>0</v>
      </c>
      <c r="N501" s="19">
        <v>-30.344666669999999</v>
      </c>
      <c r="O501" s="19" t="s">
        <v>395</v>
      </c>
    </row>
    <row r="502" spans="1:16" x14ac:dyDescent="0.2">
      <c r="A502" s="19">
        <f t="shared" si="53"/>
        <v>204.9</v>
      </c>
      <c r="B502" s="19">
        <f t="shared" si="54"/>
        <v>3.5999999999999943</v>
      </c>
      <c r="C502" s="19">
        <f t="shared" si="55"/>
        <v>3.5999999999999943</v>
      </c>
      <c r="D502" s="19">
        <v>201.3</v>
      </c>
      <c r="E502" s="19">
        <v>208.5</v>
      </c>
      <c r="F502" s="5" t="s">
        <v>887</v>
      </c>
      <c r="G502" s="24">
        <v>51.182833000000002</v>
      </c>
      <c r="H502" s="24">
        <v>-3.286</v>
      </c>
      <c r="I502" s="5" t="s">
        <v>397</v>
      </c>
      <c r="J502" s="19" t="s">
        <v>400</v>
      </c>
      <c r="K502" s="25">
        <v>1</v>
      </c>
      <c r="L502" s="25">
        <v>0</v>
      </c>
      <c r="M502" s="5">
        <v>0</v>
      </c>
      <c r="N502" s="19">
        <v>-33.031999999999897</v>
      </c>
      <c r="O502" s="19" t="s">
        <v>395</v>
      </c>
    </row>
    <row r="503" spans="1:16" x14ac:dyDescent="0.2">
      <c r="A503" s="19">
        <f t="shared" si="53"/>
        <v>204.9</v>
      </c>
      <c r="B503" s="19">
        <f t="shared" si="54"/>
        <v>3.5999999999999943</v>
      </c>
      <c r="C503" s="19">
        <f t="shared" si="55"/>
        <v>3.5999999999999943</v>
      </c>
      <c r="D503" s="19">
        <v>201.3</v>
      </c>
      <c r="E503" s="19">
        <v>208.5</v>
      </c>
      <c r="F503" s="5" t="s">
        <v>887</v>
      </c>
      <c r="G503" s="24">
        <v>51.182833000000002</v>
      </c>
      <c r="H503" s="24">
        <v>-3.286</v>
      </c>
      <c r="I503" s="5" t="s">
        <v>397</v>
      </c>
      <c r="J503" s="19" t="s">
        <v>401</v>
      </c>
      <c r="K503" s="25">
        <v>1</v>
      </c>
      <c r="L503" s="25">
        <v>0</v>
      </c>
      <c r="M503" s="5">
        <v>0</v>
      </c>
      <c r="N503" s="19">
        <v>-31.515000000000001</v>
      </c>
      <c r="O503" s="19" t="s">
        <v>395</v>
      </c>
    </row>
    <row r="504" spans="1:16" x14ac:dyDescent="0.2">
      <c r="A504" s="19">
        <f t="shared" si="53"/>
        <v>204.9</v>
      </c>
      <c r="B504" s="19">
        <f t="shared" si="54"/>
        <v>3.5999999999999943</v>
      </c>
      <c r="C504" s="19">
        <f t="shared" si="55"/>
        <v>3.5999999999999943</v>
      </c>
      <c r="D504" s="19">
        <v>201.3</v>
      </c>
      <c r="E504" s="19">
        <v>208.5</v>
      </c>
      <c r="F504" s="5" t="s">
        <v>887</v>
      </c>
      <c r="G504" s="24">
        <v>51.182833000000002</v>
      </c>
      <c r="H504" s="24">
        <v>-3.286</v>
      </c>
      <c r="I504" s="5" t="s">
        <v>397</v>
      </c>
      <c r="J504" s="19" t="s">
        <v>402</v>
      </c>
      <c r="K504" s="25">
        <v>1</v>
      </c>
      <c r="L504" s="25">
        <v>0</v>
      </c>
      <c r="M504" s="5">
        <v>0</v>
      </c>
      <c r="N504" s="19">
        <v>-32.265999999999998</v>
      </c>
      <c r="O504" s="19" t="s">
        <v>395</v>
      </c>
    </row>
    <row r="505" spans="1:16" x14ac:dyDescent="0.2">
      <c r="A505" s="19">
        <f t="shared" si="53"/>
        <v>204.9</v>
      </c>
      <c r="B505" s="19">
        <f t="shared" si="54"/>
        <v>3.5999999999999943</v>
      </c>
      <c r="C505" s="19">
        <f t="shared" si="55"/>
        <v>3.5999999999999943</v>
      </c>
      <c r="D505" s="19">
        <v>201.3</v>
      </c>
      <c r="E505" s="19">
        <v>208.5</v>
      </c>
      <c r="F505" s="5" t="s">
        <v>887</v>
      </c>
      <c r="G505" s="24">
        <v>51.182833000000002</v>
      </c>
      <c r="H505" s="24">
        <v>-3.286</v>
      </c>
      <c r="I505" s="5" t="s">
        <v>397</v>
      </c>
      <c r="J505" s="19" t="s">
        <v>403</v>
      </c>
      <c r="K505" s="25">
        <v>1</v>
      </c>
      <c r="L505" s="25">
        <v>0</v>
      </c>
      <c r="M505" s="5">
        <v>0</v>
      </c>
      <c r="N505" s="19">
        <v>-32.466999999999999</v>
      </c>
      <c r="O505" s="19" t="s">
        <v>395</v>
      </c>
    </row>
    <row r="506" spans="1:16" x14ac:dyDescent="0.2">
      <c r="A506" s="19">
        <f t="shared" si="53"/>
        <v>204.9</v>
      </c>
      <c r="B506" s="19">
        <f t="shared" si="54"/>
        <v>3.5999999999999943</v>
      </c>
      <c r="C506" s="19">
        <f t="shared" si="55"/>
        <v>3.5999999999999943</v>
      </c>
      <c r="D506" s="19">
        <v>201.3</v>
      </c>
      <c r="E506" s="19">
        <v>208.5</v>
      </c>
      <c r="F506" s="5" t="s">
        <v>887</v>
      </c>
      <c r="G506" s="24">
        <v>51.182833000000002</v>
      </c>
      <c r="H506" s="24">
        <v>-3.286</v>
      </c>
      <c r="I506" s="5" t="s">
        <v>397</v>
      </c>
      <c r="J506" s="19" t="s">
        <v>404</v>
      </c>
      <c r="K506" s="25">
        <v>1</v>
      </c>
      <c r="L506" s="25">
        <v>0</v>
      </c>
      <c r="M506" s="5">
        <v>0</v>
      </c>
      <c r="N506" s="19">
        <v>-33.219000000000001</v>
      </c>
      <c r="O506" s="19" t="s">
        <v>395</v>
      </c>
    </row>
    <row r="507" spans="1:16" x14ac:dyDescent="0.2">
      <c r="A507" s="19">
        <f t="shared" si="53"/>
        <v>204.9</v>
      </c>
      <c r="B507" s="19">
        <f t="shared" si="54"/>
        <v>3.5999999999999943</v>
      </c>
      <c r="C507" s="19">
        <f t="shared" si="55"/>
        <v>3.5999999999999943</v>
      </c>
      <c r="D507" s="19">
        <v>201.3</v>
      </c>
      <c r="E507" s="19">
        <v>208.5</v>
      </c>
      <c r="F507" s="5" t="s">
        <v>887</v>
      </c>
      <c r="G507" s="24">
        <v>51.182833000000002</v>
      </c>
      <c r="H507" s="24">
        <v>-3.286</v>
      </c>
      <c r="I507" s="5" t="s">
        <v>397</v>
      </c>
      <c r="J507" s="19" t="s">
        <v>405</v>
      </c>
      <c r="K507" s="25">
        <v>1</v>
      </c>
      <c r="L507" s="25">
        <v>0</v>
      </c>
      <c r="M507" s="5">
        <v>0</v>
      </c>
      <c r="N507" s="19">
        <v>-32.059333330000001</v>
      </c>
      <c r="O507" s="19" t="s">
        <v>395</v>
      </c>
    </row>
    <row r="508" spans="1:16" x14ac:dyDescent="0.2">
      <c r="A508" s="19">
        <f t="shared" si="53"/>
        <v>204.9</v>
      </c>
      <c r="B508" s="19">
        <f t="shared" si="54"/>
        <v>3.5999999999999943</v>
      </c>
      <c r="C508" s="19">
        <f t="shared" si="55"/>
        <v>3.5999999999999943</v>
      </c>
      <c r="D508" s="19">
        <v>201.3</v>
      </c>
      <c r="E508" s="19">
        <v>208.5</v>
      </c>
      <c r="F508" s="5" t="s">
        <v>887</v>
      </c>
      <c r="G508" s="24">
        <v>51.182833000000002</v>
      </c>
      <c r="H508" s="24">
        <v>-3.286</v>
      </c>
      <c r="I508" s="5" t="s">
        <v>397</v>
      </c>
      <c r="J508" s="19" t="s">
        <v>406</v>
      </c>
      <c r="K508" s="25">
        <v>1</v>
      </c>
      <c r="L508" s="25">
        <v>0</v>
      </c>
      <c r="M508" s="5">
        <v>0</v>
      </c>
      <c r="N508" s="19">
        <v>-31.434000000000001</v>
      </c>
      <c r="O508" s="19" t="s">
        <v>395</v>
      </c>
    </row>
    <row r="509" spans="1:16" x14ac:dyDescent="0.2">
      <c r="A509" s="19">
        <f t="shared" si="53"/>
        <v>204.9</v>
      </c>
      <c r="B509" s="19">
        <f t="shared" si="54"/>
        <v>3.5999999999999943</v>
      </c>
      <c r="C509" s="19">
        <f t="shared" si="55"/>
        <v>3.5999999999999943</v>
      </c>
      <c r="D509" s="19">
        <v>201.3</v>
      </c>
      <c r="E509" s="19">
        <v>208.5</v>
      </c>
      <c r="F509" s="5" t="s">
        <v>887</v>
      </c>
      <c r="G509" s="24">
        <v>51.182833000000002</v>
      </c>
      <c r="H509" s="24">
        <v>-3.286</v>
      </c>
      <c r="I509" s="5" t="s">
        <v>397</v>
      </c>
      <c r="J509" s="19" t="s">
        <v>407</v>
      </c>
      <c r="K509" s="25">
        <v>1</v>
      </c>
      <c r="L509" s="25">
        <v>0</v>
      </c>
      <c r="M509" s="5">
        <v>0</v>
      </c>
      <c r="N509" s="19">
        <v>-32.851999999999897</v>
      </c>
      <c r="O509" s="19" t="s">
        <v>395</v>
      </c>
    </row>
    <row r="510" spans="1:16" x14ac:dyDescent="0.2">
      <c r="A510" s="19">
        <f t="shared" si="53"/>
        <v>204.9</v>
      </c>
      <c r="B510" s="19">
        <f t="shared" si="54"/>
        <v>3.5999999999999943</v>
      </c>
      <c r="C510" s="19">
        <f t="shared" si="55"/>
        <v>3.5999999999999943</v>
      </c>
      <c r="D510" s="19">
        <v>201.3</v>
      </c>
      <c r="E510" s="19">
        <v>208.5</v>
      </c>
      <c r="F510" s="5" t="s">
        <v>887</v>
      </c>
      <c r="G510" s="24">
        <v>51.182833000000002</v>
      </c>
      <c r="H510" s="24">
        <v>-3.286</v>
      </c>
      <c r="I510" s="5" t="s">
        <v>397</v>
      </c>
      <c r="J510" s="19" t="s">
        <v>408</v>
      </c>
      <c r="K510" s="25">
        <v>1</v>
      </c>
      <c r="L510" s="25">
        <v>0</v>
      </c>
      <c r="M510" s="5">
        <v>0</v>
      </c>
      <c r="N510" s="19">
        <v>-33.491999999999898</v>
      </c>
      <c r="O510" s="19" t="s">
        <v>395</v>
      </c>
    </row>
    <row r="511" spans="1:16" x14ac:dyDescent="0.2">
      <c r="A511" s="19">
        <f t="shared" si="53"/>
        <v>204.9</v>
      </c>
      <c r="B511" s="19">
        <f t="shared" si="54"/>
        <v>3.5999999999999943</v>
      </c>
      <c r="C511" s="19">
        <f t="shared" si="55"/>
        <v>3.5999999999999943</v>
      </c>
      <c r="D511" s="19">
        <v>201.3</v>
      </c>
      <c r="E511" s="19">
        <v>208.5</v>
      </c>
      <c r="F511" s="5" t="s">
        <v>887</v>
      </c>
      <c r="G511" s="24">
        <v>51.182833000000002</v>
      </c>
      <c r="H511" s="24">
        <v>-3.286</v>
      </c>
      <c r="I511" s="5" t="s">
        <v>397</v>
      </c>
      <c r="J511" s="19" t="s">
        <v>409</v>
      </c>
      <c r="K511" s="25">
        <v>1</v>
      </c>
      <c r="L511" s="25">
        <v>0</v>
      </c>
      <c r="M511" s="5">
        <v>0</v>
      </c>
      <c r="N511" s="19">
        <v>-34.763333330000002</v>
      </c>
      <c r="O511" s="19" t="s">
        <v>395</v>
      </c>
    </row>
    <row r="512" spans="1:16" x14ac:dyDescent="0.2">
      <c r="A512" s="19">
        <f t="shared" si="53"/>
        <v>204.9</v>
      </c>
      <c r="B512" s="19">
        <f t="shared" si="54"/>
        <v>3.5999999999999943</v>
      </c>
      <c r="C512" s="19">
        <f t="shared" si="55"/>
        <v>3.5999999999999943</v>
      </c>
      <c r="D512" s="19">
        <v>201.3</v>
      </c>
      <c r="E512" s="19">
        <v>208.5</v>
      </c>
      <c r="F512" s="5" t="s">
        <v>887</v>
      </c>
      <c r="G512" s="24">
        <v>51.182833000000002</v>
      </c>
      <c r="H512" s="24">
        <v>-3.286</v>
      </c>
      <c r="I512" s="5" t="s">
        <v>397</v>
      </c>
      <c r="J512" s="19" t="s">
        <v>410</v>
      </c>
      <c r="K512" s="25">
        <v>1</v>
      </c>
      <c r="L512" s="25">
        <v>0</v>
      </c>
      <c r="M512" s="5">
        <v>0</v>
      </c>
      <c r="N512" s="19">
        <v>-34.42166667</v>
      </c>
      <c r="O512" s="19" t="s">
        <v>395</v>
      </c>
    </row>
    <row r="513" spans="1:15" x14ac:dyDescent="0.2">
      <c r="A513" s="19">
        <f t="shared" si="53"/>
        <v>204.9</v>
      </c>
      <c r="B513" s="19">
        <f t="shared" si="54"/>
        <v>3.5999999999999943</v>
      </c>
      <c r="C513" s="19">
        <f t="shared" si="55"/>
        <v>3.5999999999999943</v>
      </c>
      <c r="D513" s="19">
        <v>201.3</v>
      </c>
      <c r="E513" s="19">
        <v>208.5</v>
      </c>
      <c r="F513" s="5" t="s">
        <v>887</v>
      </c>
      <c r="G513" s="24">
        <v>51.182833000000002</v>
      </c>
      <c r="H513" s="24">
        <v>-3.286</v>
      </c>
      <c r="I513" s="5" t="s">
        <v>397</v>
      </c>
      <c r="J513" s="19" t="s">
        <v>888</v>
      </c>
      <c r="K513" s="25">
        <v>1</v>
      </c>
      <c r="L513" s="25">
        <v>0</v>
      </c>
      <c r="M513" s="5">
        <v>0</v>
      </c>
      <c r="N513" s="19">
        <v>-33.303333330000001</v>
      </c>
      <c r="O513" s="19" t="s">
        <v>395</v>
      </c>
    </row>
    <row r="514" spans="1:15" x14ac:dyDescent="0.2">
      <c r="A514" s="19">
        <f t="shared" si="53"/>
        <v>204.9</v>
      </c>
      <c r="B514" s="19">
        <f t="shared" si="54"/>
        <v>3.5999999999999943</v>
      </c>
      <c r="C514" s="19">
        <f t="shared" si="55"/>
        <v>3.5999999999999943</v>
      </c>
      <c r="D514" s="19">
        <v>201.3</v>
      </c>
      <c r="E514" s="19">
        <v>208.5</v>
      </c>
      <c r="F514" s="5" t="s">
        <v>887</v>
      </c>
      <c r="G514" s="24">
        <v>51.182833000000002</v>
      </c>
      <c r="H514" s="24">
        <v>-3.286</v>
      </c>
      <c r="I514" s="5" t="s">
        <v>397</v>
      </c>
      <c r="J514" s="19" t="s">
        <v>411</v>
      </c>
      <c r="K514" s="25">
        <v>1</v>
      </c>
      <c r="L514" s="25">
        <v>0</v>
      </c>
      <c r="M514" s="5">
        <v>0</v>
      </c>
      <c r="N514" s="19">
        <v>-31.2285</v>
      </c>
      <c r="O514" s="19" t="s">
        <v>395</v>
      </c>
    </row>
    <row r="515" spans="1:15" x14ac:dyDescent="0.2">
      <c r="A515" s="19">
        <f t="shared" si="53"/>
        <v>204.9</v>
      </c>
      <c r="B515" s="19">
        <f t="shared" si="54"/>
        <v>3.5999999999999943</v>
      </c>
      <c r="C515" s="19">
        <f t="shared" si="55"/>
        <v>3.5999999999999943</v>
      </c>
      <c r="D515" s="19">
        <v>201.3</v>
      </c>
      <c r="E515" s="19">
        <v>208.5</v>
      </c>
      <c r="F515" s="5" t="s">
        <v>887</v>
      </c>
      <c r="G515" s="24">
        <v>51.200757000000003</v>
      </c>
      <c r="H515" s="24">
        <v>-3.1763889999999999</v>
      </c>
      <c r="I515" s="5" t="s">
        <v>397</v>
      </c>
      <c r="J515" s="19" t="s">
        <v>412</v>
      </c>
      <c r="K515" s="25">
        <v>1</v>
      </c>
      <c r="L515" s="25">
        <v>0</v>
      </c>
      <c r="M515" s="5">
        <v>0</v>
      </c>
      <c r="N515" s="19">
        <v>-29.64575</v>
      </c>
      <c r="O515" s="19" t="s">
        <v>395</v>
      </c>
    </row>
    <row r="516" spans="1:15" x14ac:dyDescent="0.2">
      <c r="A516" s="19">
        <f t="shared" si="53"/>
        <v>204.9</v>
      </c>
      <c r="B516" s="19">
        <f t="shared" si="54"/>
        <v>3.5999999999999943</v>
      </c>
      <c r="C516" s="19">
        <f t="shared" si="55"/>
        <v>3.5999999999999943</v>
      </c>
      <c r="D516" s="19">
        <v>201.3</v>
      </c>
      <c r="E516" s="19">
        <v>208.5</v>
      </c>
      <c r="F516" s="5" t="s">
        <v>887</v>
      </c>
      <c r="G516" s="24">
        <v>51.200757000000003</v>
      </c>
      <c r="H516" s="24">
        <v>-3.1763889999999999</v>
      </c>
      <c r="I516" s="5" t="s">
        <v>414</v>
      </c>
      <c r="J516" s="19" t="s">
        <v>413</v>
      </c>
      <c r="K516" s="25">
        <v>1</v>
      </c>
      <c r="L516" s="25">
        <v>0</v>
      </c>
      <c r="M516" s="5">
        <v>0</v>
      </c>
      <c r="N516" s="19">
        <v>-28.696666669999999</v>
      </c>
      <c r="O516" s="19" t="s">
        <v>395</v>
      </c>
    </row>
    <row r="517" spans="1:15" x14ac:dyDescent="0.2">
      <c r="A517" s="19">
        <f t="shared" si="53"/>
        <v>204.9</v>
      </c>
      <c r="B517" s="19">
        <f t="shared" si="54"/>
        <v>3.5999999999999943</v>
      </c>
      <c r="C517" s="19">
        <f t="shared" si="55"/>
        <v>3.5999999999999943</v>
      </c>
      <c r="D517" s="19">
        <v>201.3</v>
      </c>
      <c r="E517" s="19">
        <v>208.5</v>
      </c>
      <c r="F517" s="5" t="s">
        <v>887</v>
      </c>
      <c r="G517" s="24">
        <v>51.200757000000003</v>
      </c>
      <c r="H517" s="24">
        <v>-3.1763889999999999</v>
      </c>
      <c r="I517" s="5" t="s">
        <v>414</v>
      </c>
      <c r="J517" s="19" t="s">
        <v>415</v>
      </c>
      <c r="K517" s="25">
        <v>1</v>
      </c>
      <c r="L517" s="25">
        <v>0</v>
      </c>
      <c r="M517" s="5">
        <v>0</v>
      </c>
      <c r="N517" s="19">
        <v>-29.228333330000002</v>
      </c>
      <c r="O517" s="19" t="s">
        <v>395</v>
      </c>
    </row>
    <row r="518" spans="1:15" x14ac:dyDescent="0.2">
      <c r="A518" s="19">
        <f t="shared" si="53"/>
        <v>204.9</v>
      </c>
      <c r="B518" s="19">
        <f t="shared" si="54"/>
        <v>3.5999999999999943</v>
      </c>
      <c r="C518" s="19">
        <f t="shared" si="55"/>
        <v>3.5999999999999943</v>
      </c>
      <c r="D518" s="19">
        <v>201.3</v>
      </c>
      <c r="E518" s="19">
        <v>208.5</v>
      </c>
      <c r="F518" s="5" t="s">
        <v>887</v>
      </c>
      <c r="G518" s="24">
        <v>51.200757000000003</v>
      </c>
      <c r="H518" s="24">
        <v>-3.1763889999999999</v>
      </c>
      <c r="I518" s="5" t="s">
        <v>414</v>
      </c>
      <c r="J518" s="19" t="s">
        <v>416</v>
      </c>
      <c r="K518" s="25">
        <v>1</v>
      </c>
      <c r="L518" s="25">
        <v>0</v>
      </c>
      <c r="M518" s="5">
        <v>0</v>
      </c>
      <c r="N518" s="19">
        <v>-27.018000000000001</v>
      </c>
      <c r="O518" s="19" t="s">
        <v>395</v>
      </c>
    </row>
    <row r="519" spans="1:15" s="20" customFormat="1" x14ac:dyDescent="0.2">
      <c r="A519" s="19">
        <f t="shared" si="53"/>
        <v>204.9</v>
      </c>
      <c r="B519" s="19">
        <f t="shared" si="54"/>
        <v>3.5999999999999943</v>
      </c>
      <c r="C519" s="19">
        <f t="shared" si="55"/>
        <v>3.5999999999999943</v>
      </c>
      <c r="D519" s="19">
        <v>201.3</v>
      </c>
      <c r="E519" s="19">
        <v>208.5</v>
      </c>
      <c r="F519" s="5" t="s">
        <v>887</v>
      </c>
      <c r="G519" s="24">
        <v>51.200757000000003</v>
      </c>
      <c r="H519" s="24">
        <v>-3.1763889999999999</v>
      </c>
      <c r="I519" s="5" t="s">
        <v>414</v>
      </c>
      <c r="J519" s="19" t="s">
        <v>417</v>
      </c>
      <c r="K519" s="25">
        <v>1</v>
      </c>
      <c r="L519" s="25">
        <v>0</v>
      </c>
      <c r="M519" s="5">
        <v>0</v>
      </c>
      <c r="N519" s="19">
        <v>-26.83925</v>
      </c>
      <c r="O519" s="19" t="s">
        <v>395</v>
      </c>
    </row>
    <row r="520" spans="1:15" s="20" customFormat="1" x14ac:dyDescent="0.2">
      <c r="A520" s="19">
        <f t="shared" si="53"/>
        <v>204.9</v>
      </c>
      <c r="B520" s="19">
        <f t="shared" si="54"/>
        <v>3.5999999999999943</v>
      </c>
      <c r="C520" s="19">
        <f t="shared" si="55"/>
        <v>3.5999999999999943</v>
      </c>
      <c r="D520" s="19">
        <v>201.3</v>
      </c>
      <c r="E520" s="19">
        <v>208.5</v>
      </c>
      <c r="F520" s="5" t="s">
        <v>887</v>
      </c>
      <c r="G520" s="24">
        <v>51.200757000000003</v>
      </c>
      <c r="H520" s="24">
        <v>-3.1763889999999999</v>
      </c>
      <c r="I520" s="5" t="s">
        <v>414</v>
      </c>
      <c r="J520" s="19" t="s">
        <v>418</v>
      </c>
      <c r="K520" s="25">
        <v>1</v>
      </c>
      <c r="L520" s="25">
        <v>0</v>
      </c>
      <c r="M520" s="5">
        <v>0</v>
      </c>
      <c r="N520" s="19">
        <v>-26.103999999999999</v>
      </c>
      <c r="O520" s="19" t="s">
        <v>395</v>
      </c>
    </row>
    <row r="521" spans="1:15" s="20" customFormat="1" x14ac:dyDescent="0.2">
      <c r="A521" s="19">
        <f t="shared" si="53"/>
        <v>204.9</v>
      </c>
      <c r="B521" s="19">
        <f t="shared" si="54"/>
        <v>3.5999999999999943</v>
      </c>
      <c r="C521" s="19">
        <f t="shared" si="55"/>
        <v>3.5999999999999943</v>
      </c>
      <c r="D521" s="19">
        <v>201.3</v>
      </c>
      <c r="E521" s="19">
        <v>208.5</v>
      </c>
      <c r="F521" s="5" t="s">
        <v>887</v>
      </c>
      <c r="G521" s="24">
        <v>51.200757000000003</v>
      </c>
      <c r="H521" s="24">
        <v>-3.1763889999999999</v>
      </c>
      <c r="I521" s="5" t="s">
        <v>414</v>
      </c>
      <c r="J521" s="19" t="s">
        <v>419</v>
      </c>
      <c r="K521" s="25">
        <v>1</v>
      </c>
      <c r="L521" s="25">
        <v>0</v>
      </c>
      <c r="M521" s="5">
        <v>0</v>
      </c>
      <c r="N521" s="19">
        <v>-26.812999999999999</v>
      </c>
      <c r="O521" s="19" t="s">
        <v>395</v>
      </c>
    </row>
    <row r="522" spans="1:15" s="20" customFormat="1" x14ac:dyDescent="0.2">
      <c r="A522" s="19">
        <f t="shared" si="53"/>
        <v>204.9</v>
      </c>
      <c r="B522" s="19">
        <f t="shared" si="54"/>
        <v>3.5999999999999943</v>
      </c>
      <c r="C522" s="19">
        <f t="shared" si="55"/>
        <v>3.5999999999999943</v>
      </c>
      <c r="D522" s="19">
        <v>201.3</v>
      </c>
      <c r="E522" s="19">
        <v>208.5</v>
      </c>
      <c r="F522" s="5" t="s">
        <v>887</v>
      </c>
      <c r="G522" s="24">
        <v>51.200757000000003</v>
      </c>
      <c r="H522" s="24">
        <v>-3.1763889999999999</v>
      </c>
      <c r="I522" s="5" t="s">
        <v>414</v>
      </c>
      <c r="J522" s="19" t="s">
        <v>420</v>
      </c>
      <c r="K522" s="25">
        <v>1</v>
      </c>
      <c r="L522" s="25">
        <v>0</v>
      </c>
      <c r="M522" s="5">
        <v>0</v>
      </c>
      <c r="N522" s="19">
        <v>-27.057400000000001</v>
      </c>
      <c r="O522" s="19" t="s">
        <v>395</v>
      </c>
    </row>
    <row r="523" spans="1:15" s="20" customFormat="1" x14ac:dyDescent="0.2">
      <c r="A523" s="19">
        <f t="shared" si="53"/>
        <v>204.9</v>
      </c>
      <c r="B523" s="19">
        <f t="shared" si="54"/>
        <v>3.5999999999999943</v>
      </c>
      <c r="C523" s="19">
        <f t="shared" si="55"/>
        <v>3.5999999999999943</v>
      </c>
      <c r="D523" s="19">
        <v>201.3</v>
      </c>
      <c r="E523" s="19">
        <v>208.5</v>
      </c>
      <c r="F523" s="5" t="s">
        <v>887</v>
      </c>
      <c r="G523" s="24">
        <v>51.200757000000003</v>
      </c>
      <c r="H523" s="24">
        <v>-3.1763889999999999</v>
      </c>
      <c r="I523" s="5" t="s">
        <v>414</v>
      </c>
      <c r="J523" s="19" t="s">
        <v>421</v>
      </c>
      <c r="K523" s="25">
        <v>1</v>
      </c>
      <c r="L523" s="25">
        <v>0</v>
      </c>
      <c r="M523" s="5">
        <v>0</v>
      </c>
      <c r="N523" s="19">
        <v>-27.906333329999999</v>
      </c>
      <c r="O523" s="19" t="s">
        <v>395</v>
      </c>
    </row>
    <row r="524" spans="1:15" s="20" customFormat="1" x14ac:dyDescent="0.2">
      <c r="A524" s="19">
        <f t="shared" si="53"/>
        <v>204.9</v>
      </c>
      <c r="B524" s="19">
        <f t="shared" si="54"/>
        <v>3.5999999999999943</v>
      </c>
      <c r="C524" s="19">
        <f t="shared" si="55"/>
        <v>3.5999999999999943</v>
      </c>
      <c r="D524" s="19">
        <v>201.3</v>
      </c>
      <c r="E524" s="19">
        <v>208.5</v>
      </c>
      <c r="F524" s="5" t="s">
        <v>887</v>
      </c>
      <c r="G524" s="24">
        <v>51.200757000000003</v>
      </c>
      <c r="H524" s="24">
        <v>-3.1763889999999999</v>
      </c>
      <c r="I524" s="5" t="s">
        <v>414</v>
      </c>
      <c r="J524" s="19" t="s">
        <v>422</v>
      </c>
      <c r="K524" s="25">
        <v>1</v>
      </c>
      <c r="L524" s="25">
        <v>0</v>
      </c>
      <c r="M524" s="5">
        <v>0</v>
      </c>
      <c r="N524" s="19">
        <v>-27.001666669999999</v>
      </c>
      <c r="O524" s="19" t="s">
        <v>395</v>
      </c>
    </row>
    <row r="525" spans="1:15" s="20" customFormat="1" x14ac:dyDescent="0.2">
      <c r="A525" s="19">
        <f t="shared" si="53"/>
        <v>204.9</v>
      </c>
      <c r="B525" s="19">
        <f t="shared" si="54"/>
        <v>3.5999999999999943</v>
      </c>
      <c r="C525" s="19">
        <f t="shared" si="55"/>
        <v>3.5999999999999943</v>
      </c>
      <c r="D525" s="19">
        <v>201.3</v>
      </c>
      <c r="E525" s="19">
        <v>208.5</v>
      </c>
      <c r="F525" s="5" t="s">
        <v>887</v>
      </c>
      <c r="G525" s="24">
        <v>51.200757000000003</v>
      </c>
      <c r="H525" s="24">
        <v>-3.1763889999999999</v>
      </c>
      <c r="I525" s="5" t="s">
        <v>414</v>
      </c>
      <c r="J525" s="19" t="s">
        <v>423</v>
      </c>
      <c r="K525" s="25">
        <v>1</v>
      </c>
      <c r="L525" s="25">
        <v>0</v>
      </c>
      <c r="M525" s="5">
        <v>0</v>
      </c>
      <c r="N525" s="19">
        <v>-27.202400000000001</v>
      </c>
      <c r="O525" s="19" t="s">
        <v>395</v>
      </c>
    </row>
    <row r="526" spans="1:15" s="20" customFormat="1" x14ac:dyDescent="0.2">
      <c r="A526" s="19">
        <f t="shared" ref="A526:A548" si="56">(D526+E526)/2</f>
        <v>204.9</v>
      </c>
      <c r="B526" s="19">
        <f t="shared" ref="B526:B548" si="57">A526-D526</f>
        <v>3.5999999999999943</v>
      </c>
      <c r="C526" s="19">
        <f t="shared" ref="C526:C548" si="58">E526-A526</f>
        <v>3.5999999999999943</v>
      </c>
      <c r="D526" s="19">
        <v>201.3</v>
      </c>
      <c r="E526" s="19">
        <v>208.5</v>
      </c>
      <c r="F526" s="5" t="s">
        <v>887</v>
      </c>
      <c r="G526" s="24">
        <v>51.200757000000003</v>
      </c>
      <c r="H526" s="24">
        <v>-3.1763889999999999</v>
      </c>
      <c r="I526" s="5" t="s">
        <v>414</v>
      </c>
      <c r="J526" s="19" t="s">
        <v>424</v>
      </c>
      <c r="K526" s="25">
        <v>1</v>
      </c>
      <c r="L526" s="25">
        <v>0</v>
      </c>
      <c r="M526" s="5">
        <v>0</v>
      </c>
      <c r="N526" s="19">
        <v>-27.1935</v>
      </c>
      <c r="O526" s="19" t="s">
        <v>395</v>
      </c>
    </row>
    <row r="527" spans="1:15" s="20" customFormat="1" x14ac:dyDescent="0.2">
      <c r="A527" s="19">
        <f t="shared" si="56"/>
        <v>204.9</v>
      </c>
      <c r="B527" s="19">
        <f t="shared" si="57"/>
        <v>3.5999999999999943</v>
      </c>
      <c r="C527" s="19">
        <f t="shared" si="58"/>
        <v>3.5999999999999943</v>
      </c>
      <c r="D527" s="19">
        <v>201.3</v>
      </c>
      <c r="E527" s="19">
        <v>208.5</v>
      </c>
      <c r="F527" s="5" t="s">
        <v>887</v>
      </c>
      <c r="G527" s="24">
        <v>51.200757000000003</v>
      </c>
      <c r="H527" s="24">
        <v>-3.1763889999999999</v>
      </c>
      <c r="I527" s="5" t="s">
        <v>414</v>
      </c>
      <c r="J527" s="19" t="s">
        <v>425</v>
      </c>
      <c r="K527" s="25">
        <v>1</v>
      </c>
      <c r="L527" s="25">
        <v>0</v>
      </c>
      <c r="M527" s="5">
        <v>0</v>
      </c>
      <c r="N527" s="19">
        <v>-31.254999999999999</v>
      </c>
      <c r="O527" s="19" t="s">
        <v>395</v>
      </c>
    </row>
    <row r="528" spans="1:15" s="20" customFormat="1" x14ac:dyDescent="0.2">
      <c r="A528" s="19">
        <f t="shared" si="56"/>
        <v>204.9</v>
      </c>
      <c r="B528" s="19">
        <f t="shared" si="57"/>
        <v>3.5999999999999943</v>
      </c>
      <c r="C528" s="19">
        <f t="shared" si="58"/>
        <v>3.5999999999999943</v>
      </c>
      <c r="D528" s="19">
        <v>201.3</v>
      </c>
      <c r="E528" s="19">
        <v>208.5</v>
      </c>
      <c r="F528" s="5" t="s">
        <v>887</v>
      </c>
      <c r="G528" s="24">
        <v>51.200757000000003</v>
      </c>
      <c r="H528" s="24">
        <v>-3.1763889999999999</v>
      </c>
      <c r="I528" s="5" t="s">
        <v>414</v>
      </c>
      <c r="J528" s="19" t="s">
        <v>426</v>
      </c>
      <c r="K528" s="25">
        <v>1</v>
      </c>
      <c r="L528" s="25">
        <v>0</v>
      </c>
      <c r="M528" s="5">
        <v>0</v>
      </c>
      <c r="N528" s="19">
        <v>-31.67733333</v>
      </c>
      <c r="O528" s="19" t="s">
        <v>395</v>
      </c>
    </row>
    <row r="529" spans="1:15" s="20" customFormat="1" x14ac:dyDescent="0.2">
      <c r="A529" s="19">
        <f t="shared" si="56"/>
        <v>204.9</v>
      </c>
      <c r="B529" s="19">
        <f t="shared" si="57"/>
        <v>3.5999999999999943</v>
      </c>
      <c r="C529" s="19">
        <f t="shared" si="58"/>
        <v>3.5999999999999943</v>
      </c>
      <c r="D529" s="19">
        <v>201.3</v>
      </c>
      <c r="E529" s="19">
        <v>208.5</v>
      </c>
      <c r="F529" s="5" t="s">
        <v>887</v>
      </c>
      <c r="G529" s="24">
        <v>51.200757000000003</v>
      </c>
      <c r="H529" s="24">
        <v>-3.1763889999999999</v>
      </c>
      <c r="I529" s="5" t="s">
        <v>414</v>
      </c>
      <c r="J529" s="19" t="s">
        <v>427</v>
      </c>
      <c r="K529" s="25">
        <v>1</v>
      </c>
      <c r="L529" s="25">
        <v>0</v>
      </c>
      <c r="M529" s="5">
        <v>0</v>
      </c>
      <c r="N529" s="19">
        <v>-29.9998</v>
      </c>
      <c r="O529" s="19" t="s">
        <v>395</v>
      </c>
    </row>
    <row r="530" spans="1:15" s="20" customFormat="1" x14ac:dyDescent="0.2">
      <c r="A530" s="19">
        <f t="shared" si="56"/>
        <v>204.9</v>
      </c>
      <c r="B530" s="19">
        <f t="shared" si="57"/>
        <v>3.5999999999999943</v>
      </c>
      <c r="C530" s="19">
        <f t="shared" si="58"/>
        <v>3.5999999999999943</v>
      </c>
      <c r="D530" s="19">
        <v>201.3</v>
      </c>
      <c r="E530" s="19">
        <v>208.5</v>
      </c>
      <c r="F530" s="5" t="s">
        <v>887</v>
      </c>
      <c r="G530" s="24">
        <v>51.200757000000003</v>
      </c>
      <c r="H530" s="24">
        <v>-3.1763889999999999</v>
      </c>
      <c r="I530" s="5" t="s">
        <v>414</v>
      </c>
      <c r="J530" s="19" t="s">
        <v>428</v>
      </c>
      <c r="K530" s="25">
        <v>1</v>
      </c>
      <c r="L530" s="25">
        <v>0</v>
      </c>
      <c r="M530" s="5">
        <v>0</v>
      </c>
      <c r="N530" s="19">
        <v>-31.835999999999999</v>
      </c>
      <c r="O530" s="19" t="s">
        <v>395</v>
      </c>
    </row>
    <row r="531" spans="1:15" s="20" customFormat="1" x14ac:dyDescent="0.2">
      <c r="A531" s="19">
        <f t="shared" si="56"/>
        <v>204.9</v>
      </c>
      <c r="B531" s="19">
        <f t="shared" si="57"/>
        <v>3.5999999999999943</v>
      </c>
      <c r="C531" s="19">
        <f t="shared" si="58"/>
        <v>3.5999999999999943</v>
      </c>
      <c r="D531" s="19">
        <v>201.3</v>
      </c>
      <c r="E531" s="19">
        <v>208.5</v>
      </c>
      <c r="F531" s="5" t="s">
        <v>887</v>
      </c>
      <c r="G531" s="24">
        <v>51.200757000000003</v>
      </c>
      <c r="H531" s="24">
        <v>-3.1763889999999999</v>
      </c>
      <c r="I531" s="5" t="s">
        <v>414</v>
      </c>
      <c r="J531" s="19" t="s">
        <v>429</v>
      </c>
      <c r="K531" s="25">
        <v>1</v>
      </c>
      <c r="L531" s="25">
        <v>0</v>
      </c>
      <c r="M531" s="5">
        <v>0</v>
      </c>
      <c r="N531" s="19">
        <v>-31.213000000000001</v>
      </c>
      <c r="O531" s="19" t="s">
        <v>395</v>
      </c>
    </row>
    <row r="532" spans="1:15" s="20" customFormat="1" x14ac:dyDescent="0.2">
      <c r="A532" s="19">
        <f t="shared" si="56"/>
        <v>204.9</v>
      </c>
      <c r="B532" s="19">
        <f t="shared" si="57"/>
        <v>3.5999999999999943</v>
      </c>
      <c r="C532" s="19">
        <f t="shared" si="58"/>
        <v>3.5999999999999943</v>
      </c>
      <c r="D532" s="19">
        <v>201.3</v>
      </c>
      <c r="E532" s="19">
        <v>208.5</v>
      </c>
      <c r="F532" s="5" t="s">
        <v>887</v>
      </c>
      <c r="G532" s="24">
        <v>51.200757000000003</v>
      </c>
      <c r="H532" s="24">
        <v>-3.1763889999999999</v>
      </c>
      <c r="I532" s="5" t="s">
        <v>414</v>
      </c>
      <c r="J532" s="19" t="s">
        <v>430</v>
      </c>
      <c r="K532" s="25">
        <v>1</v>
      </c>
      <c r="L532" s="25">
        <v>0</v>
      </c>
      <c r="M532" s="5">
        <v>0</v>
      </c>
      <c r="N532" s="19">
        <v>-30.716333330000001</v>
      </c>
      <c r="O532" s="19" t="s">
        <v>395</v>
      </c>
    </row>
    <row r="533" spans="1:15" s="20" customFormat="1" x14ac:dyDescent="0.2">
      <c r="A533" s="19">
        <f t="shared" si="56"/>
        <v>204.9</v>
      </c>
      <c r="B533" s="19">
        <f t="shared" si="57"/>
        <v>3.5999999999999943</v>
      </c>
      <c r="C533" s="19">
        <f t="shared" si="58"/>
        <v>3.5999999999999943</v>
      </c>
      <c r="D533" s="19">
        <v>201.3</v>
      </c>
      <c r="E533" s="19">
        <v>208.5</v>
      </c>
      <c r="F533" s="5" t="s">
        <v>887</v>
      </c>
      <c r="G533" s="24">
        <v>51.200757000000003</v>
      </c>
      <c r="H533" s="24">
        <v>-3.1763889999999999</v>
      </c>
      <c r="I533" s="5" t="s">
        <v>414</v>
      </c>
      <c r="J533" s="19" t="s">
        <v>431</v>
      </c>
      <c r="K533" s="25">
        <v>1</v>
      </c>
      <c r="L533" s="25">
        <v>0</v>
      </c>
      <c r="M533" s="5">
        <v>0</v>
      </c>
      <c r="N533" s="19">
        <v>-30.84</v>
      </c>
      <c r="O533" s="19" t="s">
        <v>395</v>
      </c>
    </row>
    <row r="534" spans="1:15" s="20" customFormat="1" x14ac:dyDescent="0.2">
      <c r="A534" s="19">
        <f t="shared" si="56"/>
        <v>204.9</v>
      </c>
      <c r="B534" s="19">
        <f t="shared" si="57"/>
        <v>3.5999999999999943</v>
      </c>
      <c r="C534" s="19">
        <f t="shared" si="58"/>
        <v>3.5999999999999943</v>
      </c>
      <c r="D534" s="19">
        <v>201.3</v>
      </c>
      <c r="E534" s="19">
        <v>208.5</v>
      </c>
      <c r="F534" s="5" t="s">
        <v>887</v>
      </c>
      <c r="G534" s="24">
        <v>51.200757000000003</v>
      </c>
      <c r="H534" s="24">
        <v>-3.1763889999999999</v>
      </c>
      <c r="I534" s="5" t="s">
        <v>414</v>
      </c>
      <c r="J534" s="19" t="s">
        <v>432</v>
      </c>
      <c r="K534" s="25">
        <v>1</v>
      </c>
      <c r="L534" s="25">
        <v>0</v>
      </c>
      <c r="M534" s="5">
        <v>0</v>
      </c>
      <c r="N534" s="19">
        <v>-33.509</v>
      </c>
      <c r="O534" s="19" t="s">
        <v>395</v>
      </c>
    </row>
    <row r="535" spans="1:15" s="20" customFormat="1" x14ac:dyDescent="0.2">
      <c r="A535" s="19">
        <f t="shared" si="56"/>
        <v>204.9</v>
      </c>
      <c r="B535" s="19">
        <f t="shared" si="57"/>
        <v>3.5999999999999943</v>
      </c>
      <c r="C535" s="19">
        <f t="shared" si="58"/>
        <v>3.5999999999999943</v>
      </c>
      <c r="D535" s="19">
        <v>201.3</v>
      </c>
      <c r="E535" s="19">
        <v>208.5</v>
      </c>
      <c r="F535" s="5" t="s">
        <v>887</v>
      </c>
      <c r="G535" s="24">
        <v>51.200757000000003</v>
      </c>
      <c r="H535" s="24">
        <v>-3.1763889999999999</v>
      </c>
      <c r="I535" s="5" t="s">
        <v>414</v>
      </c>
      <c r="J535" s="19" t="s">
        <v>433</v>
      </c>
      <c r="K535" s="25">
        <v>1</v>
      </c>
      <c r="L535" s="25">
        <v>0</v>
      </c>
      <c r="M535" s="5">
        <v>0</v>
      </c>
      <c r="N535" s="19">
        <v>-31.26733333</v>
      </c>
      <c r="O535" s="19" t="s">
        <v>395</v>
      </c>
    </row>
    <row r="536" spans="1:15" s="20" customFormat="1" x14ac:dyDescent="0.2">
      <c r="A536" s="19">
        <f t="shared" si="56"/>
        <v>204.9</v>
      </c>
      <c r="B536" s="19">
        <f t="shared" si="57"/>
        <v>3.5999999999999943</v>
      </c>
      <c r="C536" s="19">
        <f t="shared" si="58"/>
        <v>3.5999999999999943</v>
      </c>
      <c r="D536" s="19">
        <v>201.3</v>
      </c>
      <c r="E536" s="19">
        <v>208.5</v>
      </c>
      <c r="F536" s="5" t="s">
        <v>887</v>
      </c>
      <c r="G536" s="24">
        <v>51.200757000000003</v>
      </c>
      <c r="H536" s="24">
        <v>-3.1763889999999999</v>
      </c>
      <c r="I536" s="5" t="s">
        <v>414</v>
      </c>
      <c r="J536" s="19" t="s">
        <v>434</v>
      </c>
      <c r="K536" s="25">
        <v>1</v>
      </c>
      <c r="L536" s="25">
        <v>0</v>
      </c>
      <c r="M536" s="5">
        <v>0</v>
      </c>
      <c r="N536" s="19">
        <v>-31.307333329999999</v>
      </c>
      <c r="O536" s="19" t="s">
        <v>395</v>
      </c>
    </row>
    <row r="537" spans="1:15" s="20" customFormat="1" x14ac:dyDescent="0.2">
      <c r="A537" s="19">
        <f t="shared" si="56"/>
        <v>204.9</v>
      </c>
      <c r="B537" s="19">
        <f t="shared" si="57"/>
        <v>3.5999999999999943</v>
      </c>
      <c r="C537" s="19">
        <f t="shared" si="58"/>
        <v>3.5999999999999943</v>
      </c>
      <c r="D537" s="19">
        <v>201.3</v>
      </c>
      <c r="E537" s="19">
        <v>208.5</v>
      </c>
      <c r="F537" s="5" t="s">
        <v>887</v>
      </c>
      <c r="G537" s="24">
        <v>51.200757000000003</v>
      </c>
      <c r="H537" s="24">
        <v>-3.1763889999999999</v>
      </c>
      <c r="I537" s="5" t="s">
        <v>414</v>
      </c>
      <c r="J537" s="19" t="s">
        <v>435</v>
      </c>
      <c r="K537" s="25">
        <v>1</v>
      </c>
      <c r="L537" s="25">
        <v>0</v>
      </c>
      <c r="M537" s="5">
        <v>0</v>
      </c>
      <c r="N537" s="19">
        <v>-31.911999999999999</v>
      </c>
      <c r="O537" s="19" t="s">
        <v>395</v>
      </c>
    </row>
    <row r="538" spans="1:15" s="20" customFormat="1" x14ac:dyDescent="0.2">
      <c r="A538" s="19">
        <f t="shared" si="56"/>
        <v>204.9</v>
      </c>
      <c r="B538" s="19">
        <f t="shared" si="57"/>
        <v>3.5999999999999943</v>
      </c>
      <c r="C538" s="19">
        <f t="shared" si="58"/>
        <v>3.5999999999999943</v>
      </c>
      <c r="D538" s="19">
        <v>201.3</v>
      </c>
      <c r="E538" s="19">
        <v>208.5</v>
      </c>
      <c r="F538" s="5" t="s">
        <v>887</v>
      </c>
      <c r="G538" s="24">
        <v>51.200757000000003</v>
      </c>
      <c r="H538" s="24">
        <v>-3.1763889999999999</v>
      </c>
      <c r="I538" s="5" t="s">
        <v>414</v>
      </c>
      <c r="J538" s="19" t="s">
        <v>436</v>
      </c>
      <c r="K538" s="25">
        <v>1</v>
      </c>
      <c r="L538" s="25">
        <v>0</v>
      </c>
      <c r="M538" s="5">
        <v>0</v>
      </c>
      <c r="N538" s="19">
        <v>-32.664000000000001</v>
      </c>
      <c r="O538" s="19" t="s">
        <v>395</v>
      </c>
    </row>
    <row r="539" spans="1:15" s="20" customFormat="1" x14ac:dyDescent="0.2">
      <c r="A539" s="19">
        <f t="shared" si="56"/>
        <v>204.9</v>
      </c>
      <c r="B539" s="19">
        <f t="shared" si="57"/>
        <v>3.5999999999999943</v>
      </c>
      <c r="C539" s="19">
        <f t="shared" si="58"/>
        <v>3.5999999999999943</v>
      </c>
      <c r="D539" s="19">
        <v>201.3</v>
      </c>
      <c r="E539" s="19">
        <v>208.5</v>
      </c>
      <c r="F539" s="5" t="s">
        <v>887</v>
      </c>
      <c r="G539" s="24">
        <v>51.200757000000003</v>
      </c>
      <c r="H539" s="24">
        <v>-3.1763889999999999</v>
      </c>
      <c r="I539" s="5" t="s">
        <v>414</v>
      </c>
      <c r="J539" s="19" t="s">
        <v>437</v>
      </c>
      <c r="K539" s="25">
        <v>1</v>
      </c>
      <c r="L539" s="25">
        <v>0</v>
      </c>
      <c r="M539" s="5">
        <v>0</v>
      </c>
      <c r="N539" s="19">
        <v>-32.423000000000002</v>
      </c>
      <c r="O539" s="19" t="s">
        <v>395</v>
      </c>
    </row>
    <row r="540" spans="1:15" s="20" customFormat="1" x14ac:dyDescent="0.2">
      <c r="A540" s="19">
        <f t="shared" si="56"/>
        <v>204.9</v>
      </c>
      <c r="B540" s="19">
        <f t="shared" si="57"/>
        <v>3.5999999999999943</v>
      </c>
      <c r="C540" s="19">
        <f t="shared" si="58"/>
        <v>3.5999999999999943</v>
      </c>
      <c r="D540" s="19">
        <v>201.3</v>
      </c>
      <c r="E540" s="19">
        <v>208.5</v>
      </c>
      <c r="F540" s="5" t="s">
        <v>887</v>
      </c>
      <c r="G540" s="24">
        <v>51.200757000000003</v>
      </c>
      <c r="H540" s="24">
        <v>-3.1763889999999999</v>
      </c>
      <c r="I540" s="5" t="s">
        <v>414</v>
      </c>
      <c r="J540" s="19" t="s">
        <v>438</v>
      </c>
      <c r="K540" s="25">
        <v>1</v>
      </c>
      <c r="L540" s="25">
        <v>0</v>
      </c>
      <c r="M540" s="5">
        <v>0</v>
      </c>
      <c r="N540" s="19">
        <v>-32.963250000000002</v>
      </c>
      <c r="O540" s="19" t="s">
        <v>395</v>
      </c>
    </row>
    <row r="541" spans="1:15" s="20" customFormat="1" x14ac:dyDescent="0.2">
      <c r="A541" s="19">
        <f t="shared" si="56"/>
        <v>204.9</v>
      </c>
      <c r="B541" s="19">
        <f t="shared" si="57"/>
        <v>3.5999999999999943</v>
      </c>
      <c r="C541" s="19">
        <f t="shared" si="58"/>
        <v>3.5999999999999943</v>
      </c>
      <c r="D541" s="19">
        <v>201.3</v>
      </c>
      <c r="E541" s="19">
        <v>208.5</v>
      </c>
      <c r="F541" s="5" t="s">
        <v>887</v>
      </c>
      <c r="G541" s="24">
        <v>51.200757000000003</v>
      </c>
      <c r="H541" s="24">
        <v>-3.1763889999999999</v>
      </c>
      <c r="I541" s="5" t="s">
        <v>414</v>
      </c>
      <c r="J541" s="19" t="s">
        <v>439</v>
      </c>
      <c r="K541" s="25">
        <v>1</v>
      </c>
      <c r="L541" s="25">
        <v>0</v>
      </c>
      <c r="M541" s="5">
        <v>0</v>
      </c>
      <c r="N541" s="19">
        <v>-31.684666669999999</v>
      </c>
      <c r="O541" s="19" t="s">
        <v>395</v>
      </c>
    </row>
    <row r="542" spans="1:15" s="20" customFormat="1" x14ac:dyDescent="0.2">
      <c r="A542" s="19">
        <f t="shared" si="56"/>
        <v>204.9</v>
      </c>
      <c r="B542" s="19">
        <f t="shared" si="57"/>
        <v>3.5999999999999943</v>
      </c>
      <c r="C542" s="19">
        <f t="shared" si="58"/>
        <v>3.5999999999999943</v>
      </c>
      <c r="D542" s="19">
        <v>201.3</v>
      </c>
      <c r="E542" s="19">
        <v>208.5</v>
      </c>
      <c r="F542" s="5" t="s">
        <v>887</v>
      </c>
      <c r="G542" s="24">
        <v>51.200757000000003</v>
      </c>
      <c r="H542" s="24">
        <v>-3.1763889999999999</v>
      </c>
      <c r="I542" s="5" t="s">
        <v>414</v>
      </c>
      <c r="J542" s="19" t="s">
        <v>440</v>
      </c>
      <c r="K542" s="25">
        <v>1</v>
      </c>
      <c r="L542" s="25">
        <v>0</v>
      </c>
      <c r="M542" s="5">
        <v>0</v>
      </c>
      <c r="N542" s="19">
        <v>-31.283333330000001</v>
      </c>
      <c r="O542" s="19" t="s">
        <v>395</v>
      </c>
    </row>
    <row r="543" spans="1:15" s="20" customFormat="1" x14ac:dyDescent="0.2">
      <c r="A543" s="19">
        <f t="shared" si="56"/>
        <v>204.9</v>
      </c>
      <c r="B543" s="19">
        <f t="shared" si="57"/>
        <v>3.5999999999999943</v>
      </c>
      <c r="C543" s="19">
        <f t="shared" si="58"/>
        <v>3.5999999999999943</v>
      </c>
      <c r="D543" s="19">
        <v>201.3</v>
      </c>
      <c r="E543" s="19">
        <v>208.5</v>
      </c>
      <c r="F543" s="5" t="s">
        <v>887</v>
      </c>
      <c r="G543" s="24">
        <v>51.200757000000003</v>
      </c>
      <c r="H543" s="24">
        <v>-3.1763889999999999</v>
      </c>
      <c r="I543" s="5" t="s">
        <v>414</v>
      </c>
      <c r="J543" s="19" t="s">
        <v>441</v>
      </c>
      <c r="K543" s="25">
        <v>1</v>
      </c>
      <c r="L543" s="25">
        <v>0</v>
      </c>
      <c r="M543" s="5">
        <v>0</v>
      </c>
      <c r="N543" s="19">
        <v>-31.962</v>
      </c>
      <c r="O543" s="19" t="s">
        <v>395</v>
      </c>
    </row>
    <row r="544" spans="1:15" s="20" customFormat="1" x14ac:dyDescent="0.2">
      <c r="A544" s="19">
        <f t="shared" si="56"/>
        <v>204.9</v>
      </c>
      <c r="B544" s="19">
        <f t="shared" si="57"/>
        <v>3.5999999999999943</v>
      </c>
      <c r="C544" s="19">
        <f t="shared" si="58"/>
        <v>3.5999999999999943</v>
      </c>
      <c r="D544" s="19">
        <v>201.3</v>
      </c>
      <c r="E544" s="19">
        <v>208.5</v>
      </c>
      <c r="F544" s="5" t="s">
        <v>887</v>
      </c>
      <c r="G544" s="24">
        <v>51.200757000000003</v>
      </c>
      <c r="H544" s="24">
        <v>-3.1763889999999999</v>
      </c>
      <c r="I544" s="5" t="s">
        <v>414</v>
      </c>
      <c r="J544" s="19" t="s">
        <v>442</v>
      </c>
      <c r="K544" s="25">
        <v>1</v>
      </c>
      <c r="L544" s="25">
        <v>0</v>
      </c>
      <c r="M544" s="5">
        <v>0</v>
      </c>
      <c r="N544" s="19">
        <v>-32.960333329999898</v>
      </c>
      <c r="O544" s="19" t="s">
        <v>395</v>
      </c>
    </row>
    <row r="545" spans="1:15" s="20" customFormat="1" x14ac:dyDescent="0.2">
      <c r="A545" s="19">
        <f t="shared" si="56"/>
        <v>204.9</v>
      </c>
      <c r="B545" s="19">
        <f t="shared" si="57"/>
        <v>3.5999999999999943</v>
      </c>
      <c r="C545" s="19">
        <f t="shared" si="58"/>
        <v>3.5999999999999943</v>
      </c>
      <c r="D545" s="19">
        <v>201.3</v>
      </c>
      <c r="E545" s="19">
        <v>208.5</v>
      </c>
      <c r="F545" s="5" t="s">
        <v>887</v>
      </c>
      <c r="G545" s="24">
        <v>51.200757000000003</v>
      </c>
      <c r="H545" s="24">
        <v>-3.1763889999999999</v>
      </c>
      <c r="I545" s="5" t="s">
        <v>414</v>
      </c>
      <c r="J545" s="19" t="s">
        <v>443</v>
      </c>
      <c r="K545" s="25">
        <v>1</v>
      </c>
      <c r="L545" s="25">
        <v>0</v>
      </c>
      <c r="M545" s="5">
        <v>0</v>
      </c>
      <c r="N545" s="19">
        <v>-34.182499999999997</v>
      </c>
      <c r="O545" s="19" t="s">
        <v>395</v>
      </c>
    </row>
    <row r="546" spans="1:15" s="20" customFormat="1" x14ac:dyDescent="0.2">
      <c r="A546" s="19">
        <f t="shared" si="56"/>
        <v>204.9</v>
      </c>
      <c r="B546" s="19">
        <f t="shared" si="57"/>
        <v>3.5999999999999943</v>
      </c>
      <c r="C546" s="19">
        <f t="shared" si="58"/>
        <v>3.5999999999999943</v>
      </c>
      <c r="D546" s="19">
        <v>201.3</v>
      </c>
      <c r="E546" s="19">
        <v>208.5</v>
      </c>
      <c r="F546" s="5" t="s">
        <v>887</v>
      </c>
      <c r="G546" s="24">
        <v>51.200757000000003</v>
      </c>
      <c r="H546" s="24">
        <v>-3.1763889999999999</v>
      </c>
      <c r="I546" s="5" t="s">
        <v>414</v>
      </c>
      <c r="J546" s="19" t="s">
        <v>444</v>
      </c>
      <c r="K546" s="25">
        <v>1</v>
      </c>
      <c r="L546" s="25">
        <v>0</v>
      </c>
      <c r="M546" s="5">
        <v>0</v>
      </c>
      <c r="N546" s="19">
        <v>-32.431333330000001</v>
      </c>
      <c r="O546" s="19" t="s">
        <v>395</v>
      </c>
    </row>
    <row r="547" spans="1:15" s="20" customFormat="1" x14ac:dyDescent="0.2">
      <c r="A547" s="19">
        <f t="shared" si="56"/>
        <v>204.9</v>
      </c>
      <c r="B547" s="19">
        <f t="shared" si="57"/>
        <v>3.5999999999999943</v>
      </c>
      <c r="C547" s="19">
        <f t="shared" si="58"/>
        <v>3.5999999999999943</v>
      </c>
      <c r="D547" s="19">
        <v>201.3</v>
      </c>
      <c r="E547" s="19">
        <v>208.5</v>
      </c>
      <c r="F547" s="5" t="s">
        <v>887</v>
      </c>
      <c r="G547" s="24">
        <v>51.200757000000003</v>
      </c>
      <c r="H547" s="24">
        <v>-3.1763889999999999</v>
      </c>
      <c r="I547" s="5" t="s">
        <v>414</v>
      </c>
      <c r="J547" s="19" t="s">
        <v>445</v>
      </c>
      <c r="K547" s="25">
        <v>1</v>
      </c>
      <c r="L547" s="25">
        <v>0</v>
      </c>
      <c r="M547" s="5">
        <v>0</v>
      </c>
      <c r="N547" s="19">
        <v>-33.902500000000003</v>
      </c>
      <c r="O547" s="19" t="s">
        <v>395</v>
      </c>
    </row>
    <row r="548" spans="1:15" s="20" customFormat="1" x14ac:dyDescent="0.2">
      <c r="A548" s="19">
        <f t="shared" si="56"/>
        <v>204.9</v>
      </c>
      <c r="B548" s="19">
        <f t="shared" si="57"/>
        <v>3.5999999999999943</v>
      </c>
      <c r="C548" s="19">
        <f t="shared" si="58"/>
        <v>3.5999999999999943</v>
      </c>
      <c r="D548" s="19">
        <v>201.3</v>
      </c>
      <c r="E548" s="19">
        <v>208.5</v>
      </c>
      <c r="F548" s="5" t="s">
        <v>887</v>
      </c>
      <c r="G548" s="24">
        <v>51.200757000000003</v>
      </c>
      <c r="H548" s="24">
        <v>-3.1763889999999999</v>
      </c>
      <c r="I548" s="5" t="s">
        <v>414</v>
      </c>
      <c r="J548" s="19" t="s">
        <v>446</v>
      </c>
      <c r="K548" s="25">
        <v>1</v>
      </c>
      <c r="L548" s="25">
        <v>0</v>
      </c>
      <c r="M548" s="5">
        <v>0</v>
      </c>
      <c r="N548" s="19">
        <v>-31.41566667</v>
      </c>
      <c r="O548" s="19" t="s">
        <v>395</v>
      </c>
    </row>
    <row r="549" spans="1:15" s="20" customFormat="1" x14ac:dyDescent="0.2">
      <c r="A549" s="26">
        <v>205</v>
      </c>
      <c r="B549" s="19">
        <f t="shared" ref="B549" si="59">ABS(A549-D549)</f>
        <v>3.6999999999999886</v>
      </c>
      <c r="C549" s="19">
        <f t="shared" ref="C549" si="60">ABS(E549-A549)</f>
        <v>4</v>
      </c>
      <c r="D549" s="26">
        <v>201.3</v>
      </c>
      <c r="E549" s="26">
        <v>209</v>
      </c>
      <c r="F549" s="27" t="s">
        <v>835</v>
      </c>
      <c r="G549" s="24">
        <v>48.496045000000002</v>
      </c>
      <c r="H549" s="24">
        <v>7.6508719999999997</v>
      </c>
      <c r="I549" s="27" t="s">
        <v>604</v>
      </c>
      <c r="J549" s="31" t="s">
        <v>836</v>
      </c>
      <c r="K549" s="32">
        <v>0</v>
      </c>
      <c r="L549" s="32">
        <v>0</v>
      </c>
      <c r="M549" s="5">
        <v>0</v>
      </c>
      <c r="N549" s="26">
        <f>AVERAGE(-30.632,-30.722)</f>
        <v>-30.677</v>
      </c>
      <c r="O549" s="26" t="s">
        <v>1099</v>
      </c>
    </row>
    <row r="550" spans="1:15" s="20" customFormat="1" x14ac:dyDescent="0.2">
      <c r="A550" s="19">
        <v>248</v>
      </c>
      <c r="B550" s="19">
        <f>ABS(A550-D550)</f>
        <v>3.1999999999999886</v>
      </c>
      <c r="C550" s="19">
        <f>ABS(E550-A550)</f>
        <v>4.1699999999999875</v>
      </c>
      <c r="D550" s="19">
        <v>251.2</v>
      </c>
      <c r="E550" s="19">
        <v>252.17</v>
      </c>
      <c r="F550" s="5" t="s">
        <v>840</v>
      </c>
      <c r="G550" s="24">
        <v>77.875</v>
      </c>
      <c r="H550" s="24">
        <v>20.975200000000001</v>
      </c>
      <c r="I550" s="5" t="s">
        <v>842</v>
      </c>
      <c r="J550" s="5" t="s">
        <v>843</v>
      </c>
      <c r="K550" s="25">
        <v>0</v>
      </c>
      <c r="L550" s="25">
        <v>0</v>
      </c>
      <c r="M550" s="5">
        <v>0</v>
      </c>
      <c r="N550" s="19">
        <v>-30</v>
      </c>
      <c r="O550" s="19" t="s">
        <v>844</v>
      </c>
    </row>
    <row r="551" spans="1:15" ht="12.75" customHeight="1" x14ac:dyDescent="0.2">
      <c r="A551" s="19">
        <v>218</v>
      </c>
      <c r="B551" s="19">
        <f t="shared" ref="B551:B561" si="61">ABS(A551-D551)</f>
        <v>9</v>
      </c>
      <c r="C551" s="19">
        <f t="shared" ref="C551:C561" si="62">ABS(E551-A551)</f>
        <v>9</v>
      </c>
      <c r="D551" s="19">
        <v>209</v>
      </c>
      <c r="E551" s="19">
        <v>227</v>
      </c>
      <c r="F551" s="5" t="s">
        <v>1028</v>
      </c>
      <c r="G551" s="24" t="s">
        <v>999</v>
      </c>
      <c r="H551" s="24" t="s">
        <v>1000</v>
      </c>
      <c r="I551" s="5" t="s">
        <v>1030</v>
      </c>
      <c r="J551" s="5" t="s">
        <v>1029</v>
      </c>
      <c r="K551" s="5">
        <v>0</v>
      </c>
      <c r="L551" s="5">
        <v>0</v>
      </c>
      <c r="M551" s="12">
        <v>3</v>
      </c>
      <c r="N551" s="19">
        <v>-31.8</v>
      </c>
      <c r="O551" s="19" t="s">
        <v>214</v>
      </c>
    </row>
    <row r="552" spans="1:15" ht="12.75" customHeight="1" x14ac:dyDescent="0.2">
      <c r="A552" s="19">
        <v>226</v>
      </c>
      <c r="B552" s="19">
        <f t="shared" si="61"/>
        <v>6</v>
      </c>
      <c r="C552" s="19">
        <f t="shared" si="62"/>
        <v>6</v>
      </c>
      <c r="D552" s="19">
        <v>220</v>
      </c>
      <c r="E552" s="19">
        <v>232</v>
      </c>
      <c r="F552" s="5" t="s">
        <v>1028</v>
      </c>
      <c r="G552" s="24" t="s">
        <v>999</v>
      </c>
      <c r="H552" s="24" t="s">
        <v>1000</v>
      </c>
      <c r="I552" s="5" t="s">
        <v>450</v>
      </c>
      <c r="J552" s="5" t="s">
        <v>449</v>
      </c>
      <c r="K552" s="5">
        <v>0</v>
      </c>
      <c r="L552" s="5">
        <v>0</v>
      </c>
      <c r="M552" s="12">
        <v>7</v>
      </c>
      <c r="N552" s="19">
        <v>-32.799999999999997</v>
      </c>
      <c r="O552" s="19" t="s">
        <v>214</v>
      </c>
    </row>
    <row r="553" spans="1:15" ht="12.75" customHeight="1" x14ac:dyDescent="0.2">
      <c r="A553" s="19">
        <v>204</v>
      </c>
      <c r="B553" s="19">
        <f t="shared" si="61"/>
        <v>2.6999999999999886</v>
      </c>
      <c r="C553" s="19">
        <f t="shared" si="62"/>
        <v>4.5</v>
      </c>
      <c r="D553" s="19">
        <v>201.3</v>
      </c>
      <c r="E553" s="19">
        <v>208.5</v>
      </c>
      <c r="F553" s="5" t="s">
        <v>1028</v>
      </c>
      <c r="G553" s="24" t="s">
        <v>999</v>
      </c>
      <c r="H553" s="24" t="s">
        <v>1000</v>
      </c>
      <c r="I553" s="5" t="s">
        <v>448</v>
      </c>
      <c r="J553" s="5" t="s">
        <v>1031</v>
      </c>
      <c r="K553" s="5">
        <v>0</v>
      </c>
      <c r="L553" s="5">
        <v>0</v>
      </c>
      <c r="M553" s="12">
        <v>3</v>
      </c>
      <c r="N553" s="19">
        <v>-31.7</v>
      </c>
      <c r="O553" s="19" t="s">
        <v>214</v>
      </c>
    </row>
    <row r="554" spans="1:15" ht="12.75" customHeight="1" x14ac:dyDescent="0.2">
      <c r="A554" s="19">
        <v>226</v>
      </c>
      <c r="B554" s="19">
        <f t="shared" si="61"/>
        <v>6</v>
      </c>
      <c r="C554" s="19">
        <f t="shared" si="62"/>
        <v>6</v>
      </c>
      <c r="D554" s="19">
        <v>220</v>
      </c>
      <c r="E554" s="19">
        <v>232</v>
      </c>
      <c r="F554" s="5" t="s">
        <v>1028</v>
      </c>
      <c r="G554" s="24" t="s">
        <v>999</v>
      </c>
      <c r="H554" s="24" t="s">
        <v>1000</v>
      </c>
      <c r="I554" s="5" t="s">
        <v>448</v>
      </c>
      <c r="J554" s="5" t="s">
        <v>447</v>
      </c>
      <c r="K554" s="5">
        <v>0</v>
      </c>
      <c r="L554" s="5">
        <v>0</v>
      </c>
      <c r="M554" s="12">
        <v>3</v>
      </c>
      <c r="N554" s="19">
        <v>-30.5</v>
      </c>
      <c r="O554" s="19" t="s">
        <v>214</v>
      </c>
    </row>
    <row r="555" spans="1:15" ht="12.75" customHeight="1" x14ac:dyDescent="0.2">
      <c r="A555" s="19">
        <v>228</v>
      </c>
      <c r="B555" s="19">
        <f t="shared" si="61"/>
        <v>8</v>
      </c>
      <c r="C555" s="19">
        <f t="shared" si="62"/>
        <v>4</v>
      </c>
      <c r="D555" s="19">
        <v>220</v>
      </c>
      <c r="E555" s="19">
        <v>232</v>
      </c>
      <c r="F555" s="5" t="s">
        <v>1032</v>
      </c>
      <c r="G555" s="24" t="s">
        <v>999</v>
      </c>
      <c r="H555" s="24" t="s">
        <v>1000</v>
      </c>
      <c r="I555" s="5" t="s">
        <v>216</v>
      </c>
      <c r="J555" s="5" t="s">
        <v>451</v>
      </c>
      <c r="K555" s="5">
        <v>0</v>
      </c>
      <c r="L555" s="5">
        <v>0</v>
      </c>
      <c r="M555" s="12">
        <v>3</v>
      </c>
      <c r="N555" s="19">
        <v>-31.9</v>
      </c>
      <c r="O555" s="19" t="s">
        <v>214</v>
      </c>
    </row>
    <row r="556" spans="1:15" ht="12.75" customHeight="1" x14ac:dyDescent="0.2">
      <c r="A556" s="19">
        <v>237</v>
      </c>
      <c r="B556" s="19">
        <f t="shared" si="61"/>
        <v>5</v>
      </c>
      <c r="C556" s="19">
        <f t="shared" si="62"/>
        <v>5</v>
      </c>
      <c r="D556" s="19">
        <v>232</v>
      </c>
      <c r="E556" s="19">
        <v>242</v>
      </c>
      <c r="F556" s="5" t="s">
        <v>1033</v>
      </c>
      <c r="G556" s="24" t="s">
        <v>999</v>
      </c>
      <c r="H556" s="24" t="s">
        <v>1000</v>
      </c>
      <c r="I556" s="5" t="s">
        <v>448</v>
      </c>
      <c r="J556" s="5" t="s">
        <v>454</v>
      </c>
      <c r="K556" s="5">
        <v>0</v>
      </c>
      <c r="L556" s="5">
        <v>0</v>
      </c>
      <c r="M556" s="12">
        <v>3</v>
      </c>
      <c r="N556" s="19">
        <v>-32.299999999999997</v>
      </c>
      <c r="O556" s="19" t="s">
        <v>214</v>
      </c>
    </row>
    <row r="557" spans="1:15" ht="12.75" customHeight="1" x14ac:dyDescent="0.2">
      <c r="A557" s="19">
        <v>245</v>
      </c>
      <c r="B557" s="19">
        <f t="shared" si="61"/>
        <v>3</v>
      </c>
      <c r="C557" s="19">
        <f t="shared" si="62"/>
        <v>2.1999999999999886</v>
      </c>
      <c r="D557" s="19">
        <v>242</v>
      </c>
      <c r="E557" s="19">
        <v>247.2</v>
      </c>
      <c r="F557" s="5" t="s">
        <v>1033</v>
      </c>
      <c r="G557" s="24" t="s">
        <v>999</v>
      </c>
      <c r="H557" s="24" t="s">
        <v>1000</v>
      </c>
      <c r="I557" s="5" t="s">
        <v>448</v>
      </c>
      <c r="J557" s="5" t="s">
        <v>1034</v>
      </c>
      <c r="K557" s="5">
        <v>0</v>
      </c>
      <c r="L557" s="5">
        <v>0</v>
      </c>
      <c r="M557" s="12">
        <v>7</v>
      </c>
      <c r="N557" s="19">
        <v>-31.4</v>
      </c>
      <c r="O557" s="19" t="s">
        <v>214</v>
      </c>
    </row>
    <row r="558" spans="1:15" ht="12.75" customHeight="1" x14ac:dyDescent="0.2">
      <c r="A558" s="19">
        <v>245</v>
      </c>
      <c r="B558" s="19">
        <f t="shared" si="61"/>
        <v>3</v>
      </c>
      <c r="C558" s="19">
        <f t="shared" si="62"/>
        <v>2.1999999999999886</v>
      </c>
      <c r="D558" s="19">
        <v>242</v>
      </c>
      <c r="E558" s="19">
        <v>247.2</v>
      </c>
      <c r="F558" s="5" t="s">
        <v>1033</v>
      </c>
      <c r="G558" s="24" t="s">
        <v>999</v>
      </c>
      <c r="H558" s="24" t="s">
        <v>1000</v>
      </c>
      <c r="I558" s="5" t="s">
        <v>216</v>
      </c>
      <c r="J558" s="5" t="s">
        <v>1035</v>
      </c>
      <c r="K558" s="5">
        <v>0</v>
      </c>
      <c r="L558" s="5">
        <v>0</v>
      </c>
      <c r="M558" s="12">
        <v>3</v>
      </c>
      <c r="N558" s="19">
        <v>-32.799999999999997</v>
      </c>
      <c r="O558" s="19" t="s">
        <v>214</v>
      </c>
    </row>
    <row r="559" spans="1:15" ht="12.75" customHeight="1" x14ac:dyDescent="0.2">
      <c r="A559" s="19">
        <v>245</v>
      </c>
      <c r="B559" s="19">
        <f t="shared" si="61"/>
        <v>3</v>
      </c>
      <c r="C559" s="19">
        <f t="shared" si="62"/>
        <v>2.1999999999999886</v>
      </c>
      <c r="D559" s="19">
        <v>242</v>
      </c>
      <c r="E559" s="19">
        <v>247.2</v>
      </c>
      <c r="F559" s="5" t="s">
        <v>1033</v>
      </c>
      <c r="G559" s="24" t="s">
        <v>999</v>
      </c>
      <c r="H559" s="24" t="s">
        <v>1000</v>
      </c>
      <c r="I559" s="5" t="s">
        <v>448</v>
      </c>
      <c r="J559" s="5" t="s">
        <v>1036</v>
      </c>
      <c r="K559" s="5">
        <v>0</v>
      </c>
      <c r="L559" s="5">
        <v>0</v>
      </c>
      <c r="M559" s="12">
        <v>7</v>
      </c>
      <c r="N559" s="19">
        <v>-31.4</v>
      </c>
      <c r="O559" s="19" t="s">
        <v>214</v>
      </c>
    </row>
    <row r="560" spans="1:15" ht="12.75" customHeight="1" x14ac:dyDescent="0.2">
      <c r="A560" s="19">
        <v>245</v>
      </c>
      <c r="B560" s="19">
        <f t="shared" si="61"/>
        <v>3</v>
      </c>
      <c r="C560" s="19">
        <f t="shared" si="62"/>
        <v>2.1999999999999886</v>
      </c>
      <c r="D560" s="19">
        <v>242</v>
      </c>
      <c r="E560" s="19">
        <v>247.2</v>
      </c>
      <c r="F560" s="5" t="s">
        <v>1033</v>
      </c>
      <c r="G560" s="24" t="s">
        <v>999</v>
      </c>
      <c r="H560" s="24" t="s">
        <v>1000</v>
      </c>
      <c r="I560" s="5" t="s">
        <v>448</v>
      </c>
      <c r="J560" s="5" t="s">
        <v>1037</v>
      </c>
      <c r="K560" s="5">
        <v>0</v>
      </c>
      <c r="L560" s="5">
        <v>0</v>
      </c>
      <c r="M560" s="12">
        <v>7</v>
      </c>
      <c r="N560" s="19">
        <v>-32.4</v>
      </c>
      <c r="O560" s="19" t="s">
        <v>214</v>
      </c>
    </row>
    <row r="561" spans="1:15" ht="12.75" customHeight="1" x14ac:dyDescent="0.2">
      <c r="A561" s="19">
        <v>245</v>
      </c>
      <c r="B561" s="19">
        <f t="shared" si="61"/>
        <v>3</v>
      </c>
      <c r="C561" s="19">
        <f t="shared" si="62"/>
        <v>2.1999999999999886</v>
      </c>
      <c r="D561" s="19">
        <v>242</v>
      </c>
      <c r="E561" s="19">
        <v>247.2</v>
      </c>
      <c r="F561" s="5" t="s">
        <v>1033</v>
      </c>
      <c r="G561" s="24" t="s">
        <v>999</v>
      </c>
      <c r="H561" s="24" t="s">
        <v>1000</v>
      </c>
      <c r="I561" s="5" t="s">
        <v>276</v>
      </c>
      <c r="J561" s="5" t="s">
        <v>1038</v>
      </c>
      <c r="K561" s="5">
        <v>0</v>
      </c>
      <c r="L561" s="5">
        <v>0</v>
      </c>
      <c r="M561" s="12">
        <v>3</v>
      </c>
      <c r="N561" s="19">
        <v>-30.4</v>
      </c>
      <c r="O561" s="19" t="s">
        <v>214</v>
      </c>
    </row>
    <row r="562" spans="1:15" ht="12.75" customHeight="1" x14ac:dyDescent="0.2">
      <c r="A562" s="19">
        <v>246</v>
      </c>
      <c r="B562" s="19">
        <v>5</v>
      </c>
      <c r="C562" s="19">
        <v>6</v>
      </c>
      <c r="D562" s="19">
        <v>251</v>
      </c>
      <c r="E562" s="19">
        <v>252</v>
      </c>
      <c r="F562" s="5" t="s">
        <v>1039</v>
      </c>
      <c r="G562" s="24">
        <v>77.875</v>
      </c>
      <c r="H562" s="24">
        <v>20.975200000000001</v>
      </c>
      <c r="I562" s="5" t="s">
        <v>460</v>
      </c>
      <c r="J562" s="5" t="s">
        <v>1173</v>
      </c>
      <c r="K562" s="5">
        <v>1</v>
      </c>
      <c r="L562" s="5">
        <v>0</v>
      </c>
      <c r="M562" s="12">
        <v>0</v>
      </c>
      <c r="N562" s="19">
        <v>-33.1</v>
      </c>
      <c r="O562" s="19" t="s">
        <v>459</v>
      </c>
    </row>
    <row r="563" spans="1:15" ht="12.75" customHeight="1" x14ac:dyDescent="0.2">
      <c r="A563" s="19">
        <v>246</v>
      </c>
      <c r="B563" s="19">
        <v>5</v>
      </c>
      <c r="C563" s="19">
        <v>6</v>
      </c>
      <c r="D563" s="19">
        <v>251</v>
      </c>
      <c r="E563" s="19">
        <v>252</v>
      </c>
      <c r="F563" s="5" t="s">
        <v>1039</v>
      </c>
      <c r="G563" s="24">
        <v>77.875</v>
      </c>
      <c r="H563" s="24">
        <v>20.975200000000001</v>
      </c>
      <c r="I563" s="5" t="s">
        <v>460</v>
      </c>
      <c r="J563" s="5" t="s">
        <v>1040</v>
      </c>
      <c r="K563" s="5">
        <v>1</v>
      </c>
      <c r="L563" s="5">
        <v>0</v>
      </c>
      <c r="M563" s="12">
        <v>0</v>
      </c>
      <c r="N563" s="19">
        <v>-33.9</v>
      </c>
      <c r="O563" s="19" t="s">
        <v>459</v>
      </c>
    </row>
    <row r="564" spans="1:15" ht="12.75" customHeight="1" x14ac:dyDescent="0.2">
      <c r="A564" s="19">
        <v>247</v>
      </c>
      <c r="B564" s="19">
        <v>4</v>
      </c>
      <c r="C564" s="19">
        <v>5</v>
      </c>
      <c r="D564" s="19">
        <v>251</v>
      </c>
      <c r="E564" s="19">
        <v>252</v>
      </c>
      <c r="F564" s="5" t="s">
        <v>1039</v>
      </c>
      <c r="G564" s="24">
        <v>77.875</v>
      </c>
      <c r="H564" s="24">
        <v>20.975200000000001</v>
      </c>
      <c r="I564" s="5" t="s">
        <v>460</v>
      </c>
      <c r="J564" s="5" t="s">
        <v>1041</v>
      </c>
      <c r="K564" s="5">
        <v>1</v>
      </c>
      <c r="L564" s="5">
        <v>0</v>
      </c>
      <c r="M564" s="12">
        <v>0</v>
      </c>
      <c r="N564" s="19">
        <v>-35.5</v>
      </c>
      <c r="O564" s="19" t="s">
        <v>459</v>
      </c>
    </row>
    <row r="565" spans="1:15" ht="12.75" customHeight="1" x14ac:dyDescent="0.2">
      <c r="A565" s="19">
        <v>247</v>
      </c>
      <c r="B565" s="19">
        <f t="shared" ref="B565:B568" si="63">ABS(A565-D565)</f>
        <v>4.1999999999999886</v>
      </c>
      <c r="C565" s="19">
        <f t="shared" ref="C565:C568" si="64">ABS(E565-A565)</f>
        <v>5.1699999999999875</v>
      </c>
      <c r="D565" s="19">
        <v>251.2</v>
      </c>
      <c r="E565" s="19">
        <v>252.17</v>
      </c>
      <c r="F565" s="5" t="s">
        <v>1039</v>
      </c>
      <c r="G565" s="24">
        <v>77.875</v>
      </c>
      <c r="H565" s="24">
        <v>20.975200000000001</v>
      </c>
      <c r="I565" s="5" t="s">
        <v>460</v>
      </c>
      <c r="J565" s="5" t="s">
        <v>1042</v>
      </c>
      <c r="K565" s="5">
        <v>1</v>
      </c>
      <c r="L565" s="5">
        <v>0</v>
      </c>
      <c r="M565" s="12">
        <v>0</v>
      </c>
      <c r="N565" s="19">
        <v>-31.8</v>
      </c>
      <c r="O565" s="19" t="s">
        <v>459</v>
      </c>
    </row>
    <row r="566" spans="1:15" ht="12.75" customHeight="1" x14ac:dyDescent="0.2">
      <c r="A566" s="19">
        <v>247</v>
      </c>
      <c r="B566" s="19">
        <f t="shared" si="63"/>
        <v>4.1999999999999886</v>
      </c>
      <c r="C566" s="19">
        <f t="shared" si="64"/>
        <v>5.1699999999999875</v>
      </c>
      <c r="D566" s="19">
        <v>251.2</v>
      </c>
      <c r="E566" s="19">
        <v>252.17</v>
      </c>
      <c r="F566" s="5" t="s">
        <v>1039</v>
      </c>
      <c r="G566" s="24">
        <v>77.875</v>
      </c>
      <c r="H566" s="24">
        <v>20.975200000000001</v>
      </c>
      <c r="I566" s="5" t="s">
        <v>460</v>
      </c>
      <c r="J566" s="5" t="s">
        <v>1043</v>
      </c>
      <c r="K566" s="5">
        <v>1</v>
      </c>
      <c r="L566" s="5">
        <v>0</v>
      </c>
      <c r="M566" s="12">
        <v>5</v>
      </c>
      <c r="N566" s="19">
        <v>-31.4</v>
      </c>
      <c r="O566" s="19" t="s">
        <v>459</v>
      </c>
    </row>
    <row r="567" spans="1:15" ht="12.75" customHeight="1" x14ac:dyDescent="0.2">
      <c r="A567" s="19">
        <v>253</v>
      </c>
      <c r="B567" s="19">
        <f t="shared" si="63"/>
        <v>0.83000000000001251</v>
      </c>
      <c r="C567" s="19">
        <f t="shared" si="64"/>
        <v>1.1399999999999864</v>
      </c>
      <c r="D567" s="19">
        <v>252.17</v>
      </c>
      <c r="E567" s="19">
        <v>254.14</v>
      </c>
      <c r="F567" s="5" t="s">
        <v>1044</v>
      </c>
      <c r="G567" s="24">
        <v>77.875</v>
      </c>
      <c r="H567" s="24">
        <v>20.975200000000001</v>
      </c>
      <c r="I567" s="5" t="s">
        <v>460</v>
      </c>
      <c r="J567" s="5" t="s">
        <v>461</v>
      </c>
      <c r="K567" s="5">
        <v>1</v>
      </c>
      <c r="L567" s="5">
        <v>0</v>
      </c>
      <c r="M567" s="12">
        <v>5</v>
      </c>
      <c r="N567" s="19">
        <v>-28.3</v>
      </c>
      <c r="O567" s="19" t="s">
        <v>459</v>
      </c>
    </row>
    <row r="568" spans="1:15" ht="12.75" customHeight="1" x14ac:dyDescent="0.2">
      <c r="A568" s="19">
        <v>253</v>
      </c>
      <c r="B568" s="19">
        <f t="shared" si="63"/>
        <v>0.83000000000001251</v>
      </c>
      <c r="C568" s="19">
        <f t="shared" si="64"/>
        <v>1.1399999999999864</v>
      </c>
      <c r="D568" s="19">
        <v>252.17</v>
      </c>
      <c r="E568" s="19">
        <v>254.14</v>
      </c>
      <c r="F568" s="5" t="s">
        <v>1044</v>
      </c>
      <c r="G568" s="24">
        <v>77.875</v>
      </c>
      <c r="H568" s="24">
        <v>20.975200000000001</v>
      </c>
      <c r="I568" s="5" t="s">
        <v>460</v>
      </c>
      <c r="J568" s="5" t="s">
        <v>462</v>
      </c>
      <c r="K568" s="5">
        <v>1</v>
      </c>
      <c r="L568" s="5">
        <v>0</v>
      </c>
      <c r="M568" s="12">
        <v>5</v>
      </c>
      <c r="N568" s="19">
        <v>-30.6</v>
      </c>
      <c r="O568" s="19" t="s">
        <v>459</v>
      </c>
    </row>
    <row r="569" spans="1:15" s="20" customFormat="1" x14ac:dyDescent="0.2">
      <c r="A569" s="26">
        <v>242</v>
      </c>
      <c r="B569" s="19">
        <f>ABS(A569-D569)</f>
        <v>5</v>
      </c>
      <c r="C569" s="19">
        <f>ABS(E569-A569)</f>
        <v>5.1999999999999886</v>
      </c>
      <c r="D569" s="26">
        <v>237</v>
      </c>
      <c r="E569" s="26">
        <v>247.2</v>
      </c>
      <c r="F569" s="5" t="s">
        <v>838</v>
      </c>
      <c r="G569" s="24">
        <v>34.377943000000002</v>
      </c>
      <c r="H569" s="24">
        <v>-100.376198</v>
      </c>
      <c r="I569" s="27" t="s">
        <v>588</v>
      </c>
      <c r="J569" s="31">
        <v>272030</v>
      </c>
      <c r="K569" s="32">
        <v>0</v>
      </c>
      <c r="L569" s="32">
        <v>0</v>
      </c>
      <c r="M569" s="5">
        <v>0</v>
      </c>
      <c r="N569" s="26">
        <v>-33.192999999999998</v>
      </c>
      <c r="O569" s="19" t="s">
        <v>1099</v>
      </c>
    </row>
    <row r="570" spans="1:15" s="20" customFormat="1" x14ac:dyDescent="0.2">
      <c r="A570" s="19">
        <v>256</v>
      </c>
      <c r="B570" s="19">
        <f>ABS(A570-D570)</f>
        <v>3.8300000000000125</v>
      </c>
      <c r="C570" s="19">
        <f>ABS(E570-A570)</f>
        <v>3.8000000000000114</v>
      </c>
      <c r="D570" s="19">
        <v>252.17</v>
      </c>
      <c r="E570" s="19">
        <v>259.8</v>
      </c>
      <c r="F570" s="5" t="s">
        <v>845</v>
      </c>
      <c r="G570" s="24">
        <v>51.227699999999999</v>
      </c>
      <c r="H570" s="24">
        <v>6.7735000000000003</v>
      </c>
      <c r="I570" s="5" t="s">
        <v>846</v>
      </c>
      <c r="J570" s="5" t="s">
        <v>847</v>
      </c>
      <c r="K570" s="25">
        <v>1</v>
      </c>
      <c r="L570" s="25">
        <v>0</v>
      </c>
      <c r="M570" s="5">
        <v>0</v>
      </c>
      <c r="N570" s="19">
        <v>-31.3</v>
      </c>
      <c r="O570" s="19" t="s">
        <v>848</v>
      </c>
    </row>
    <row r="571" spans="1:15" x14ac:dyDescent="0.2">
      <c r="A571" s="19">
        <v>251.56345999999999</v>
      </c>
      <c r="B571" s="19">
        <v>0</v>
      </c>
      <c r="C571" s="19">
        <v>0</v>
      </c>
      <c r="D571" s="19">
        <v>253.04</v>
      </c>
      <c r="E571" s="19">
        <v>251.56345999999999</v>
      </c>
      <c r="F571" s="5" t="s">
        <v>874</v>
      </c>
      <c r="G571" s="24">
        <v>32.200000000000003</v>
      </c>
      <c r="H571" s="24">
        <v>105.28</v>
      </c>
      <c r="I571" s="5" t="s">
        <v>875</v>
      </c>
      <c r="J571" s="23" t="s">
        <v>1134</v>
      </c>
      <c r="K571" s="25">
        <v>1</v>
      </c>
      <c r="L571" s="25">
        <v>0</v>
      </c>
      <c r="M571" s="5">
        <v>0</v>
      </c>
      <c r="N571" s="46">
        <v>-33.36665536195882</v>
      </c>
      <c r="O571" s="19" t="s">
        <v>876</v>
      </c>
    </row>
    <row r="572" spans="1:15" x14ac:dyDescent="0.2">
      <c r="A572" s="19">
        <v>251.61756</v>
      </c>
      <c r="B572" s="19">
        <v>0</v>
      </c>
      <c r="C572" s="19">
        <v>0</v>
      </c>
      <c r="D572" s="19">
        <v>253.04</v>
      </c>
      <c r="E572" s="19">
        <v>251.56345999999999</v>
      </c>
      <c r="F572" s="5" t="s">
        <v>874</v>
      </c>
      <c r="G572" s="24">
        <v>32.200000000000003</v>
      </c>
      <c r="H572" s="24">
        <v>105.28</v>
      </c>
      <c r="I572" s="5" t="s">
        <v>875</v>
      </c>
      <c r="J572" s="23" t="s">
        <v>1135</v>
      </c>
      <c r="K572" s="25">
        <v>1</v>
      </c>
      <c r="L572" s="25">
        <v>0</v>
      </c>
      <c r="M572" s="5">
        <v>0</v>
      </c>
      <c r="N572" s="46">
        <v>-32.798721875520769</v>
      </c>
      <c r="O572" s="19" t="s">
        <v>876</v>
      </c>
    </row>
    <row r="573" spans="1:15" x14ac:dyDescent="0.2">
      <c r="A573" s="19">
        <v>251.65252000000001</v>
      </c>
      <c r="B573" s="19">
        <v>0</v>
      </c>
      <c r="C573" s="19">
        <v>0</v>
      </c>
      <c r="D573" s="19">
        <v>253.04</v>
      </c>
      <c r="E573" s="19">
        <v>251.56345999999999</v>
      </c>
      <c r="F573" s="5" t="s">
        <v>874</v>
      </c>
      <c r="G573" s="24">
        <v>32.200000000000003</v>
      </c>
      <c r="H573" s="24">
        <v>105.28</v>
      </c>
      <c r="I573" s="5" t="s">
        <v>875</v>
      </c>
      <c r="J573" s="23" t="s">
        <v>1136</v>
      </c>
      <c r="K573" s="25">
        <v>1</v>
      </c>
      <c r="L573" s="25">
        <v>0</v>
      </c>
      <c r="M573" s="5">
        <v>0</v>
      </c>
      <c r="N573" s="46">
        <v>-36.116252647083911</v>
      </c>
      <c r="O573" s="19" t="s">
        <v>876</v>
      </c>
    </row>
    <row r="574" spans="1:15" x14ac:dyDescent="0.2">
      <c r="A574" s="19">
        <v>251.68844000000001</v>
      </c>
      <c r="B574" s="19">
        <v>0</v>
      </c>
      <c r="C574" s="19">
        <v>0</v>
      </c>
      <c r="D574" s="19">
        <v>253.04</v>
      </c>
      <c r="E574" s="19">
        <v>251.56345999999999</v>
      </c>
      <c r="F574" s="5" t="s">
        <v>874</v>
      </c>
      <c r="G574" s="24">
        <v>32.200000000000003</v>
      </c>
      <c r="H574" s="24">
        <v>105.28</v>
      </c>
      <c r="I574" s="5" t="s">
        <v>875</v>
      </c>
      <c r="J574" s="23" t="s">
        <v>1137</v>
      </c>
      <c r="K574" s="25">
        <v>1</v>
      </c>
      <c r="L574" s="25">
        <v>0</v>
      </c>
      <c r="M574" s="5">
        <v>0</v>
      </c>
      <c r="N574" s="46">
        <v>-30.81034128451001</v>
      </c>
      <c r="O574" s="19" t="s">
        <v>876</v>
      </c>
    </row>
    <row r="575" spans="1:15" x14ac:dyDescent="0.2">
      <c r="A575" s="19">
        <v>251.70625000000001</v>
      </c>
      <c r="B575" s="19">
        <v>0</v>
      </c>
      <c r="C575" s="19">
        <v>0</v>
      </c>
      <c r="D575" s="19">
        <v>253.04</v>
      </c>
      <c r="E575" s="19">
        <v>251.56345999999999</v>
      </c>
      <c r="F575" s="5" t="s">
        <v>874</v>
      </c>
      <c r="G575" s="24">
        <v>32.200000000000003</v>
      </c>
      <c r="H575" s="24">
        <v>105.28</v>
      </c>
      <c r="I575" s="5" t="s">
        <v>875</v>
      </c>
      <c r="J575" s="23" t="s">
        <v>1138</v>
      </c>
      <c r="K575" s="25">
        <v>1</v>
      </c>
      <c r="L575" s="25">
        <v>0</v>
      </c>
      <c r="M575" s="5">
        <v>0</v>
      </c>
      <c r="N575" s="46">
        <v>-33.308093146438864</v>
      </c>
      <c r="O575" s="19" t="s">
        <v>876</v>
      </c>
    </row>
    <row r="576" spans="1:15" x14ac:dyDescent="0.2">
      <c r="A576" s="19">
        <v>251.72517999999999</v>
      </c>
      <c r="B576" s="19">
        <v>0</v>
      </c>
      <c r="C576" s="19">
        <v>0</v>
      </c>
      <c r="D576" s="19">
        <v>253.04</v>
      </c>
      <c r="E576" s="19">
        <v>251.56345999999999</v>
      </c>
      <c r="F576" s="5" t="s">
        <v>874</v>
      </c>
      <c r="G576" s="24">
        <v>32.200000000000003</v>
      </c>
      <c r="H576" s="24">
        <v>105.28</v>
      </c>
      <c r="I576" s="5" t="s">
        <v>875</v>
      </c>
      <c r="J576" s="23" t="s">
        <v>1139</v>
      </c>
      <c r="K576" s="25">
        <v>1</v>
      </c>
      <c r="L576" s="25">
        <v>0</v>
      </c>
      <c r="M576" s="5">
        <v>0</v>
      </c>
      <c r="N576" s="46">
        <v>-35.577397918661141</v>
      </c>
      <c r="O576" s="19" t="s">
        <v>876</v>
      </c>
    </row>
    <row r="577" spans="1:15" x14ac:dyDescent="0.2">
      <c r="A577" s="19">
        <v>251.74315000000001</v>
      </c>
      <c r="B577" s="19">
        <v>0</v>
      </c>
      <c r="C577" s="19">
        <v>0</v>
      </c>
      <c r="D577" s="19">
        <v>253.04</v>
      </c>
      <c r="E577" s="19">
        <v>251.56345999999999</v>
      </c>
      <c r="F577" s="5" t="s">
        <v>874</v>
      </c>
      <c r="G577" s="24">
        <v>32.200000000000003</v>
      </c>
      <c r="H577" s="24">
        <v>105.28</v>
      </c>
      <c r="I577" s="5" t="s">
        <v>875</v>
      </c>
      <c r="J577" s="23" t="s">
        <v>1140</v>
      </c>
      <c r="K577" s="25">
        <v>1</v>
      </c>
      <c r="L577" s="25">
        <v>0</v>
      </c>
      <c r="M577" s="5">
        <v>0</v>
      </c>
      <c r="N577" s="46">
        <v>-34.629483763733155</v>
      </c>
      <c r="O577" s="19" t="s">
        <v>876</v>
      </c>
    </row>
    <row r="578" spans="1:15" s="20" customFormat="1" x14ac:dyDescent="0.2">
      <c r="A578" s="19">
        <v>251.76105000000001</v>
      </c>
      <c r="B578" s="19">
        <v>0</v>
      </c>
      <c r="C578" s="19">
        <v>0</v>
      </c>
      <c r="D578" s="19">
        <v>253.04</v>
      </c>
      <c r="E578" s="19">
        <v>251.56345999999999</v>
      </c>
      <c r="F578" s="5" t="s">
        <v>874</v>
      </c>
      <c r="G578" s="24">
        <v>32.200000000000003</v>
      </c>
      <c r="H578" s="24">
        <v>105.28</v>
      </c>
      <c r="I578" s="5" t="s">
        <v>875</v>
      </c>
      <c r="J578" s="23" t="s">
        <v>1141</v>
      </c>
      <c r="K578" s="25">
        <v>1</v>
      </c>
      <c r="L578" s="25">
        <v>0</v>
      </c>
      <c r="M578" s="5">
        <v>0</v>
      </c>
      <c r="N578" s="46">
        <v>-37.994357769519581</v>
      </c>
      <c r="O578" s="19" t="s">
        <v>876</v>
      </c>
    </row>
    <row r="579" spans="1:15" s="20" customFormat="1" x14ac:dyDescent="0.2">
      <c r="A579" s="19">
        <v>251.77459999999999</v>
      </c>
      <c r="B579" s="19">
        <v>0</v>
      </c>
      <c r="C579" s="19">
        <v>0</v>
      </c>
      <c r="D579" s="19">
        <v>253.04</v>
      </c>
      <c r="E579" s="19">
        <v>251.56345999999999</v>
      </c>
      <c r="F579" s="5" t="s">
        <v>874</v>
      </c>
      <c r="G579" s="24">
        <v>32.200000000000003</v>
      </c>
      <c r="H579" s="24">
        <v>105.28</v>
      </c>
      <c r="I579" s="5" t="s">
        <v>875</v>
      </c>
      <c r="J579" s="23" t="s">
        <v>1142</v>
      </c>
      <c r="K579" s="25">
        <v>1</v>
      </c>
      <c r="L579" s="25">
        <v>0</v>
      </c>
      <c r="M579" s="5">
        <v>0</v>
      </c>
      <c r="N579" s="46">
        <v>-33.36439031022654</v>
      </c>
      <c r="O579" s="19" t="s">
        <v>876</v>
      </c>
    </row>
    <row r="580" spans="1:15" s="20" customFormat="1" x14ac:dyDescent="0.2">
      <c r="A580" s="19">
        <v>251.78815</v>
      </c>
      <c r="B580" s="19">
        <v>0</v>
      </c>
      <c r="C580" s="19">
        <v>0</v>
      </c>
      <c r="D580" s="19">
        <v>253.04</v>
      </c>
      <c r="E580" s="19">
        <v>251.56345999999999</v>
      </c>
      <c r="F580" s="5" t="s">
        <v>874</v>
      </c>
      <c r="G580" s="24">
        <v>32.200000000000003</v>
      </c>
      <c r="H580" s="24">
        <v>105.28</v>
      </c>
      <c r="I580" s="5" t="s">
        <v>875</v>
      </c>
      <c r="J580" s="23" t="s">
        <v>1143</v>
      </c>
      <c r="K580" s="25">
        <v>1</v>
      </c>
      <c r="L580" s="25">
        <v>0</v>
      </c>
      <c r="M580" s="5">
        <v>0</v>
      </c>
      <c r="N580" s="46">
        <v>-36.252215519411365</v>
      </c>
      <c r="O580" s="19" t="s">
        <v>876</v>
      </c>
    </row>
    <row r="581" spans="1:15" s="20" customFormat="1" x14ac:dyDescent="0.2">
      <c r="A581" s="19">
        <v>251.80178000000001</v>
      </c>
      <c r="B581" s="19">
        <v>0</v>
      </c>
      <c r="C581" s="19">
        <v>0</v>
      </c>
      <c r="D581" s="19">
        <v>253.04</v>
      </c>
      <c r="E581" s="19">
        <v>251.56345999999999</v>
      </c>
      <c r="F581" s="5" t="s">
        <v>874</v>
      </c>
      <c r="G581" s="24">
        <v>32.200000000000003</v>
      </c>
      <c r="H581" s="24">
        <v>105.28</v>
      </c>
      <c r="I581" s="5" t="s">
        <v>875</v>
      </c>
      <c r="J581" s="23" t="s">
        <v>1144</v>
      </c>
      <c r="K581" s="25">
        <v>1</v>
      </c>
      <c r="L581" s="25">
        <v>0</v>
      </c>
      <c r="M581" s="5">
        <v>0</v>
      </c>
      <c r="N581" s="46">
        <v>-36.45232866617539</v>
      </c>
      <c r="O581" s="19" t="s">
        <v>876</v>
      </c>
    </row>
    <row r="582" spans="1:15" s="20" customFormat="1" x14ac:dyDescent="0.2">
      <c r="A582" s="19">
        <v>251.80689000000001</v>
      </c>
      <c r="B582" s="19">
        <v>0</v>
      </c>
      <c r="C582" s="19">
        <v>0</v>
      </c>
      <c r="D582" s="19">
        <v>253.04</v>
      </c>
      <c r="E582" s="19">
        <v>251.56345999999999</v>
      </c>
      <c r="F582" s="5" t="s">
        <v>874</v>
      </c>
      <c r="G582" s="24">
        <v>32.200000000000003</v>
      </c>
      <c r="H582" s="24">
        <v>105.28</v>
      </c>
      <c r="I582" s="5" t="s">
        <v>875</v>
      </c>
      <c r="J582" s="23" t="s">
        <v>1145</v>
      </c>
      <c r="K582" s="25">
        <v>1</v>
      </c>
      <c r="L582" s="25">
        <v>0</v>
      </c>
      <c r="M582" s="5">
        <v>0</v>
      </c>
      <c r="N582" s="46">
        <v>-35.888068536489556</v>
      </c>
      <c r="O582" s="19" t="s">
        <v>876</v>
      </c>
    </row>
    <row r="583" spans="1:15" s="20" customFormat="1" x14ac:dyDescent="0.2">
      <c r="A583" s="19">
        <v>251.81741</v>
      </c>
      <c r="B583" s="19">
        <v>0</v>
      </c>
      <c r="C583" s="19">
        <v>0</v>
      </c>
      <c r="D583" s="19">
        <v>253.04</v>
      </c>
      <c r="E583" s="19">
        <v>251.56345999999999</v>
      </c>
      <c r="F583" s="5" t="s">
        <v>874</v>
      </c>
      <c r="G583" s="24">
        <v>32.200000000000003</v>
      </c>
      <c r="H583" s="24">
        <v>105.28</v>
      </c>
      <c r="I583" s="5" t="s">
        <v>875</v>
      </c>
      <c r="J583" s="23" t="s">
        <v>1146</v>
      </c>
      <c r="K583" s="25">
        <v>1</v>
      </c>
      <c r="L583" s="25">
        <v>0</v>
      </c>
      <c r="M583" s="5">
        <v>0</v>
      </c>
      <c r="N583" s="46">
        <v>-32.947536504789682</v>
      </c>
      <c r="O583" s="19" t="s">
        <v>876</v>
      </c>
    </row>
    <row r="584" spans="1:15" s="20" customFormat="1" x14ac:dyDescent="0.2">
      <c r="A584" s="19">
        <v>251.82756000000001</v>
      </c>
      <c r="B584" s="19">
        <v>0</v>
      </c>
      <c r="C584" s="19">
        <v>0</v>
      </c>
      <c r="D584" s="19">
        <v>253.04</v>
      </c>
      <c r="E584" s="19">
        <v>251.56345999999999</v>
      </c>
      <c r="F584" s="5" t="s">
        <v>874</v>
      </c>
      <c r="G584" s="24">
        <v>32.200000000000003</v>
      </c>
      <c r="H584" s="24">
        <v>105.28</v>
      </c>
      <c r="I584" s="5" t="s">
        <v>875</v>
      </c>
      <c r="J584" s="23" t="s">
        <v>1147</v>
      </c>
      <c r="K584" s="25">
        <v>1</v>
      </c>
      <c r="L584" s="25">
        <v>0</v>
      </c>
      <c r="M584" s="5">
        <v>0</v>
      </c>
      <c r="N584" s="46">
        <v>-34.126989098035708</v>
      </c>
      <c r="O584" s="19" t="s">
        <v>876</v>
      </c>
    </row>
    <row r="585" spans="1:15" s="20" customFormat="1" x14ac:dyDescent="0.2">
      <c r="A585" s="19">
        <v>251.83777000000001</v>
      </c>
      <c r="B585" s="19">
        <v>0</v>
      </c>
      <c r="C585" s="19">
        <v>0</v>
      </c>
      <c r="D585" s="19">
        <v>253.04</v>
      </c>
      <c r="E585" s="19">
        <v>251.56345999999999</v>
      </c>
      <c r="F585" s="5" t="s">
        <v>874</v>
      </c>
      <c r="G585" s="24">
        <v>32.200000000000003</v>
      </c>
      <c r="H585" s="24">
        <v>105.28</v>
      </c>
      <c r="I585" s="5" t="s">
        <v>875</v>
      </c>
      <c r="J585" s="23" t="s">
        <v>1148</v>
      </c>
      <c r="K585" s="25">
        <v>1</v>
      </c>
      <c r="L585" s="25">
        <v>0</v>
      </c>
      <c r="M585" s="5">
        <v>0</v>
      </c>
      <c r="N585" s="46">
        <v>-34.764402163042014</v>
      </c>
      <c r="O585" s="19" t="s">
        <v>876</v>
      </c>
    </row>
    <row r="586" spans="1:15" s="20" customFormat="1" x14ac:dyDescent="0.2">
      <c r="A586" s="19">
        <v>251.84603000000001</v>
      </c>
      <c r="B586" s="19">
        <v>0</v>
      </c>
      <c r="C586" s="19">
        <v>0</v>
      </c>
      <c r="D586" s="19">
        <v>253.04</v>
      </c>
      <c r="E586" s="19">
        <v>251.56345999999999</v>
      </c>
      <c r="F586" s="5" t="s">
        <v>874</v>
      </c>
      <c r="G586" s="24">
        <v>32.200000000000003</v>
      </c>
      <c r="H586" s="24">
        <v>105.28</v>
      </c>
      <c r="I586" s="5" t="s">
        <v>875</v>
      </c>
      <c r="J586" s="23" t="s">
        <v>1149</v>
      </c>
      <c r="K586" s="25">
        <v>1</v>
      </c>
      <c r="L586" s="25">
        <v>0</v>
      </c>
      <c r="M586" s="5">
        <v>0</v>
      </c>
      <c r="N586" s="46">
        <v>-35.47576285604007</v>
      </c>
      <c r="O586" s="19" t="s">
        <v>876</v>
      </c>
    </row>
    <row r="587" spans="1:15" s="20" customFormat="1" x14ac:dyDescent="0.2">
      <c r="A587" s="19">
        <v>251.85387</v>
      </c>
      <c r="B587" s="19">
        <v>0</v>
      </c>
      <c r="C587" s="19">
        <v>0</v>
      </c>
      <c r="D587" s="19">
        <v>253.04</v>
      </c>
      <c r="E587" s="19">
        <v>251.56345999999999</v>
      </c>
      <c r="F587" s="5" t="s">
        <v>874</v>
      </c>
      <c r="G587" s="24">
        <v>32.200000000000003</v>
      </c>
      <c r="H587" s="24">
        <v>105.28</v>
      </c>
      <c r="I587" s="5" t="s">
        <v>875</v>
      </c>
      <c r="J587" s="23" t="s">
        <v>1150</v>
      </c>
      <c r="K587" s="25">
        <v>1</v>
      </c>
      <c r="L587" s="25">
        <v>0</v>
      </c>
      <c r="M587" s="5">
        <v>0</v>
      </c>
      <c r="N587" s="46">
        <v>-34.84950935068332</v>
      </c>
      <c r="O587" s="19" t="s">
        <v>876</v>
      </c>
    </row>
    <row r="588" spans="1:15" s="20" customFormat="1" x14ac:dyDescent="0.2">
      <c r="A588" s="19">
        <v>251.85905</v>
      </c>
      <c r="B588" s="19">
        <v>0</v>
      </c>
      <c r="C588" s="19">
        <v>0</v>
      </c>
      <c r="D588" s="19">
        <v>253.04</v>
      </c>
      <c r="E588" s="19">
        <v>251.56345999999999</v>
      </c>
      <c r="F588" s="5" t="s">
        <v>874</v>
      </c>
      <c r="G588" s="24">
        <v>32.200000000000003</v>
      </c>
      <c r="H588" s="24">
        <v>105.28</v>
      </c>
      <c r="I588" s="5" t="s">
        <v>875</v>
      </c>
      <c r="J588" s="23" t="s">
        <v>1151</v>
      </c>
      <c r="K588" s="25">
        <v>1</v>
      </c>
      <c r="L588" s="25">
        <v>0</v>
      </c>
      <c r="M588" s="5">
        <v>0</v>
      </c>
      <c r="N588" s="46">
        <v>-35.09374880328123</v>
      </c>
      <c r="O588" s="19" t="s">
        <v>876</v>
      </c>
    </row>
    <row r="589" spans="1:15" s="20" customFormat="1" x14ac:dyDescent="0.2">
      <c r="A589" s="19">
        <v>251.87414999999999</v>
      </c>
      <c r="B589" s="19">
        <v>0</v>
      </c>
      <c r="C589" s="19">
        <v>0</v>
      </c>
      <c r="D589" s="19">
        <v>253.04</v>
      </c>
      <c r="E589" s="19">
        <v>251.56345999999999</v>
      </c>
      <c r="F589" s="5" t="s">
        <v>874</v>
      </c>
      <c r="G589" s="24">
        <v>32.200000000000003</v>
      </c>
      <c r="H589" s="24">
        <v>105.28</v>
      </c>
      <c r="I589" s="5" t="s">
        <v>875</v>
      </c>
      <c r="J589" s="23" t="s">
        <v>1152</v>
      </c>
      <c r="K589" s="25">
        <v>1</v>
      </c>
      <c r="L589" s="25">
        <v>0</v>
      </c>
      <c r="M589" s="5">
        <v>0</v>
      </c>
      <c r="N589" s="46">
        <v>-33.157600378112058</v>
      </c>
      <c r="O589" s="19" t="s">
        <v>876</v>
      </c>
    </row>
    <row r="590" spans="1:15" s="20" customFormat="1" x14ac:dyDescent="0.2">
      <c r="A590" s="19">
        <v>251.87872999999999</v>
      </c>
      <c r="B590" s="19">
        <v>0</v>
      </c>
      <c r="C590" s="19">
        <v>0</v>
      </c>
      <c r="D590" s="19">
        <v>253.04</v>
      </c>
      <c r="E590" s="19">
        <v>251.56345999999999</v>
      </c>
      <c r="F590" s="5" t="s">
        <v>874</v>
      </c>
      <c r="G590" s="24">
        <v>32.200000000000003</v>
      </c>
      <c r="H590" s="24">
        <v>105.28</v>
      </c>
      <c r="I590" s="5" t="s">
        <v>875</v>
      </c>
      <c r="J590" s="23" t="s">
        <v>1153</v>
      </c>
      <c r="K590" s="25">
        <v>1</v>
      </c>
      <c r="L590" s="25">
        <v>0</v>
      </c>
      <c r="M590" s="5">
        <v>0</v>
      </c>
      <c r="N590" s="46">
        <v>-34.90359679234232</v>
      </c>
      <c r="O590" s="19" t="s">
        <v>876</v>
      </c>
    </row>
    <row r="591" spans="1:15" s="20" customFormat="1" x14ac:dyDescent="0.2">
      <c r="A591" s="19">
        <v>251.88468</v>
      </c>
      <c r="B591" s="19">
        <v>0</v>
      </c>
      <c r="C591" s="19">
        <v>0</v>
      </c>
      <c r="D591" s="19">
        <v>253.04</v>
      </c>
      <c r="E591" s="19">
        <v>251.56345999999999</v>
      </c>
      <c r="F591" s="5" t="s">
        <v>874</v>
      </c>
      <c r="G591" s="24">
        <v>32.200000000000003</v>
      </c>
      <c r="H591" s="24">
        <v>105.28</v>
      </c>
      <c r="I591" s="5" t="s">
        <v>875</v>
      </c>
      <c r="J591" s="23" t="s">
        <v>1154</v>
      </c>
      <c r="K591" s="25">
        <v>1</v>
      </c>
      <c r="L591" s="25">
        <v>0</v>
      </c>
      <c r="M591" s="5">
        <v>0</v>
      </c>
      <c r="N591" s="46">
        <v>-35.341127675714446</v>
      </c>
      <c r="O591" s="19" t="s">
        <v>876</v>
      </c>
    </row>
    <row r="592" spans="1:15" s="20" customFormat="1" x14ac:dyDescent="0.2">
      <c r="A592" s="19">
        <v>251.88468</v>
      </c>
      <c r="B592" s="19">
        <v>0</v>
      </c>
      <c r="C592" s="19">
        <v>0</v>
      </c>
      <c r="D592" s="19">
        <v>253.04</v>
      </c>
      <c r="E592" s="19">
        <v>251.56345999999999</v>
      </c>
      <c r="F592" s="5" t="s">
        <v>874</v>
      </c>
      <c r="G592" s="24">
        <v>32.200000000000003</v>
      </c>
      <c r="H592" s="24">
        <v>105.28</v>
      </c>
      <c r="I592" s="5" t="s">
        <v>875</v>
      </c>
      <c r="J592" s="23" t="s">
        <v>1155</v>
      </c>
      <c r="K592" s="25">
        <v>1</v>
      </c>
      <c r="L592" s="25">
        <v>0</v>
      </c>
      <c r="M592" s="5">
        <v>0</v>
      </c>
      <c r="N592" s="46">
        <v>-33.950020988857943</v>
      </c>
      <c r="O592" s="19" t="s">
        <v>876</v>
      </c>
    </row>
    <row r="593" spans="1:15" s="20" customFormat="1" x14ac:dyDescent="0.2">
      <c r="A593" s="19">
        <v>251.88893999999999</v>
      </c>
      <c r="B593" s="19">
        <v>0</v>
      </c>
      <c r="C593" s="19">
        <v>0</v>
      </c>
      <c r="D593" s="19">
        <v>253.04</v>
      </c>
      <c r="E593" s="19">
        <v>251.56345999999999</v>
      </c>
      <c r="F593" s="5" t="s">
        <v>874</v>
      </c>
      <c r="G593" s="24">
        <v>32.200000000000003</v>
      </c>
      <c r="H593" s="24">
        <v>105.28</v>
      </c>
      <c r="I593" s="5" t="s">
        <v>875</v>
      </c>
      <c r="J593" s="23" t="s">
        <v>1156</v>
      </c>
      <c r="K593" s="25">
        <v>1</v>
      </c>
      <c r="L593" s="25">
        <v>0</v>
      </c>
      <c r="M593" s="5">
        <v>0</v>
      </c>
      <c r="N593" s="46">
        <v>-33.982242817808419</v>
      </c>
      <c r="O593" s="19" t="s">
        <v>876</v>
      </c>
    </row>
    <row r="594" spans="1:15" s="20" customFormat="1" x14ac:dyDescent="0.2">
      <c r="A594" s="19">
        <v>251.89381</v>
      </c>
      <c r="B594" s="19">
        <v>0</v>
      </c>
      <c r="C594" s="19">
        <v>0</v>
      </c>
      <c r="D594" s="19">
        <v>253.04</v>
      </c>
      <c r="E594" s="19">
        <v>251.56345999999999</v>
      </c>
      <c r="F594" s="5" t="s">
        <v>874</v>
      </c>
      <c r="G594" s="24">
        <v>32.200000000000003</v>
      </c>
      <c r="H594" s="24">
        <v>105.28</v>
      </c>
      <c r="I594" s="5" t="s">
        <v>875</v>
      </c>
      <c r="J594" s="23" t="s">
        <v>1157</v>
      </c>
      <c r="K594" s="25">
        <v>1</v>
      </c>
      <c r="L594" s="25">
        <v>0</v>
      </c>
      <c r="M594" s="5">
        <v>0</v>
      </c>
      <c r="N594" s="46">
        <v>-33.233154555698803</v>
      </c>
      <c r="O594" s="19" t="s">
        <v>876</v>
      </c>
    </row>
    <row r="595" spans="1:15" s="20" customFormat="1" x14ac:dyDescent="0.2">
      <c r="A595" s="19">
        <v>251.89734999999999</v>
      </c>
      <c r="B595" s="19">
        <v>0</v>
      </c>
      <c r="C595" s="19">
        <v>0</v>
      </c>
      <c r="D595" s="19">
        <v>253.04</v>
      </c>
      <c r="E595" s="19">
        <v>251.56345999999999</v>
      </c>
      <c r="F595" s="5" t="s">
        <v>874</v>
      </c>
      <c r="G595" s="24">
        <v>32.200000000000003</v>
      </c>
      <c r="H595" s="24">
        <v>105.28</v>
      </c>
      <c r="I595" s="5" t="s">
        <v>875</v>
      </c>
      <c r="J595" s="23" t="s">
        <v>1158</v>
      </c>
      <c r="K595" s="25">
        <v>1</v>
      </c>
      <c r="L595" s="25">
        <v>0</v>
      </c>
      <c r="M595" s="5">
        <v>0</v>
      </c>
      <c r="N595" s="46">
        <v>-29.401178582839435</v>
      </c>
      <c r="O595" s="19" t="s">
        <v>876</v>
      </c>
    </row>
    <row r="596" spans="1:15" s="20" customFormat="1" ht="12" customHeight="1" x14ac:dyDescent="0.2">
      <c r="A596" s="19">
        <v>252.00761</v>
      </c>
      <c r="B596" s="19">
        <v>0</v>
      </c>
      <c r="C596" s="19">
        <v>0</v>
      </c>
      <c r="D596" s="19">
        <v>253.04</v>
      </c>
      <c r="E596" s="19">
        <v>251.56345999999999</v>
      </c>
      <c r="F596" s="5" t="s">
        <v>874</v>
      </c>
      <c r="G596" s="24">
        <v>32.200000000000003</v>
      </c>
      <c r="H596" s="24">
        <v>105.28</v>
      </c>
      <c r="I596" s="5" t="s">
        <v>875</v>
      </c>
      <c r="J596" s="23" t="s">
        <v>1159</v>
      </c>
      <c r="K596" s="25">
        <v>1</v>
      </c>
      <c r="L596" s="25">
        <v>0</v>
      </c>
      <c r="M596" s="5">
        <v>0</v>
      </c>
      <c r="N596" s="46">
        <v>-29.187470459725059</v>
      </c>
      <c r="O596" s="19" t="s">
        <v>876</v>
      </c>
    </row>
    <row r="597" spans="1:15" s="20" customFormat="1" x14ac:dyDescent="0.2">
      <c r="A597" s="19">
        <v>253.04</v>
      </c>
      <c r="B597" s="19">
        <v>0</v>
      </c>
      <c r="C597" s="19">
        <v>0</v>
      </c>
      <c r="D597" s="19">
        <v>253.04</v>
      </c>
      <c r="E597" s="19">
        <v>251.56345999999999</v>
      </c>
      <c r="F597" s="5" t="s">
        <v>874</v>
      </c>
      <c r="G597" s="24">
        <v>32.200000000000003</v>
      </c>
      <c r="H597" s="24">
        <v>105.28</v>
      </c>
      <c r="I597" s="5" t="s">
        <v>875</v>
      </c>
      <c r="J597" s="23" t="s">
        <v>1160</v>
      </c>
      <c r="K597" s="25">
        <v>1</v>
      </c>
      <c r="L597" s="25">
        <v>0</v>
      </c>
      <c r="M597" s="5">
        <v>0</v>
      </c>
      <c r="N597" s="46">
        <v>-28.359741267513851</v>
      </c>
      <c r="O597" s="19" t="s">
        <v>876</v>
      </c>
    </row>
    <row r="598" spans="1:15" s="20" customFormat="1" x14ac:dyDescent="0.2">
      <c r="A598" s="19">
        <v>253.04</v>
      </c>
      <c r="B598" s="19">
        <v>0</v>
      </c>
      <c r="C598" s="19">
        <v>0</v>
      </c>
      <c r="D598" s="19">
        <v>253.04</v>
      </c>
      <c r="E598" s="19">
        <v>251.56345999999999</v>
      </c>
      <c r="F598" s="5" t="s">
        <v>874</v>
      </c>
      <c r="G598" s="24">
        <v>32.200000000000003</v>
      </c>
      <c r="H598" s="24">
        <v>105.28</v>
      </c>
      <c r="I598" s="5" t="s">
        <v>875</v>
      </c>
      <c r="J598" s="23" t="s">
        <v>1161</v>
      </c>
      <c r="K598" s="25">
        <v>1</v>
      </c>
      <c r="L598" s="25">
        <v>0</v>
      </c>
      <c r="M598" s="5">
        <v>0</v>
      </c>
      <c r="N598" s="46">
        <v>-31.638305977485338</v>
      </c>
      <c r="O598" s="19" t="s">
        <v>876</v>
      </c>
    </row>
    <row r="599" spans="1:15" s="20" customFormat="1" x14ac:dyDescent="0.2">
      <c r="A599" s="19">
        <v>253.04</v>
      </c>
      <c r="B599" s="19">
        <v>0</v>
      </c>
      <c r="C599" s="19">
        <v>0</v>
      </c>
      <c r="D599" s="19">
        <v>253.04</v>
      </c>
      <c r="E599" s="19">
        <v>251.56345999999999</v>
      </c>
      <c r="F599" s="5" t="s">
        <v>874</v>
      </c>
      <c r="G599" s="24">
        <v>32.200000000000003</v>
      </c>
      <c r="H599" s="24">
        <v>105.28</v>
      </c>
      <c r="I599" s="5" t="s">
        <v>875</v>
      </c>
      <c r="J599" s="23" t="s">
        <v>1162</v>
      </c>
      <c r="K599" s="25">
        <v>1</v>
      </c>
      <c r="L599" s="25">
        <v>0</v>
      </c>
      <c r="M599" s="5">
        <v>0</v>
      </c>
      <c r="N599" s="46">
        <v>-31.838172004495014</v>
      </c>
      <c r="O599" s="19" t="s">
        <v>876</v>
      </c>
    </row>
    <row r="600" spans="1:15" s="20" customFormat="1" x14ac:dyDescent="0.2">
      <c r="A600" s="19">
        <v>253.04</v>
      </c>
      <c r="B600" s="19">
        <v>0</v>
      </c>
      <c r="C600" s="19">
        <v>0</v>
      </c>
      <c r="D600" s="19">
        <v>253.04</v>
      </c>
      <c r="E600" s="19">
        <v>251.56345999999999</v>
      </c>
      <c r="F600" s="5" t="s">
        <v>874</v>
      </c>
      <c r="G600" s="24">
        <v>32.200000000000003</v>
      </c>
      <c r="H600" s="24">
        <v>105.28</v>
      </c>
      <c r="I600" s="5" t="s">
        <v>875</v>
      </c>
      <c r="J600" s="23" t="s">
        <v>1163</v>
      </c>
      <c r="K600" s="25">
        <v>1</v>
      </c>
      <c r="L600" s="25">
        <v>0</v>
      </c>
      <c r="M600" s="5">
        <v>0</v>
      </c>
      <c r="N600" s="46">
        <v>-32.92503548409303</v>
      </c>
      <c r="O600" s="19" t="s">
        <v>876</v>
      </c>
    </row>
    <row r="601" spans="1:15" s="20" customFormat="1" x14ac:dyDescent="0.2">
      <c r="A601" s="19">
        <v>253.04</v>
      </c>
      <c r="B601" s="19">
        <v>0</v>
      </c>
      <c r="C601" s="19">
        <v>0</v>
      </c>
      <c r="D601" s="19">
        <v>253.04</v>
      </c>
      <c r="E601" s="19">
        <v>251.56345999999999</v>
      </c>
      <c r="F601" s="5" t="s">
        <v>874</v>
      </c>
      <c r="G601" s="24">
        <v>32.200000000000003</v>
      </c>
      <c r="H601" s="24">
        <v>105.28</v>
      </c>
      <c r="I601" s="5" t="s">
        <v>875</v>
      </c>
      <c r="J601" s="23" t="s">
        <v>1164</v>
      </c>
      <c r="K601" s="25">
        <v>1</v>
      </c>
      <c r="L601" s="25">
        <v>0</v>
      </c>
      <c r="M601" s="5">
        <v>0</v>
      </c>
      <c r="N601" s="46">
        <v>-33.241110229818048</v>
      </c>
      <c r="O601" s="19" t="s">
        <v>876</v>
      </c>
    </row>
    <row r="602" spans="1:15" s="20" customFormat="1" x14ac:dyDescent="0.2">
      <c r="A602" s="19">
        <v>256.04658000000001</v>
      </c>
      <c r="B602" s="19">
        <v>0</v>
      </c>
      <c r="C602" s="19">
        <v>0</v>
      </c>
      <c r="D602" s="19">
        <v>256.04658000000001</v>
      </c>
      <c r="E602" s="19">
        <v>256.04658000000001</v>
      </c>
      <c r="F602" s="5" t="s">
        <v>916</v>
      </c>
      <c r="G602" s="24">
        <v>32.200000000000003</v>
      </c>
      <c r="H602" s="24">
        <v>105.28</v>
      </c>
      <c r="I602" s="5" t="s">
        <v>917</v>
      </c>
      <c r="J602" s="5" t="s">
        <v>918</v>
      </c>
      <c r="K602" s="25">
        <v>1</v>
      </c>
      <c r="L602" s="25">
        <v>0</v>
      </c>
      <c r="M602" s="5">
        <v>0</v>
      </c>
      <c r="N602" s="19">
        <v>-29.7</v>
      </c>
      <c r="O602" s="19" t="s">
        <v>919</v>
      </c>
    </row>
    <row r="603" spans="1:15" x14ac:dyDescent="0.2">
      <c r="A603" s="19">
        <v>256.26161999999999</v>
      </c>
      <c r="B603" s="19">
        <v>0</v>
      </c>
      <c r="C603" s="19">
        <v>0</v>
      </c>
      <c r="D603" s="19">
        <v>256.26161999999999</v>
      </c>
      <c r="E603" s="19">
        <v>256.26161999999999</v>
      </c>
      <c r="F603" s="5" t="s">
        <v>916</v>
      </c>
      <c r="G603" s="24">
        <v>32.200000000000003</v>
      </c>
      <c r="H603" s="24">
        <v>105.28</v>
      </c>
      <c r="I603" s="5" t="s">
        <v>917</v>
      </c>
      <c r="J603" s="5" t="s">
        <v>920</v>
      </c>
      <c r="K603" s="25">
        <v>1</v>
      </c>
      <c r="L603" s="25">
        <v>0</v>
      </c>
      <c r="M603" s="5">
        <v>0</v>
      </c>
      <c r="N603" s="19">
        <v>-30.5</v>
      </c>
      <c r="O603" s="19" t="s">
        <v>919</v>
      </c>
    </row>
    <row r="604" spans="1:15" x14ac:dyDescent="0.2">
      <c r="A604" s="19">
        <v>256.44305000000003</v>
      </c>
      <c r="B604" s="19">
        <v>0</v>
      </c>
      <c r="C604" s="19">
        <v>0</v>
      </c>
      <c r="D604" s="19">
        <v>256.44305000000003</v>
      </c>
      <c r="E604" s="19">
        <v>256.44305000000003</v>
      </c>
      <c r="F604" s="5" t="s">
        <v>916</v>
      </c>
      <c r="G604" s="24">
        <v>32.200000000000003</v>
      </c>
      <c r="H604" s="24">
        <v>105.28</v>
      </c>
      <c r="I604" s="5" t="s">
        <v>917</v>
      </c>
      <c r="J604" s="5" t="s">
        <v>921</v>
      </c>
      <c r="K604" s="25">
        <v>1</v>
      </c>
      <c r="L604" s="25">
        <v>0</v>
      </c>
      <c r="M604" s="5">
        <v>0</v>
      </c>
      <c r="N604" s="19">
        <v>-31.5</v>
      </c>
      <c r="O604" s="19" t="s">
        <v>919</v>
      </c>
    </row>
    <row r="605" spans="1:15" x14ac:dyDescent="0.2">
      <c r="A605" s="19">
        <v>256.66480999999999</v>
      </c>
      <c r="B605" s="19">
        <v>0</v>
      </c>
      <c r="C605" s="19">
        <v>0</v>
      </c>
      <c r="D605" s="19">
        <v>256.66480999999999</v>
      </c>
      <c r="E605" s="19">
        <v>256.66480999999999</v>
      </c>
      <c r="F605" s="5" t="s">
        <v>916</v>
      </c>
      <c r="G605" s="24">
        <v>32.200000000000003</v>
      </c>
      <c r="H605" s="24">
        <v>105.28</v>
      </c>
      <c r="I605" s="5" t="s">
        <v>917</v>
      </c>
      <c r="J605" s="5" t="s">
        <v>922</v>
      </c>
      <c r="K605" s="25">
        <v>1</v>
      </c>
      <c r="L605" s="25">
        <v>0</v>
      </c>
      <c r="M605" s="5">
        <v>0</v>
      </c>
      <c r="N605" s="19">
        <v>-30.5</v>
      </c>
      <c r="O605" s="19" t="s">
        <v>919</v>
      </c>
    </row>
    <row r="606" spans="1:15" x14ac:dyDescent="0.2">
      <c r="A606" s="19">
        <v>256.85968000000003</v>
      </c>
      <c r="B606" s="19">
        <v>0</v>
      </c>
      <c r="C606" s="19">
        <v>0</v>
      </c>
      <c r="D606" s="19">
        <v>256.85968000000003</v>
      </c>
      <c r="E606" s="19">
        <v>256.85968000000003</v>
      </c>
      <c r="F606" s="5" t="s">
        <v>916</v>
      </c>
      <c r="G606" s="24">
        <v>32.200000000000003</v>
      </c>
      <c r="H606" s="24">
        <v>105.28</v>
      </c>
      <c r="I606" s="5" t="s">
        <v>917</v>
      </c>
      <c r="J606" s="5" t="s">
        <v>923</v>
      </c>
      <c r="K606" s="25">
        <v>1</v>
      </c>
      <c r="L606" s="25">
        <v>0</v>
      </c>
      <c r="M606" s="5">
        <v>0</v>
      </c>
      <c r="N606" s="19">
        <v>-29.7</v>
      </c>
      <c r="O606" s="19" t="s">
        <v>919</v>
      </c>
    </row>
    <row r="607" spans="1:15" x14ac:dyDescent="0.2">
      <c r="A607" s="19">
        <v>257.16207000000003</v>
      </c>
      <c r="B607" s="19">
        <v>0</v>
      </c>
      <c r="C607" s="19">
        <v>0</v>
      </c>
      <c r="D607" s="19">
        <v>257.16207000000003</v>
      </c>
      <c r="E607" s="19">
        <v>257.16207000000003</v>
      </c>
      <c r="F607" s="5" t="s">
        <v>916</v>
      </c>
      <c r="G607" s="24">
        <v>32.200000000000003</v>
      </c>
      <c r="H607" s="24">
        <v>105.28</v>
      </c>
      <c r="I607" s="5" t="s">
        <v>917</v>
      </c>
      <c r="J607" s="5" t="s">
        <v>924</v>
      </c>
      <c r="K607" s="25">
        <v>1</v>
      </c>
      <c r="L607" s="25">
        <v>0</v>
      </c>
      <c r="M607" s="5">
        <v>0</v>
      </c>
      <c r="N607" s="19">
        <v>-30.4</v>
      </c>
      <c r="O607" s="19" t="s">
        <v>919</v>
      </c>
    </row>
    <row r="608" spans="1:15" x14ac:dyDescent="0.2">
      <c r="A608" s="19">
        <v>257.36367000000001</v>
      </c>
      <c r="B608" s="19">
        <v>0</v>
      </c>
      <c r="C608" s="19">
        <v>0</v>
      </c>
      <c r="D608" s="19">
        <v>257.36367000000001</v>
      </c>
      <c r="E608" s="19">
        <v>257.36367000000001</v>
      </c>
      <c r="F608" s="5" t="s">
        <v>916</v>
      </c>
      <c r="G608" s="24">
        <v>32.200000000000003</v>
      </c>
      <c r="H608" s="24">
        <v>105.28</v>
      </c>
      <c r="I608" s="5" t="s">
        <v>917</v>
      </c>
      <c r="J608" s="5" t="s">
        <v>925</v>
      </c>
      <c r="K608" s="25">
        <v>1</v>
      </c>
      <c r="L608" s="25">
        <v>0</v>
      </c>
      <c r="M608" s="5">
        <v>0</v>
      </c>
      <c r="N608" s="19">
        <v>-29.5</v>
      </c>
      <c r="O608" s="19" t="s">
        <v>919</v>
      </c>
    </row>
    <row r="609" spans="1:15" x14ac:dyDescent="0.2">
      <c r="A609" s="19">
        <v>257.55182000000002</v>
      </c>
      <c r="B609" s="19">
        <v>0</v>
      </c>
      <c r="C609" s="19">
        <v>0</v>
      </c>
      <c r="D609" s="19">
        <v>257.55182000000002</v>
      </c>
      <c r="E609" s="19">
        <v>257.55182000000002</v>
      </c>
      <c r="F609" s="5" t="s">
        <v>916</v>
      </c>
      <c r="G609" s="24">
        <v>32.200000000000003</v>
      </c>
      <c r="H609" s="24">
        <v>105.28</v>
      </c>
      <c r="I609" s="5" t="s">
        <v>917</v>
      </c>
      <c r="J609" s="5" t="s">
        <v>926</v>
      </c>
      <c r="K609" s="25">
        <v>1</v>
      </c>
      <c r="L609" s="25">
        <v>0</v>
      </c>
      <c r="M609" s="5">
        <v>0</v>
      </c>
      <c r="N609" s="19">
        <v>-30.9</v>
      </c>
      <c r="O609" s="19" t="s">
        <v>919</v>
      </c>
    </row>
    <row r="610" spans="1:15" x14ac:dyDescent="0.2">
      <c r="A610" s="19">
        <v>257.75342000000001</v>
      </c>
      <c r="B610" s="19">
        <v>0</v>
      </c>
      <c r="C610" s="19">
        <v>0</v>
      </c>
      <c r="D610" s="19">
        <v>257.75342000000001</v>
      </c>
      <c r="E610" s="19">
        <v>257.75342000000001</v>
      </c>
      <c r="F610" s="5" t="s">
        <v>916</v>
      </c>
      <c r="G610" s="24">
        <v>32.200000000000003</v>
      </c>
      <c r="H610" s="24">
        <v>105.28</v>
      </c>
      <c r="I610" s="5" t="s">
        <v>917</v>
      </c>
      <c r="J610" s="5" t="s">
        <v>927</v>
      </c>
      <c r="K610" s="25">
        <v>1</v>
      </c>
      <c r="L610" s="25">
        <v>0</v>
      </c>
      <c r="M610" s="5">
        <v>0</v>
      </c>
      <c r="N610" s="19">
        <v>-31.1</v>
      </c>
      <c r="O610" s="19" t="s">
        <v>919</v>
      </c>
    </row>
    <row r="611" spans="1:15" x14ac:dyDescent="0.2">
      <c r="A611" s="19">
        <v>257.90140000000002</v>
      </c>
      <c r="B611" s="19">
        <v>0</v>
      </c>
      <c r="C611" s="19">
        <v>0</v>
      </c>
      <c r="D611" s="19">
        <v>257.90140000000002</v>
      </c>
      <c r="E611" s="19">
        <v>257.90140000000002</v>
      </c>
      <c r="F611" s="5" t="s">
        <v>916</v>
      </c>
      <c r="G611" s="24">
        <v>32.200000000000003</v>
      </c>
      <c r="H611" s="24">
        <v>105.28</v>
      </c>
      <c r="I611" s="5" t="s">
        <v>917</v>
      </c>
      <c r="J611" s="5" t="s">
        <v>928</v>
      </c>
      <c r="K611" s="25">
        <v>1</v>
      </c>
      <c r="L611" s="25">
        <v>0</v>
      </c>
      <c r="M611" s="5">
        <v>0</v>
      </c>
      <c r="N611" s="19">
        <v>-30.7</v>
      </c>
      <c r="O611" s="19" t="s">
        <v>919</v>
      </c>
    </row>
    <row r="612" spans="1:15" s="22" customFormat="1" x14ac:dyDescent="0.2">
      <c r="A612" s="19">
        <v>258.08118999999999</v>
      </c>
      <c r="B612" s="19">
        <v>0</v>
      </c>
      <c r="C612" s="19">
        <v>0</v>
      </c>
      <c r="D612" s="19">
        <v>258.08118999999999</v>
      </c>
      <c r="E612" s="19">
        <v>258.08118999999999</v>
      </c>
      <c r="F612" s="5" t="s">
        <v>916</v>
      </c>
      <c r="G612" s="24">
        <v>32.200000000000003</v>
      </c>
      <c r="H612" s="24">
        <v>105.28</v>
      </c>
      <c r="I612" s="5" t="s">
        <v>917</v>
      </c>
      <c r="J612" s="5" t="s">
        <v>929</v>
      </c>
      <c r="K612" s="25">
        <v>1</v>
      </c>
      <c r="L612" s="25">
        <v>0</v>
      </c>
      <c r="M612" s="5">
        <v>0</v>
      </c>
      <c r="N612" s="19">
        <v>-30.9</v>
      </c>
      <c r="O612" s="19" t="s">
        <v>919</v>
      </c>
    </row>
    <row r="613" spans="1:15" s="22" customFormat="1" x14ac:dyDescent="0.2">
      <c r="A613" s="19">
        <v>258.25241</v>
      </c>
      <c r="B613" s="19">
        <v>0</v>
      </c>
      <c r="C613" s="19">
        <v>0</v>
      </c>
      <c r="D613" s="19">
        <v>258.25241</v>
      </c>
      <c r="E613" s="19">
        <v>258.25241</v>
      </c>
      <c r="F613" s="5" t="s">
        <v>916</v>
      </c>
      <c r="G613" s="24">
        <v>32.200000000000003</v>
      </c>
      <c r="H613" s="24">
        <v>105.28</v>
      </c>
      <c r="I613" s="5" t="s">
        <v>917</v>
      </c>
      <c r="J613" s="5" t="s">
        <v>930</v>
      </c>
      <c r="K613" s="25">
        <v>1</v>
      </c>
      <c r="L613" s="25">
        <v>0</v>
      </c>
      <c r="M613" s="5">
        <v>7</v>
      </c>
      <c r="N613" s="19">
        <v>-30</v>
      </c>
      <c r="O613" s="19" t="s">
        <v>919</v>
      </c>
    </row>
    <row r="614" spans="1:15" s="22" customFormat="1" x14ac:dyDescent="0.2">
      <c r="A614" s="19">
        <v>258.42363999999998</v>
      </c>
      <c r="B614" s="19">
        <v>0</v>
      </c>
      <c r="C614" s="19">
        <v>0</v>
      </c>
      <c r="D614" s="19">
        <v>258.42363999999998</v>
      </c>
      <c r="E614" s="19">
        <v>258.42363999999998</v>
      </c>
      <c r="F614" s="5" t="s">
        <v>916</v>
      </c>
      <c r="G614" s="24">
        <v>32.200000000000003</v>
      </c>
      <c r="H614" s="24">
        <v>105.28</v>
      </c>
      <c r="I614" s="5" t="s">
        <v>917</v>
      </c>
      <c r="J614" s="5" t="s">
        <v>931</v>
      </c>
      <c r="K614" s="25">
        <v>1</v>
      </c>
      <c r="L614" s="25">
        <v>0</v>
      </c>
      <c r="M614" s="5">
        <v>0</v>
      </c>
      <c r="N614" s="19">
        <v>-29.7</v>
      </c>
      <c r="O614" s="19" t="s">
        <v>919</v>
      </c>
    </row>
    <row r="615" spans="1:15" s="22" customFormat="1" x14ac:dyDescent="0.2">
      <c r="A615" s="19">
        <v>258.49212999999997</v>
      </c>
      <c r="B615" s="19">
        <v>0</v>
      </c>
      <c r="C615" s="19">
        <v>0</v>
      </c>
      <c r="D615" s="19">
        <v>258.49212999999997</v>
      </c>
      <c r="E615" s="19">
        <v>258.49212999999997</v>
      </c>
      <c r="F615" s="5" t="s">
        <v>916</v>
      </c>
      <c r="G615" s="24">
        <v>32.200000000000003</v>
      </c>
      <c r="H615" s="24">
        <v>105.28</v>
      </c>
      <c r="I615" s="5" t="s">
        <v>917</v>
      </c>
      <c r="J615" s="5" t="s">
        <v>932</v>
      </c>
      <c r="K615" s="25">
        <v>1</v>
      </c>
      <c r="L615" s="25">
        <v>0</v>
      </c>
      <c r="M615" s="5">
        <v>0</v>
      </c>
      <c r="N615" s="19">
        <v>-30.3</v>
      </c>
      <c r="O615" s="19" t="s">
        <v>919</v>
      </c>
    </row>
    <row r="616" spans="1:15" s="22" customFormat="1" x14ac:dyDescent="0.2">
      <c r="A616" s="19">
        <v>258.64623</v>
      </c>
      <c r="B616" s="19">
        <v>0</v>
      </c>
      <c r="C616" s="19">
        <v>0</v>
      </c>
      <c r="D616" s="19">
        <v>258.64623</v>
      </c>
      <c r="E616" s="19">
        <v>258.64623</v>
      </c>
      <c r="F616" s="5" t="s">
        <v>916</v>
      </c>
      <c r="G616" s="24">
        <v>32.200000000000003</v>
      </c>
      <c r="H616" s="24">
        <v>105.28</v>
      </c>
      <c r="I616" s="5" t="s">
        <v>917</v>
      </c>
      <c r="J616" s="5" t="s">
        <v>933</v>
      </c>
      <c r="K616" s="25">
        <v>1</v>
      </c>
      <c r="L616" s="25">
        <v>0</v>
      </c>
      <c r="M616" s="5">
        <v>0</v>
      </c>
      <c r="N616" s="19">
        <v>-31.1</v>
      </c>
      <c r="O616" s="19" t="s">
        <v>919</v>
      </c>
    </row>
    <row r="617" spans="1:15" s="22" customFormat="1" x14ac:dyDescent="0.2">
      <c r="A617" s="19">
        <v>258.84314000000001</v>
      </c>
      <c r="B617" s="19">
        <v>0</v>
      </c>
      <c r="C617" s="19">
        <v>0</v>
      </c>
      <c r="D617" s="19">
        <v>258.84314000000001</v>
      </c>
      <c r="E617" s="19">
        <v>258.84314000000001</v>
      </c>
      <c r="F617" s="5" t="s">
        <v>916</v>
      </c>
      <c r="G617" s="24">
        <v>32.200000000000003</v>
      </c>
      <c r="H617" s="24">
        <v>105.28</v>
      </c>
      <c r="I617" s="5" t="s">
        <v>917</v>
      </c>
      <c r="J617" s="5" t="s">
        <v>934</v>
      </c>
      <c r="K617" s="25">
        <v>1</v>
      </c>
      <c r="L617" s="25">
        <v>0</v>
      </c>
      <c r="M617" s="5">
        <v>0</v>
      </c>
      <c r="N617" s="19">
        <v>-29.8</v>
      </c>
      <c r="O617" s="19" t="s">
        <v>919</v>
      </c>
    </row>
    <row r="618" spans="1:15" s="22" customFormat="1" x14ac:dyDescent="0.2">
      <c r="A618" s="19">
        <v>258.94587000000001</v>
      </c>
      <c r="B618" s="19">
        <v>0</v>
      </c>
      <c r="C618" s="19">
        <v>0</v>
      </c>
      <c r="D618" s="19">
        <v>258.94587000000001</v>
      </c>
      <c r="E618" s="19">
        <v>258.94587000000001</v>
      </c>
      <c r="F618" s="5" t="s">
        <v>916</v>
      </c>
      <c r="G618" s="24">
        <v>32.200000000000003</v>
      </c>
      <c r="H618" s="24">
        <v>105.28</v>
      </c>
      <c r="I618" s="5" t="s">
        <v>917</v>
      </c>
      <c r="J618" s="5" t="s">
        <v>935</v>
      </c>
      <c r="K618" s="25">
        <v>1</v>
      </c>
      <c r="L618" s="25">
        <v>0</v>
      </c>
      <c r="M618" s="5">
        <v>0</v>
      </c>
      <c r="N618" s="19">
        <v>-29.3</v>
      </c>
      <c r="O618" s="19" t="s">
        <v>919</v>
      </c>
    </row>
    <row r="619" spans="1:15" s="22" customFormat="1" x14ac:dyDescent="0.2">
      <c r="A619" s="19">
        <v>259.03147999999999</v>
      </c>
      <c r="B619" s="19">
        <v>0</v>
      </c>
      <c r="C619" s="19">
        <v>0</v>
      </c>
      <c r="D619" s="19">
        <v>259.03147999999999</v>
      </c>
      <c r="E619" s="19">
        <v>259.03147999999999</v>
      </c>
      <c r="F619" s="5" t="s">
        <v>916</v>
      </c>
      <c r="G619" s="24">
        <v>32.200000000000003</v>
      </c>
      <c r="H619" s="24">
        <v>105.28</v>
      </c>
      <c r="I619" s="5" t="s">
        <v>917</v>
      </c>
      <c r="J619" s="5" t="s">
        <v>936</v>
      </c>
      <c r="K619" s="25">
        <v>1</v>
      </c>
      <c r="L619" s="25">
        <v>0</v>
      </c>
      <c r="M619" s="5">
        <v>0</v>
      </c>
      <c r="N619" s="19">
        <v>-28.8</v>
      </c>
      <c r="O619" s="19" t="s">
        <v>919</v>
      </c>
    </row>
    <row r="620" spans="1:15" s="22" customFormat="1" x14ac:dyDescent="0.2">
      <c r="A620" s="19">
        <v>259.10852999999997</v>
      </c>
      <c r="B620" s="19">
        <v>0</v>
      </c>
      <c r="C620" s="19">
        <v>0</v>
      </c>
      <c r="D620" s="19">
        <v>259.10852999999997</v>
      </c>
      <c r="E620" s="19">
        <v>259.10852999999997</v>
      </c>
      <c r="F620" s="5" t="s">
        <v>916</v>
      </c>
      <c r="G620" s="24">
        <v>32.200000000000003</v>
      </c>
      <c r="H620" s="24">
        <v>105.28</v>
      </c>
      <c r="I620" s="5" t="s">
        <v>917</v>
      </c>
      <c r="J620" s="5" t="s">
        <v>937</v>
      </c>
      <c r="K620" s="25">
        <v>1</v>
      </c>
      <c r="L620" s="25">
        <v>0</v>
      </c>
      <c r="M620" s="5">
        <v>0</v>
      </c>
      <c r="N620" s="19">
        <v>-29.9</v>
      </c>
      <c r="O620" s="19" t="s">
        <v>919</v>
      </c>
    </row>
    <row r="621" spans="1:15" s="22" customFormat="1" x14ac:dyDescent="0.2">
      <c r="A621" s="19">
        <v>259.21127000000001</v>
      </c>
      <c r="B621" s="19">
        <v>0</v>
      </c>
      <c r="C621" s="19">
        <v>0</v>
      </c>
      <c r="D621" s="19">
        <v>259.21127000000001</v>
      </c>
      <c r="E621" s="19">
        <v>259.21127000000001</v>
      </c>
      <c r="F621" s="5" t="s">
        <v>916</v>
      </c>
      <c r="G621" s="24">
        <v>32.200000000000003</v>
      </c>
      <c r="H621" s="24">
        <v>105.28</v>
      </c>
      <c r="I621" s="5" t="s">
        <v>917</v>
      </c>
      <c r="J621" s="5" t="s">
        <v>938</v>
      </c>
      <c r="K621" s="25">
        <v>1</v>
      </c>
      <c r="L621" s="25">
        <v>0</v>
      </c>
      <c r="M621" s="5">
        <v>0</v>
      </c>
      <c r="N621" s="19">
        <v>-30.2</v>
      </c>
      <c r="O621" s="19" t="s">
        <v>919</v>
      </c>
    </row>
    <row r="622" spans="1:15" s="22" customFormat="1" x14ac:dyDescent="0.2">
      <c r="A622" s="19">
        <v>259.30543999999998</v>
      </c>
      <c r="B622" s="19">
        <v>0</v>
      </c>
      <c r="C622" s="19">
        <v>0</v>
      </c>
      <c r="D622" s="19">
        <v>259.30543999999998</v>
      </c>
      <c r="E622" s="19">
        <v>259.30543999999998</v>
      </c>
      <c r="F622" s="5" t="s">
        <v>916</v>
      </c>
      <c r="G622" s="24">
        <v>32.200000000000003</v>
      </c>
      <c r="H622" s="24">
        <v>105.28</v>
      </c>
      <c r="I622" s="5" t="s">
        <v>917</v>
      </c>
      <c r="J622" s="5" t="s">
        <v>939</v>
      </c>
      <c r="K622" s="25">
        <v>1</v>
      </c>
      <c r="L622" s="25">
        <v>0</v>
      </c>
      <c r="M622" s="5">
        <v>0</v>
      </c>
      <c r="N622" s="19">
        <v>-27.2</v>
      </c>
      <c r="O622" s="19" t="s">
        <v>919</v>
      </c>
    </row>
    <row r="623" spans="1:15" s="22" customFormat="1" x14ac:dyDescent="0.2">
      <c r="A623" s="19">
        <v>259.33112999999997</v>
      </c>
      <c r="B623" s="19">
        <v>0</v>
      </c>
      <c r="C623" s="19">
        <v>0</v>
      </c>
      <c r="D623" s="19">
        <v>259.33112999999997</v>
      </c>
      <c r="E623" s="19">
        <v>259.33112999999997</v>
      </c>
      <c r="F623" s="5" t="s">
        <v>916</v>
      </c>
      <c r="G623" s="24">
        <v>32.200000000000003</v>
      </c>
      <c r="H623" s="24">
        <v>105.28</v>
      </c>
      <c r="I623" s="5" t="s">
        <v>917</v>
      </c>
      <c r="J623" s="5" t="s">
        <v>940</v>
      </c>
      <c r="K623" s="25">
        <v>1</v>
      </c>
      <c r="L623" s="25">
        <v>0</v>
      </c>
      <c r="M623" s="5">
        <v>0</v>
      </c>
      <c r="N623" s="19">
        <v>-30.5</v>
      </c>
      <c r="O623" s="19" t="s">
        <v>919</v>
      </c>
    </row>
    <row r="624" spans="1:15" s="22" customFormat="1" x14ac:dyDescent="0.2">
      <c r="A624" s="19">
        <v>259.33969000000002</v>
      </c>
      <c r="B624" s="19">
        <v>0</v>
      </c>
      <c r="C624" s="19">
        <v>0</v>
      </c>
      <c r="D624" s="19">
        <v>259.33969000000002</v>
      </c>
      <c r="E624" s="19">
        <v>259.33969000000002</v>
      </c>
      <c r="F624" s="5" t="s">
        <v>916</v>
      </c>
      <c r="G624" s="24">
        <v>32.200000000000003</v>
      </c>
      <c r="H624" s="24">
        <v>105.28</v>
      </c>
      <c r="I624" s="5" t="s">
        <v>917</v>
      </c>
      <c r="J624" s="5" t="s">
        <v>941</v>
      </c>
      <c r="K624" s="25">
        <v>1</v>
      </c>
      <c r="L624" s="25">
        <v>0</v>
      </c>
      <c r="M624" s="5">
        <v>5</v>
      </c>
      <c r="N624" s="19">
        <v>-29.8</v>
      </c>
      <c r="O624" s="19" t="s">
        <v>919</v>
      </c>
    </row>
    <row r="625" spans="1:17" s="22" customFormat="1" x14ac:dyDescent="0.2">
      <c r="A625" s="19">
        <v>259.45</v>
      </c>
      <c r="B625" s="19">
        <v>0</v>
      </c>
      <c r="C625" s="19">
        <v>0</v>
      </c>
      <c r="D625" s="19">
        <v>259.45</v>
      </c>
      <c r="E625" s="19">
        <v>259.45</v>
      </c>
      <c r="F625" s="5" t="s">
        <v>916</v>
      </c>
      <c r="G625" s="24">
        <v>32.200000000000003</v>
      </c>
      <c r="H625" s="24">
        <v>105.28</v>
      </c>
      <c r="I625" s="5" t="s">
        <v>917</v>
      </c>
      <c r="J625" s="5" t="s">
        <v>942</v>
      </c>
      <c r="K625" s="25">
        <v>1</v>
      </c>
      <c r="L625" s="25">
        <v>0</v>
      </c>
      <c r="M625" s="5">
        <v>5</v>
      </c>
      <c r="N625" s="19">
        <v>-28.3</v>
      </c>
      <c r="O625" s="19" t="s">
        <v>919</v>
      </c>
      <c r="P625" s="20"/>
      <c r="Q625" s="20"/>
    </row>
    <row r="626" spans="1:17" s="22" customFormat="1" x14ac:dyDescent="0.2">
      <c r="A626" s="19">
        <v>259.58796000000001</v>
      </c>
      <c r="B626" s="19">
        <v>0</v>
      </c>
      <c r="C626" s="19">
        <v>0</v>
      </c>
      <c r="D626" s="19">
        <v>259.58796000000001</v>
      </c>
      <c r="E626" s="19">
        <v>259.58796000000001</v>
      </c>
      <c r="F626" s="5" t="s">
        <v>916</v>
      </c>
      <c r="G626" s="24">
        <v>32.200000000000003</v>
      </c>
      <c r="H626" s="24">
        <v>105.28</v>
      </c>
      <c r="I626" s="5" t="s">
        <v>917</v>
      </c>
      <c r="J626" s="5" t="s">
        <v>943</v>
      </c>
      <c r="K626" s="25">
        <v>1</v>
      </c>
      <c r="L626" s="25">
        <v>0</v>
      </c>
      <c r="M626" s="5">
        <v>0</v>
      </c>
      <c r="N626" s="19">
        <v>-31.3</v>
      </c>
      <c r="O626" s="19" t="s">
        <v>919</v>
      </c>
    </row>
    <row r="627" spans="1:17" s="22" customFormat="1" x14ac:dyDescent="0.2">
      <c r="A627" s="19">
        <v>260.02802000000003</v>
      </c>
      <c r="B627" s="19">
        <v>0</v>
      </c>
      <c r="C627" s="19">
        <v>0</v>
      </c>
      <c r="D627" s="19">
        <v>260.02802000000003</v>
      </c>
      <c r="E627" s="19">
        <v>260.02802000000003</v>
      </c>
      <c r="F627" s="5" t="s">
        <v>916</v>
      </c>
      <c r="G627" s="24">
        <v>32.200000000000003</v>
      </c>
      <c r="H627" s="24">
        <v>105.28</v>
      </c>
      <c r="I627" s="5" t="s">
        <v>917</v>
      </c>
      <c r="J627" s="5" t="s">
        <v>944</v>
      </c>
      <c r="K627" s="25">
        <v>1</v>
      </c>
      <c r="L627" s="25">
        <v>0</v>
      </c>
      <c r="M627" s="5">
        <v>0</v>
      </c>
      <c r="N627" s="19">
        <v>-29</v>
      </c>
      <c r="O627" s="19" t="s">
        <v>919</v>
      </c>
    </row>
    <row r="628" spans="1:17" s="22" customFormat="1" x14ac:dyDescent="0.2">
      <c r="A628" s="19">
        <v>260.56202000000002</v>
      </c>
      <c r="B628" s="19">
        <v>0</v>
      </c>
      <c r="C628" s="19">
        <v>0</v>
      </c>
      <c r="D628" s="19">
        <v>260.56202000000002</v>
      </c>
      <c r="E628" s="19">
        <v>260.56202000000002</v>
      </c>
      <c r="F628" s="5" t="s">
        <v>916</v>
      </c>
      <c r="G628" s="24">
        <v>32.200000000000003</v>
      </c>
      <c r="H628" s="24">
        <v>105.28</v>
      </c>
      <c r="I628" s="5" t="s">
        <v>917</v>
      </c>
      <c r="J628" s="5" t="s">
        <v>945</v>
      </c>
      <c r="K628" s="25">
        <v>1</v>
      </c>
      <c r="L628" s="25">
        <v>0</v>
      </c>
      <c r="M628" s="5">
        <v>0</v>
      </c>
      <c r="N628" s="19">
        <v>-29.6</v>
      </c>
      <c r="O628" s="19" t="s">
        <v>919</v>
      </c>
    </row>
    <row r="629" spans="1:17" s="22" customFormat="1" x14ac:dyDescent="0.2">
      <c r="A629" s="19">
        <v>261.26643999999999</v>
      </c>
      <c r="B629" s="19">
        <v>0</v>
      </c>
      <c r="C629" s="19">
        <v>0</v>
      </c>
      <c r="D629" s="19">
        <v>261.26643999999999</v>
      </c>
      <c r="E629" s="19">
        <v>261.26643999999999</v>
      </c>
      <c r="F629" s="5" t="s">
        <v>916</v>
      </c>
      <c r="G629" s="24">
        <v>32.200000000000003</v>
      </c>
      <c r="H629" s="24">
        <v>105.28</v>
      </c>
      <c r="I629" s="5" t="s">
        <v>917</v>
      </c>
      <c r="J629" s="5" t="s">
        <v>946</v>
      </c>
      <c r="K629" s="25">
        <v>1</v>
      </c>
      <c r="L629" s="25">
        <v>0</v>
      </c>
      <c r="M629" s="5">
        <v>0</v>
      </c>
      <c r="N629" s="19">
        <v>-30.1</v>
      </c>
      <c r="O629" s="19" t="s">
        <v>919</v>
      </c>
    </row>
    <row r="630" spans="1:17" s="22" customFormat="1" x14ac:dyDescent="0.2">
      <c r="A630" s="19">
        <v>262.49349000000001</v>
      </c>
      <c r="B630" s="19">
        <v>0</v>
      </c>
      <c r="C630" s="19">
        <v>0</v>
      </c>
      <c r="D630" s="19">
        <v>262.49349000000001</v>
      </c>
      <c r="E630" s="19">
        <v>262.49349000000001</v>
      </c>
      <c r="F630" s="5" t="s">
        <v>916</v>
      </c>
      <c r="G630" s="24">
        <v>32.200000000000003</v>
      </c>
      <c r="H630" s="24">
        <v>105.28</v>
      </c>
      <c r="I630" s="5" t="s">
        <v>917</v>
      </c>
      <c r="J630" s="5" t="s">
        <v>947</v>
      </c>
      <c r="K630" s="25">
        <v>1</v>
      </c>
      <c r="L630" s="25">
        <v>0</v>
      </c>
      <c r="M630" s="5">
        <v>5</v>
      </c>
      <c r="N630" s="19">
        <v>-31.3</v>
      </c>
      <c r="O630" s="19" t="s">
        <v>919</v>
      </c>
    </row>
    <row r="631" spans="1:17" s="22" customFormat="1" x14ac:dyDescent="0.2">
      <c r="A631" s="19">
        <v>263.27744000000001</v>
      </c>
      <c r="B631" s="19">
        <v>0</v>
      </c>
      <c r="C631" s="19">
        <v>0</v>
      </c>
      <c r="D631" s="19">
        <v>263.27744000000001</v>
      </c>
      <c r="E631" s="19">
        <v>263.27744000000001</v>
      </c>
      <c r="F631" s="5" t="s">
        <v>916</v>
      </c>
      <c r="G631" s="24">
        <v>32.200000000000003</v>
      </c>
      <c r="H631" s="24">
        <v>105.28</v>
      </c>
      <c r="I631" s="5" t="s">
        <v>917</v>
      </c>
      <c r="J631" s="5" t="s">
        <v>948</v>
      </c>
      <c r="K631" s="25">
        <v>1</v>
      </c>
      <c r="L631" s="25">
        <v>0</v>
      </c>
      <c r="M631" s="5">
        <v>0</v>
      </c>
      <c r="N631" s="19">
        <v>-31.3</v>
      </c>
      <c r="O631" s="19" t="s">
        <v>919</v>
      </c>
    </row>
    <row r="632" spans="1:17" s="22" customFormat="1" x14ac:dyDescent="0.2">
      <c r="A632" s="19">
        <v>263.66374000000002</v>
      </c>
      <c r="B632" s="19">
        <v>0</v>
      </c>
      <c r="C632" s="19">
        <v>0</v>
      </c>
      <c r="D632" s="19">
        <v>263.66374000000002</v>
      </c>
      <c r="E632" s="19">
        <v>263.66374000000002</v>
      </c>
      <c r="F632" s="5" t="s">
        <v>916</v>
      </c>
      <c r="G632" s="24">
        <v>32.200000000000003</v>
      </c>
      <c r="H632" s="24">
        <v>105.28</v>
      </c>
      <c r="I632" s="5" t="s">
        <v>917</v>
      </c>
      <c r="J632" s="5" t="s">
        <v>949</v>
      </c>
      <c r="K632" s="25">
        <v>1</v>
      </c>
      <c r="L632" s="25">
        <v>0</v>
      </c>
      <c r="M632" s="5">
        <v>5</v>
      </c>
      <c r="N632" s="19">
        <v>-30.7</v>
      </c>
      <c r="O632" s="19" t="s">
        <v>919</v>
      </c>
    </row>
    <row r="633" spans="1:17" s="22" customFormat="1" x14ac:dyDescent="0.2">
      <c r="A633" s="19">
        <v>264.16365000000002</v>
      </c>
      <c r="B633" s="19">
        <v>0</v>
      </c>
      <c r="C633" s="19">
        <v>0</v>
      </c>
      <c r="D633" s="19">
        <v>264.16365000000002</v>
      </c>
      <c r="E633" s="19">
        <v>264.16365000000002</v>
      </c>
      <c r="F633" s="5" t="s">
        <v>916</v>
      </c>
      <c r="G633" s="24">
        <v>32.200000000000003</v>
      </c>
      <c r="H633" s="24">
        <v>105.28</v>
      </c>
      <c r="I633" s="5" t="s">
        <v>917</v>
      </c>
      <c r="J633" s="5" t="s">
        <v>950</v>
      </c>
      <c r="K633" s="25">
        <v>1</v>
      </c>
      <c r="L633" s="25">
        <v>0</v>
      </c>
      <c r="M633" s="5">
        <v>0</v>
      </c>
      <c r="N633" s="19">
        <v>-30.8</v>
      </c>
      <c r="O633" s="19" t="s">
        <v>919</v>
      </c>
    </row>
    <row r="634" spans="1:17" s="22" customFormat="1" x14ac:dyDescent="0.2">
      <c r="A634" s="19">
        <v>266.71636999999998</v>
      </c>
      <c r="B634" s="19">
        <v>0</v>
      </c>
      <c r="C634" s="19">
        <v>0</v>
      </c>
      <c r="D634" s="19">
        <v>266.71636999999998</v>
      </c>
      <c r="E634" s="19">
        <v>266.71636999999998</v>
      </c>
      <c r="F634" s="5" t="s">
        <v>916</v>
      </c>
      <c r="G634" s="24">
        <v>32.200000000000003</v>
      </c>
      <c r="H634" s="24">
        <v>105.28</v>
      </c>
      <c r="I634" s="5" t="s">
        <v>917</v>
      </c>
      <c r="J634" s="5" t="s">
        <v>951</v>
      </c>
      <c r="K634" s="25">
        <v>1</v>
      </c>
      <c r="L634" s="25">
        <v>0</v>
      </c>
      <c r="M634" s="5">
        <v>5</v>
      </c>
      <c r="N634" s="19">
        <v>-31</v>
      </c>
      <c r="O634" s="19" t="s">
        <v>919</v>
      </c>
    </row>
    <row r="635" spans="1:17" s="22" customFormat="1" x14ac:dyDescent="0.2">
      <c r="A635" s="19">
        <v>266.98442999999997</v>
      </c>
      <c r="B635" s="19">
        <v>0</v>
      </c>
      <c r="C635" s="19">
        <v>0</v>
      </c>
      <c r="D635" s="19">
        <v>266.98442999999997</v>
      </c>
      <c r="E635" s="19">
        <v>266.98442999999997</v>
      </c>
      <c r="F635" s="5" t="s">
        <v>916</v>
      </c>
      <c r="G635" s="24">
        <v>32.200000000000003</v>
      </c>
      <c r="H635" s="24">
        <v>105.28</v>
      </c>
      <c r="I635" s="5" t="s">
        <v>917</v>
      </c>
      <c r="J635" s="5" t="s">
        <v>952</v>
      </c>
      <c r="K635" s="25">
        <v>1</v>
      </c>
      <c r="L635" s="25">
        <v>0</v>
      </c>
      <c r="M635" s="5">
        <v>0</v>
      </c>
      <c r="N635" s="19">
        <v>-30.9</v>
      </c>
      <c r="O635" s="19" t="s">
        <v>919</v>
      </c>
    </row>
    <row r="636" spans="1:17" s="22" customFormat="1" x14ac:dyDescent="0.2">
      <c r="A636" s="19">
        <v>267.85809</v>
      </c>
      <c r="B636" s="19">
        <v>0</v>
      </c>
      <c r="C636" s="19">
        <v>0</v>
      </c>
      <c r="D636" s="19">
        <v>267.85809</v>
      </c>
      <c r="E636" s="19">
        <v>267.85809</v>
      </c>
      <c r="F636" s="5" t="s">
        <v>916</v>
      </c>
      <c r="G636" s="24">
        <v>32.200000000000003</v>
      </c>
      <c r="H636" s="24">
        <v>105.28</v>
      </c>
      <c r="I636" s="5" t="s">
        <v>917</v>
      </c>
      <c r="J636" s="5" t="s">
        <v>953</v>
      </c>
      <c r="K636" s="25">
        <v>1</v>
      </c>
      <c r="L636" s="25">
        <v>0</v>
      </c>
      <c r="M636" s="5">
        <v>0</v>
      </c>
      <c r="N636" s="19">
        <v>-29.4</v>
      </c>
      <c r="O636" s="19" t="s">
        <v>919</v>
      </c>
    </row>
    <row r="637" spans="1:17" s="22" customFormat="1" x14ac:dyDescent="0.2">
      <c r="A637" s="19">
        <v>268.88639000000001</v>
      </c>
      <c r="B637" s="19">
        <v>0</v>
      </c>
      <c r="C637" s="19">
        <v>0</v>
      </c>
      <c r="D637" s="19">
        <v>268.88639000000001</v>
      </c>
      <c r="E637" s="19">
        <v>268.88639000000001</v>
      </c>
      <c r="F637" s="5" t="s">
        <v>916</v>
      </c>
      <c r="G637" s="24">
        <v>32.200000000000003</v>
      </c>
      <c r="H637" s="24">
        <v>105.28</v>
      </c>
      <c r="I637" s="5" t="s">
        <v>917</v>
      </c>
      <c r="J637" s="5" t="s">
        <v>954</v>
      </c>
      <c r="K637" s="25">
        <v>1</v>
      </c>
      <c r="L637" s="25">
        <v>0</v>
      </c>
      <c r="M637" s="5">
        <v>0</v>
      </c>
      <c r="N637" s="19">
        <v>-31.5</v>
      </c>
      <c r="O637" s="19" t="s">
        <v>919</v>
      </c>
    </row>
    <row r="638" spans="1:17" s="22" customFormat="1" x14ac:dyDescent="0.2">
      <c r="A638" s="19">
        <v>268.96976000000001</v>
      </c>
      <c r="B638" s="19">
        <v>0</v>
      </c>
      <c r="C638" s="19">
        <v>0</v>
      </c>
      <c r="D638" s="19">
        <v>268.96976000000001</v>
      </c>
      <c r="E638" s="19">
        <v>268.96976000000001</v>
      </c>
      <c r="F638" s="5" t="s">
        <v>916</v>
      </c>
      <c r="G638" s="24">
        <v>32.200000000000003</v>
      </c>
      <c r="H638" s="24">
        <v>105.28</v>
      </c>
      <c r="I638" s="5" t="s">
        <v>917</v>
      </c>
      <c r="J638" s="5" t="s">
        <v>955</v>
      </c>
      <c r="K638" s="25">
        <v>1</v>
      </c>
      <c r="L638" s="25">
        <v>0</v>
      </c>
      <c r="M638" s="5">
        <v>0</v>
      </c>
      <c r="N638" s="19">
        <v>-31</v>
      </c>
      <c r="O638" s="19" t="s">
        <v>919</v>
      </c>
    </row>
    <row r="639" spans="1:17" s="22" customFormat="1" x14ac:dyDescent="0.2">
      <c r="A639" s="19">
        <v>269.67845999999997</v>
      </c>
      <c r="B639" s="19">
        <v>0</v>
      </c>
      <c r="C639" s="19">
        <v>0</v>
      </c>
      <c r="D639" s="19">
        <v>269.67845999999997</v>
      </c>
      <c r="E639" s="19">
        <v>269.67845999999997</v>
      </c>
      <c r="F639" s="5" t="s">
        <v>916</v>
      </c>
      <c r="G639" s="24">
        <v>32.200000000000003</v>
      </c>
      <c r="H639" s="24">
        <v>105.28</v>
      </c>
      <c r="I639" s="5" t="s">
        <v>917</v>
      </c>
      <c r="J639" s="5" t="s">
        <v>956</v>
      </c>
      <c r="K639" s="25">
        <v>1</v>
      </c>
      <c r="L639" s="25">
        <v>0</v>
      </c>
      <c r="M639" s="5">
        <v>2</v>
      </c>
      <c r="N639" s="19">
        <v>-30.6</v>
      </c>
      <c r="O639" s="19" t="s">
        <v>919</v>
      </c>
    </row>
    <row r="640" spans="1:17" s="22" customFormat="1" x14ac:dyDescent="0.2">
      <c r="A640" s="19">
        <v>262</v>
      </c>
      <c r="B640" s="19">
        <f>ABS(A640-D640)</f>
        <v>9.8300000000000125</v>
      </c>
      <c r="C640" s="19">
        <f>ABS(E640-A640)</f>
        <v>6.8000000000000114</v>
      </c>
      <c r="D640" s="26">
        <v>252.17</v>
      </c>
      <c r="E640" s="26">
        <v>268.8</v>
      </c>
      <c r="F640" s="27" t="s">
        <v>851</v>
      </c>
      <c r="G640" s="24">
        <v>48.496045000000002</v>
      </c>
      <c r="H640" s="24">
        <v>7.6508719999999997</v>
      </c>
      <c r="I640" s="27" t="s">
        <v>604</v>
      </c>
      <c r="J640" s="31">
        <v>283111</v>
      </c>
      <c r="K640" s="32">
        <v>0</v>
      </c>
      <c r="L640" s="32">
        <v>0</v>
      </c>
      <c r="M640" s="5">
        <v>0</v>
      </c>
      <c r="N640" s="26">
        <v>-28.359000000000002</v>
      </c>
      <c r="O640" s="26" t="s">
        <v>1099</v>
      </c>
    </row>
    <row r="641" spans="1:15" s="22" customFormat="1" x14ac:dyDescent="0.2">
      <c r="A641" s="19">
        <v>262</v>
      </c>
      <c r="B641" s="19">
        <f>ABS(A641-D641)</f>
        <v>9.8300000000000125</v>
      </c>
      <c r="C641" s="19">
        <f>ABS(E641-A641)</f>
        <v>6.8000000000000114</v>
      </c>
      <c r="D641" s="26">
        <v>252.17</v>
      </c>
      <c r="E641" s="26">
        <v>268.8</v>
      </c>
      <c r="F641" s="27" t="s">
        <v>851</v>
      </c>
      <c r="G641" s="24">
        <v>48.496045000000002</v>
      </c>
      <c r="H641" s="24">
        <v>7.6508719999999997</v>
      </c>
      <c r="I641" s="27" t="s">
        <v>604</v>
      </c>
      <c r="J641" s="31">
        <v>26489</v>
      </c>
      <c r="K641" s="32">
        <v>0</v>
      </c>
      <c r="L641" s="32">
        <v>0</v>
      </c>
      <c r="M641" s="5">
        <v>0</v>
      </c>
      <c r="N641" s="26">
        <f>AVERAGE(-26.176,-26.328,-26.578)</f>
        <v>-26.360666666666663</v>
      </c>
      <c r="O641" s="26" t="s">
        <v>1099</v>
      </c>
    </row>
    <row r="642" spans="1:15" s="22" customFormat="1" x14ac:dyDescent="0.2">
      <c r="A642" s="19">
        <f>(D642+E642)/2</f>
        <v>298.10500000000002</v>
      </c>
      <c r="B642" s="19">
        <f t="shared" ref="B642:B649" si="65">A642-D642</f>
        <v>25.095000000000027</v>
      </c>
      <c r="C642" s="19">
        <f t="shared" ref="C642:C649" si="66">E642-A642</f>
        <v>25.09499999999997</v>
      </c>
      <c r="D642" s="19">
        <v>273.01</v>
      </c>
      <c r="E642" s="19">
        <v>323.2</v>
      </c>
      <c r="F642" s="5" t="s">
        <v>905</v>
      </c>
      <c r="G642" s="24">
        <v>-17.3</v>
      </c>
      <c r="H642" s="24">
        <v>124.1</v>
      </c>
      <c r="I642" s="5" t="s">
        <v>483</v>
      </c>
      <c r="J642" s="19" t="s">
        <v>482</v>
      </c>
      <c r="K642" s="25">
        <v>0</v>
      </c>
      <c r="L642" s="25">
        <v>0</v>
      </c>
      <c r="M642" s="5">
        <v>10</v>
      </c>
      <c r="N642" s="19">
        <v>-30.9</v>
      </c>
      <c r="O642" s="19" t="s">
        <v>481</v>
      </c>
    </row>
    <row r="643" spans="1:15" s="22" customFormat="1" x14ac:dyDescent="0.2">
      <c r="A643" s="19">
        <f>(D643+E643)/2</f>
        <v>298.10500000000002</v>
      </c>
      <c r="B643" s="19">
        <f t="shared" si="65"/>
        <v>25.095000000000027</v>
      </c>
      <c r="C643" s="19">
        <f t="shared" si="66"/>
        <v>25.09499999999997</v>
      </c>
      <c r="D643" s="19">
        <v>273.01</v>
      </c>
      <c r="E643" s="19">
        <v>323.2</v>
      </c>
      <c r="F643" s="5" t="s">
        <v>905</v>
      </c>
      <c r="G643" s="24">
        <v>-17.3</v>
      </c>
      <c r="H643" s="24">
        <v>124.1</v>
      </c>
      <c r="I643" s="5" t="s">
        <v>483</v>
      </c>
      <c r="J643" s="19" t="s">
        <v>484</v>
      </c>
      <c r="K643" s="25">
        <v>0</v>
      </c>
      <c r="L643" s="25">
        <v>0</v>
      </c>
      <c r="M643" s="5">
        <v>10</v>
      </c>
      <c r="N643" s="19">
        <v>-31.3</v>
      </c>
      <c r="O643" s="19" t="s">
        <v>481</v>
      </c>
    </row>
    <row r="644" spans="1:15" s="22" customFormat="1" x14ac:dyDescent="0.2">
      <c r="A644" s="19">
        <f>(D644+E644)/2</f>
        <v>298.10500000000002</v>
      </c>
      <c r="B644" s="19">
        <f t="shared" si="65"/>
        <v>25.095000000000027</v>
      </c>
      <c r="C644" s="19">
        <f t="shared" si="66"/>
        <v>25.09499999999997</v>
      </c>
      <c r="D644" s="19">
        <v>273.01</v>
      </c>
      <c r="E644" s="19">
        <v>323.2</v>
      </c>
      <c r="F644" s="5" t="s">
        <v>908</v>
      </c>
      <c r="G644" s="24">
        <v>-17.3</v>
      </c>
      <c r="H644" s="24">
        <v>124.1</v>
      </c>
      <c r="I644" s="5" t="s">
        <v>483</v>
      </c>
      <c r="J644" s="19" t="s">
        <v>485</v>
      </c>
      <c r="K644" s="25">
        <v>0</v>
      </c>
      <c r="L644" s="25">
        <v>0</v>
      </c>
      <c r="M644" s="5">
        <v>10</v>
      </c>
      <c r="N644" s="19">
        <v>-31</v>
      </c>
      <c r="O644" s="19" t="s">
        <v>481</v>
      </c>
    </row>
    <row r="645" spans="1:15" s="22" customFormat="1" x14ac:dyDescent="0.2">
      <c r="A645" s="19">
        <f>(D645+E645)/2</f>
        <v>298.10500000000002</v>
      </c>
      <c r="B645" s="19">
        <f t="shared" si="65"/>
        <v>25.095000000000027</v>
      </c>
      <c r="C645" s="19">
        <f t="shared" si="66"/>
        <v>25.09499999999997</v>
      </c>
      <c r="D645" s="19">
        <v>273.01</v>
      </c>
      <c r="E645" s="19">
        <v>323.2</v>
      </c>
      <c r="F645" s="5" t="s">
        <v>905</v>
      </c>
      <c r="G645" s="24">
        <v>-17.3</v>
      </c>
      <c r="H645" s="24">
        <v>124.1</v>
      </c>
      <c r="I645" s="5" t="s">
        <v>483</v>
      </c>
      <c r="J645" s="19" t="s">
        <v>486</v>
      </c>
      <c r="K645" s="25">
        <v>0</v>
      </c>
      <c r="L645" s="25">
        <v>0</v>
      </c>
      <c r="M645" s="5">
        <v>10</v>
      </c>
      <c r="N645" s="19">
        <v>-30.4</v>
      </c>
      <c r="O645" s="19" t="s">
        <v>481</v>
      </c>
    </row>
    <row r="646" spans="1:15" s="22" customFormat="1" x14ac:dyDescent="0.2">
      <c r="A646" s="19">
        <v>338.8</v>
      </c>
      <c r="B646" s="19">
        <f t="shared" si="65"/>
        <v>7.9000000000000341</v>
      </c>
      <c r="C646" s="19">
        <f t="shared" si="66"/>
        <v>7.8999999999999773</v>
      </c>
      <c r="D646" s="19">
        <v>330.9</v>
      </c>
      <c r="E646" s="19">
        <v>346.7</v>
      </c>
      <c r="F646" s="5" t="s">
        <v>906</v>
      </c>
      <c r="G646" s="24">
        <v>-17.3</v>
      </c>
      <c r="H646" s="24">
        <v>124.1</v>
      </c>
      <c r="I646" s="5" t="s">
        <v>483</v>
      </c>
      <c r="J646" s="19" t="s">
        <v>487</v>
      </c>
      <c r="K646" s="25">
        <v>0</v>
      </c>
      <c r="L646" s="25">
        <v>0</v>
      </c>
      <c r="M646" s="5">
        <v>10</v>
      </c>
      <c r="N646" s="19">
        <v>-30.4</v>
      </c>
      <c r="O646" s="19" t="s">
        <v>481</v>
      </c>
    </row>
    <row r="647" spans="1:15" s="22" customFormat="1" x14ac:dyDescent="0.2">
      <c r="A647" s="19">
        <f t="shared" ref="A647:A652" si="67">(D647+E647)/2</f>
        <v>338.79999999999995</v>
      </c>
      <c r="B647" s="19">
        <f t="shared" si="65"/>
        <v>7.8999999999999773</v>
      </c>
      <c r="C647" s="19">
        <f t="shared" si="66"/>
        <v>7.9000000000000341</v>
      </c>
      <c r="D647" s="19">
        <v>330.9</v>
      </c>
      <c r="E647" s="19">
        <v>346.7</v>
      </c>
      <c r="F647" s="5" t="s">
        <v>906</v>
      </c>
      <c r="G647" s="24">
        <v>-17.3</v>
      </c>
      <c r="H647" s="24">
        <v>124.1</v>
      </c>
      <c r="I647" s="5" t="s">
        <v>483</v>
      </c>
      <c r="J647" s="19" t="s">
        <v>488</v>
      </c>
      <c r="K647" s="25">
        <v>0</v>
      </c>
      <c r="L647" s="25">
        <v>0</v>
      </c>
      <c r="M647" s="5">
        <v>10</v>
      </c>
      <c r="N647" s="19">
        <v>-29.6</v>
      </c>
      <c r="O647" s="19" t="s">
        <v>481</v>
      </c>
    </row>
    <row r="648" spans="1:15" s="22" customFormat="1" x14ac:dyDescent="0.2">
      <c r="A648" s="19">
        <f t="shared" si="67"/>
        <v>338.79999999999995</v>
      </c>
      <c r="B648" s="19">
        <f t="shared" si="65"/>
        <v>7.8999999999999773</v>
      </c>
      <c r="C648" s="19">
        <f t="shared" si="66"/>
        <v>7.9000000000000341</v>
      </c>
      <c r="D648" s="19">
        <v>330.9</v>
      </c>
      <c r="E648" s="19">
        <v>346.7</v>
      </c>
      <c r="F648" s="5" t="s">
        <v>909</v>
      </c>
      <c r="G648" s="24">
        <v>-17.3</v>
      </c>
      <c r="H648" s="24">
        <v>124.1</v>
      </c>
      <c r="I648" s="5" t="s">
        <v>483</v>
      </c>
      <c r="J648" s="19" t="s">
        <v>489</v>
      </c>
      <c r="K648" s="25">
        <v>0</v>
      </c>
      <c r="L648" s="25">
        <v>0</v>
      </c>
      <c r="M648" s="5">
        <v>10</v>
      </c>
      <c r="N648" s="19">
        <v>-28.9</v>
      </c>
      <c r="O648" s="19" t="s">
        <v>481</v>
      </c>
    </row>
    <row r="649" spans="1:15" s="22" customFormat="1" x14ac:dyDescent="0.2">
      <c r="A649" s="19">
        <f t="shared" si="67"/>
        <v>338.79999999999995</v>
      </c>
      <c r="B649" s="19">
        <f t="shared" si="65"/>
        <v>7.8999999999999773</v>
      </c>
      <c r="C649" s="19">
        <f t="shared" si="66"/>
        <v>7.9000000000000341</v>
      </c>
      <c r="D649" s="19">
        <v>330.9</v>
      </c>
      <c r="E649" s="19">
        <v>346.7</v>
      </c>
      <c r="F649" s="5" t="s">
        <v>906</v>
      </c>
      <c r="G649" s="24">
        <v>-17.3</v>
      </c>
      <c r="H649" s="24">
        <v>124.1</v>
      </c>
      <c r="I649" s="5" t="s">
        <v>483</v>
      </c>
      <c r="J649" s="19" t="s">
        <v>490</v>
      </c>
      <c r="K649" s="25">
        <v>0</v>
      </c>
      <c r="L649" s="25">
        <v>0</v>
      </c>
      <c r="M649" s="5">
        <v>10</v>
      </c>
      <c r="N649" s="19">
        <v>-30.7</v>
      </c>
      <c r="O649" s="19" t="s">
        <v>481</v>
      </c>
    </row>
    <row r="650" spans="1:15" s="22" customFormat="1" x14ac:dyDescent="0.2">
      <c r="A650" s="19">
        <f t="shared" si="67"/>
        <v>344.9</v>
      </c>
      <c r="B650" s="19">
        <f>A650-D650</f>
        <v>14</v>
      </c>
      <c r="C650" s="19">
        <f>E650-A650</f>
        <v>14</v>
      </c>
      <c r="D650" s="19">
        <v>330.9</v>
      </c>
      <c r="E650" s="19">
        <v>358.9</v>
      </c>
      <c r="F650" s="5" t="s">
        <v>907</v>
      </c>
      <c r="G650" s="24">
        <v>-17.3</v>
      </c>
      <c r="H650" s="24">
        <v>124.1</v>
      </c>
      <c r="I650" s="5" t="s">
        <v>483</v>
      </c>
      <c r="J650" s="19" t="s">
        <v>491</v>
      </c>
      <c r="K650" s="25">
        <v>0</v>
      </c>
      <c r="L650" s="25">
        <v>0</v>
      </c>
      <c r="M650" s="5">
        <v>10</v>
      </c>
      <c r="N650" s="19">
        <v>-29.4</v>
      </c>
      <c r="O650" s="19" t="s">
        <v>481</v>
      </c>
    </row>
    <row r="651" spans="1:15" s="22" customFormat="1" x14ac:dyDescent="0.2">
      <c r="A651" s="19">
        <f t="shared" si="67"/>
        <v>344.9</v>
      </c>
      <c r="B651" s="19">
        <f>A651-D651</f>
        <v>14</v>
      </c>
      <c r="C651" s="19">
        <f>E651-A651</f>
        <v>14</v>
      </c>
      <c r="D651" s="19">
        <v>330.9</v>
      </c>
      <c r="E651" s="19">
        <v>358.9</v>
      </c>
      <c r="F651" s="5" t="s">
        <v>907</v>
      </c>
      <c r="G651" s="24">
        <v>-17.3</v>
      </c>
      <c r="H651" s="24">
        <v>124.1</v>
      </c>
      <c r="I651" s="5" t="s">
        <v>483</v>
      </c>
      <c r="J651" s="19" t="s">
        <v>492</v>
      </c>
      <c r="K651" s="25">
        <v>0</v>
      </c>
      <c r="L651" s="25">
        <v>0</v>
      </c>
      <c r="M651" s="5">
        <v>10</v>
      </c>
      <c r="N651" s="19">
        <v>-29.7</v>
      </c>
      <c r="O651" s="19" t="s">
        <v>481</v>
      </c>
    </row>
    <row r="652" spans="1:15" s="22" customFormat="1" x14ac:dyDescent="0.2">
      <c r="A652" s="19">
        <f t="shared" si="67"/>
        <v>351.54999999999995</v>
      </c>
      <c r="B652" s="19">
        <f>A652-D652</f>
        <v>20.649999999999977</v>
      </c>
      <c r="C652" s="19">
        <f>E652-A652</f>
        <v>20.650000000000034</v>
      </c>
      <c r="D652" s="19">
        <v>330.9</v>
      </c>
      <c r="E652" s="19">
        <v>372.2</v>
      </c>
      <c r="F652" s="5" t="s">
        <v>911</v>
      </c>
      <c r="G652" s="24">
        <v>-17.3</v>
      </c>
      <c r="H652" s="24">
        <v>124.1</v>
      </c>
      <c r="I652" s="5" t="s">
        <v>483</v>
      </c>
      <c r="J652" s="19" t="s">
        <v>493</v>
      </c>
      <c r="K652" s="25">
        <v>0</v>
      </c>
      <c r="L652" s="25">
        <v>0</v>
      </c>
      <c r="M652" s="5">
        <v>10</v>
      </c>
      <c r="N652" s="19">
        <v>-30.4</v>
      </c>
      <c r="O652" s="19" t="s">
        <v>481</v>
      </c>
    </row>
    <row r="653" spans="1:15" s="22" customFormat="1" x14ac:dyDescent="0.2">
      <c r="A653" s="19">
        <f t="shared" ref="A653:A658" si="68">(D653+E653)/2</f>
        <v>359.45</v>
      </c>
      <c r="B653" s="19">
        <f t="shared" ref="B653:B658" si="69">A653-D653</f>
        <v>12.75</v>
      </c>
      <c r="C653" s="19">
        <f t="shared" ref="C653:C658" si="70">E653-A653</f>
        <v>12.75</v>
      </c>
      <c r="D653" s="19">
        <v>346.7</v>
      </c>
      <c r="E653" s="19">
        <v>372.2</v>
      </c>
      <c r="F653" s="5" t="s">
        <v>910</v>
      </c>
      <c r="G653" s="24">
        <v>-17.3</v>
      </c>
      <c r="H653" s="24">
        <v>124.1</v>
      </c>
      <c r="I653" s="5" t="s">
        <v>483</v>
      </c>
      <c r="J653" s="19" t="s">
        <v>494</v>
      </c>
      <c r="K653" s="25">
        <v>0</v>
      </c>
      <c r="L653" s="25">
        <v>0</v>
      </c>
      <c r="M653" s="5">
        <v>10</v>
      </c>
      <c r="N653" s="19">
        <v>-30.4</v>
      </c>
      <c r="O653" s="19" t="s">
        <v>481</v>
      </c>
    </row>
    <row r="654" spans="1:15" s="22" customFormat="1" x14ac:dyDescent="0.2">
      <c r="A654" s="19">
        <f t="shared" si="68"/>
        <v>359.45</v>
      </c>
      <c r="B654" s="19">
        <f t="shared" si="69"/>
        <v>12.75</v>
      </c>
      <c r="C654" s="19">
        <f t="shared" si="70"/>
        <v>12.75</v>
      </c>
      <c r="D654" s="19">
        <v>346.7</v>
      </c>
      <c r="E654" s="19">
        <v>372.2</v>
      </c>
      <c r="F654" s="5" t="s">
        <v>910</v>
      </c>
      <c r="G654" s="24">
        <v>-17.3</v>
      </c>
      <c r="H654" s="24">
        <v>124.1</v>
      </c>
      <c r="I654" s="5" t="s">
        <v>483</v>
      </c>
      <c r="J654" s="19" t="s">
        <v>495</v>
      </c>
      <c r="K654" s="25">
        <v>0</v>
      </c>
      <c r="L654" s="25">
        <v>0</v>
      </c>
      <c r="M654" s="5">
        <v>10</v>
      </c>
      <c r="N654" s="19">
        <v>-30.7</v>
      </c>
      <c r="O654" s="19" t="s">
        <v>481</v>
      </c>
    </row>
    <row r="655" spans="1:15" s="22" customFormat="1" x14ac:dyDescent="0.2">
      <c r="A655" s="19">
        <f t="shared" si="68"/>
        <v>359.45</v>
      </c>
      <c r="B655" s="19">
        <f t="shared" si="69"/>
        <v>12.75</v>
      </c>
      <c r="C655" s="19">
        <f t="shared" si="70"/>
        <v>12.75</v>
      </c>
      <c r="D655" s="19">
        <v>346.7</v>
      </c>
      <c r="E655" s="19">
        <v>372.2</v>
      </c>
      <c r="F655" s="5" t="s">
        <v>910</v>
      </c>
      <c r="G655" s="24">
        <v>-17.3</v>
      </c>
      <c r="H655" s="24">
        <v>124.1</v>
      </c>
      <c r="I655" s="5" t="s">
        <v>483</v>
      </c>
      <c r="J655" s="19" t="s">
        <v>496</v>
      </c>
      <c r="K655" s="25">
        <v>0</v>
      </c>
      <c r="L655" s="25">
        <v>0</v>
      </c>
      <c r="M655" s="5">
        <v>10</v>
      </c>
      <c r="N655" s="19">
        <v>-31</v>
      </c>
      <c r="O655" s="19" t="s">
        <v>481</v>
      </c>
    </row>
    <row r="656" spans="1:15" s="22" customFormat="1" x14ac:dyDescent="0.2">
      <c r="A656" s="19">
        <f t="shared" si="68"/>
        <v>359.45</v>
      </c>
      <c r="B656" s="19">
        <f t="shared" si="69"/>
        <v>12.75</v>
      </c>
      <c r="C656" s="19">
        <f t="shared" si="70"/>
        <v>12.75</v>
      </c>
      <c r="D656" s="19">
        <v>346.7</v>
      </c>
      <c r="E656" s="19">
        <v>372.2</v>
      </c>
      <c r="F656" s="5" t="s">
        <v>910</v>
      </c>
      <c r="G656" s="24">
        <v>-17.3</v>
      </c>
      <c r="H656" s="24">
        <v>124.1</v>
      </c>
      <c r="I656" s="5" t="s">
        <v>483</v>
      </c>
      <c r="J656" s="19" t="s">
        <v>497</v>
      </c>
      <c r="K656" s="25">
        <v>0</v>
      </c>
      <c r="L656" s="25">
        <v>0</v>
      </c>
      <c r="M656" s="5">
        <v>10</v>
      </c>
      <c r="N656" s="19">
        <v>-31</v>
      </c>
      <c r="O656" s="19" t="s">
        <v>481</v>
      </c>
    </row>
    <row r="657" spans="1:25" s="22" customFormat="1" x14ac:dyDescent="0.2">
      <c r="A657" s="19">
        <f t="shared" si="68"/>
        <v>359.45</v>
      </c>
      <c r="B657" s="19">
        <f t="shared" si="69"/>
        <v>12.75</v>
      </c>
      <c r="C657" s="19">
        <f t="shared" si="70"/>
        <v>12.75</v>
      </c>
      <c r="D657" s="19">
        <v>346.7</v>
      </c>
      <c r="E657" s="19">
        <v>372.2</v>
      </c>
      <c r="F657" s="5" t="s">
        <v>910</v>
      </c>
      <c r="G657" s="24">
        <v>-17.3</v>
      </c>
      <c r="H657" s="24">
        <v>124.1</v>
      </c>
      <c r="I657" s="5" t="s">
        <v>483</v>
      </c>
      <c r="J657" s="19" t="s">
        <v>498</v>
      </c>
      <c r="K657" s="25">
        <v>0</v>
      </c>
      <c r="L657" s="25">
        <v>0</v>
      </c>
      <c r="M657" s="5">
        <v>10</v>
      </c>
      <c r="N657" s="19">
        <v>-30.6</v>
      </c>
      <c r="O657" s="19" t="s">
        <v>481</v>
      </c>
    </row>
    <row r="658" spans="1:25" s="22" customFormat="1" x14ac:dyDescent="0.2">
      <c r="A658" s="19">
        <f t="shared" si="68"/>
        <v>359.45</v>
      </c>
      <c r="B658" s="19">
        <f t="shared" si="69"/>
        <v>12.75</v>
      </c>
      <c r="C658" s="19">
        <f t="shared" si="70"/>
        <v>12.75</v>
      </c>
      <c r="D658" s="19">
        <v>346.7</v>
      </c>
      <c r="E658" s="19">
        <v>372.2</v>
      </c>
      <c r="F658" s="5" t="s">
        <v>910</v>
      </c>
      <c r="G658" s="24">
        <v>-17.3</v>
      </c>
      <c r="H658" s="24">
        <v>124.1</v>
      </c>
      <c r="I658" s="5" t="s">
        <v>483</v>
      </c>
      <c r="J658" s="19" t="s">
        <v>499</v>
      </c>
      <c r="K658" s="25">
        <v>0</v>
      </c>
      <c r="L658" s="25">
        <v>0</v>
      </c>
      <c r="M658" s="5">
        <v>10</v>
      </c>
      <c r="N658" s="19">
        <v>-30.7</v>
      </c>
      <c r="O658" s="19" t="s">
        <v>481</v>
      </c>
    </row>
    <row r="659" spans="1:25" s="22" customFormat="1" x14ac:dyDescent="0.2">
      <c r="A659" s="19">
        <v>339</v>
      </c>
      <c r="B659" s="19">
        <f>ABS(A659-D659)</f>
        <v>8.1000000000000227</v>
      </c>
      <c r="C659" s="19">
        <f t="shared" ref="C659:C684" si="71">ABS(E659-A659)</f>
        <v>7.6999999999999886</v>
      </c>
      <c r="D659" s="19">
        <v>330.9</v>
      </c>
      <c r="E659" s="19">
        <v>346.7</v>
      </c>
      <c r="F659" s="5" t="s">
        <v>852</v>
      </c>
      <c r="G659" s="24">
        <v>46.183100000000003</v>
      </c>
      <c r="H659" s="24">
        <v>-103.39490000000001</v>
      </c>
      <c r="I659" s="5" t="s">
        <v>853</v>
      </c>
      <c r="J659" s="5" t="s">
        <v>854</v>
      </c>
      <c r="K659" s="25">
        <v>0</v>
      </c>
      <c r="L659" s="25">
        <v>0</v>
      </c>
      <c r="M659" s="5">
        <v>0</v>
      </c>
      <c r="N659" s="19">
        <v>-30.5</v>
      </c>
      <c r="O659" s="19" t="s">
        <v>855</v>
      </c>
    </row>
    <row r="660" spans="1:25" s="22" customFormat="1" x14ac:dyDescent="0.2">
      <c r="A660" s="26">
        <v>353</v>
      </c>
      <c r="B660" s="19">
        <f>ABS(A660-D660)</f>
        <v>6.3000000000000114</v>
      </c>
      <c r="C660" s="19">
        <f t="shared" si="71"/>
        <v>5.8999999999999773</v>
      </c>
      <c r="D660" s="26">
        <v>346.7</v>
      </c>
      <c r="E660" s="26">
        <v>358.9</v>
      </c>
      <c r="F660" s="27" t="s">
        <v>857</v>
      </c>
      <c r="G660" s="24">
        <v>34.377943000000002</v>
      </c>
      <c r="H660" s="24">
        <v>-100.376198</v>
      </c>
      <c r="I660" s="28" t="s">
        <v>588</v>
      </c>
      <c r="J660" s="28">
        <v>272129</v>
      </c>
      <c r="K660" s="29">
        <v>0</v>
      </c>
      <c r="L660" s="29">
        <v>0</v>
      </c>
      <c r="M660" s="5">
        <v>0</v>
      </c>
      <c r="N660" s="30">
        <f>AVERAGE(-28.84,-28.8,-28.5)</f>
        <v>-28.713333333333335</v>
      </c>
      <c r="O660" s="26" t="s">
        <v>1099</v>
      </c>
    </row>
    <row r="661" spans="1:25" s="22" customFormat="1" x14ac:dyDescent="0.2">
      <c r="A661" s="26">
        <v>353</v>
      </c>
      <c r="B661" s="19">
        <f>ABS(A661-D661)</f>
        <v>6.3000000000000114</v>
      </c>
      <c r="C661" s="19">
        <f t="shared" si="71"/>
        <v>5.8999999999999773</v>
      </c>
      <c r="D661" s="26">
        <v>346.7</v>
      </c>
      <c r="E661" s="26">
        <v>358.9</v>
      </c>
      <c r="F661" s="27" t="s">
        <v>857</v>
      </c>
      <c r="G661" s="24">
        <v>34.377943000000002</v>
      </c>
      <c r="H661" s="24">
        <v>-100.376198</v>
      </c>
      <c r="I661" s="28" t="s">
        <v>588</v>
      </c>
      <c r="J661" s="31">
        <v>272494</v>
      </c>
      <c r="K661" s="32">
        <v>0</v>
      </c>
      <c r="L661" s="32">
        <v>0</v>
      </c>
      <c r="M661" s="5">
        <v>0</v>
      </c>
      <c r="N661" s="26">
        <v>-33.008499999999998</v>
      </c>
      <c r="O661" s="26" t="s">
        <v>1099</v>
      </c>
    </row>
    <row r="662" spans="1:25" x14ac:dyDescent="0.2">
      <c r="A662" s="19">
        <v>360</v>
      </c>
      <c r="B662" s="19">
        <f t="shared" ref="B662:B678" si="72">ABS(A662-D662)</f>
        <v>15.800000000000011</v>
      </c>
      <c r="C662" s="19">
        <f t="shared" si="71"/>
        <v>12.199999999999989</v>
      </c>
      <c r="D662" s="19">
        <v>375.8</v>
      </c>
      <c r="E662" s="19">
        <v>372.2</v>
      </c>
      <c r="F662" s="5" t="s">
        <v>1047</v>
      </c>
      <c r="G662" s="24">
        <v>50.5</v>
      </c>
      <c r="H662" s="24">
        <v>20.3</v>
      </c>
      <c r="I662" s="5" t="s">
        <v>1192</v>
      </c>
      <c r="J662" s="5">
        <v>70.05</v>
      </c>
      <c r="K662" s="25">
        <v>1</v>
      </c>
      <c r="L662" s="25">
        <v>0</v>
      </c>
      <c r="M662" s="5">
        <v>0</v>
      </c>
      <c r="N662" s="19">
        <v>-31.7</v>
      </c>
      <c r="O662" s="19" t="s">
        <v>1193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</row>
    <row r="663" spans="1:25" x14ac:dyDescent="0.2">
      <c r="A663" s="19">
        <v>362</v>
      </c>
      <c r="B663" s="19">
        <f t="shared" si="72"/>
        <v>13.800000000000011</v>
      </c>
      <c r="C663" s="19">
        <f t="shared" si="71"/>
        <v>10.199999999999989</v>
      </c>
      <c r="D663" s="19">
        <v>375.8</v>
      </c>
      <c r="E663" s="19">
        <v>372.2</v>
      </c>
      <c r="F663" s="5" t="s">
        <v>1047</v>
      </c>
      <c r="G663" s="24">
        <v>50.5</v>
      </c>
      <c r="H663" s="24">
        <v>20.3</v>
      </c>
      <c r="I663" s="5" t="s">
        <v>1192</v>
      </c>
      <c r="J663" s="5">
        <v>66.05</v>
      </c>
      <c r="K663" s="25">
        <v>1</v>
      </c>
      <c r="L663" s="25">
        <v>0</v>
      </c>
      <c r="M663" s="5">
        <v>0</v>
      </c>
      <c r="N663" s="19">
        <v>-31.6</v>
      </c>
      <c r="O663" s="19" t="s">
        <v>1193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</row>
    <row r="664" spans="1:25" x14ac:dyDescent="0.2">
      <c r="A664" s="19">
        <v>365.5</v>
      </c>
      <c r="B664" s="19">
        <f t="shared" si="72"/>
        <v>10.300000000000011</v>
      </c>
      <c r="C664" s="19">
        <f t="shared" si="71"/>
        <v>6.6999999999999886</v>
      </c>
      <c r="D664" s="19">
        <v>375.8</v>
      </c>
      <c r="E664" s="19">
        <v>372.2</v>
      </c>
      <c r="F664" s="5" t="s">
        <v>1047</v>
      </c>
      <c r="G664" s="24">
        <v>50.5</v>
      </c>
      <c r="H664" s="24">
        <v>20.3</v>
      </c>
      <c r="I664" s="5" t="s">
        <v>1192</v>
      </c>
      <c r="J664" s="5">
        <v>62.25</v>
      </c>
      <c r="K664" s="25">
        <v>1</v>
      </c>
      <c r="L664" s="25">
        <v>0</v>
      </c>
      <c r="M664" s="5">
        <v>0</v>
      </c>
      <c r="N664" s="19">
        <v>-31.6</v>
      </c>
      <c r="O664" s="19" t="s">
        <v>1193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</row>
    <row r="665" spans="1:25" x14ac:dyDescent="0.2">
      <c r="A665" s="19">
        <v>366</v>
      </c>
      <c r="B665" s="19">
        <f t="shared" si="72"/>
        <v>9.8000000000000114</v>
      </c>
      <c r="C665" s="19">
        <f t="shared" si="71"/>
        <v>6.1999999999999886</v>
      </c>
      <c r="D665" s="19">
        <v>375.8</v>
      </c>
      <c r="E665" s="19">
        <v>372.2</v>
      </c>
      <c r="F665" s="5" t="s">
        <v>1047</v>
      </c>
      <c r="G665" s="24">
        <v>50.5</v>
      </c>
      <c r="H665" s="24">
        <v>20.3</v>
      </c>
      <c r="I665" s="5" t="s">
        <v>1192</v>
      </c>
      <c r="J665" s="5">
        <v>58.85</v>
      </c>
      <c r="K665" s="25">
        <v>1</v>
      </c>
      <c r="L665" s="25">
        <v>0</v>
      </c>
      <c r="M665" s="5">
        <v>0</v>
      </c>
      <c r="N665" s="19">
        <v>-31.2</v>
      </c>
      <c r="O665" s="19" t="s">
        <v>1193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</row>
    <row r="666" spans="1:25" x14ac:dyDescent="0.2">
      <c r="A666" s="19">
        <v>367</v>
      </c>
      <c r="B666" s="19">
        <f t="shared" si="72"/>
        <v>8.8000000000000114</v>
      </c>
      <c r="C666" s="19">
        <f t="shared" si="71"/>
        <v>5.1999999999999886</v>
      </c>
      <c r="D666" s="19">
        <v>375.8</v>
      </c>
      <c r="E666" s="19">
        <v>372.2</v>
      </c>
      <c r="F666" s="5" t="s">
        <v>1047</v>
      </c>
      <c r="G666" s="24">
        <v>50.5</v>
      </c>
      <c r="H666" s="24">
        <v>20.3</v>
      </c>
      <c r="I666" s="5" t="s">
        <v>1192</v>
      </c>
      <c r="J666" s="5">
        <v>56.35</v>
      </c>
      <c r="K666" s="25">
        <v>1</v>
      </c>
      <c r="L666" s="25">
        <v>0</v>
      </c>
      <c r="M666" s="5">
        <v>0</v>
      </c>
      <c r="N666" s="19">
        <v>-31.1</v>
      </c>
      <c r="O666" s="19" t="s">
        <v>1193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</row>
    <row r="667" spans="1:25" x14ac:dyDescent="0.2">
      <c r="A667" s="19">
        <v>367.8</v>
      </c>
      <c r="B667" s="19">
        <f t="shared" si="72"/>
        <v>8</v>
      </c>
      <c r="C667" s="19">
        <f t="shared" si="71"/>
        <v>4.3999999999999773</v>
      </c>
      <c r="D667" s="19">
        <v>375.8</v>
      </c>
      <c r="E667" s="19">
        <v>372.2</v>
      </c>
      <c r="F667" s="5" t="s">
        <v>1047</v>
      </c>
      <c r="G667" s="24">
        <v>50.5</v>
      </c>
      <c r="H667" s="24">
        <v>20.3</v>
      </c>
      <c r="I667" s="5" t="s">
        <v>1192</v>
      </c>
      <c r="J667" s="5">
        <v>54.75</v>
      </c>
      <c r="K667" s="25">
        <v>1</v>
      </c>
      <c r="L667" s="25">
        <v>0</v>
      </c>
      <c r="M667" s="5">
        <v>0</v>
      </c>
      <c r="N667" s="19">
        <v>-30.3</v>
      </c>
      <c r="O667" s="19" t="s">
        <v>1193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</row>
    <row r="668" spans="1:25" x14ac:dyDescent="0.2">
      <c r="A668" s="19">
        <v>368</v>
      </c>
      <c r="B668" s="19">
        <f t="shared" si="72"/>
        <v>7.8000000000000114</v>
      </c>
      <c r="C668" s="19">
        <f t="shared" si="71"/>
        <v>4.1999999999999886</v>
      </c>
      <c r="D668" s="19">
        <v>375.8</v>
      </c>
      <c r="E668" s="19">
        <v>372.2</v>
      </c>
      <c r="F668" s="5" t="s">
        <v>1047</v>
      </c>
      <c r="G668" s="24">
        <v>50.5</v>
      </c>
      <c r="H668" s="24">
        <v>20.3</v>
      </c>
      <c r="I668" s="5" t="s">
        <v>1192</v>
      </c>
      <c r="J668" s="5">
        <v>51.65</v>
      </c>
      <c r="K668" s="25">
        <v>1</v>
      </c>
      <c r="L668" s="25">
        <v>0</v>
      </c>
      <c r="M668" s="5">
        <v>0</v>
      </c>
      <c r="N668" s="19">
        <v>-29.8</v>
      </c>
      <c r="O668" s="19" t="s">
        <v>1193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</row>
    <row r="669" spans="1:25" x14ac:dyDescent="0.2">
      <c r="A669" s="19">
        <v>368.5</v>
      </c>
      <c r="B669" s="19">
        <f t="shared" si="72"/>
        <v>7.3000000000000114</v>
      </c>
      <c r="C669" s="19">
        <f t="shared" si="71"/>
        <v>3.6999999999999886</v>
      </c>
      <c r="D669" s="19">
        <v>375.8</v>
      </c>
      <c r="E669" s="19">
        <v>372.2</v>
      </c>
      <c r="F669" s="5" t="s">
        <v>1047</v>
      </c>
      <c r="G669" s="24">
        <v>50.5</v>
      </c>
      <c r="H669" s="24">
        <v>20.3</v>
      </c>
      <c r="I669" s="5" t="s">
        <v>1192</v>
      </c>
      <c r="J669" s="5">
        <v>50.35</v>
      </c>
      <c r="K669" s="25">
        <v>1</v>
      </c>
      <c r="L669" s="25">
        <v>0</v>
      </c>
      <c r="M669" s="5">
        <v>0</v>
      </c>
      <c r="N669" s="19">
        <v>-30</v>
      </c>
      <c r="O669" s="19" t="s">
        <v>1193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</row>
    <row r="670" spans="1:25" x14ac:dyDescent="0.2">
      <c r="A670" s="19">
        <v>369</v>
      </c>
      <c r="B670" s="19">
        <f t="shared" si="72"/>
        <v>6.8000000000000114</v>
      </c>
      <c r="C670" s="19">
        <f t="shared" si="71"/>
        <v>3.1999999999999886</v>
      </c>
      <c r="D670" s="19">
        <v>375.8</v>
      </c>
      <c r="E670" s="19">
        <v>372.2</v>
      </c>
      <c r="F670" s="5" t="s">
        <v>1048</v>
      </c>
      <c r="G670" s="24">
        <v>50.5</v>
      </c>
      <c r="H670" s="24">
        <v>20.3</v>
      </c>
      <c r="I670" s="5" t="s">
        <v>1192</v>
      </c>
      <c r="J670" s="5">
        <v>49.35</v>
      </c>
      <c r="K670" s="25">
        <v>1</v>
      </c>
      <c r="L670" s="25">
        <v>0</v>
      </c>
      <c r="M670" s="5">
        <v>0</v>
      </c>
      <c r="N670" s="19">
        <v>-29.7</v>
      </c>
      <c r="O670" s="19" t="s">
        <v>1193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</row>
    <row r="671" spans="1:25" x14ac:dyDescent="0.2">
      <c r="A671" s="19">
        <v>370.5</v>
      </c>
      <c r="B671" s="19">
        <f t="shared" si="72"/>
        <v>5.3000000000000114</v>
      </c>
      <c r="C671" s="19">
        <f t="shared" si="71"/>
        <v>1.6999999999999886</v>
      </c>
      <c r="D671" s="19">
        <v>375.8</v>
      </c>
      <c r="E671" s="19">
        <v>372.2</v>
      </c>
      <c r="F671" s="5" t="s">
        <v>1048</v>
      </c>
      <c r="G671" s="24">
        <v>50.5</v>
      </c>
      <c r="H671" s="24">
        <v>20.3</v>
      </c>
      <c r="I671" s="5" t="s">
        <v>1192</v>
      </c>
      <c r="J671" s="5">
        <v>49.25</v>
      </c>
      <c r="K671" s="25">
        <v>1</v>
      </c>
      <c r="L671" s="25">
        <v>0</v>
      </c>
      <c r="M671" s="5">
        <v>0</v>
      </c>
      <c r="N671" s="19">
        <v>-29.9</v>
      </c>
      <c r="O671" s="19" t="s">
        <v>1193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</row>
    <row r="672" spans="1:25" x14ac:dyDescent="0.2">
      <c r="A672" s="19">
        <v>371</v>
      </c>
      <c r="B672" s="19">
        <f t="shared" si="72"/>
        <v>4.8000000000000114</v>
      </c>
      <c r="C672" s="19">
        <f t="shared" si="71"/>
        <v>1.1999999999999886</v>
      </c>
      <c r="D672" s="19">
        <v>375.8</v>
      </c>
      <c r="E672" s="19">
        <v>372.2</v>
      </c>
      <c r="F672" s="5" t="s">
        <v>1048</v>
      </c>
      <c r="G672" s="24">
        <v>50.5</v>
      </c>
      <c r="H672" s="24">
        <v>20.3</v>
      </c>
      <c r="I672" s="5" t="s">
        <v>1192</v>
      </c>
      <c r="J672" s="5">
        <v>46.4</v>
      </c>
      <c r="K672" s="25">
        <v>1</v>
      </c>
      <c r="L672" s="25">
        <v>0</v>
      </c>
      <c r="M672" s="5">
        <v>0</v>
      </c>
      <c r="N672" s="19">
        <v>-30.1</v>
      </c>
      <c r="O672" s="19" t="s">
        <v>1193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</row>
    <row r="673" spans="1:25" x14ac:dyDescent="0.2">
      <c r="A673" s="19">
        <v>371</v>
      </c>
      <c r="B673" s="19">
        <f t="shared" si="72"/>
        <v>4.8000000000000114</v>
      </c>
      <c r="C673" s="19">
        <f t="shared" si="71"/>
        <v>1.1999999999999886</v>
      </c>
      <c r="D673" s="19">
        <v>375.8</v>
      </c>
      <c r="E673" s="19">
        <v>372.2</v>
      </c>
      <c r="F673" s="5" t="s">
        <v>1048</v>
      </c>
      <c r="G673" s="24">
        <v>50.5</v>
      </c>
      <c r="H673" s="24">
        <v>20.3</v>
      </c>
      <c r="I673" s="5" t="s">
        <v>1192</v>
      </c>
      <c r="J673" s="5">
        <v>45.9</v>
      </c>
      <c r="K673" s="25">
        <v>1</v>
      </c>
      <c r="L673" s="25">
        <v>0</v>
      </c>
      <c r="M673" s="5">
        <v>0</v>
      </c>
      <c r="N673" s="19">
        <v>-31.2</v>
      </c>
      <c r="O673" s="19" t="s">
        <v>1193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</row>
    <row r="674" spans="1:25" x14ac:dyDescent="0.2">
      <c r="A674" s="19">
        <v>372.9</v>
      </c>
      <c r="B674" s="19">
        <f t="shared" si="72"/>
        <v>0.69999999999998863</v>
      </c>
      <c r="C674" s="19">
        <f t="shared" si="71"/>
        <v>9.8000000000000114</v>
      </c>
      <c r="D674" s="19">
        <v>372.2</v>
      </c>
      <c r="E674" s="19">
        <v>382.7</v>
      </c>
      <c r="F674" s="5" t="s">
        <v>1052</v>
      </c>
      <c r="G674" s="24">
        <v>50.5</v>
      </c>
      <c r="H674" s="24">
        <v>20.3</v>
      </c>
      <c r="I674" s="5" t="s">
        <v>1192</v>
      </c>
      <c r="J674" s="5">
        <v>45.2</v>
      </c>
      <c r="K674" s="25">
        <v>1</v>
      </c>
      <c r="L674" s="25">
        <v>0</v>
      </c>
      <c r="M674" s="5">
        <v>0</v>
      </c>
      <c r="N674" s="19">
        <v>-30.9</v>
      </c>
      <c r="O674" s="19" t="s">
        <v>1193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</row>
    <row r="675" spans="1:25" x14ac:dyDescent="0.2">
      <c r="A675" s="19">
        <v>373</v>
      </c>
      <c r="B675" s="19">
        <f t="shared" si="72"/>
        <v>0.80000000000001137</v>
      </c>
      <c r="C675" s="19">
        <f t="shared" si="71"/>
        <v>9.6999999999999886</v>
      </c>
      <c r="D675" s="19">
        <v>372.2</v>
      </c>
      <c r="E675" s="19">
        <v>382.7</v>
      </c>
      <c r="F675" s="5" t="s">
        <v>1052</v>
      </c>
      <c r="G675" s="24">
        <v>50.5</v>
      </c>
      <c r="H675" s="24">
        <v>20.3</v>
      </c>
      <c r="I675" s="5" t="s">
        <v>1192</v>
      </c>
      <c r="J675" s="5">
        <v>44.7</v>
      </c>
      <c r="K675" s="25">
        <v>1</v>
      </c>
      <c r="L675" s="25">
        <v>0</v>
      </c>
      <c r="M675" s="5">
        <v>0</v>
      </c>
      <c r="N675" s="19">
        <v>-32.5</v>
      </c>
      <c r="O675" s="19" t="s">
        <v>1193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</row>
    <row r="676" spans="1:25" x14ac:dyDescent="0.2">
      <c r="A676" s="19">
        <v>373.5</v>
      </c>
      <c r="B676" s="19">
        <f t="shared" si="72"/>
        <v>1.3000000000000114</v>
      </c>
      <c r="C676" s="19">
        <f t="shared" si="71"/>
        <v>9.1999999999999886</v>
      </c>
      <c r="D676" s="19">
        <v>372.2</v>
      </c>
      <c r="E676" s="19">
        <v>382.7</v>
      </c>
      <c r="F676" s="5" t="s">
        <v>1052</v>
      </c>
      <c r="G676" s="24">
        <v>50.5</v>
      </c>
      <c r="H676" s="24">
        <v>20.3</v>
      </c>
      <c r="I676" s="5" t="s">
        <v>1192</v>
      </c>
      <c r="J676" s="5">
        <v>44.300000000000004</v>
      </c>
      <c r="K676" s="25">
        <v>1</v>
      </c>
      <c r="L676" s="25">
        <v>0</v>
      </c>
      <c r="M676" s="5">
        <v>0</v>
      </c>
      <c r="N676" s="19">
        <v>-33</v>
      </c>
      <c r="O676" s="19" t="s">
        <v>1193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</row>
    <row r="677" spans="1:25" x14ac:dyDescent="0.2">
      <c r="A677" s="19">
        <v>374</v>
      </c>
      <c r="B677" s="19">
        <f t="shared" si="72"/>
        <v>1.8000000000000114</v>
      </c>
      <c r="C677" s="19">
        <f t="shared" si="71"/>
        <v>8.6999999999999886</v>
      </c>
      <c r="D677" s="19">
        <v>372.2</v>
      </c>
      <c r="E677" s="19">
        <v>382.7</v>
      </c>
      <c r="F677" s="5" t="s">
        <v>1052</v>
      </c>
      <c r="G677" s="24">
        <v>50.5</v>
      </c>
      <c r="H677" s="24">
        <v>20.3</v>
      </c>
      <c r="I677" s="5" t="s">
        <v>1192</v>
      </c>
      <c r="J677" s="5">
        <v>43.4</v>
      </c>
      <c r="K677" s="25">
        <v>1</v>
      </c>
      <c r="L677" s="25">
        <v>0</v>
      </c>
      <c r="M677" s="5">
        <v>0</v>
      </c>
      <c r="N677" s="19">
        <v>-33.200000000000003</v>
      </c>
      <c r="O677" s="19" t="s">
        <v>1193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</row>
    <row r="678" spans="1:25" x14ac:dyDescent="0.2">
      <c r="A678" s="19">
        <v>374.5</v>
      </c>
      <c r="B678" s="19">
        <f t="shared" si="72"/>
        <v>2.3000000000000114</v>
      </c>
      <c r="C678" s="19">
        <f t="shared" si="71"/>
        <v>8.1999999999999886</v>
      </c>
      <c r="D678" s="19">
        <v>372.2</v>
      </c>
      <c r="E678" s="19">
        <v>382.7</v>
      </c>
      <c r="F678" s="5" t="s">
        <v>1052</v>
      </c>
      <c r="G678" s="24">
        <v>50.5</v>
      </c>
      <c r="H678" s="24">
        <v>20.3</v>
      </c>
      <c r="I678" s="5" t="s">
        <v>1192</v>
      </c>
      <c r="J678" s="5">
        <v>42.5</v>
      </c>
      <c r="K678" s="25">
        <v>1</v>
      </c>
      <c r="L678" s="25">
        <v>0</v>
      </c>
      <c r="M678" s="5">
        <v>0</v>
      </c>
      <c r="N678" s="19">
        <v>-32.4</v>
      </c>
      <c r="O678" s="19" t="s">
        <v>1193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</row>
    <row r="679" spans="1:25" x14ac:dyDescent="0.2">
      <c r="A679" s="19">
        <v>375</v>
      </c>
      <c r="B679" s="19">
        <f t="shared" ref="B679:B684" si="73">ABS(A679-E679)</f>
        <v>7.6999999999999886</v>
      </c>
      <c r="C679" s="19">
        <f t="shared" si="71"/>
        <v>7.6999999999999886</v>
      </c>
      <c r="D679" s="19">
        <v>372.2</v>
      </c>
      <c r="E679" s="19">
        <v>382.7</v>
      </c>
      <c r="F679" s="5" t="s">
        <v>1053</v>
      </c>
      <c r="G679" s="24">
        <v>50.5</v>
      </c>
      <c r="H679" s="24">
        <v>20.3</v>
      </c>
      <c r="I679" s="5" t="s">
        <v>1192</v>
      </c>
      <c r="J679" s="5">
        <v>40.300000000000004</v>
      </c>
      <c r="K679" s="25">
        <v>1</v>
      </c>
      <c r="L679" s="25">
        <v>0</v>
      </c>
      <c r="M679" s="5">
        <v>0</v>
      </c>
      <c r="N679" s="19">
        <v>-32</v>
      </c>
      <c r="O679" s="19" t="s">
        <v>1193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</row>
    <row r="680" spans="1:25" x14ac:dyDescent="0.2">
      <c r="A680" s="19">
        <v>376</v>
      </c>
      <c r="B680" s="19">
        <f t="shared" si="73"/>
        <v>6.6999999999999886</v>
      </c>
      <c r="C680" s="19">
        <f t="shared" si="71"/>
        <v>6.6999999999999886</v>
      </c>
      <c r="D680" s="19">
        <v>372.2</v>
      </c>
      <c r="E680" s="19">
        <v>382.7</v>
      </c>
      <c r="F680" s="5" t="s">
        <v>1053</v>
      </c>
      <c r="G680" s="24">
        <v>50.5</v>
      </c>
      <c r="H680" s="24">
        <v>20.3</v>
      </c>
      <c r="I680" s="5" t="s">
        <v>1192</v>
      </c>
      <c r="J680" s="5">
        <v>36.5</v>
      </c>
      <c r="K680" s="25">
        <v>1</v>
      </c>
      <c r="L680" s="25">
        <v>0</v>
      </c>
      <c r="M680" s="5">
        <v>0</v>
      </c>
      <c r="N680" s="19">
        <v>-32.799999999999997</v>
      </c>
      <c r="O680" s="19" t="s">
        <v>1193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</row>
    <row r="681" spans="1:25" x14ac:dyDescent="0.2">
      <c r="A681" s="19">
        <v>377</v>
      </c>
      <c r="B681" s="19">
        <f t="shared" si="73"/>
        <v>5.6999999999999886</v>
      </c>
      <c r="C681" s="19">
        <f t="shared" si="71"/>
        <v>5.6999999999999886</v>
      </c>
      <c r="D681" s="19">
        <v>372.2</v>
      </c>
      <c r="E681" s="19">
        <v>382.7</v>
      </c>
      <c r="F681" s="5" t="s">
        <v>1053</v>
      </c>
      <c r="G681" s="24">
        <v>50.5</v>
      </c>
      <c r="H681" s="24">
        <v>20.3</v>
      </c>
      <c r="I681" s="5" t="s">
        <v>1192</v>
      </c>
      <c r="J681" s="5">
        <v>34.4</v>
      </c>
      <c r="K681" s="25">
        <v>1</v>
      </c>
      <c r="L681" s="25">
        <v>0</v>
      </c>
      <c r="M681" s="5">
        <v>0</v>
      </c>
      <c r="N681" s="19">
        <v>-33</v>
      </c>
      <c r="O681" s="19" t="s">
        <v>1193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</row>
    <row r="682" spans="1:25" x14ac:dyDescent="0.2">
      <c r="A682" s="19">
        <v>378</v>
      </c>
      <c r="B682" s="19">
        <f t="shared" si="73"/>
        <v>4.6999999999999886</v>
      </c>
      <c r="C682" s="19">
        <f t="shared" si="71"/>
        <v>4.6999999999999886</v>
      </c>
      <c r="D682" s="19">
        <v>372.2</v>
      </c>
      <c r="E682" s="19">
        <v>382.7</v>
      </c>
      <c r="F682" s="5" t="s">
        <v>1053</v>
      </c>
      <c r="G682" s="24">
        <v>50.5</v>
      </c>
      <c r="H682" s="24">
        <v>20.3</v>
      </c>
      <c r="I682" s="5" t="s">
        <v>1192</v>
      </c>
      <c r="J682" s="5">
        <v>31.8</v>
      </c>
      <c r="K682" s="25">
        <v>1</v>
      </c>
      <c r="L682" s="25">
        <v>0</v>
      </c>
      <c r="M682" s="5">
        <v>0</v>
      </c>
      <c r="N682" s="19">
        <v>-32.299999999999997</v>
      </c>
      <c r="O682" s="19" t="s">
        <v>1193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</row>
    <row r="683" spans="1:25" x14ac:dyDescent="0.2">
      <c r="A683" s="19">
        <v>378</v>
      </c>
      <c r="B683" s="19">
        <f t="shared" si="73"/>
        <v>4.6999999999999886</v>
      </c>
      <c r="C683" s="19">
        <f t="shared" si="71"/>
        <v>4.6999999999999886</v>
      </c>
      <c r="D683" s="19">
        <v>372.2</v>
      </c>
      <c r="E683" s="19">
        <v>382.7</v>
      </c>
      <c r="F683" s="5" t="s">
        <v>1054</v>
      </c>
      <c r="G683" s="24">
        <v>50.5</v>
      </c>
      <c r="H683" s="24">
        <v>20.3</v>
      </c>
      <c r="I683" s="5" t="s">
        <v>1192</v>
      </c>
      <c r="J683" s="5">
        <v>29.900000000000002</v>
      </c>
      <c r="K683" s="25">
        <v>1</v>
      </c>
      <c r="L683" s="25">
        <v>0</v>
      </c>
      <c r="M683" s="5">
        <v>0</v>
      </c>
      <c r="N683" s="19">
        <v>-32.799999999999997</v>
      </c>
      <c r="O683" s="19" t="s">
        <v>1193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</row>
    <row r="684" spans="1:25" x14ac:dyDescent="0.2">
      <c r="A684" s="19">
        <v>379</v>
      </c>
      <c r="B684" s="19">
        <f t="shared" si="73"/>
        <v>3.6999999999999886</v>
      </c>
      <c r="C684" s="19">
        <f t="shared" si="71"/>
        <v>3.6999999999999886</v>
      </c>
      <c r="D684" s="19">
        <v>372.2</v>
      </c>
      <c r="E684" s="19">
        <v>382.7</v>
      </c>
      <c r="F684" s="5" t="s">
        <v>1054</v>
      </c>
      <c r="G684" s="24">
        <v>50.5</v>
      </c>
      <c r="H684" s="24">
        <v>20.3</v>
      </c>
      <c r="I684" s="5" t="s">
        <v>1192</v>
      </c>
      <c r="J684" s="5">
        <v>23.55</v>
      </c>
      <c r="K684" s="25">
        <v>1</v>
      </c>
      <c r="L684" s="25">
        <v>0</v>
      </c>
      <c r="M684" s="5">
        <v>0</v>
      </c>
      <c r="N684" s="19">
        <v>-32.1</v>
      </c>
      <c r="O684" s="19" t="s">
        <v>1193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</row>
    <row r="685" spans="1:25" s="22" customFormat="1" x14ac:dyDescent="0.2">
      <c r="A685" s="26">
        <v>372</v>
      </c>
      <c r="B685" s="19">
        <f t="shared" ref="B685:B725" si="74">ABS(A685-D685)</f>
        <v>13.100000000000023</v>
      </c>
      <c r="C685" s="19">
        <f t="shared" ref="C685:C725" si="75">ABS(E685-A685)</f>
        <v>10.699999999999989</v>
      </c>
      <c r="D685" s="26">
        <v>358.9</v>
      </c>
      <c r="E685" s="26">
        <v>382.7</v>
      </c>
      <c r="F685" s="27" t="s">
        <v>858</v>
      </c>
      <c r="G685" s="24">
        <v>34.377943000000002</v>
      </c>
      <c r="H685" s="24">
        <v>-100.376198</v>
      </c>
      <c r="I685" s="27" t="s">
        <v>588</v>
      </c>
      <c r="J685" s="31">
        <v>271871</v>
      </c>
      <c r="K685" s="32">
        <v>0</v>
      </c>
      <c r="L685" s="32">
        <v>0</v>
      </c>
      <c r="M685" s="5">
        <v>0</v>
      </c>
      <c r="N685" s="26">
        <f>AVERAGE(-29.86,-29.984,-30.02,-29.851)</f>
        <v>-29.928750000000001</v>
      </c>
      <c r="O685" s="26" t="s">
        <v>1099</v>
      </c>
    </row>
    <row r="686" spans="1:25" s="22" customFormat="1" x14ac:dyDescent="0.2">
      <c r="A686" s="19">
        <v>372</v>
      </c>
      <c r="B686" s="19">
        <f t="shared" si="74"/>
        <v>13.100000000000023</v>
      </c>
      <c r="C686" s="19">
        <f t="shared" si="75"/>
        <v>10.699999999999989</v>
      </c>
      <c r="D686" s="19">
        <v>358.9</v>
      </c>
      <c r="E686" s="19">
        <v>382.7</v>
      </c>
      <c r="F686" s="5" t="s">
        <v>858</v>
      </c>
      <c r="G686" s="24">
        <v>32.884920000000001</v>
      </c>
      <c r="H686" s="24">
        <v>-96.829588000000001</v>
      </c>
      <c r="I686" s="5" t="s">
        <v>861</v>
      </c>
      <c r="J686" s="5" t="s">
        <v>862</v>
      </c>
      <c r="K686" s="25">
        <v>0</v>
      </c>
      <c r="L686" s="25">
        <v>0</v>
      </c>
      <c r="M686" s="5">
        <v>0</v>
      </c>
      <c r="N686" s="19">
        <v>-31</v>
      </c>
      <c r="O686" s="19" t="s">
        <v>581</v>
      </c>
    </row>
    <row r="687" spans="1:25" s="22" customFormat="1" x14ac:dyDescent="0.2">
      <c r="A687" s="19">
        <v>377</v>
      </c>
      <c r="B687" s="19">
        <f t="shared" si="74"/>
        <v>2</v>
      </c>
      <c r="C687" s="19">
        <f t="shared" si="75"/>
        <v>5</v>
      </c>
      <c r="D687" s="19">
        <v>375</v>
      </c>
      <c r="E687" s="19">
        <v>382</v>
      </c>
      <c r="F687" s="5" t="s">
        <v>863</v>
      </c>
      <c r="G687" s="24">
        <v>-18.727959999999999</v>
      </c>
      <c r="H687" s="24">
        <v>126.0682</v>
      </c>
      <c r="I687" s="5" t="s">
        <v>864</v>
      </c>
      <c r="J687" s="5">
        <v>29</v>
      </c>
      <c r="K687" s="25">
        <v>1</v>
      </c>
      <c r="L687" s="25">
        <v>1</v>
      </c>
      <c r="M687" s="5">
        <v>0</v>
      </c>
      <c r="N687" s="19">
        <v>-31.7</v>
      </c>
      <c r="O687" s="19" t="s">
        <v>865</v>
      </c>
    </row>
    <row r="688" spans="1:25" x14ac:dyDescent="0.2">
      <c r="A688" s="19">
        <v>378</v>
      </c>
      <c r="B688" s="19">
        <f t="shared" si="74"/>
        <v>3</v>
      </c>
      <c r="C688" s="19">
        <f t="shared" si="75"/>
        <v>4</v>
      </c>
      <c r="D688" s="19">
        <v>375</v>
      </c>
      <c r="E688" s="19">
        <v>382</v>
      </c>
      <c r="F688" s="5" t="s">
        <v>863</v>
      </c>
      <c r="G688" s="24">
        <v>-18.727959999999999</v>
      </c>
      <c r="H688" s="24">
        <v>126.0682</v>
      </c>
      <c r="I688" s="5" t="s">
        <v>864</v>
      </c>
      <c r="J688" s="5">
        <v>30.9</v>
      </c>
      <c r="K688" s="25">
        <v>1</v>
      </c>
      <c r="L688" s="25">
        <v>1</v>
      </c>
      <c r="M688" s="5">
        <v>0</v>
      </c>
      <c r="N688" s="19">
        <v>-31.2</v>
      </c>
      <c r="O688" s="19" t="s">
        <v>865</v>
      </c>
    </row>
    <row r="689" spans="1:15" x14ac:dyDescent="0.2">
      <c r="A689" s="26">
        <v>379</v>
      </c>
      <c r="B689" s="19">
        <f t="shared" si="74"/>
        <v>4</v>
      </c>
      <c r="C689" s="19">
        <f t="shared" si="75"/>
        <v>3</v>
      </c>
      <c r="D689" s="19">
        <v>375</v>
      </c>
      <c r="E689" s="19">
        <v>382</v>
      </c>
      <c r="F689" s="5" t="s">
        <v>863</v>
      </c>
      <c r="G689" s="24">
        <v>56.311728000000002</v>
      </c>
      <c r="H689" s="24">
        <v>45.467661</v>
      </c>
      <c r="I689" s="28" t="s">
        <v>788</v>
      </c>
      <c r="J689" s="35">
        <v>285014</v>
      </c>
      <c r="K689" s="29">
        <v>0</v>
      </c>
      <c r="L689" s="29">
        <v>0</v>
      </c>
      <c r="M689" s="5">
        <v>0</v>
      </c>
      <c r="N689" s="30">
        <f>AVERAGE(-29.9,-29.59,-30.66,-30.79,-29.73,-29.7)</f>
        <v>-30.061666666666664</v>
      </c>
      <c r="O689" s="26" t="s">
        <v>1099</v>
      </c>
    </row>
    <row r="690" spans="1:15" x14ac:dyDescent="0.2">
      <c r="A690" s="19">
        <v>379</v>
      </c>
      <c r="B690" s="19">
        <f t="shared" si="74"/>
        <v>4</v>
      </c>
      <c r="C690" s="19">
        <f t="shared" si="75"/>
        <v>3</v>
      </c>
      <c r="D690" s="19">
        <v>375</v>
      </c>
      <c r="E690" s="19">
        <v>382</v>
      </c>
      <c r="F690" s="5" t="s">
        <v>863</v>
      </c>
      <c r="G690" s="24">
        <v>-18.727959999999999</v>
      </c>
      <c r="H690" s="24">
        <v>126.0682</v>
      </c>
      <c r="I690" s="5" t="s">
        <v>864</v>
      </c>
      <c r="J690" s="5">
        <v>31.9</v>
      </c>
      <c r="K690" s="25">
        <v>1</v>
      </c>
      <c r="L690" s="25">
        <v>1</v>
      </c>
      <c r="M690" s="5">
        <v>0</v>
      </c>
      <c r="N690" s="19">
        <v>-31.7</v>
      </c>
      <c r="O690" s="19" t="s">
        <v>865</v>
      </c>
    </row>
    <row r="691" spans="1:15" x14ac:dyDescent="0.2">
      <c r="A691" s="19">
        <v>379</v>
      </c>
      <c r="B691" s="19">
        <f t="shared" si="74"/>
        <v>4</v>
      </c>
      <c r="C691" s="19">
        <f t="shared" si="75"/>
        <v>3</v>
      </c>
      <c r="D691" s="19">
        <v>375</v>
      </c>
      <c r="E691" s="19">
        <v>382</v>
      </c>
      <c r="F691" s="5" t="s">
        <v>863</v>
      </c>
      <c r="G691" s="24">
        <v>-18.727959999999999</v>
      </c>
      <c r="H691" s="24">
        <v>126.0682</v>
      </c>
      <c r="I691" s="5" t="s">
        <v>864</v>
      </c>
      <c r="J691" s="5">
        <v>33.200000000000003</v>
      </c>
      <c r="K691" s="25">
        <v>1</v>
      </c>
      <c r="L691" s="25">
        <v>1</v>
      </c>
      <c r="M691" s="5">
        <v>0</v>
      </c>
      <c r="N691" s="19">
        <v>-32</v>
      </c>
      <c r="O691" s="19" t="s">
        <v>865</v>
      </c>
    </row>
    <row r="692" spans="1:15" x14ac:dyDescent="0.2">
      <c r="A692" s="19">
        <v>380</v>
      </c>
      <c r="B692" s="19">
        <f t="shared" si="74"/>
        <v>5</v>
      </c>
      <c r="C692" s="19">
        <f t="shared" si="75"/>
        <v>2</v>
      </c>
      <c r="D692" s="19">
        <v>375</v>
      </c>
      <c r="E692" s="19">
        <v>382</v>
      </c>
      <c r="F692" s="5" t="s">
        <v>863</v>
      </c>
      <c r="G692" s="24">
        <v>-18.727959999999999</v>
      </c>
      <c r="H692" s="24">
        <v>126.0682</v>
      </c>
      <c r="I692" s="5" t="s">
        <v>864</v>
      </c>
      <c r="J692" s="5">
        <v>33.4</v>
      </c>
      <c r="K692" s="25">
        <v>1</v>
      </c>
      <c r="L692" s="25">
        <v>1</v>
      </c>
      <c r="M692" s="5">
        <v>0</v>
      </c>
      <c r="N692" s="19">
        <v>-31.4</v>
      </c>
      <c r="O692" s="19" t="s">
        <v>865</v>
      </c>
    </row>
    <row r="693" spans="1:15" x14ac:dyDescent="0.2">
      <c r="A693" s="19">
        <v>383</v>
      </c>
      <c r="B693" s="19">
        <f t="shared" si="74"/>
        <v>3</v>
      </c>
      <c r="C693" s="19">
        <f t="shared" si="75"/>
        <v>2</v>
      </c>
      <c r="D693" s="19">
        <v>380</v>
      </c>
      <c r="E693" s="19">
        <v>385</v>
      </c>
      <c r="F693" s="5" t="s">
        <v>866</v>
      </c>
      <c r="G693" s="24">
        <v>-18.727959999999999</v>
      </c>
      <c r="H693" s="24">
        <v>126.0682</v>
      </c>
      <c r="I693" s="5" t="s">
        <v>864</v>
      </c>
      <c r="J693" s="5">
        <v>40.200000000000003</v>
      </c>
      <c r="K693" s="25">
        <v>1</v>
      </c>
      <c r="L693" s="25">
        <v>1</v>
      </c>
      <c r="M693" s="5">
        <v>0</v>
      </c>
      <c r="N693" s="19">
        <v>-33.5</v>
      </c>
      <c r="O693" s="19" t="s">
        <v>865</v>
      </c>
    </row>
    <row r="694" spans="1:15" x14ac:dyDescent="0.2">
      <c r="A694" s="19">
        <v>383</v>
      </c>
      <c r="B694" s="19">
        <f t="shared" si="74"/>
        <v>3</v>
      </c>
      <c r="C694" s="19">
        <f t="shared" si="75"/>
        <v>2</v>
      </c>
      <c r="D694" s="19">
        <v>380</v>
      </c>
      <c r="E694" s="19">
        <v>385</v>
      </c>
      <c r="F694" s="5" t="s">
        <v>866</v>
      </c>
      <c r="G694" s="24">
        <v>-18.727959999999999</v>
      </c>
      <c r="H694" s="24">
        <v>126.0682</v>
      </c>
      <c r="I694" s="5" t="s">
        <v>864</v>
      </c>
      <c r="J694" s="5">
        <v>40.299999999999997</v>
      </c>
      <c r="K694" s="25">
        <v>1</v>
      </c>
      <c r="L694" s="25">
        <v>1</v>
      </c>
      <c r="M694" s="5">
        <v>0</v>
      </c>
      <c r="N694" s="19">
        <v>-33.6</v>
      </c>
      <c r="O694" s="19" t="s">
        <v>865</v>
      </c>
    </row>
    <row r="695" spans="1:15" x14ac:dyDescent="0.2">
      <c r="A695" s="19">
        <v>383</v>
      </c>
      <c r="B695" s="19">
        <f t="shared" si="74"/>
        <v>3</v>
      </c>
      <c r="C695" s="19">
        <f t="shared" si="75"/>
        <v>2</v>
      </c>
      <c r="D695" s="19">
        <v>380</v>
      </c>
      <c r="E695" s="19">
        <v>385</v>
      </c>
      <c r="F695" s="5" t="s">
        <v>866</v>
      </c>
      <c r="G695" s="24">
        <v>-18.727959999999999</v>
      </c>
      <c r="H695" s="24">
        <v>126.0682</v>
      </c>
      <c r="I695" s="5" t="s">
        <v>864</v>
      </c>
      <c r="J695" s="5">
        <v>40.700000000000003</v>
      </c>
      <c r="K695" s="25">
        <v>1</v>
      </c>
      <c r="L695" s="25">
        <v>1</v>
      </c>
      <c r="M695" s="5">
        <v>0</v>
      </c>
      <c r="N695" s="19">
        <v>-32.9</v>
      </c>
      <c r="O695" s="19" t="s">
        <v>865</v>
      </c>
    </row>
    <row r="696" spans="1:15" x14ac:dyDescent="0.2">
      <c r="A696" s="19">
        <v>383</v>
      </c>
      <c r="B696" s="19">
        <f t="shared" si="74"/>
        <v>3</v>
      </c>
      <c r="C696" s="19">
        <f t="shared" si="75"/>
        <v>2</v>
      </c>
      <c r="D696" s="19">
        <v>380</v>
      </c>
      <c r="E696" s="19">
        <v>385</v>
      </c>
      <c r="F696" s="5" t="s">
        <v>866</v>
      </c>
      <c r="G696" s="24">
        <v>-18.727959999999999</v>
      </c>
      <c r="H696" s="24">
        <v>126.0682</v>
      </c>
      <c r="I696" s="5" t="s">
        <v>864</v>
      </c>
      <c r="J696" s="5">
        <v>41.2</v>
      </c>
      <c r="K696" s="25">
        <v>1</v>
      </c>
      <c r="L696" s="25">
        <v>1</v>
      </c>
      <c r="M696" s="5">
        <v>0</v>
      </c>
      <c r="N696" s="19">
        <v>-32.6</v>
      </c>
      <c r="O696" s="19" t="s">
        <v>865</v>
      </c>
    </row>
    <row r="697" spans="1:15" x14ac:dyDescent="0.2">
      <c r="A697" s="19">
        <v>383</v>
      </c>
      <c r="B697" s="19">
        <f t="shared" si="74"/>
        <v>3</v>
      </c>
      <c r="C697" s="19">
        <f t="shared" si="75"/>
        <v>2</v>
      </c>
      <c r="D697" s="19">
        <v>380</v>
      </c>
      <c r="E697" s="19">
        <v>385</v>
      </c>
      <c r="F697" s="5" t="s">
        <v>866</v>
      </c>
      <c r="G697" s="24">
        <v>-18.727959999999999</v>
      </c>
      <c r="H697" s="24">
        <v>126.0682</v>
      </c>
      <c r="I697" s="5" t="s">
        <v>864</v>
      </c>
      <c r="J697" s="5">
        <v>41.9</v>
      </c>
      <c r="K697" s="25">
        <v>1</v>
      </c>
      <c r="L697" s="25">
        <v>1</v>
      </c>
      <c r="M697" s="5">
        <v>0</v>
      </c>
      <c r="N697" s="19">
        <v>-33.9</v>
      </c>
      <c r="O697" s="19" t="s">
        <v>865</v>
      </c>
    </row>
    <row r="698" spans="1:15" x14ac:dyDescent="0.2">
      <c r="A698" s="26">
        <f>AVERAGE(D698:E698)</f>
        <v>388</v>
      </c>
      <c r="B698" s="19">
        <f t="shared" si="74"/>
        <v>5.3000000000000114</v>
      </c>
      <c r="C698" s="19">
        <f t="shared" si="75"/>
        <v>5.3000000000000114</v>
      </c>
      <c r="D698" s="26">
        <v>382.7</v>
      </c>
      <c r="E698" s="26">
        <v>393.3</v>
      </c>
      <c r="F698" s="27" t="s">
        <v>867</v>
      </c>
      <c r="G698" s="24">
        <v>34.377943000000002</v>
      </c>
      <c r="H698" s="24">
        <v>-100.376198</v>
      </c>
      <c r="I698" s="27" t="s">
        <v>588</v>
      </c>
      <c r="J698" s="31">
        <v>271806</v>
      </c>
      <c r="K698" s="32">
        <v>0</v>
      </c>
      <c r="L698" s="32">
        <v>0</v>
      </c>
      <c r="M698" s="5">
        <v>0</v>
      </c>
      <c r="N698" s="26">
        <v>-31.363499999999998</v>
      </c>
      <c r="O698" s="26" t="s">
        <v>1099</v>
      </c>
    </row>
    <row r="699" spans="1:15" x14ac:dyDescent="0.2">
      <c r="A699" s="26">
        <f>AVERAGE(D699:E699)</f>
        <v>431.5</v>
      </c>
      <c r="B699" s="19">
        <f t="shared" si="74"/>
        <v>12.300000000000011</v>
      </c>
      <c r="C699" s="19">
        <f t="shared" si="75"/>
        <v>12.300000000000011</v>
      </c>
      <c r="D699" s="26">
        <v>419.2</v>
      </c>
      <c r="E699" s="26">
        <v>443.8</v>
      </c>
      <c r="F699" s="27" t="s">
        <v>868</v>
      </c>
      <c r="G699" s="24">
        <v>9.894997</v>
      </c>
      <c r="H699" s="24">
        <v>11.254386999999999</v>
      </c>
      <c r="I699" s="27" t="s">
        <v>687</v>
      </c>
      <c r="J699" s="31">
        <v>312307</v>
      </c>
      <c r="K699" s="32">
        <v>0</v>
      </c>
      <c r="L699" s="32">
        <v>0</v>
      </c>
      <c r="M699" s="5">
        <v>0</v>
      </c>
      <c r="N699" s="26">
        <v>-31.690666666666701</v>
      </c>
      <c r="O699" s="26" t="s">
        <v>1099</v>
      </c>
    </row>
    <row r="700" spans="1:15" x14ac:dyDescent="0.2">
      <c r="A700" s="26">
        <v>438</v>
      </c>
      <c r="B700" s="19">
        <f t="shared" si="74"/>
        <v>5</v>
      </c>
      <c r="C700" s="19">
        <f t="shared" si="75"/>
        <v>6</v>
      </c>
      <c r="D700" s="26">
        <v>433</v>
      </c>
      <c r="E700" s="26">
        <v>444</v>
      </c>
      <c r="F700" s="27" t="s">
        <v>870</v>
      </c>
      <c r="G700" s="24">
        <v>30.384015999999999</v>
      </c>
      <c r="H700" s="24">
        <v>49.135247</v>
      </c>
      <c r="I700" s="28" t="s">
        <v>699</v>
      </c>
      <c r="J700" s="28">
        <v>757868</v>
      </c>
      <c r="K700" s="29">
        <v>0</v>
      </c>
      <c r="L700" s="29">
        <v>0</v>
      </c>
      <c r="M700" s="5">
        <v>0</v>
      </c>
      <c r="N700" s="30">
        <f>AVERAGE(-28.57,-29.5,-28.5,-29.3)</f>
        <v>-28.967499999999998</v>
      </c>
      <c r="O700" s="26" t="s">
        <v>1099</v>
      </c>
    </row>
    <row r="701" spans="1:15" x14ac:dyDescent="0.2">
      <c r="A701" s="19">
        <v>441</v>
      </c>
      <c r="B701" s="19">
        <f t="shared" si="74"/>
        <v>1</v>
      </c>
      <c r="C701" s="19">
        <f t="shared" si="75"/>
        <v>5</v>
      </c>
      <c r="D701" s="19">
        <v>440</v>
      </c>
      <c r="E701" s="19">
        <v>446</v>
      </c>
      <c r="F701" s="5" t="s">
        <v>872</v>
      </c>
      <c r="G701" s="24">
        <v>42.132153000000002</v>
      </c>
      <c r="H701" s="24">
        <v>-90.664201000000006</v>
      </c>
      <c r="I701" s="5" t="s">
        <v>502</v>
      </c>
      <c r="J701" s="5" t="s">
        <v>501</v>
      </c>
      <c r="K701" s="25">
        <v>1</v>
      </c>
      <c r="L701" s="25">
        <v>0</v>
      </c>
      <c r="M701" s="5">
        <v>0</v>
      </c>
      <c r="N701" s="19">
        <v>-33.9</v>
      </c>
      <c r="O701" s="19" t="s">
        <v>500</v>
      </c>
    </row>
    <row r="702" spans="1:15" x14ac:dyDescent="0.2">
      <c r="A702" s="19">
        <v>442</v>
      </c>
      <c r="B702" s="19">
        <f t="shared" si="74"/>
        <v>2</v>
      </c>
      <c r="C702" s="19">
        <f t="shared" si="75"/>
        <v>4</v>
      </c>
      <c r="D702" s="19">
        <v>440</v>
      </c>
      <c r="E702" s="19">
        <v>446</v>
      </c>
      <c r="F702" s="5" t="s">
        <v>872</v>
      </c>
      <c r="G702" s="24">
        <v>42.132153000000002</v>
      </c>
      <c r="H702" s="24">
        <v>-90.664201000000006</v>
      </c>
      <c r="I702" s="5" t="s">
        <v>502</v>
      </c>
      <c r="J702" s="5" t="s">
        <v>503</v>
      </c>
      <c r="K702" s="25">
        <v>1</v>
      </c>
      <c r="L702" s="25">
        <v>0</v>
      </c>
      <c r="M702" s="5">
        <v>0</v>
      </c>
      <c r="N702" s="19">
        <v>-33.700000000000003</v>
      </c>
      <c r="O702" s="19" t="s">
        <v>500</v>
      </c>
    </row>
    <row r="703" spans="1:15" x14ac:dyDescent="0.2">
      <c r="A703" s="19">
        <v>443</v>
      </c>
      <c r="B703" s="19">
        <f t="shared" si="74"/>
        <v>3</v>
      </c>
      <c r="C703" s="19">
        <f t="shared" si="75"/>
        <v>3</v>
      </c>
      <c r="D703" s="19">
        <v>440</v>
      </c>
      <c r="E703" s="19">
        <v>446</v>
      </c>
      <c r="F703" s="5" t="s">
        <v>872</v>
      </c>
      <c r="G703" s="24">
        <v>42.132153000000002</v>
      </c>
      <c r="H703" s="24">
        <v>-90.664201000000006</v>
      </c>
      <c r="I703" s="5" t="s">
        <v>502</v>
      </c>
      <c r="J703" s="5" t="s">
        <v>505</v>
      </c>
      <c r="K703" s="25">
        <v>1</v>
      </c>
      <c r="L703" s="25">
        <v>0</v>
      </c>
      <c r="M703" s="5">
        <v>0</v>
      </c>
      <c r="N703" s="19">
        <v>-33.700000000000003</v>
      </c>
      <c r="O703" s="19" t="s">
        <v>500</v>
      </c>
    </row>
    <row r="704" spans="1:15" x14ac:dyDescent="0.2">
      <c r="A704" s="19">
        <v>443</v>
      </c>
      <c r="B704" s="19">
        <f t="shared" si="74"/>
        <v>3</v>
      </c>
      <c r="C704" s="19">
        <f t="shared" si="75"/>
        <v>3</v>
      </c>
      <c r="D704" s="19">
        <v>440</v>
      </c>
      <c r="E704" s="19">
        <v>446</v>
      </c>
      <c r="F704" s="5" t="s">
        <v>872</v>
      </c>
      <c r="G704" s="24">
        <v>40.931471999999999</v>
      </c>
      <c r="H704" s="24">
        <v>-91.147599999999997</v>
      </c>
      <c r="I704" s="5" t="s">
        <v>502</v>
      </c>
      <c r="J704" s="5" t="s">
        <v>506</v>
      </c>
      <c r="K704" s="25">
        <v>1</v>
      </c>
      <c r="L704" s="25">
        <v>0</v>
      </c>
      <c r="M704" s="5">
        <v>0</v>
      </c>
      <c r="N704" s="19">
        <v>-34.200000000000003</v>
      </c>
      <c r="O704" s="19" t="s">
        <v>500</v>
      </c>
    </row>
    <row r="705" spans="1:15" x14ac:dyDescent="0.2">
      <c r="A705" s="19">
        <v>443</v>
      </c>
      <c r="B705" s="19">
        <f t="shared" si="74"/>
        <v>3</v>
      </c>
      <c r="C705" s="19">
        <f t="shared" si="75"/>
        <v>3</v>
      </c>
      <c r="D705" s="19">
        <v>440</v>
      </c>
      <c r="E705" s="19">
        <v>446</v>
      </c>
      <c r="F705" s="5" t="s">
        <v>872</v>
      </c>
      <c r="G705" s="24">
        <v>40.931471999999999</v>
      </c>
      <c r="H705" s="24">
        <v>-91.147599999999997</v>
      </c>
      <c r="I705" s="5" t="s">
        <v>502</v>
      </c>
      <c r="J705" s="5" t="s">
        <v>507</v>
      </c>
      <c r="K705" s="25">
        <v>1</v>
      </c>
      <c r="L705" s="25">
        <v>0</v>
      </c>
      <c r="M705" s="5">
        <v>0</v>
      </c>
      <c r="N705" s="19">
        <v>-34</v>
      </c>
      <c r="O705" s="19" t="s">
        <v>500</v>
      </c>
    </row>
    <row r="706" spans="1:15" x14ac:dyDescent="0.2">
      <c r="A706" s="19">
        <v>443</v>
      </c>
      <c r="B706" s="19">
        <f t="shared" si="74"/>
        <v>3</v>
      </c>
      <c r="C706" s="19">
        <f t="shared" si="75"/>
        <v>3</v>
      </c>
      <c r="D706" s="19">
        <v>440</v>
      </c>
      <c r="E706" s="19">
        <v>446</v>
      </c>
      <c r="F706" s="5" t="s">
        <v>872</v>
      </c>
      <c r="G706" s="24">
        <v>40.648665999999999</v>
      </c>
      <c r="H706" s="24">
        <v>-90.312639000000004</v>
      </c>
      <c r="I706" s="5" t="s">
        <v>509</v>
      </c>
      <c r="J706" s="5" t="s">
        <v>508</v>
      </c>
      <c r="K706" s="25">
        <v>1</v>
      </c>
      <c r="L706" s="25">
        <v>0</v>
      </c>
      <c r="M706" s="5">
        <v>0</v>
      </c>
      <c r="N706" s="19">
        <v>-33.4</v>
      </c>
      <c r="O706" s="19" t="s">
        <v>500</v>
      </c>
    </row>
    <row r="707" spans="1:15" x14ac:dyDescent="0.2">
      <c r="A707" s="19">
        <v>443</v>
      </c>
      <c r="B707" s="19">
        <f t="shared" si="74"/>
        <v>3</v>
      </c>
      <c r="C707" s="19">
        <f t="shared" si="75"/>
        <v>3</v>
      </c>
      <c r="D707" s="19">
        <v>440</v>
      </c>
      <c r="E707" s="19">
        <v>446</v>
      </c>
      <c r="F707" s="5" t="s">
        <v>872</v>
      </c>
      <c r="G707" s="24">
        <v>39.199596999999997</v>
      </c>
      <c r="H707" s="24">
        <v>-87.038713000000001</v>
      </c>
      <c r="I707" s="5" t="s">
        <v>509</v>
      </c>
      <c r="J707" s="5" t="s">
        <v>510</v>
      </c>
      <c r="K707" s="25">
        <v>1</v>
      </c>
      <c r="L707" s="25">
        <v>0</v>
      </c>
      <c r="M707" s="5">
        <v>0</v>
      </c>
      <c r="N707" s="19">
        <v>-33.1</v>
      </c>
      <c r="O707" s="19" t="s">
        <v>500</v>
      </c>
    </row>
    <row r="708" spans="1:15" x14ac:dyDescent="0.2">
      <c r="A708" s="19">
        <v>444</v>
      </c>
      <c r="B708" s="19">
        <f t="shared" si="74"/>
        <v>4</v>
      </c>
      <c r="C708" s="19">
        <f t="shared" si="75"/>
        <v>2</v>
      </c>
      <c r="D708" s="19">
        <v>440</v>
      </c>
      <c r="E708" s="19">
        <v>446</v>
      </c>
      <c r="F708" s="5" t="s">
        <v>872</v>
      </c>
      <c r="G708" s="24">
        <v>42.132153000000002</v>
      </c>
      <c r="H708" s="24">
        <v>-90.664201000000006</v>
      </c>
      <c r="I708" s="5" t="s">
        <v>502</v>
      </c>
      <c r="J708" s="5" t="s">
        <v>514</v>
      </c>
      <c r="K708" s="25">
        <v>1</v>
      </c>
      <c r="L708" s="25">
        <v>0</v>
      </c>
      <c r="M708" s="5">
        <v>0</v>
      </c>
      <c r="N708" s="19">
        <v>-34.200000000000003</v>
      </c>
      <c r="O708" s="19" t="s">
        <v>500</v>
      </c>
    </row>
    <row r="709" spans="1:15" x14ac:dyDescent="0.2">
      <c r="A709" s="19">
        <v>444</v>
      </c>
      <c r="B709" s="19">
        <f t="shared" si="74"/>
        <v>4</v>
      </c>
      <c r="C709" s="19">
        <f t="shared" si="75"/>
        <v>2</v>
      </c>
      <c r="D709" s="19">
        <v>440</v>
      </c>
      <c r="E709" s="19">
        <v>446</v>
      </c>
      <c r="F709" s="5" t="s">
        <v>872</v>
      </c>
      <c r="G709" s="24">
        <v>40.648665999999999</v>
      </c>
      <c r="H709" s="24">
        <v>-90.312639000000004</v>
      </c>
      <c r="I709" s="5" t="s">
        <v>509</v>
      </c>
      <c r="J709" s="5" t="s">
        <v>515</v>
      </c>
      <c r="K709" s="25">
        <v>1</v>
      </c>
      <c r="L709" s="25">
        <v>0</v>
      </c>
      <c r="M709" s="5">
        <v>0</v>
      </c>
      <c r="N709" s="19">
        <v>-33.799999999999997</v>
      </c>
      <c r="O709" s="19" t="s">
        <v>500</v>
      </c>
    </row>
    <row r="710" spans="1:15" x14ac:dyDescent="0.2">
      <c r="A710" s="19">
        <v>445</v>
      </c>
      <c r="B710" s="19">
        <f t="shared" si="74"/>
        <v>5</v>
      </c>
      <c r="C710" s="19">
        <f t="shared" si="75"/>
        <v>1</v>
      </c>
      <c r="D710" s="19">
        <v>440</v>
      </c>
      <c r="E710" s="19">
        <v>446</v>
      </c>
      <c r="F710" s="5" t="s">
        <v>872</v>
      </c>
      <c r="G710" s="24">
        <v>42.132153000000002</v>
      </c>
      <c r="H710" s="24">
        <v>-90.664201000000006</v>
      </c>
      <c r="I710" s="5" t="s">
        <v>502</v>
      </c>
      <c r="J710" s="5" t="s">
        <v>516</v>
      </c>
      <c r="K710" s="25">
        <v>1</v>
      </c>
      <c r="L710" s="25">
        <v>0</v>
      </c>
      <c r="M710" s="5">
        <v>0</v>
      </c>
      <c r="N710" s="19">
        <v>-32.799999999999997</v>
      </c>
      <c r="O710" s="19" t="s">
        <v>500</v>
      </c>
    </row>
    <row r="711" spans="1:15" x14ac:dyDescent="0.2">
      <c r="A711" s="19">
        <v>445</v>
      </c>
      <c r="B711" s="19">
        <f t="shared" si="74"/>
        <v>5</v>
      </c>
      <c r="C711" s="19">
        <f t="shared" si="75"/>
        <v>1</v>
      </c>
      <c r="D711" s="19">
        <v>440</v>
      </c>
      <c r="E711" s="19">
        <v>446</v>
      </c>
      <c r="F711" s="5" t="s">
        <v>872</v>
      </c>
      <c r="G711" s="24">
        <v>40.648665999999999</v>
      </c>
      <c r="H711" s="24">
        <v>-90.312639000000004</v>
      </c>
      <c r="I711" s="5" t="s">
        <v>509</v>
      </c>
      <c r="J711" s="5" t="s">
        <v>517</v>
      </c>
      <c r="K711" s="25">
        <v>1</v>
      </c>
      <c r="L711" s="25">
        <v>0</v>
      </c>
      <c r="M711" s="5">
        <v>0</v>
      </c>
      <c r="N711" s="19">
        <v>-33.4</v>
      </c>
      <c r="O711" s="19" t="s">
        <v>500</v>
      </c>
    </row>
    <row r="712" spans="1:15" x14ac:dyDescent="0.2">
      <c r="A712" s="19">
        <v>447</v>
      </c>
      <c r="B712" s="19">
        <f t="shared" si="74"/>
        <v>1</v>
      </c>
      <c r="C712" s="19">
        <f t="shared" si="75"/>
        <v>7</v>
      </c>
      <c r="D712" s="19">
        <v>446</v>
      </c>
      <c r="E712" s="19">
        <v>454</v>
      </c>
      <c r="F712" s="5" t="s">
        <v>1176</v>
      </c>
      <c r="G712" s="24">
        <v>42.068899999999999</v>
      </c>
      <c r="H712" s="24">
        <v>-90.665700000000001</v>
      </c>
      <c r="I712" s="5" t="s">
        <v>520</v>
      </c>
      <c r="J712" s="5">
        <v>201</v>
      </c>
      <c r="K712" s="25">
        <v>1</v>
      </c>
      <c r="L712" s="25">
        <v>0</v>
      </c>
      <c r="M712" s="5">
        <v>0</v>
      </c>
      <c r="N712" s="19">
        <v>-30</v>
      </c>
      <c r="O712" s="19" t="s">
        <v>873</v>
      </c>
    </row>
    <row r="713" spans="1:15" x14ac:dyDescent="0.2">
      <c r="A713" s="19">
        <v>447.5</v>
      </c>
      <c r="B713" s="19">
        <f t="shared" si="74"/>
        <v>1.5</v>
      </c>
      <c r="C713" s="19">
        <f t="shared" si="75"/>
        <v>6.5</v>
      </c>
      <c r="D713" s="19">
        <v>446</v>
      </c>
      <c r="E713" s="19">
        <v>454</v>
      </c>
      <c r="F713" s="5" t="s">
        <v>1177</v>
      </c>
      <c r="G713" s="24">
        <v>42.068899999999999</v>
      </c>
      <c r="H713" s="24">
        <v>-90.665700000000001</v>
      </c>
      <c r="I713" s="5" t="s">
        <v>520</v>
      </c>
      <c r="J713" s="5">
        <v>201.9</v>
      </c>
      <c r="K713" s="25">
        <v>1</v>
      </c>
      <c r="L713" s="25">
        <v>0</v>
      </c>
      <c r="M713" s="5">
        <v>0</v>
      </c>
      <c r="N713" s="19">
        <v>-29.2</v>
      </c>
      <c r="O713" s="19" t="s">
        <v>873</v>
      </c>
    </row>
    <row r="714" spans="1:15" x14ac:dyDescent="0.2">
      <c r="A714" s="19">
        <v>448</v>
      </c>
      <c r="B714" s="19">
        <f t="shared" si="74"/>
        <v>2</v>
      </c>
      <c r="C714" s="19">
        <f t="shared" si="75"/>
        <v>6</v>
      </c>
      <c r="D714" s="19">
        <v>446</v>
      </c>
      <c r="E714" s="19">
        <v>454</v>
      </c>
      <c r="F714" s="5" t="s">
        <v>1177</v>
      </c>
      <c r="G714" s="24">
        <v>42.068899999999999</v>
      </c>
      <c r="H714" s="24">
        <v>-90.665700000000001</v>
      </c>
      <c r="I714" s="5" t="s">
        <v>520</v>
      </c>
      <c r="J714" s="5">
        <v>203.1</v>
      </c>
      <c r="K714" s="25">
        <v>1</v>
      </c>
      <c r="L714" s="25">
        <v>0</v>
      </c>
      <c r="M714" s="5">
        <v>0</v>
      </c>
      <c r="N714" s="19">
        <v>-29.7</v>
      </c>
      <c r="O714" s="19" t="s">
        <v>873</v>
      </c>
    </row>
    <row r="715" spans="1:15" x14ac:dyDescent="0.2">
      <c r="A715" s="19">
        <v>448.5</v>
      </c>
      <c r="B715" s="19">
        <f t="shared" si="74"/>
        <v>2.5</v>
      </c>
      <c r="C715" s="19">
        <f t="shared" si="75"/>
        <v>5.5</v>
      </c>
      <c r="D715" s="19">
        <v>446</v>
      </c>
      <c r="E715" s="19">
        <v>454</v>
      </c>
      <c r="F715" s="5" t="s">
        <v>1177</v>
      </c>
      <c r="G715" s="24">
        <v>42.068899999999999</v>
      </c>
      <c r="H715" s="24">
        <v>-90.665700000000001</v>
      </c>
      <c r="I715" s="5" t="s">
        <v>520</v>
      </c>
      <c r="J715" s="5">
        <v>203.7</v>
      </c>
      <c r="K715" s="25">
        <v>1</v>
      </c>
      <c r="L715" s="25">
        <v>0</v>
      </c>
      <c r="M715" s="5">
        <v>0</v>
      </c>
      <c r="N715" s="19">
        <v>-28.6</v>
      </c>
      <c r="O715" s="19" t="s">
        <v>873</v>
      </c>
    </row>
    <row r="716" spans="1:15" x14ac:dyDescent="0.2">
      <c r="A716" s="19">
        <v>449</v>
      </c>
      <c r="B716" s="19">
        <f t="shared" si="74"/>
        <v>3</v>
      </c>
      <c r="C716" s="19">
        <f t="shared" si="75"/>
        <v>5</v>
      </c>
      <c r="D716" s="19">
        <v>446</v>
      </c>
      <c r="E716" s="19">
        <v>454</v>
      </c>
      <c r="F716" s="5" t="s">
        <v>1179</v>
      </c>
      <c r="G716" s="24">
        <v>42.068899999999999</v>
      </c>
      <c r="H716" s="24">
        <v>-90.665700000000001</v>
      </c>
      <c r="I716" s="5" t="s">
        <v>520</v>
      </c>
      <c r="J716" s="5">
        <v>204.8</v>
      </c>
      <c r="K716" s="25">
        <v>1</v>
      </c>
      <c r="L716" s="25">
        <v>0</v>
      </c>
      <c r="M716" s="5">
        <v>0</v>
      </c>
      <c r="N716" s="19">
        <v>-29.3</v>
      </c>
      <c r="O716" s="19" t="s">
        <v>873</v>
      </c>
    </row>
    <row r="717" spans="1:15" x14ac:dyDescent="0.2">
      <c r="A717" s="19">
        <v>449.5</v>
      </c>
      <c r="B717" s="19">
        <f t="shared" si="74"/>
        <v>3.5</v>
      </c>
      <c r="C717" s="19">
        <f t="shared" si="75"/>
        <v>4.5</v>
      </c>
      <c r="D717" s="19">
        <v>446</v>
      </c>
      <c r="E717" s="19">
        <v>454</v>
      </c>
      <c r="F717" s="5" t="s">
        <v>1179</v>
      </c>
      <c r="G717" s="24">
        <v>42.068899999999999</v>
      </c>
      <c r="H717" s="24">
        <v>-90.665700000000001</v>
      </c>
      <c r="I717" s="5" t="s">
        <v>520</v>
      </c>
      <c r="J717" s="5">
        <v>206</v>
      </c>
      <c r="K717" s="25">
        <v>1</v>
      </c>
      <c r="L717" s="25">
        <v>0</v>
      </c>
      <c r="M717" s="5">
        <v>0</v>
      </c>
      <c r="N717" s="19">
        <v>-27.7</v>
      </c>
      <c r="O717" s="19" t="s">
        <v>873</v>
      </c>
    </row>
    <row r="718" spans="1:15" x14ac:dyDescent="0.2">
      <c r="A718" s="19">
        <v>450</v>
      </c>
      <c r="B718" s="19">
        <f t="shared" si="74"/>
        <v>4</v>
      </c>
      <c r="C718" s="19">
        <f t="shared" si="75"/>
        <v>4</v>
      </c>
      <c r="D718" s="19">
        <v>446</v>
      </c>
      <c r="E718" s="19">
        <v>454</v>
      </c>
      <c r="F718" s="5" t="s">
        <v>1179</v>
      </c>
      <c r="G718" s="24">
        <v>42.068899999999999</v>
      </c>
      <c r="H718" s="24">
        <v>-90.665700000000001</v>
      </c>
      <c r="I718" s="5" t="s">
        <v>520</v>
      </c>
      <c r="J718" s="5">
        <v>206.7</v>
      </c>
      <c r="K718" s="25">
        <v>1</v>
      </c>
      <c r="L718" s="25">
        <v>0</v>
      </c>
      <c r="M718" s="5">
        <v>0</v>
      </c>
      <c r="N718" s="19">
        <v>-26.7</v>
      </c>
      <c r="O718" s="19" t="s">
        <v>873</v>
      </c>
    </row>
    <row r="719" spans="1:15" x14ac:dyDescent="0.2">
      <c r="A719" s="19">
        <v>450.5</v>
      </c>
      <c r="B719" s="19">
        <f t="shared" si="74"/>
        <v>4.5</v>
      </c>
      <c r="C719" s="19">
        <f t="shared" si="75"/>
        <v>3.5</v>
      </c>
      <c r="D719" s="19">
        <v>446</v>
      </c>
      <c r="E719" s="19">
        <v>454</v>
      </c>
      <c r="F719" s="5" t="s">
        <v>1179</v>
      </c>
      <c r="G719" s="24">
        <v>42.068899999999999</v>
      </c>
      <c r="H719" s="24">
        <v>-90.665700000000001</v>
      </c>
      <c r="I719" s="5" t="s">
        <v>520</v>
      </c>
      <c r="J719" s="5">
        <v>207.7</v>
      </c>
      <c r="K719" s="25">
        <v>1</v>
      </c>
      <c r="L719" s="25">
        <v>0</v>
      </c>
      <c r="M719" s="5">
        <v>0</v>
      </c>
      <c r="N719" s="19">
        <v>-26</v>
      </c>
      <c r="O719" s="19" t="s">
        <v>873</v>
      </c>
    </row>
    <row r="720" spans="1:15" x14ac:dyDescent="0.2">
      <c r="A720" s="19">
        <v>451</v>
      </c>
      <c r="B720" s="19">
        <f t="shared" si="74"/>
        <v>5</v>
      </c>
      <c r="C720" s="19">
        <f t="shared" si="75"/>
        <v>3</v>
      </c>
      <c r="D720" s="19">
        <v>446</v>
      </c>
      <c r="E720" s="19">
        <v>454</v>
      </c>
      <c r="F720" s="5" t="s">
        <v>1179</v>
      </c>
      <c r="G720" s="24">
        <v>42.068899999999999</v>
      </c>
      <c r="H720" s="24">
        <v>-90.665700000000001</v>
      </c>
      <c r="I720" s="5" t="s">
        <v>520</v>
      </c>
      <c r="J720" s="5">
        <v>208.4</v>
      </c>
      <c r="K720" s="25">
        <v>1</v>
      </c>
      <c r="L720" s="25">
        <v>0</v>
      </c>
      <c r="M720" s="5">
        <v>0</v>
      </c>
      <c r="N720" s="19">
        <v>-25.9</v>
      </c>
      <c r="O720" s="19" t="s">
        <v>873</v>
      </c>
    </row>
    <row r="721" spans="1:15" x14ac:dyDescent="0.2">
      <c r="A721" s="19">
        <v>451.5</v>
      </c>
      <c r="B721" s="19">
        <f t="shared" si="74"/>
        <v>5.5</v>
      </c>
      <c r="C721" s="19">
        <f t="shared" si="75"/>
        <v>2.5</v>
      </c>
      <c r="D721" s="19">
        <v>446</v>
      </c>
      <c r="E721" s="19">
        <v>454</v>
      </c>
      <c r="F721" s="5" t="s">
        <v>1179</v>
      </c>
      <c r="G721" s="24">
        <v>42.068899999999999</v>
      </c>
      <c r="H721" s="24">
        <v>-90.665700000000001</v>
      </c>
      <c r="I721" s="5" t="s">
        <v>520</v>
      </c>
      <c r="J721" s="5">
        <v>208.7</v>
      </c>
      <c r="K721" s="25">
        <v>1</v>
      </c>
      <c r="L721" s="25">
        <v>0</v>
      </c>
      <c r="M721" s="5">
        <v>0</v>
      </c>
      <c r="N721" s="19">
        <v>-28.4</v>
      </c>
      <c r="O721" s="19" t="s">
        <v>873</v>
      </c>
    </row>
    <row r="722" spans="1:15" x14ac:dyDescent="0.2">
      <c r="A722" s="19">
        <v>452</v>
      </c>
      <c r="B722" s="19">
        <f t="shared" si="74"/>
        <v>6</v>
      </c>
      <c r="C722" s="19">
        <f t="shared" si="75"/>
        <v>2</v>
      </c>
      <c r="D722" s="19">
        <v>446</v>
      </c>
      <c r="E722" s="19">
        <v>454</v>
      </c>
      <c r="F722" s="5" t="s">
        <v>1179</v>
      </c>
      <c r="G722" s="24">
        <v>42.068899999999999</v>
      </c>
      <c r="H722" s="24">
        <v>-90.665700000000001</v>
      </c>
      <c r="I722" s="5" t="s">
        <v>520</v>
      </c>
      <c r="J722" s="5">
        <v>209.6</v>
      </c>
      <c r="K722" s="25">
        <v>1</v>
      </c>
      <c r="L722" s="25">
        <v>0</v>
      </c>
      <c r="M722" s="5">
        <v>0</v>
      </c>
      <c r="N722" s="19">
        <v>-28.2</v>
      </c>
      <c r="O722" s="19" t="s">
        <v>873</v>
      </c>
    </row>
    <row r="723" spans="1:15" x14ac:dyDescent="0.2">
      <c r="A723" s="19">
        <v>452.5</v>
      </c>
      <c r="B723" s="19">
        <f t="shared" si="74"/>
        <v>6.5</v>
      </c>
      <c r="C723" s="19">
        <f t="shared" si="75"/>
        <v>1.5</v>
      </c>
      <c r="D723" s="19">
        <v>446</v>
      </c>
      <c r="E723" s="19">
        <v>454</v>
      </c>
      <c r="F723" s="5" t="s">
        <v>1179</v>
      </c>
      <c r="G723" s="24">
        <v>42.068899999999999</v>
      </c>
      <c r="H723" s="24">
        <v>-90.665700000000001</v>
      </c>
      <c r="I723" s="5" t="s">
        <v>520</v>
      </c>
      <c r="J723" s="5">
        <v>209.9</v>
      </c>
      <c r="K723" s="25">
        <v>1</v>
      </c>
      <c r="L723" s="25">
        <v>0</v>
      </c>
      <c r="M723" s="5">
        <v>0</v>
      </c>
      <c r="N723" s="19">
        <v>-27.5</v>
      </c>
      <c r="O723" s="19" t="s">
        <v>873</v>
      </c>
    </row>
    <row r="724" spans="1:15" x14ac:dyDescent="0.2">
      <c r="A724" s="19">
        <v>453</v>
      </c>
      <c r="B724" s="19">
        <f t="shared" si="74"/>
        <v>7</v>
      </c>
      <c r="C724" s="19">
        <f t="shared" si="75"/>
        <v>1</v>
      </c>
      <c r="D724" s="19">
        <v>446</v>
      </c>
      <c r="E724" s="19">
        <v>454</v>
      </c>
      <c r="F724" s="5" t="s">
        <v>1180</v>
      </c>
      <c r="G724" s="24">
        <v>42.068899999999999</v>
      </c>
      <c r="H724" s="24">
        <v>-90.665700000000001</v>
      </c>
      <c r="I724" s="5" t="s">
        <v>520</v>
      </c>
      <c r="J724" s="5">
        <v>211</v>
      </c>
      <c r="K724" s="25">
        <v>1</v>
      </c>
      <c r="L724" s="25">
        <v>0</v>
      </c>
      <c r="M724" s="5">
        <v>0</v>
      </c>
      <c r="N724" s="19">
        <v>-28.6</v>
      </c>
      <c r="O724" s="19" t="s">
        <v>873</v>
      </c>
    </row>
    <row r="725" spans="1:15" ht="12.75" customHeight="1" x14ac:dyDescent="0.2">
      <c r="A725" s="19">
        <v>453.5</v>
      </c>
      <c r="B725" s="19">
        <f t="shared" si="74"/>
        <v>7.5</v>
      </c>
      <c r="C725" s="19">
        <f t="shared" si="75"/>
        <v>0.5</v>
      </c>
      <c r="D725" s="19">
        <v>446</v>
      </c>
      <c r="E725" s="19">
        <v>454</v>
      </c>
      <c r="F725" s="5" t="s">
        <v>1180</v>
      </c>
      <c r="G725" s="24">
        <v>42.068899999999999</v>
      </c>
      <c r="H725" s="24">
        <v>-90.665700000000001</v>
      </c>
      <c r="I725" s="5" t="s">
        <v>520</v>
      </c>
      <c r="J725" s="5">
        <v>212.1</v>
      </c>
      <c r="K725" s="25">
        <v>1</v>
      </c>
      <c r="L725" s="25">
        <v>0</v>
      </c>
      <c r="M725" s="5">
        <v>0</v>
      </c>
      <c r="N725" s="19">
        <v>-29.5</v>
      </c>
      <c r="O725" s="19" t="s">
        <v>873</v>
      </c>
    </row>
    <row r="726" spans="1:15" ht="12.75" customHeight="1" x14ac:dyDescent="0.2">
      <c r="A726" s="19">
        <v>454</v>
      </c>
      <c r="B726" s="19">
        <f t="shared" ref="B726" si="76">ABS(A726-D726)</f>
        <v>0</v>
      </c>
      <c r="C726" s="19">
        <f t="shared" ref="C726" si="77">ABS(E726-A726)</f>
        <v>0</v>
      </c>
      <c r="D726" s="19">
        <v>454</v>
      </c>
      <c r="E726" s="19">
        <v>454</v>
      </c>
      <c r="F726" s="5" t="s">
        <v>1180</v>
      </c>
      <c r="G726" s="24">
        <v>42.068899999999999</v>
      </c>
      <c r="H726" s="24">
        <v>-90.665700000000001</v>
      </c>
      <c r="I726" s="5" t="s">
        <v>520</v>
      </c>
      <c r="J726" s="5">
        <v>213.7</v>
      </c>
      <c r="K726" s="25">
        <v>1</v>
      </c>
      <c r="L726" s="25">
        <v>0</v>
      </c>
      <c r="M726" s="5">
        <v>0</v>
      </c>
      <c r="N726" s="19">
        <v>-28.5</v>
      </c>
      <c r="O726" s="19" t="s">
        <v>873</v>
      </c>
    </row>
    <row r="727" spans="1:15" ht="12.75" customHeight="1" x14ac:dyDescent="0.2">
      <c r="A727" s="19">
        <v>454.5</v>
      </c>
      <c r="B727" s="19">
        <f t="shared" ref="B727:B729" si="78">ABS(A727-D727)</f>
        <v>0.5</v>
      </c>
      <c r="C727" s="19">
        <f t="shared" ref="C727:C729" si="79">ABS(E727-A727)</f>
        <v>4</v>
      </c>
      <c r="D727" s="19">
        <v>454</v>
      </c>
      <c r="E727" s="19">
        <v>458.5</v>
      </c>
      <c r="F727" s="5" t="s">
        <v>1178</v>
      </c>
      <c r="G727" s="24">
        <v>42.068899999999999</v>
      </c>
      <c r="H727" s="24">
        <v>-90.665700000000001</v>
      </c>
      <c r="I727" s="5" t="s">
        <v>520</v>
      </c>
      <c r="J727" s="5">
        <v>214.8</v>
      </c>
      <c r="K727" s="25">
        <v>1</v>
      </c>
      <c r="L727" s="25">
        <v>0</v>
      </c>
      <c r="M727" s="5">
        <v>0</v>
      </c>
      <c r="N727" s="19">
        <v>-30</v>
      </c>
      <c r="O727" s="19" t="s">
        <v>873</v>
      </c>
    </row>
    <row r="728" spans="1:15" ht="12.75" customHeight="1" x14ac:dyDescent="0.2">
      <c r="A728" s="19">
        <v>456</v>
      </c>
      <c r="B728" s="19">
        <f t="shared" si="78"/>
        <v>2</v>
      </c>
      <c r="C728" s="19">
        <f t="shared" si="79"/>
        <v>2.5</v>
      </c>
      <c r="D728" s="19">
        <v>454</v>
      </c>
      <c r="E728" s="19">
        <v>458.5</v>
      </c>
      <c r="F728" s="5" t="s">
        <v>1178</v>
      </c>
      <c r="G728" s="24">
        <v>42.068899999999999</v>
      </c>
      <c r="H728" s="24">
        <v>-90.665700000000001</v>
      </c>
      <c r="I728" s="5" t="s">
        <v>520</v>
      </c>
      <c r="J728" s="5">
        <v>216.1</v>
      </c>
      <c r="K728" s="25">
        <v>1</v>
      </c>
      <c r="L728" s="25">
        <v>0</v>
      </c>
      <c r="M728" s="5">
        <v>0</v>
      </c>
      <c r="N728" s="19">
        <v>-30.5</v>
      </c>
      <c r="O728" s="19" t="s">
        <v>873</v>
      </c>
    </row>
    <row r="729" spans="1:15" ht="12.75" customHeight="1" x14ac:dyDescent="0.2">
      <c r="A729" s="19">
        <v>456.5</v>
      </c>
      <c r="B729" s="19">
        <f t="shared" si="78"/>
        <v>2.5</v>
      </c>
      <c r="C729" s="19">
        <f t="shared" si="79"/>
        <v>2</v>
      </c>
      <c r="D729" s="19">
        <v>454</v>
      </c>
      <c r="E729" s="19">
        <v>458.5</v>
      </c>
      <c r="F729" s="5" t="s">
        <v>1178</v>
      </c>
      <c r="G729" s="24">
        <v>42.068899999999999</v>
      </c>
      <c r="H729" s="24">
        <v>-90.665700000000001</v>
      </c>
      <c r="I729" s="5" t="s">
        <v>520</v>
      </c>
      <c r="J729" s="5">
        <v>216.6</v>
      </c>
      <c r="K729" s="25">
        <v>1</v>
      </c>
      <c r="L729" s="25">
        <v>0</v>
      </c>
      <c r="M729" s="5">
        <v>0</v>
      </c>
      <c r="N729" s="19">
        <v>-30</v>
      </c>
      <c r="O729" s="19" t="s">
        <v>873</v>
      </c>
    </row>
    <row r="730" spans="1:15" ht="12.75" customHeight="1" x14ac:dyDescent="0.2">
      <c r="A730" s="19">
        <v>457</v>
      </c>
      <c r="B730" s="19">
        <f t="shared" ref="B730:B734" si="80">ABS(A730-D730)</f>
        <v>3</v>
      </c>
      <c r="C730" s="19">
        <f t="shared" ref="C730:C734" si="81">ABS(E730-A730)</f>
        <v>1.5</v>
      </c>
      <c r="D730" s="19">
        <v>454</v>
      </c>
      <c r="E730" s="19">
        <v>458.5</v>
      </c>
      <c r="F730" s="5" t="s">
        <v>1178</v>
      </c>
      <c r="G730" s="24">
        <v>42.068899999999999</v>
      </c>
      <c r="H730" s="24">
        <v>-90.665700000000001</v>
      </c>
      <c r="I730" s="5" t="s">
        <v>520</v>
      </c>
      <c r="J730" s="19">
        <v>217.7</v>
      </c>
      <c r="K730" s="25">
        <v>1</v>
      </c>
      <c r="L730" s="25">
        <v>0</v>
      </c>
      <c r="M730" s="5">
        <v>0</v>
      </c>
      <c r="N730" s="19">
        <v>-28.7</v>
      </c>
      <c r="O730" s="19" t="s">
        <v>873</v>
      </c>
    </row>
    <row r="731" spans="1:15" ht="12.75" customHeight="1" x14ac:dyDescent="0.2">
      <c r="A731" s="19">
        <v>457.5</v>
      </c>
      <c r="B731" s="19">
        <f t="shared" si="80"/>
        <v>3.5</v>
      </c>
      <c r="C731" s="19">
        <f t="shared" si="81"/>
        <v>1</v>
      </c>
      <c r="D731" s="19">
        <v>454</v>
      </c>
      <c r="E731" s="19">
        <v>458.5</v>
      </c>
      <c r="F731" s="5" t="s">
        <v>1178</v>
      </c>
      <c r="G731" s="24">
        <v>42.068899999999999</v>
      </c>
      <c r="H731" s="24">
        <v>-90.665700000000001</v>
      </c>
      <c r="I731" s="5" t="s">
        <v>520</v>
      </c>
      <c r="J731" s="19">
        <v>219.1</v>
      </c>
      <c r="K731" s="25">
        <v>1</v>
      </c>
      <c r="L731" s="25">
        <v>0</v>
      </c>
      <c r="M731" s="5">
        <v>0</v>
      </c>
      <c r="N731" s="19">
        <v>-29.6</v>
      </c>
      <c r="O731" s="19" t="s">
        <v>873</v>
      </c>
    </row>
    <row r="732" spans="1:15" ht="12.75" customHeight="1" x14ac:dyDescent="0.2">
      <c r="A732" s="19">
        <v>458</v>
      </c>
      <c r="B732" s="19">
        <f t="shared" si="80"/>
        <v>4</v>
      </c>
      <c r="C732" s="19">
        <f t="shared" si="81"/>
        <v>0.5</v>
      </c>
      <c r="D732" s="19">
        <v>454</v>
      </c>
      <c r="E732" s="19">
        <v>458.5</v>
      </c>
      <c r="F732" s="5" t="s">
        <v>1178</v>
      </c>
      <c r="G732" s="24">
        <v>42.068899999999999</v>
      </c>
      <c r="H732" s="24">
        <v>-90.665700000000001</v>
      </c>
      <c r="I732" s="5" t="s">
        <v>520</v>
      </c>
      <c r="J732" s="19">
        <v>220.6</v>
      </c>
      <c r="K732" s="25">
        <v>1</v>
      </c>
      <c r="L732" s="25">
        <v>0</v>
      </c>
      <c r="M732" s="5">
        <v>0</v>
      </c>
      <c r="N732" s="19">
        <v>-28.3</v>
      </c>
      <c r="O732" s="19" t="s">
        <v>873</v>
      </c>
    </row>
    <row r="733" spans="1:15" ht="12.75" customHeight="1" x14ac:dyDescent="0.2">
      <c r="A733" s="19">
        <v>458.5</v>
      </c>
      <c r="B733" s="19">
        <f t="shared" si="80"/>
        <v>4.5</v>
      </c>
      <c r="C733" s="19">
        <f t="shared" si="81"/>
        <v>0</v>
      </c>
      <c r="D733" s="19">
        <v>454</v>
      </c>
      <c r="E733" s="19">
        <v>458.5</v>
      </c>
      <c r="F733" s="5" t="s">
        <v>1178</v>
      </c>
      <c r="G733" s="24">
        <v>42.068899999999999</v>
      </c>
      <c r="H733" s="24">
        <v>-90.665700000000001</v>
      </c>
      <c r="I733" s="5" t="s">
        <v>520</v>
      </c>
      <c r="J733" s="19">
        <v>221.5</v>
      </c>
      <c r="K733" s="25">
        <v>1</v>
      </c>
      <c r="L733" s="25">
        <v>0</v>
      </c>
      <c r="M733" s="5">
        <v>0</v>
      </c>
      <c r="N733" s="19">
        <v>-29.7</v>
      </c>
      <c r="O733" s="19" t="s">
        <v>873</v>
      </c>
    </row>
    <row r="734" spans="1:15" ht="12.75" customHeight="1" x14ac:dyDescent="0.2">
      <c r="A734" s="19">
        <v>458.5</v>
      </c>
      <c r="B734" s="19">
        <f t="shared" si="80"/>
        <v>4.5</v>
      </c>
      <c r="C734" s="19">
        <f t="shared" si="81"/>
        <v>0</v>
      </c>
      <c r="D734" s="19">
        <v>454</v>
      </c>
      <c r="E734" s="19">
        <v>458.5</v>
      </c>
      <c r="F734" s="5" t="s">
        <v>1178</v>
      </c>
      <c r="G734" s="24">
        <v>42.068899999999999</v>
      </c>
      <c r="H734" s="24">
        <v>-90.665700000000001</v>
      </c>
      <c r="I734" s="5" t="s">
        <v>520</v>
      </c>
      <c r="J734" s="19">
        <v>223.4</v>
      </c>
      <c r="K734" s="25">
        <v>1</v>
      </c>
      <c r="L734" s="25">
        <v>0</v>
      </c>
      <c r="M734" s="5">
        <v>0</v>
      </c>
      <c r="N734" s="19">
        <v>-29.8</v>
      </c>
      <c r="O734" s="19" t="s">
        <v>873</v>
      </c>
    </row>
  </sheetData>
  <sortState xmlns:xlrd2="http://schemas.microsoft.com/office/spreadsheetml/2017/richdata2" ref="A550:O569">
    <sortCondition ref="O550:O569"/>
  </sortState>
  <phoneticPr fontId="4" type="noConversion"/>
  <conditionalFormatting sqref="A684">
    <cfRule type="cellIs" dxfId="5" priority="1" operator="greaterThan">
      <formula>538</formula>
    </cfRule>
  </conditionalFormatting>
  <conditionalFormatting sqref="M447:M550 M569:M1048576">
    <cfRule type="cellIs" dxfId="4" priority="4" operator="greaterThan">
      <formula>538</formula>
    </cfRule>
  </conditionalFormatting>
  <pageMargins left="0.25" right="0.25" top="0.25" bottom="0.25" header="0.3" footer="0.3"/>
  <pageSetup paperSize="9" scale="67" orientation="landscape" r:id="rId1"/>
  <headerFooter>
    <oddFooter>&amp;R Witkowski &amp;P</oddFooter>
  </headerFooter>
  <rowBreaks count="3" manualBreakCount="3">
    <brk id="1" min="2" max="43" man="1"/>
    <brk id="39" min="2" max="43" man="1"/>
    <brk id="109" min="2" max="4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F75A-EA28-41D9-AFB6-6A18FC90ABDC}">
  <dimension ref="A1:Y522"/>
  <sheetViews>
    <sheetView zoomScale="60" zoomScaleNormal="60" zoomScaleSheetLayoutView="40" workbookViewId="0">
      <pane ySplit="1" topLeftCell="A2" activePane="bottomLeft" state="frozen"/>
      <selection pane="bottomLeft" activeCell="S31" sqref="S31"/>
    </sheetView>
  </sheetViews>
  <sheetFormatPr defaultColWidth="8.85546875" defaultRowHeight="12.75" x14ac:dyDescent="0.2"/>
  <cols>
    <col min="1" max="1" width="6.5703125" style="5" customWidth="1"/>
    <col min="2" max="2" width="5.140625" style="5" customWidth="1"/>
    <col min="3" max="3" width="4.42578125" style="5" customWidth="1"/>
    <col min="4" max="5" width="6.5703125" style="5" customWidth="1"/>
    <col min="6" max="6" width="18.28515625" style="5" customWidth="1"/>
    <col min="7" max="8" width="9.5703125" style="19" customWidth="1"/>
    <col min="9" max="9" width="24.5703125" style="5" customWidth="1"/>
    <col min="10" max="10" width="24.28515625" style="5" customWidth="1"/>
    <col min="11" max="13" width="5" style="5" customWidth="1"/>
    <col min="14" max="14" width="6.5703125" style="19" customWidth="1"/>
    <col min="15" max="15" width="23.85546875" style="5" customWidth="1"/>
    <col min="16" max="16384" width="8.85546875" style="23"/>
  </cols>
  <sheetData>
    <row r="1" spans="1:17" s="33" customFormat="1" x14ac:dyDescent="0.2">
      <c r="A1" s="18" t="s">
        <v>0</v>
      </c>
      <c r="B1" s="18" t="s">
        <v>533</v>
      </c>
      <c r="C1" s="18" t="s">
        <v>534</v>
      </c>
      <c r="D1" s="18" t="s">
        <v>535</v>
      </c>
      <c r="E1" s="18" t="s">
        <v>536</v>
      </c>
      <c r="F1" s="18" t="s">
        <v>537</v>
      </c>
      <c r="G1" s="18" t="s">
        <v>538</v>
      </c>
      <c r="H1" s="18" t="s">
        <v>539</v>
      </c>
      <c r="I1" s="18" t="s">
        <v>11</v>
      </c>
      <c r="J1" s="18" t="s">
        <v>540</v>
      </c>
      <c r="K1" s="18" t="s">
        <v>3</v>
      </c>
      <c r="L1" s="18" t="s">
        <v>6</v>
      </c>
      <c r="M1" s="10" t="s">
        <v>4</v>
      </c>
      <c r="N1" s="18" t="s">
        <v>1100</v>
      </c>
      <c r="O1" s="18" t="s">
        <v>1190</v>
      </c>
    </row>
    <row r="2" spans="1:17" s="22" customFormat="1" ht="12.75" customHeight="1" x14ac:dyDescent="0.2">
      <c r="A2" s="19">
        <v>3.3</v>
      </c>
      <c r="B2" s="19">
        <v>0</v>
      </c>
      <c r="C2" s="19">
        <v>0</v>
      </c>
      <c r="D2" s="19">
        <v>3.3</v>
      </c>
      <c r="E2" s="19">
        <v>3.3</v>
      </c>
      <c r="F2" s="5" t="s">
        <v>1188</v>
      </c>
      <c r="G2" s="24">
        <v>26.53</v>
      </c>
      <c r="H2" s="24">
        <v>88.28</v>
      </c>
      <c r="I2" s="5" t="s">
        <v>14</v>
      </c>
      <c r="J2" s="19" t="s">
        <v>13</v>
      </c>
      <c r="K2" s="5">
        <v>1</v>
      </c>
      <c r="L2" s="5">
        <v>0</v>
      </c>
      <c r="M2" s="12">
        <v>7</v>
      </c>
      <c r="N2" s="26">
        <v>-29.5</v>
      </c>
      <c r="O2" s="19" t="s">
        <v>12</v>
      </c>
      <c r="P2" s="20"/>
    </row>
    <row r="3" spans="1:17" s="22" customFormat="1" ht="12.75" customHeight="1" x14ac:dyDescent="0.2">
      <c r="A3" s="19">
        <v>6</v>
      </c>
      <c r="B3" s="19">
        <v>0</v>
      </c>
      <c r="C3" s="19">
        <v>0</v>
      </c>
      <c r="D3" s="19">
        <v>6</v>
      </c>
      <c r="E3" s="19">
        <v>6</v>
      </c>
      <c r="F3" s="5" t="s">
        <v>1188</v>
      </c>
      <c r="G3" s="24">
        <v>26.53</v>
      </c>
      <c r="H3" s="24">
        <v>88.28</v>
      </c>
      <c r="I3" s="5" t="s">
        <v>14</v>
      </c>
      <c r="J3" s="19" t="s">
        <v>1093</v>
      </c>
      <c r="K3" s="5">
        <v>1</v>
      </c>
      <c r="L3" s="5">
        <v>0</v>
      </c>
      <c r="M3" s="12">
        <v>7</v>
      </c>
      <c r="N3" s="26">
        <v>-28.7</v>
      </c>
      <c r="O3" s="19" t="s">
        <v>12</v>
      </c>
      <c r="P3" s="20"/>
    </row>
    <row r="4" spans="1:17" s="22" customFormat="1" ht="12.75" customHeight="1" x14ac:dyDescent="0.2">
      <c r="A4" s="19">
        <v>6.5</v>
      </c>
      <c r="B4" s="19">
        <v>0</v>
      </c>
      <c r="C4" s="19">
        <v>0</v>
      </c>
      <c r="D4" s="19">
        <v>6.5</v>
      </c>
      <c r="E4" s="19">
        <v>6.5</v>
      </c>
      <c r="F4" s="5" t="s">
        <v>1188</v>
      </c>
      <c r="G4" s="24">
        <v>26.53</v>
      </c>
      <c r="H4" s="24">
        <v>88.28</v>
      </c>
      <c r="I4" s="5" t="s">
        <v>14</v>
      </c>
      <c r="J4" s="19" t="s">
        <v>15</v>
      </c>
      <c r="K4" s="5">
        <v>1</v>
      </c>
      <c r="L4" s="5">
        <v>0</v>
      </c>
      <c r="M4" s="12">
        <v>7</v>
      </c>
      <c r="N4" s="26">
        <v>-28.4</v>
      </c>
      <c r="O4" s="19" t="s">
        <v>12</v>
      </c>
    </row>
    <row r="5" spans="1:17" s="22" customFormat="1" ht="12.75" customHeight="1" x14ac:dyDescent="0.2">
      <c r="A5" s="26">
        <v>8</v>
      </c>
      <c r="B5" s="19">
        <v>0</v>
      </c>
      <c r="C5" s="19">
        <v>0</v>
      </c>
      <c r="D5" s="26">
        <v>8</v>
      </c>
      <c r="E5" s="26">
        <v>8</v>
      </c>
      <c r="F5" s="5" t="s">
        <v>1189</v>
      </c>
      <c r="G5" s="24">
        <v>26.53</v>
      </c>
      <c r="H5" s="24">
        <v>88.28</v>
      </c>
      <c r="I5" s="5" t="s">
        <v>14</v>
      </c>
      <c r="J5" s="19" t="s">
        <v>16</v>
      </c>
      <c r="K5" s="5">
        <v>1</v>
      </c>
      <c r="L5" s="5">
        <v>0</v>
      </c>
      <c r="M5" s="12">
        <v>7</v>
      </c>
      <c r="N5" s="26">
        <v>-27.6</v>
      </c>
      <c r="O5" s="19" t="s">
        <v>12</v>
      </c>
      <c r="P5" s="20"/>
      <c r="Q5" s="20"/>
    </row>
    <row r="6" spans="1:17" s="22" customFormat="1" ht="12.75" customHeight="1" x14ac:dyDescent="0.2">
      <c r="A6" s="19">
        <v>9</v>
      </c>
      <c r="B6" s="19">
        <v>0</v>
      </c>
      <c r="C6" s="19">
        <v>0</v>
      </c>
      <c r="D6" s="19">
        <v>9</v>
      </c>
      <c r="E6" s="19">
        <v>9</v>
      </c>
      <c r="F6" s="5" t="s">
        <v>1189</v>
      </c>
      <c r="G6" s="24">
        <v>26.53</v>
      </c>
      <c r="H6" s="24">
        <v>88.28</v>
      </c>
      <c r="I6" s="5" t="s">
        <v>14</v>
      </c>
      <c r="J6" s="19" t="s">
        <v>17</v>
      </c>
      <c r="K6" s="5">
        <v>1</v>
      </c>
      <c r="L6" s="5">
        <v>0</v>
      </c>
      <c r="M6" s="12">
        <v>7</v>
      </c>
      <c r="N6" s="26">
        <v>-30.9</v>
      </c>
      <c r="O6" s="19" t="s">
        <v>12</v>
      </c>
      <c r="P6" s="20"/>
      <c r="Q6" s="20"/>
    </row>
    <row r="7" spans="1:17" s="22" customFormat="1" ht="12.75" customHeight="1" x14ac:dyDescent="0.2">
      <c r="A7" s="26">
        <v>10.1</v>
      </c>
      <c r="B7" s="19">
        <v>0</v>
      </c>
      <c r="C7" s="19">
        <v>0</v>
      </c>
      <c r="D7" s="26">
        <v>10.1</v>
      </c>
      <c r="E7" s="26">
        <v>10.1</v>
      </c>
      <c r="F7" s="5" t="s">
        <v>1189</v>
      </c>
      <c r="G7" s="24">
        <v>26.53</v>
      </c>
      <c r="H7" s="24">
        <v>88.28</v>
      </c>
      <c r="I7" s="5" t="s">
        <v>14</v>
      </c>
      <c r="J7" s="19" t="s">
        <v>18</v>
      </c>
      <c r="K7" s="5">
        <v>1</v>
      </c>
      <c r="L7" s="5">
        <v>0</v>
      </c>
      <c r="M7" s="12">
        <v>7</v>
      </c>
      <c r="N7" s="26">
        <v>-30.4</v>
      </c>
      <c r="O7" s="19" t="s">
        <v>12</v>
      </c>
      <c r="P7" s="20"/>
      <c r="Q7" s="20"/>
    </row>
    <row r="8" spans="1:17" s="22" customFormat="1" ht="12.75" customHeight="1" x14ac:dyDescent="0.2">
      <c r="A8" s="19">
        <v>10.7</v>
      </c>
      <c r="B8" s="19">
        <v>0</v>
      </c>
      <c r="C8" s="19">
        <v>0</v>
      </c>
      <c r="D8" s="19">
        <v>10.7</v>
      </c>
      <c r="E8" s="19">
        <v>10.7</v>
      </c>
      <c r="F8" s="5" t="s">
        <v>1189</v>
      </c>
      <c r="G8" s="24">
        <v>26.53</v>
      </c>
      <c r="H8" s="24">
        <v>88.28</v>
      </c>
      <c r="I8" s="5" t="s">
        <v>14</v>
      </c>
      <c r="J8" s="19" t="s">
        <v>903</v>
      </c>
      <c r="K8" s="5">
        <v>1</v>
      </c>
      <c r="L8" s="5">
        <v>0</v>
      </c>
      <c r="M8" s="12">
        <v>7</v>
      </c>
      <c r="N8" s="26">
        <v>-30</v>
      </c>
      <c r="O8" s="19" t="s">
        <v>12</v>
      </c>
    </row>
    <row r="9" spans="1:17" s="22" customFormat="1" ht="12.75" customHeight="1" x14ac:dyDescent="0.2">
      <c r="A9" s="19">
        <v>11</v>
      </c>
      <c r="B9" s="19">
        <v>0</v>
      </c>
      <c r="C9" s="19">
        <v>0</v>
      </c>
      <c r="D9" s="19">
        <v>11</v>
      </c>
      <c r="E9" s="19">
        <v>11</v>
      </c>
      <c r="F9" s="5" t="s">
        <v>1189</v>
      </c>
      <c r="G9" s="24">
        <v>26.53</v>
      </c>
      <c r="H9" s="24">
        <v>88.28</v>
      </c>
      <c r="I9" s="5" t="s">
        <v>14</v>
      </c>
      <c r="J9" s="19" t="s">
        <v>19</v>
      </c>
      <c r="K9" s="5">
        <v>1</v>
      </c>
      <c r="L9" s="5">
        <v>0</v>
      </c>
      <c r="M9" s="12">
        <v>7</v>
      </c>
      <c r="N9" s="26">
        <v>-29</v>
      </c>
      <c r="O9" s="19" t="s">
        <v>12</v>
      </c>
      <c r="P9" s="20"/>
    </row>
    <row r="10" spans="1:17" s="22" customFormat="1" ht="12.75" customHeight="1" x14ac:dyDescent="0.2">
      <c r="A10" s="19">
        <v>8.4499999999999993</v>
      </c>
      <c r="B10" s="19">
        <f>ABS(A10-D10)</f>
        <v>3.1499999999999995</v>
      </c>
      <c r="C10" s="19">
        <f>ABS(E10-A10)</f>
        <v>3.1500000000000004</v>
      </c>
      <c r="D10" s="19">
        <v>5.3</v>
      </c>
      <c r="E10" s="19">
        <v>11.6</v>
      </c>
      <c r="F10" s="5" t="s">
        <v>1189</v>
      </c>
      <c r="G10" s="24">
        <v>36.628889000000001</v>
      </c>
      <c r="H10" s="24">
        <v>-120.185</v>
      </c>
      <c r="I10" s="5" t="s">
        <v>959</v>
      </c>
      <c r="J10" s="5" t="s">
        <v>958</v>
      </c>
      <c r="K10" s="5">
        <v>0</v>
      </c>
      <c r="L10" s="5">
        <v>0</v>
      </c>
      <c r="M10" s="12">
        <v>0</v>
      </c>
      <c r="N10" s="19">
        <v>-25.2</v>
      </c>
      <c r="O10" s="19" t="s">
        <v>960</v>
      </c>
      <c r="P10" s="20"/>
    </row>
    <row r="11" spans="1:17" s="22" customFormat="1" ht="12.75" customHeight="1" x14ac:dyDescent="0.2">
      <c r="A11" s="19">
        <v>11</v>
      </c>
      <c r="B11" s="19">
        <f>ABS(A11-D11)</f>
        <v>6</v>
      </c>
      <c r="C11" s="19">
        <f>ABS(E11-A11)</f>
        <v>6</v>
      </c>
      <c r="D11" s="19">
        <v>5</v>
      </c>
      <c r="E11" s="19">
        <v>17</v>
      </c>
      <c r="F11" s="5" t="s">
        <v>1189</v>
      </c>
      <c r="G11" s="24">
        <v>34.490278000000004</v>
      </c>
      <c r="H11" s="24" t="s">
        <v>964</v>
      </c>
      <c r="I11" s="5" t="s">
        <v>963</v>
      </c>
      <c r="J11" s="5" t="s">
        <v>962</v>
      </c>
      <c r="K11" s="5">
        <v>0</v>
      </c>
      <c r="L11" s="5">
        <v>0</v>
      </c>
      <c r="M11" s="12">
        <v>0</v>
      </c>
      <c r="N11" s="19">
        <v>-26.2</v>
      </c>
      <c r="O11" s="19" t="s">
        <v>960</v>
      </c>
      <c r="P11" s="20"/>
    </row>
    <row r="12" spans="1:17" s="22" customFormat="1" ht="12.75" customHeight="1" x14ac:dyDescent="0.2">
      <c r="A12" s="19">
        <v>13.5</v>
      </c>
      <c r="B12" s="19">
        <f t="shared" ref="B12:B43" si="0">ABS(A12-D12)</f>
        <v>1.8699999999999992</v>
      </c>
      <c r="C12" s="19">
        <f t="shared" ref="C12:C43" si="1">ABS(E12-A12)</f>
        <v>0.32000000000000028</v>
      </c>
      <c r="D12" s="19">
        <v>11.63</v>
      </c>
      <c r="E12" s="19">
        <v>13.82</v>
      </c>
      <c r="F12" s="5" t="s">
        <v>966</v>
      </c>
      <c r="G12" s="24">
        <v>42.836750000000002</v>
      </c>
      <c r="H12" s="24">
        <v>-23.087499999999999</v>
      </c>
      <c r="I12" s="5" t="s">
        <v>22</v>
      </c>
      <c r="J12" s="5" t="s">
        <v>21</v>
      </c>
      <c r="K12" s="5">
        <v>1</v>
      </c>
      <c r="L12" s="5">
        <v>0</v>
      </c>
      <c r="M12" s="12">
        <v>0</v>
      </c>
      <c r="N12" s="19">
        <v>-29.1</v>
      </c>
      <c r="O12" s="19" t="s">
        <v>20</v>
      </c>
    </row>
    <row r="13" spans="1:17" s="22" customFormat="1" ht="12.75" customHeight="1" x14ac:dyDescent="0.2">
      <c r="A13" s="19">
        <v>14.3</v>
      </c>
      <c r="B13" s="19">
        <f t="shared" si="0"/>
        <v>0.30000000000000071</v>
      </c>
      <c r="C13" s="19">
        <f t="shared" si="1"/>
        <v>0.69999999999999929</v>
      </c>
      <c r="D13" s="19">
        <v>14</v>
      </c>
      <c r="E13" s="19">
        <v>15</v>
      </c>
      <c r="F13" s="5" t="s">
        <v>966</v>
      </c>
      <c r="G13" s="24">
        <v>42.836750000000002</v>
      </c>
      <c r="H13" s="24">
        <v>-23.087499999999999</v>
      </c>
      <c r="I13" s="5" t="s">
        <v>22</v>
      </c>
      <c r="J13" s="5" t="s">
        <v>21</v>
      </c>
      <c r="K13" s="5">
        <v>1</v>
      </c>
      <c r="L13" s="5">
        <v>0</v>
      </c>
      <c r="M13" s="12">
        <v>0</v>
      </c>
      <c r="N13" s="19">
        <v>-30</v>
      </c>
      <c r="O13" s="19" t="s">
        <v>20</v>
      </c>
    </row>
    <row r="14" spans="1:17" s="22" customFormat="1" ht="12.75" customHeight="1" x14ac:dyDescent="0.2">
      <c r="A14" s="19">
        <v>14.4</v>
      </c>
      <c r="B14" s="19">
        <f t="shared" si="0"/>
        <v>0.40000000000000036</v>
      </c>
      <c r="C14" s="19">
        <f t="shared" si="1"/>
        <v>0.59999999999999964</v>
      </c>
      <c r="D14" s="19">
        <v>14</v>
      </c>
      <c r="E14" s="19">
        <v>15</v>
      </c>
      <c r="F14" s="5" t="s">
        <v>966</v>
      </c>
      <c r="G14" s="24">
        <v>42.836750000000002</v>
      </c>
      <c r="H14" s="24">
        <v>-23.087499999999999</v>
      </c>
      <c r="I14" s="5" t="s">
        <v>22</v>
      </c>
      <c r="J14" s="5" t="s">
        <v>21</v>
      </c>
      <c r="K14" s="5">
        <v>1</v>
      </c>
      <c r="L14" s="5">
        <v>0</v>
      </c>
      <c r="M14" s="12">
        <v>0</v>
      </c>
      <c r="N14" s="19">
        <v>-30</v>
      </c>
      <c r="O14" s="19" t="s">
        <v>20</v>
      </c>
    </row>
    <row r="15" spans="1:17" s="22" customFormat="1" ht="12.75" customHeight="1" x14ac:dyDescent="0.2">
      <c r="A15" s="19">
        <v>14.5</v>
      </c>
      <c r="B15" s="19">
        <f t="shared" si="0"/>
        <v>0.5</v>
      </c>
      <c r="C15" s="19">
        <f t="shared" si="1"/>
        <v>0.5</v>
      </c>
      <c r="D15" s="19">
        <v>14</v>
      </c>
      <c r="E15" s="19">
        <v>15</v>
      </c>
      <c r="F15" s="5" t="s">
        <v>966</v>
      </c>
      <c r="G15" s="24">
        <v>42.836750000000002</v>
      </c>
      <c r="H15" s="24">
        <v>-23.087499999999999</v>
      </c>
      <c r="I15" s="5" t="s">
        <v>22</v>
      </c>
      <c r="J15" s="5" t="s">
        <v>21</v>
      </c>
      <c r="K15" s="5">
        <v>1</v>
      </c>
      <c r="L15" s="5">
        <v>0</v>
      </c>
      <c r="M15" s="12">
        <v>0</v>
      </c>
      <c r="N15" s="19">
        <v>-30.1</v>
      </c>
      <c r="O15" s="19" t="s">
        <v>20</v>
      </c>
    </row>
    <row r="16" spans="1:17" s="22" customFormat="1" ht="12.75" customHeight="1" x14ac:dyDescent="0.2">
      <c r="A16" s="19">
        <v>14.8</v>
      </c>
      <c r="B16" s="19">
        <f t="shared" si="0"/>
        <v>0.19999999999999929</v>
      </c>
      <c r="C16" s="19">
        <f t="shared" si="1"/>
        <v>0.19999999999999929</v>
      </c>
      <c r="D16" s="19">
        <v>15</v>
      </c>
      <c r="E16" s="19">
        <v>15</v>
      </c>
      <c r="F16" s="5" t="s">
        <v>966</v>
      </c>
      <c r="G16" s="24">
        <v>42.836750000000002</v>
      </c>
      <c r="H16" s="24">
        <v>-23.087499999999999</v>
      </c>
      <c r="I16" s="5" t="s">
        <v>22</v>
      </c>
      <c r="J16" s="5" t="s">
        <v>21</v>
      </c>
      <c r="K16" s="5">
        <v>1</v>
      </c>
      <c r="L16" s="5">
        <v>0</v>
      </c>
      <c r="M16" s="12">
        <v>0</v>
      </c>
      <c r="N16" s="19">
        <v>-29.5</v>
      </c>
      <c r="O16" s="19" t="s">
        <v>20</v>
      </c>
    </row>
    <row r="17" spans="1:15" s="22" customFormat="1" ht="12.75" customHeight="1" x14ac:dyDescent="0.2">
      <c r="A17" s="19">
        <v>15.1</v>
      </c>
      <c r="B17" s="19">
        <f t="shared" si="0"/>
        <v>9.9999999999999645E-2</v>
      </c>
      <c r="C17" s="19">
        <f t="shared" si="1"/>
        <v>9.9999999999999645E-2</v>
      </c>
      <c r="D17" s="19">
        <v>15</v>
      </c>
      <c r="E17" s="19">
        <v>15</v>
      </c>
      <c r="F17" s="5" t="s">
        <v>966</v>
      </c>
      <c r="G17" s="24">
        <v>42.836750000000002</v>
      </c>
      <c r="H17" s="24">
        <v>-23.087499999999999</v>
      </c>
      <c r="I17" s="5" t="s">
        <v>22</v>
      </c>
      <c r="J17" s="5" t="s">
        <v>21</v>
      </c>
      <c r="K17" s="5">
        <v>1</v>
      </c>
      <c r="L17" s="5">
        <v>0</v>
      </c>
      <c r="M17" s="12">
        <v>0</v>
      </c>
      <c r="N17" s="19">
        <v>-29</v>
      </c>
      <c r="O17" s="19" t="s">
        <v>20</v>
      </c>
    </row>
    <row r="18" spans="1:15" s="22" customFormat="1" ht="12.75" customHeight="1" x14ac:dyDescent="0.2">
      <c r="A18" s="19">
        <v>15.2</v>
      </c>
      <c r="B18" s="19">
        <f t="shared" si="0"/>
        <v>0.19999999999999929</v>
      </c>
      <c r="C18" s="19">
        <f t="shared" si="1"/>
        <v>0.19999999999999929</v>
      </c>
      <c r="D18" s="19">
        <v>15</v>
      </c>
      <c r="E18" s="19">
        <v>15</v>
      </c>
      <c r="F18" s="5" t="s">
        <v>966</v>
      </c>
      <c r="G18" s="24">
        <v>42.836750000000002</v>
      </c>
      <c r="H18" s="24">
        <v>-23.087499999999999</v>
      </c>
      <c r="I18" s="5" t="s">
        <v>22</v>
      </c>
      <c r="J18" s="5" t="s">
        <v>21</v>
      </c>
      <c r="K18" s="5">
        <v>1</v>
      </c>
      <c r="L18" s="5">
        <v>0</v>
      </c>
      <c r="M18" s="12">
        <v>0</v>
      </c>
      <c r="N18" s="19">
        <v>-30.5</v>
      </c>
      <c r="O18" s="19" t="s">
        <v>20</v>
      </c>
    </row>
    <row r="19" spans="1:15" s="22" customFormat="1" ht="12.75" customHeight="1" x14ac:dyDescent="0.2">
      <c r="A19" s="19">
        <v>15.3</v>
      </c>
      <c r="B19" s="19">
        <f t="shared" si="0"/>
        <v>0.30000000000000071</v>
      </c>
      <c r="C19" s="19">
        <f t="shared" si="1"/>
        <v>0.30000000000000071</v>
      </c>
      <c r="D19" s="19">
        <v>15</v>
      </c>
      <c r="E19" s="19">
        <v>15</v>
      </c>
      <c r="F19" s="5" t="s">
        <v>966</v>
      </c>
      <c r="G19" s="24">
        <v>42.836750000000002</v>
      </c>
      <c r="H19" s="24">
        <v>-23.087499999999999</v>
      </c>
      <c r="I19" s="5" t="s">
        <v>22</v>
      </c>
      <c r="J19" s="5" t="s">
        <v>21</v>
      </c>
      <c r="K19" s="5">
        <v>1</v>
      </c>
      <c r="L19" s="5">
        <v>0</v>
      </c>
      <c r="M19" s="12">
        <v>0</v>
      </c>
      <c r="N19" s="19">
        <v>-30</v>
      </c>
      <c r="O19" s="19" t="s">
        <v>20</v>
      </c>
    </row>
    <row r="20" spans="1:15" s="22" customFormat="1" ht="12.75" customHeight="1" x14ac:dyDescent="0.2">
      <c r="A20" s="19">
        <v>15.7</v>
      </c>
      <c r="B20" s="19">
        <f t="shared" si="0"/>
        <v>0.30000000000000071</v>
      </c>
      <c r="C20" s="19">
        <f t="shared" si="1"/>
        <v>0.30000000000000071</v>
      </c>
      <c r="D20" s="19">
        <v>16</v>
      </c>
      <c r="E20" s="19">
        <v>16</v>
      </c>
      <c r="F20" s="5" t="s">
        <v>966</v>
      </c>
      <c r="G20" s="24">
        <v>42.836750000000002</v>
      </c>
      <c r="H20" s="24">
        <v>-23.087499999999999</v>
      </c>
      <c r="I20" s="5" t="s">
        <v>22</v>
      </c>
      <c r="J20" s="5" t="s">
        <v>21</v>
      </c>
      <c r="K20" s="5">
        <v>1</v>
      </c>
      <c r="L20" s="5">
        <v>0</v>
      </c>
      <c r="M20" s="12">
        <v>0</v>
      </c>
      <c r="N20" s="19">
        <v>-29</v>
      </c>
      <c r="O20" s="19" t="s">
        <v>20</v>
      </c>
    </row>
    <row r="21" spans="1:15" s="22" customFormat="1" ht="12.75" customHeight="1" x14ac:dyDescent="0.2">
      <c r="A21" s="19">
        <v>15.9</v>
      </c>
      <c r="B21" s="19">
        <f t="shared" si="0"/>
        <v>9.9999999999999645E-2</v>
      </c>
      <c r="C21" s="19">
        <f t="shared" si="1"/>
        <v>9.9999999999999645E-2</v>
      </c>
      <c r="D21" s="19">
        <v>16</v>
      </c>
      <c r="E21" s="19">
        <v>16</v>
      </c>
      <c r="F21" s="5" t="s">
        <v>966</v>
      </c>
      <c r="G21" s="24">
        <v>42.836750000000002</v>
      </c>
      <c r="H21" s="24">
        <v>-23.087499999999999</v>
      </c>
      <c r="I21" s="5" t="s">
        <v>22</v>
      </c>
      <c r="J21" s="5" t="s">
        <v>21</v>
      </c>
      <c r="K21" s="5">
        <v>1</v>
      </c>
      <c r="L21" s="5">
        <v>0</v>
      </c>
      <c r="M21" s="12">
        <v>0</v>
      </c>
      <c r="N21" s="19">
        <v>-30</v>
      </c>
      <c r="O21" s="19" t="s">
        <v>20</v>
      </c>
    </row>
    <row r="22" spans="1:15" s="22" customFormat="1" ht="12.75" customHeight="1" x14ac:dyDescent="0.2">
      <c r="A22" s="19">
        <v>16.100000000000001</v>
      </c>
      <c r="B22" s="19">
        <f t="shared" si="0"/>
        <v>0.10000000000000142</v>
      </c>
      <c r="C22" s="19">
        <f t="shared" si="1"/>
        <v>0.10000000000000142</v>
      </c>
      <c r="D22" s="19">
        <v>16</v>
      </c>
      <c r="E22" s="19">
        <v>16</v>
      </c>
      <c r="F22" s="5" t="s">
        <v>968</v>
      </c>
      <c r="G22" s="24">
        <v>42.836750000000002</v>
      </c>
      <c r="H22" s="24">
        <v>-23.087499999999999</v>
      </c>
      <c r="I22" s="5" t="s">
        <v>22</v>
      </c>
      <c r="J22" s="5" t="s">
        <v>21</v>
      </c>
      <c r="K22" s="5">
        <v>1</v>
      </c>
      <c r="L22" s="5">
        <v>0</v>
      </c>
      <c r="M22" s="12">
        <v>0</v>
      </c>
      <c r="N22" s="19">
        <v>-29.5</v>
      </c>
      <c r="O22" s="19" t="s">
        <v>20</v>
      </c>
    </row>
    <row r="23" spans="1:15" s="22" customFormat="1" ht="12.75" customHeight="1" x14ac:dyDescent="0.2">
      <c r="A23" s="19">
        <v>16.3</v>
      </c>
      <c r="B23" s="19">
        <f t="shared" si="0"/>
        <v>0.30000000000000071</v>
      </c>
      <c r="C23" s="19">
        <f t="shared" si="1"/>
        <v>0.30000000000000071</v>
      </c>
      <c r="D23" s="19">
        <v>16</v>
      </c>
      <c r="E23" s="19">
        <v>16</v>
      </c>
      <c r="F23" s="5" t="s">
        <v>968</v>
      </c>
      <c r="G23" s="24">
        <v>42.836750000000002</v>
      </c>
      <c r="H23" s="24">
        <v>-23.087499999999999</v>
      </c>
      <c r="I23" s="5" t="s">
        <v>22</v>
      </c>
      <c r="J23" s="5" t="s">
        <v>21</v>
      </c>
      <c r="K23" s="5">
        <v>1</v>
      </c>
      <c r="L23" s="5">
        <v>0</v>
      </c>
      <c r="M23" s="12">
        <v>0</v>
      </c>
      <c r="N23" s="19">
        <v>-30</v>
      </c>
      <c r="O23" s="19" t="s">
        <v>20</v>
      </c>
    </row>
    <row r="24" spans="1:15" s="22" customFormat="1" ht="12.75" customHeight="1" x14ac:dyDescent="0.2">
      <c r="A24" s="19">
        <v>16.399999999999999</v>
      </c>
      <c r="B24" s="19">
        <f t="shared" si="0"/>
        <v>0.39999999999999858</v>
      </c>
      <c r="C24" s="19">
        <f t="shared" si="1"/>
        <v>0.39999999999999858</v>
      </c>
      <c r="D24" s="19">
        <v>16</v>
      </c>
      <c r="E24" s="19">
        <v>16</v>
      </c>
      <c r="F24" s="5" t="s">
        <v>968</v>
      </c>
      <c r="G24" s="24">
        <v>42.836750000000002</v>
      </c>
      <c r="H24" s="24">
        <v>-23.087499999999999</v>
      </c>
      <c r="I24" s="5" t="s">
        <v>22</v>
      </c>
      <c r="J24" s="5" t="s">
        <v>21</v>
      </c>
      <c r="K24" s="5">
        <v>1</v>
      </c>
      <c r="L24" s="5">
        <v>0</v>
      </c>
      <c r="M24" s="12">
        <v>0</v>
      </c>
      <c r="N24" s="19">
        <v>-31</v>
      </c>
      <c r="O24" s="19" t="s">
        <v>20</v>
      </c>
    </row>
    <row r="25" spans="1:15" s="22" customFormat="1" ht="12.75" customHeight="1" x14ac:dyDescent="0.2">
      <c r="A25" s="19">
        <v>16.7</v>
      </c>
      <c r="B25" s="19">
        <f t="shared" si="0"/>
        <v>0.30000000000000071</v>
      </c>
      <c r="C25" s="19">
        <f t="shared" si="1"/>
        <v>0.30000000000000071</v>
      </c>
      <c r="D25" s="19">
        <v>17</v>
      </c>
      <c r="E25" s="19">
        <v>17</v>
      </c>
      <c r="F25" s="5" t="s">
        <v>968</v>
      </c>
      <c r="G25" s="24">
        <v>42.836750000000002</v>
      </c>
      <c r="H25" s="24">
        <v>-23.087499999999999</v>
      </c>
      <c r="I25" s="5" t="s">
        <v>22</v>
      </c>
      <c r="J25" s="5" t="s">
        <v>21</v>
      </c>
      <c r="K25" s="5">
        <v>1</v>
      </c>
      <c r="L25" s="5">
        <v>0</v>
      </c>
      <c r="M25" s="12">
        <v>0</v>
      </c>
      <c r="N25" s="19">
        <v>-32</v>
      </c>
      <c r="O25" s="19" t="s">
        <v>20</v>
      </c>
    </row>
    <row r="26" spans="1:15" s="22" customFormat="1" ht="12.75" customHeight="1" x14ac:dyDescent="0.2">
      <c r="A26" s="19">
        <v>16.899999999999999</v>
      </c>
      <c r="B26" s="19">
        <f t="shared" si="0"/>
        <v>0.10000000000000142</v>
      </c>
      <c r="C26" s="19">
        <f t="shared" si="1"/>
        <v>0.10000000000000142</v>
      </c>
      <c r="D26" s="19">
        <v>17</v>
      </c>
      <c r="E26" s="19">
        <v>17</v>
      </c>
      <c r="F26" s="5" t="s">
        <v>968</v>
      </c>
      <c r="G26" s="24">
        <v>42.836750000000002</v>
      </c>
      <c r="H26" s="24">
        <v>-23.087499999999999</v>
      </c>
      <c r="I26" s="5" t="s">
        <v>22</v>
      </c>
      <c r="J26" s="5" t="s">
        <v>21</v>
      </c>
      <c r="K26" s="5">
        <v>1</v>
      </c>
      <c r="L26" s="5">
        <v>0</v>
      </c>
      <c r="M26" s="12">
        <v>0</v>
      </c>
      <c r="N26" s="19">
        <v>-30</v>
      </c>
      <c r="O26" s="19" t="s">
        <v>20</v>
      </c>
    </row>
    <row r="27" spans="1:15" s="22" customFormat="1" ht="12.75" customHeight="1" x14ac:dyDescent="0.2">
      <c r="A27" s="19">
        <v>17.100000000000001</v>
      </c>
      <c r="B27" s="19">
        <f t="shared" si="0"/>
        <v>0.10000000000000142</v>
      </c>
      <c r="C27" s="19">
        <f t="shared" si="1"/>
        <v>0.10000000000000142</v>
      </c>
      <c r="D27" s="19">
        <v>17</v>
      </c>
      <c r="E27" s="19">
        <v>17</v>
      </c>
      <c r="F27" s="5" t="s">
        <v>968</v>
      </c>
      <c r="G27" s="24">
        <v>42.836750000000002</v>
      </c>
      <c r="H27" s="24">
        <v>-23.087499999999999</v>
      </c>
      <c r="I27" s="5" t="s">
        <v>22</v>
      </c>
      <c r="J27" s="5" t="s">
        <v>21</v>
      </c>
      <c r="K27" s="5">
        <v>1</v>
      </c>
      <c r="L27" s="5">
        <v>0</v>
      </c>
      <c r="M27" s="12">
        <v>0</v>
      </c>
      <c r="N27" s="19">
        <v>-29.1</v>
      </c>
      <c r="O27" s="19" t="s">
        <v>20</v>
      </c>
    </row>
    <row r="28" spans="1:15" s="22" customFormat="1" ht="12.75" customHeight="1" x14ac:dyDescent="0.2">
      <c r="A28" s="19">
        <v>17.5</v>
      </c>
      <c r="B28" s="19">
        <f t="shared" si="0"/>
        <v>0.5</v>
      </c>
      <c r="C28" s="19">
        <f t="shared" si="1"/>
        <v>0.5</v>
      </c>
      <c r="D28" s="19">
        <v>18</v>
      </c>
      <c r="E28" s="19">
        <v>18</v>
      </c>
      <c r="F28" s="5" t="s">
        <v>968</v>
      </c>
      <c r="G28" s="24">
        <v>42.836750000000002</v>
      </c>
      <c r="H28" s="24">
        <v>-23.087499999999999</v>
      </c>
      <c r="I28" s="5" t="s">
        <v>22</v>
      </c>
      <c r="J28" s="5" t="s">
        <v>21</v>
      </c>
      <c r="K28" s="5">
        <v>1</v>
      </c>
      <c r="L28" s="5">
        <v>0</v>
      </c>
      <c r="M28" s="12">
        <v>0</v>
      </c>
      <c r="N28" s="19">
        <v>-29.9</v>
      </c>
      <c r="O28" s="19" t="s">
        <v>20</v>
      </c>
    </row>
    <row r="29" spans="1:15" s="22" customFormat="1" ht="12.75" customHeight="1" x14ac:dyDescent="0.2">
      <c r="A29" s="19">
        <v>17.899999999999999</v>
      </c>
      <c r="B29" s="19">
        <f t="shared" si="0"/>
        <v>0.10000000000000142</v>
      </c>
      <c r="C29" s="19">
        <f t="shared" si="1"/>
        <v>0.10000000000000142</v>
      </c>
      <c r="D29" s="19">
        <v>18</v>
      </c>
      <c r="E29" s="19">
        <v>18</v>
      </c>
      <c r="F29" s="5" t="s">
        <v>968</v>
      </c>
      <c r="G29" s="24">
        <v>42.836750000000002</v>
      </c>
      <c r="H29" s="24">
        <v>-23.087499999999999</v>
      </c>
      <c r="I29" s="5" t="s">
        <v>22</v>
      </c>
      <c r="J29" s="5" t="s">
        <v>21</v>
      </c>
      <c r="K29" s="5">
        <v>1</v>
      </c>
      <c r="L29" s="5">
        <v>0</v>
      </c>
      <c r="M29" s="12">
        <v>0</v>
      </c>
      <c r="N29" s="19">
        <v>-29.8</v>
      </c>
      <c r="O29" s="19" t="s">
        <v>20</v>
      </c>
    </row>
    <row r="30" spans="1:15" s="22" customFormat="1" ht="12.75" customHeight="1" x14ac:dyDescent="0.2">
      <c r="A30" s="19">
        <v>18.100000000000001</v>
      </c>
      <c r="B30" s="19">
        <f t="shared" si="0"/>
        <v>0.10000000000000142</v>
      </c>
      <c r="C30" s="19">
        <f t="shared" si="1"/>
        <v>0.10000000000000142</v>
      </c>
      <c r="D30" s="19">
        <v>18</v>
      </c>
      <c r="E30" s="19">
        <v>18</v>
      </c>
      <c r="F30" s="5" t="s">
        <v>968</v>
      </c>
      <c r="G30" s="24">
        <v>42.836750000000002</v>
      </c>
      <c r="H30" s="24">
        <v>-23.087499999999999</v>
      </c>
      <c r="I30" s="5" t="s">
        <v>22</v>
      </c>
      <c r="J30" s="5" t="s">
        <v>21</v>
      </c>
      <c r="K30" s="5">
        <v>1</v>
      </c>
      <c r="L30" s="5">
        <v>0</v>
      </c>
      <c r="M30" s="12">
        <v>0</v>
      </c>
      <c r="N30" s="19">
        <v>-29.9</v>
      </c>
      <c r="O30" s="19" t="s">
        <v>20</v>
      </c>
    </row>
    <row r="31" spans="1:15" s="22" customFormat="1" ht="12.75" customHeight="1" x14ac:dyDescent="0.2">
      <c r="A31" s="19">
        <v>18.3</v>
      </c>
      <c r="B31" s="19">
        <f t="shared" si="0"/>
        <v>0.30000000000000071</v>
      </c>
      <c r="C31" s="19">
        <f t="shared" si="1"/>
        <v>0.69999999999999929</v>
      </c>
      <c r="D31" s="19">
        <v>18</v>
      </c>
      <c r="E31" s="19">
        <v>19</v>
      </c>
      <c r="F31" s="5" t="s">
        <v>968</v>
      </c>
      <c r="G31" s="24">
        <v>42.836750000000002</v>
      </c>
      <c r="H31" s="24">
        <v>-23.087499999999999</v>
      </c>
      <c r="I31" s="5" t="s">
        <v>22</v>
      </c>
      <c r="J31" s="5" t="s">
        <v>21</v>
      </c>
      <c r="K31" s="5">
        <v>1</v>
      </c>
      <c r="L31" s="5">
        <v>0</v>
      </c>
      <c r="M31" s="12">
        <v>0</v>
      </c>
      <c r="N31" s="19">
        <v>-29.9</v>
      </c>
      <c r="O31" s="19" t="s">
        <v>20</v>
      </c>
    </row>
    <row r="32" spans="1:15" s="22" customFormat="1" ht="12.75" customHeight="1" x14ac:dyDescent="0.2">
      <c r="A32" s="19">
        <v>18.600000000000001</v>
      </c>
      <c r="B32" s="19">
        <f t="shared" si="0"/>
        <v>0.39999999999999858</v>
      </c>
      <c r="C32" s="19">
        <f t="shared" si="1"/>
        <v>0.39999999999999858</v>
      </c>
      <c r="D32" s="19">
        <v>19</v>
      </c>
      <c r="E32" s="19">
        <v>19</v>
      </c>
      <c r="F32" s="5" t="s">
        <v>968</v>
      </c>
      <c r="G32" s="24">
        <v>42.836750000000002</v>
      </c>
      <c r="H32" s="24">
        <v>-23.087499999999999</v>
      </c>
      <c r="I32" s="5" t="s">
        <v>22</v>
      </c>
      <c r="J32" s="5" t="s">
        <v>21</v>
      </c>
      <c r="K32" s="5">
        <v>1</v>
      </c>
      <c r="L32" s="5">
        <v>0</v>
      </c>
      <c r="M32" s="12">
        <v>0</v>
      </c>
      <c r="N32" s="19">
        <v>-30.5</v>
      </c>
      <c r="O32" s="19" t="s">
        <v>20</v>
      </c>
    </row>
    <row r="33" spans="1:15" s="22" customFormat="1" ht="12.75" customHeight="1" x14ac:dyDescent="0.2">
      <c r="A33" s="19">
        <v>18.899999999999999</v>
      </c>
      <c r="B33" s="19">
        <f t="shared" si="0"/>
        <v>0.10000000000000142</v>
      </c>
      <c r="C33" s="19">
        <f t="shared" si="1"/>
        <v>0.10000000000000142</v>
      </c>
      <c r="D33" s="19">
        <v>19</v>
      </c>
      <c r="E33" s="19">
        <v>19</v>
      </c>
      <c r="F33" s="5" t="s">
        <v>968</v>
      </c>
      <c r="G33" s="24">
        <v>42.836750000000002</v>
      </c>
      <c r="H33" s="24">
        <v>-23.087499999999999</v>
      </c>
      <c r="I33" s="5" t="s">
        <v>22</v>
      </c>
      <c r="J33" s="5" t="s">
        <v>21</v>
      </c>
      <c r="K33" s="5">
        <v>1</v>
      </c>
      <c r="L33" s="5">
        <v>0</v>
      </c>
      <c r="M33" s="12">
        <v>0</v>
      </c>
      <c r="N33" s="19">
        <v>-30</v>
      </c>
      <c r="O33" s="19" t="s">
        <v>20</v>
      </c>
    </row>
    <row r="34" spans="1:15" s="22" customFormat="1" ht="12.75" customHeight="1" x14ac:dyDescent="0.2">
      <c r="A34" s="19">
        <v>19.100000000000001</v>
      </c>
      <c r="B34" s="19">
        <f t="shared" si="0"/>
        <v>0.10000000000000142</v>
      </c>
      <c r="C34" s="19">
        <f t="shared" si="1"/>
        <v>0.10000000000000142</v>
      </c>
      <c r="D34" s="19">
        <v>19</v>
      </c>
      <c r="E34" s="19">
        <v>19</v>
      </c>
      <c r="F34" s="5" t="s">
        <v>968</v>
      </c>
      <c r="G34" s="24">
        <v>42.836750000000002</v>
      </c>
      <c r="H34" s="24">
        <v>-23.087499999999999</v>
      </c>
      <c r="I34" s="5" t="s">
        <v>22</v>
      </c>
      <c r="J34" s="5" t="s">
        <v>21</v>
      </c>
      <c r="K34" s="5">
        <v>1</v>
      </c>
      <c r="L34" s="5">
        <v>0</v>
      </c>
      <c r="M34" s="12">
        <v>0</v>
      </c>
      <c r="N34" s="19">
        <v>-30.9</v>
      </c>
      <c r="O34" s="19" t="s">
        <v>20</v>
      </c>
    </row>
    <row r="35" spans="1:15" s="22" customFormat="1" ht="12.75" customHeight="1" x14ac:dyDescent="0.2">
      <c r="A35" s="19">
        <v>19.2</v>
      </c>
      <c r="B35" s="19">
        <f t="shared" si="0"/>
        <v>0.19999999999999929</v>
      </c>
      <c r="C35" s="19">
        <f t="shared" si="1"/>
        <v>0.19999999999999929</v>
      </c>
      <c r="D35" s="19">
        <v>19</v>
      </c>
      <c r="E35" s="19">
        <v>19</v>
      </c>
      <c r="F35" s="5" t="s">
        <v>968</v>
      </c>
      <c r="G35" s="24">
        <v>-30.276499999999999</v>
      </c>
      <c r="H35" s="24">
        <v>-35.284999999999997</v>
      </c>
      <c r="I35" s="5" t="s">
        <v>24</v>
      </c>
      <c r="J35" s="5" t="s">
        <v>23</v>
      </c>
      <c r="K35" s="5">
        <v>1</v>
      </c>
      <c r="L35" s="5">
        <v>0</v>
      </c>
      <c r="M35" s="12">
        <v>0</v>
      </c>
      <c r="N35" s="19">
        <v>-27</v>
      </c>
      <c r="O35" s="19" t="s">
        <v>20</v>
      </c>
    </row>
    <row r="36" spans="1:15" s="22" customFormat="1" ht="12.75" customHeight="1" x14ac:dyDescent="0.2">
      <c r="A36" s="19">
        <v>19.399999999999999</v>
      </c>
      <c r="B36" s="19">
        <f t="shared" si="0"/>
        <v>0.39999999999999858</v>
      </c>
      <c r="C36" s="19">
        <f t="shared" si="1"/>
        <v>0.39999999999999858</v>
      </c>
      <c r="D36" s="19">
        <v>19</v>
      </c>
      <c r="E36" s="19">
        <v>19</v>
      </c>
      <c r="F36" s="5" t="s">
        <v>968</v>
      </c>
      <c r="G36" s="24">
        <v>-30.276499999999999</v>
      </c>
      <c r="H36" s="24">
        <v>-35.284999999999997</v>
      </c>
      <c r="I36" s="5" t="s">
        <v>24</v>
      </c>
      <c r="J36" s="5" t="s">
        <v>23</v>
      </c>
      <c r="K36" s="5">
        <v>1</v>
      </c>
      <c r="L36" s="5">
        <v>0</v>
      </c>
      <c r="M36" s="12">
        <v>0</v>
      </c>
      <c r="N36" s="19">
        <v>-30</v>
      </c>
      <c r="O36" s="19" t="s">
        <v>20</v>
      </c>
    </row>
    <row r="37" spans="1:15" s="22" customFormat="1" ht="12.75" customHeight="1" x14ac:dyDescent="0.2">
      <c r="A37" s="19">
        <v>19.600000000000001</v>
      </c>
      <c r="B37" s="19">
        <f t="shared" si="0"/>
        <v>0.39999999999999858</v>
      </c>
      <c r="C37" s="19">
        <f t="shared" si="1"/>
        <v>0.39999999999999858</v>
      </c>
      <c r="D37" s="19">
        <v>20</v>
      </c>
      <c r="E37" s="19">
        <v>20</v>
      </c>
      <c r="F37" s="5" t="s">
        <v>968</v>
      </c>
      <c r="G37" s="24">
        <v>-30.276499999999999</v>
      </c>
      <c r="H37" s="24">
        <v>-35.284999999999997</v>
      </c>
      <c r="I37" s="5" t="s">
        <v>24</v>
      </c>
      <c r="J37" s="5" t="s">
        <v>23</v>
      </c>
      <c r="K37" s="5">
        <v>1</v>
      </c>
      <c r="L37" s="5">
        <v>0</v>
      </c>
      <c r="M37" s="12">
        <v>0</v>
      </c>
      <c r="N37" s="19">
        <v>-28.1</v>
      </c>
      <c r="O37" s="19" t="s">
        <v>20</v>
      </c>
    </row>
    <row r="38" spans="1:15" s="22" customFormat="1" ht="12.75" customHeight="1" x14ac:dyDescent="0.2">
      <c r="A38" s="19">
        <v>20.3</v>
      </c>
      <c r="B38" s="19">
        <f t="shared" si="0"/>
        <v>0.30000000000000071</v>
      </c>
      <c r="C38" s="19">
        <f t="shared" si="1"/>
        <v>0.30000000000000071</v>
      </c>
      <c r="D38" s="19">
        <v>20</v>
      </c>
      <c r="E38" s="19">
        <v>20</v>
      </c>
      <c r="F38" s="5" t="s">
        <v>968</v>
      </c>
      <c r="G38" s="24">
        <v>-30.276499999999999</v>
      </c>
      <c r="H38" s="24">
        <v>-35.284999999999997</v>
      </c>
      <c r="I38" s="5" t="s">
        <v>24</v>
      </c>
      <c r="J38" s="5" t="s">
        <v>23</v>
      </c>
      <c r="K38" s="5">
        <v>1</v>
      </c>
      <c r="L38" s="5">
        <v>0</v>
      </c>
      <c r="M38" s="12">
        <v>0</v>
      </c>
      <c r="N38" s="19">
        <v>-29.8</v>
      </c>
      <c r="O38" s="19" t="s">
        <v>20</v>
      </c>
    </row>
    <row r="39" spans="1:15" s="22" customFormat="1" ht="12.75" customHeight="1" x14ac:dyDescent="0.2">
      <c r="A39" s="19">
        <v>20.5</v>
      </c>
      <c r="B39" s="19">
        <f t="shared" si="0"/>
        <v>0.5</v>
      </c>
      <c r="C39" s="19">
        <f t="shared" si="1"/>
        <v>0.5</v>
      </c>
      <c r="D39" s="19">
        <v>20</v>
      </c>
      <c r="E39" s="19">
        <v>21</v>
      </c>
      <c r="F39" s="5" t="s">
        <v>968</v>
      </c>
      <c r="G39" s="24">
        <v>-30.276499999999999</v>
      </c>
      <c r="H39" s="24">
        <v>-35.284999999999997</v>
      </c>
      <c r="I39" s="5" t="s">
        <v>24</v>
      </c>
      <c r="J39" s="5" t="s">
        <v>23</v>
      </c>
      <c r="K39" s="5">
        <v>1</v>
      </c>
      <c r="L39" s="5">
        <v>0</v>
      </c>
      <c r="M39" s="12">
        <v>0</v>
      </c>
      <c r="N39" s="19">
        <v>-29.7</v>
      </c>
      <c r="O39" s="19" t="s">
        <v>20</v>
      </c>
    </row>
    <row r="40" spans="1:15" s="38" customFormat="1" ht="12.75" customHeight="1" x14ac:dyDescent="0.25">
      <c r="A40" s="19">
        <v>20.8</v>
      </c>
      <c r="B40" s="19">
        <f t="shared" si="0"/>
        <v>0.19999999999999929</v>
      </c>
      <c r="C40" s="19">
        <f t="shared" si="1"/>
        <v>0.19999999999999929</v>
      </c>
      <c r="D40" s="19">
        <v>21</v>
      </c>
      <c r="E40" s="19">
        <v>21</v>
      </c>
      <c r="F40" s="5" t="s">
        <v>968</v>
      </c>
      <c r="G40" s="24">
        <v>-30.276499999999999</v>
      </c>
      <c r="H40" s="24">
        <v>-35.284999999999997</v>
      </c>
      <c r="I40" s="5" t="s">
        <v>24</v>
      </c>
      <c r="J40" s="5" t="s">
        <v>23</v>
      </c>
      <c r="K40" s="5">
        <v>1</v>
      </c>
      <c r="L40" s="5">
        <v>0</v>
      </c>
      <c r="M40" s="12">
        <v>0</v>
      </c>
      <c r="N40" s="19">
        <v>-29.9</v>
      </c>
      <c r="O40" s="19" t="s">
        <v>20</v>
      </c>
    </row>
    <row r="41" spans="1:15" s="22" customFormat="1" ht="12.75" customHeight="1" x14ac:dyDescent="0.2">
      <c r="A41" s="19">
        <v>21.5</v>
      </c>
      <c r="B41" s="19">
        <f t="shared" si="0"/>
        <v>1.5</v>
      </c>
      <c r="C41" s="19">
        <f t="shared" si="1"/>
        <v>0.5</v>
      </c>
      <c r="D41" s="19">
        <v>20</v>
      </c>
      <c r="E41" s="19">
        <v>21</v>
      </c>
      <c r="F41" s="5" t="s">
        <v>968</v>
      </c>
      <c r="G41" s="24">
        <v>-30.276499999999999</v>
      </c>
      <c r="H41" s="24">
        <v>-35.284999999999997</v>
      </c>
      <c r="I41" s="5" t="s">
        <v>24</v>
      </c>
      <c r="J41" s="5" t="s">
        <v>23</v>
      </c>
      <c r="K41" s="5">
        <v>1</v>
      </c>
      <c r="L41" s="5">
        <v>0</v>
      </c>
      <c r="M41" s="12">
        <v>0</v>
      </c>
      <c r="N41" s="19">
        <v>-27.5</v>
      </c>
      <c r="O41" s="19" t="s">
        <v>20</v>
      </c>
    </row>
    <row r="42" spans="1:15" ht="12.75" customHeight="1" x14ac:dyDescent="0.2">
      <c r="A42" s="19">
        <v>24</v>
      </c>
      <c r="B42" s="19">
        <f t="shared" si="0"/>
        <v>0.96999999999999886</v>
      </c>
      <c r="C42" s="19">
        <f t="shared" si="1"/>
        <v>4.1000000000000014</v>
      </c>
      <c r="D42" s="19">
        <v>23.03</v>
      </c>
      <c r="E42" s="19">
        <v>28.1</v>
      </c>
      <c r="F42" s="5" t="s">
        <v>970</v>
      </c>
      <c r="G42" s="24">
        <v>40.516111100000003</v>
      </c>
      <c r="H42" s="24">
        <v>48.505555559999998</v>
      </c>
      <c r="I42" s="5" t="s">
        <v>27</v>
      </c>
      <c r="J42" s="5" t="s">
        <v>26</v>
      </c>
      <c r="K42" s="5">
        <v>1</v>
      </c>
      <c r="L42" s="5">
        <v>0</v>
      </c>
      <c r="M42" s="12">
        <v>0</v>
      </c>
      <c r="N42" s="19">
        <v>-28.7</v>
      </c>
      <c r="O42" s="19" t="s">
        <v>25</v>
      </c>
    </row>
    <row r="43" spans="1:15" ht="12.75" customHeight="1" x14ac:dyDescent="0.2">
      <c r="A43" s="19">
        <v>24</v>
      </c>
      <c r="B43" s="19">
        <f t="shared" si="0"/>
        <v>0.96999999999999886</v>
      </c>
      <c r="C43" s="19">
        <f t="shared" si="1"/>
        <v>4.1000000000000014</v>
      </c>
      <c r="D43" s="19">
        <v>23.03</v>
      </c>
      <c r="E43" s="19">
        <v>28.1</v>
      </c>
      <c r="F43" s="5" t="s">
        <v>970</v>
      </c>
      <c r="G43" s="24">
        <v>40.516111100000003</v>
      </c>
      <c r="H43" s="24">
        <v>48.505555559999998</v>
      </c>
      <c r="I43" s="5" t="s">
        <v>27</v>
      </c>
      <c r="J43" s="5" t="s">
        <v>28</v>
      </c>
      <c r="K43" s="5">
        <v>1</v>
      </c>
      <c r="L43" s="5">
        <v>0</v>
      </c>
      <c r="M43" s="12">
        <v>0</v>
      </c>
      <c r="N43" s="19">
        <v>-29.1</v>
      </c>
      <c r="O43" s="19" t="s">
        <v>25</v>
      </c>
    </row>
    <row r="44" spans="1:15" ht="12.75" customHeight="1" x14ac:dyDescent="0.2">
      <c r="A44" s="19">
        <v>25</v>
      </c>
      <c r="B44" s="19">
        <f t="shared" ref="B44:B60" si="2">ABS(A44-D44)</f>
        <v>1.9699999999999989</v>
      </c>
      <c r="C44" s="19">
        <f t="shared" ref="C44:C60" si="3">ABS(E44-A44)</f>
        <v>3.1000000000000014</v>
      </c>
      <c r="D44" s="19">
        <v>23.03</v>
      </c>
      <c r="E44" s="19">
        <v>28.1</v>
      </c>
      <c r="F44" s="5" t="s">
        <v>970</v>
      </c>
      <c r="G44" s="24">
        <v>40.516111100000003</v>
      </c>
      <c r="H44" s="24">
        <v>48.505555579999999</v>
      </c>
      <c r="I44" s="5" t="s">
        <v>27</v>
      </c>
      <c r="J44" s="5" t="s">
        <v>29</v>
      </c>
      <c r="K44" s="5">
        <v>1</v>
      </c>
      <c r="L44" s="5">
        <v>0</v>
      </c>
      <c r="M44" s="12">
        <v>5</v>
      </c>
      <c r="N44" s="19">
        <v>-29.6</v>
      </c>
      <c r="O44" s="19" t="s">
        <v>25</v>
      </c>
    </row>
    <row r="45" spans="1:15" ht="12.75" customHeight="1" x14ac:dyDescent="0.2">
      <c r="A45" s="19">
        <v>25</v>
      </c>
      <c r="B45" s="19">
        <f t="shared" si="2"/>
        <v>1.9699999999999989</v>
      </c>
      <c r="C45" s="19">
        <f t="shared" si="3"/>
        <v>3.1000000000000014</v>
      </c>
      <c r="D45" s="19">
        <v>23.03</v>
      </c>
      <c r="E45" s="19">
        <v>28.1</v>
      </c>
      <c r="F45" s="5" t="s">
        <v>970</v>
      </c>
      <c r="G45" s="24">
        <v>40.516111100000003</v>
      </c>
      <c r="H45" s="24">
        <v>48.50555559</v>
      </c>
      <c r="I45" s="5" t="s">
        <v>27</v>
      </c>
      <c r="J45" s="5" t="s">
        <v>30</v>
      </c>
      <c r="K45" s="5">
        <v>1</v>
      </c>
      <c r="L45" s="5">
        <v>0</v>
      </c>
      <c r="M45" s="12">
        <v>5</v>
      </c>
      <c r="N45" s="19">
        <v>-29.4</v>
      </c>
      <c r="O45" s="19" t="s">
        <v>25</v>
      </c>
    </row>
    <row r="46" spans="1:15" ht="12.75" customHeight="1" x14ac:dyDescent="0.2">
      <c r="A46" s="19">
        <v>27</v>
      </c>
      <c r="B46" s="19">
        <f t="shared" si="2"/>
        <v>3.9699999999999989</v>
      </c>
      <c r="C46" s="19">
        <f t="shared" si="3"/>
        <v>1.1000000000000014</v>
      </c>
      <c r="D46" s="19">
        <v>23.03</v>
      </c>
      <c r="E46" s="19">
        <v>28.1</v>
      </c>
      <c r="F46" s="5" t="s">
        <v>970</v>
      </c>
      <c r="G46" s="24">
        <v>40.516111100000003</v>
      </c>
      <c r="H46" s="24">
        <v>48.505555600000001</v>
      </c>
      <c r="I46" s="5" t="s">
        <v>27</v>
      </c>
      <c r="J46" s="5" t="s">
        <v>31</v>
      </c>
      <c r="K46" s="5">
        <v>1</v>
      </c>
      <c r="L46" s="5">
        <v>0</v>
      </c>
      <c r="M46" s="12">
        <v>5</v>
      </c>
      <c r="N46" s="19">
        <v>-29.9</v>
      </c>
      <c r="O46" s="19" t="s">
        <v>25</v>
      </c>
    </row>
    <row r="47" spans="1:15" ht="12.75" customHeight="1" x14ac:dyDescent="0.2">
      <c r="A47" s="19">
        <v>27</v>
      </c>
      <c r="B47" s="19">
        <f t="shared" si="2"/>
        <v>3.9699999999999989</v>
      </c>
      <c r="C47" s="19">
        <f t="shared" si="3"/>
        <v>1.1000000000000014</v>
      </c>
      <c r="D47" s="19">
        <v>23.03</v>
      </c>
      <c r="E47" s="19">
        <v>28.1</v>
      </c>
      <c r="F47" s="5" t="s">
        <v>970</v>
      </c>
      <c r="G47" s="24">
        <v>40.516111100000003</v>
      </c>
      <c r="H47" s="24">
        <v>48.505555610000002</v>
      </c>
      <c r="I47" s="5" t="s">
        <v>27</v>
      </c>
      <c r="J47" s="5" t="s">
        <v>32</v>
      </c>
      <c r="K47" s="5">
        <v>1</v>
      </c>
      <c r="L47" s="5">
        <v>0</v>
      </c>
      <c r="M47" s="12">
        <v>5</v>
      </c>
      <c r="N47" s="19">
        <v>-30.5</v>
      </c>
      <c r="O47" s="19" t="s">
        <v>25</v>
      </c>
    </row>
    <row r="48" spans="1:15" ht="12.75" customHeight="1" x14ac:dyDescent="0.2">
      <c r="A48" s="26">
        <v>30</v>
      </c>
      <c r="B48" s="26">
        <f t="shared" si="2"/>
        <v>1.8999999999999986</v>
      </c>
      <c r="C48" s="26">
        <f t="shared" si="3"/>
        <v>3.8999999999999986</v>
      </c>
      <c r="D48" s="26">
        <v>28.1</v>
      </c>
      <c r="E48" s="26">
        <v>33.9</v>
      </c>
      <c r="F48" s="5" t="s">
        <v>971</v>
      </c>
      <c r="G48" s="39">
        <v>40.516111100000003</v>
      </c>
      <c r="H48" s="39">
        <v>48.505555630000003</v>
      </c>
      <c r="I48" s="27" t="s">
        <v>27</v>
      </c>
      <c r="J48" s="27" t="s">
        <v>33</v>
      </c>
      <c r="K48" s="27">
        <v>1</v>
      </c>
      <c r="L48" s="5">
        <v>0</v>
      </c>
      <c r="M48" s="12">
        <v>0</v>
      </c>
      <c r="N48" s="19">
        <v>-31.8</v>
      </c>
      <c r="O48" s="19" t="s">
        <v>25</v>
      </c>
    </row>
    <row r="49" spans="1:16" ht="12.75" customHeight="1" x14ac:dyDescent="0.2">
      <c r="A49" s="19">
        <v>30</v>
      </c>
      <c r="B49" s="19">
        <f t="shared" si="2"/>
        <v>1.8999999999999986</v>
      </c>
      <c r="C49" s="19">
        <f t="shared" si="3"/>
        <v>3.8999999999999986</v>
      </c>
      <c r="D49" s="19">
        <v>28.1</v>
      </c>
      <c r="E49" s="19">
        <v>33.9</v>
      </c>
      <c r="F49" s="5" t="s">
        <v>971</v>
      </c>
      <c r="G49" s="24">
        <v>40.516111100000003</v>
      </c>
      <c r="H49" s="24">
        <v>48.505555639999997</v>
      </c>
      <c r="I49" s="5" t="s">
        <v>27</v>
      </c>
      <c r="J49" s="5" t="s">
        <v>34</v>
      </c>
      <c r="K49" s="5">
        <v>1</v>
      </c>
      <c r="L49" s="5">
        <v>0</v>
      </c>
      <c r="M49" s="12">
        <v>0</v>
      </c>
      <c r="N49" s="19">
        <v>-32.700000000000003</v>
      </c>
      <c r="O49" s="19" t="s">
        <v>25</v>
      </c>
    </row>
    <row r="50" spans="1:16" ht="12.75" customHeight="1" x14ac:dyDescent="0.2">
      <c r="A50" s="19">
        <v>30</v>
      </c>
      <c r="B50" s="19">
        <f t="shared" si="2"/>
        <v>1.8999999999999986</v>
      </c>
      <c r="C50" s="19">
        <f t="shared" si="3"/>
        <v>3.8999999999999986</v>
      </c>
      <c r="D50" s="19">
        <v>28.1</v>
      </c>
      <c r="E50" s="19">
        <v>33.9</v>
      </c>
      <c r="F50" s="5" t="s">
        <v>971</v>
      </c>
      <c r="G50" s="24">
        <v>40.516111100000003</v>
      </c>
      <c r="H50" s="24">
        <v>48.505555649999998</v>
      </c>
      <c r="I50" s="5" t="s">
        <v>27</v>
      </c>
      <c r="J50" s="5" t="s">
        <v>35</v>
      </c>
      <c r="K50" s="5">
        <v>1</v>
      </c>
      <c r="L50" s="5">
        <v>0</v>
      </c>
      <c r="M50" s="12">
        <v>0</v>
      </c>
      <c r="N50" s="19">
        <v>-31.5</v>
      </c>
      <c r="O50" s="19" t="s">
        <v>25</v>
      </c>
    </row>
    <row r="51" spans="1:16" ht="12.75" customHeight="1" x14ac:dyDescent="0.2">
      <c r="A51" s="19">
        <v>31</v>
      </c>
      <c r="B51" s="19">
        <f t="shared" si="2"/>
        <v>2.8999999999999986</v>
      </c>
      <c r="C51" s="19">
        <f t="shared" si="3"/>
        <v>2.8999999999999986</v>
      </c>
      <c r="D51" s="19">
        <v>28.1</v>
      </c>
      <c r="E51" s="19">
        <v>33.9</v>
      </c>
      <c r="F51" s="5" t="s">
        <v>971</v>
      </c>
      <c r="G51" s="24">
        <v>40.516111100000003</v>
      </c>
      <c r="H51" s="24">
        <v>48.50555567</v>
      </c>
      <c r="I51" s="5" t="s">
        <v>27</v>
      </c>
      <c r="J51" s="5" t="s">
        <v>36</v>
      </c>
      <c r="K51" s="5">
        <v>1</v>
      </c>
      <c r="L51" s="5">
        <v>0</v>
      </c>
      <c r="M51" s="12">
        <v>0</v>
      </c>
      <c r="N51" s="19">
        <v>-31.4</v>
      </c>
      <c r="O51" s="19" t="s">
        <v>25</v>
      </c>
    </row>
    <row r="52" spans="1:16" ht="12.75" customHeight="1" x14ac:dyDescent="0.2">
      <c r="A52" s="19">
        <v>31</v>
      </c>
      <c r="B52" s="19">
        <f t="shared" si="2"/>
        <v>2.8999999999999986</v>
      </c>
      <c r="C52" s="19">
        <f t="shared" si="3"/>
        <v>2.8999999999999986</v>
      </c>
      <c r="D52" s="19">
        <v>28.1</v>
      </c>
      <c r="E52" s="19">
        <v>33.9</v>
      </c>
      <c r="F52" s="5" t="s">
        <v>971</v>
      </c>
      <c r="G52" s="24">
        <v>40.516111100000003</v>
      </c>
      <c r="H52" s="24">
        <v>48.505555680000001</v>
      </c>
      <c r="I52" s="5" t="s">
        <v>27</v>
      </c>
      <c r="J52" s="5" t="s">
        <v>37</v>
      </c>
      <c r="K52" s="5">
        <v>1</v>
      </c>
      <c r="L52" s="5">
        <v>0</v>
      </c>
      <c r="M52" s="12">
        <v>0</v>
      </c>
      <c r="N52" s="19">
        <v>-31.9</v>
      </c>
      <c r="O52" s="19" t="s">
        <v>25</v>
      </c>
    </row>
    <row r="53" spans="1:16" ht="12.75" customHeight="1" x14ac:dyDescent="0.2">
      <c r="A53" s="19">
        <v>31</v>
      </c>
      <c r="B53" s="19">
        <f t="shared" si="2"/>
        <v>2.8999999999999986</v>
      </c>
      <c r="C53" s="19">
        <f t="shared" si="3"/>
        <v>2.8999999999999986</v>
      </c>
      <c r="D53" s="19">
        <v>28.1</v>
      </c>
      <c r="E53" s="19">
        <v>33.9</v>
      </c>
      <c r="F53" s="5" t="s">
        <v>971</v>
      </c>
      <c r="G53" s="24">
        <v>40.516111100000003</v>
      </c>
      <c r="H53" s="24">
        <v>48.505555690000001</v>
      </c>
      <c r="I53" s="5" t="s">
        <v>27</v>
      </c>
      <c r="J53" s="5" t="s">
        <v>38</v>
      </c>
      <c r="K53" s="5">
        <v>1</v>
      </c>
      <c r="L53" s="5">
        <v>0</v>
      </c>
      <c r="M53" s="12">
        <v>0</v>
      </c>
      <c r="N53" s="19">
        <v>-31.4</v>
      </c>
      <c r="O53" s="19" t="s">
        <v>25</v>
      </c>
    </row>
    <row r="54" spans="1:16" ht="12.75" customHeight="1" x14ac:dyDescent="0.2">
      <c r="A54" s="19">
        <v>32</v>
      </c>
      <c r="B54" s="19">
        <f t="shared" si="2"/>
        <v>3.8999999999999986</v>
      </c>
      <c r="C54" s="19">
        <f t="shared" si="3"/>
        <v>1.8999999999999986</v>
      </c>
      <c r="D54" s="19">
        <v>28.1</v>
      </c>
      <c r="E54" s="19">
        <v>33.9</v>
      </c>
      <c r="F54" s="5" t="s">
        <v>971</v>
      </c>
      <c r="G54" s="24">
        <v>40.516111100000003</v>
      </c>
      <c r="H54" s="24">
        <v>48.505555700000002</v>
      </c>
      <c r="I54" s="5" t="s">
        <v>27</v>
      </c>
      <c r="J54" s="5" t="s">
        <v>39</v>
      </c>
      <c r="K54" s="5">
        <v>1</v>
      </c>
      <c r="L54" s="5">
        <v>0</v>
      </c>
      <c r="M54" s="12">
        <v>0</v>
      </c>
      <c r="N54" s="19">
        <v>-32</v>
      </c>
      <c r="O54" s="19" t="s">
        <v>25</v>
      </c>
    </row>
    <row r="55" spans="1:16" ht="12.75" customHeight="1" x14ac:dyDescent="0.2">
      <c r="A55" s="19">
        <v>32</v>
      </c>
      <c r="B55" s="19">
        <f t="shared" si="2"/>
        <v>3.8999999999999986</v>
      </c>
      <c r="C55" s="19">
        <f t="shared" si="3"/>
        <v>1.8999999999999986</v>
      </c>
      <c r="D55" s="19">
        <v>28.1</v>
      </c>
      <c r="E55" s="19">
        <v>33.9</v>
      </c>
      <c r="F55" s="5" t="s">
        <v>971</v>
      </c>
      <c r="G55" s="24">
        <v>40.516111100000003</v>
      </c>
      <c r="H55" s="24">
        <v>48.505555710000003</v>
      </c>
      <c r="I55" s="5" t="s">
        <v>27</v>
      </c>
      <c r="J55" s="5" t="s">
        <v>40</v>
      </c>
      <c r="K55" s="5">
        <v>1</v>
      </c>
      <c r="L55" s="5">
        <v>0</v>
      </c>
      <c r="M55" s="12">
        <v>0</v>
      </c>
      <c r="N55" s="19">
        <v>-31.8</v>
      </c>
      <c r="O55" s="19" t="s">
        <v>25</v>
      </c>
    </row>
    <row r="56" spans="1:16" ht="12.75" customHeight="1" x14ac:dyDescent="0.2">
      <c r="A56" s="19">
        <v>33</v>
      </c>
      <c r="B56" s="19">
        <f t="shared" si="2"/>
        <v>0.89999999999999858</v>
      </c>
      <c r="C56" s="19">
        <f t="shared" si="3"/>
        <v>0.89999999999999858</v>
      </c>
      <c r="D56" s="19">
        <v>33.9</v>
      </c>
      <c r="E56" s="19">
        <v>33.9</v>
      </c>
      <c r="F56" s="5" t="s">
        <v>650</v>
      </c>
      <c r="G56" s="24">
        <v>49.459642000000002</v>
      </c>
      <c r="H56" s="24">
        <v>22.317774</v>
      </c>
      <c r="I56" s="5" t="s">
        <v>43</v>
      </c>
      <c r="J56" s="5" t="s">
        <v>42</v>
      </c>
      <c r="K56" s="5">
        <v>0</v>
      </c>
      <c r="L56" s="5">
        <v>0</v>
      </c>
      <c r="M56" s="12">
        <v>5</v>
      </c>
      <c r="N56" s="19">
        <v>-29.7</v>
      </c>
      <c r="O56" s="19" t="s">
        <v>41</v>
      </c>
    </row>
    <row r="57" spans="1:16" ht="12.75" customHeight="1" x14ac:dyDescent="0.2">
      <c r="A57" s="19">
        <v>33.9</v>
      </c>
      <c r="B57" s="19">
        <f t="shared" si="2"/>
        <v>0</v>
      </c>
      <c r="C57" s="19">
        <f t="shared" si="3"/>
        <v>0</v>
      </c>
      <c r="D57" s="19">
        <v>33.9</v>
      </c>
      <c r="E57" s="19">
        <v>33.9</v>
      </c>
      <c r="F57" s="5" t="s">
        <v>650</v>
      </c>
      <c r="G57" s="24">
        <v>49.459642000000002</v>
      </c>
      <c r="H57" s="24">
        <v>22.317774</v>
      </c>
      <c r="I57" s="5" t="s">
        <v>43</v>
      </c>
      <c r="J57" s="5" t="s">
        <v>44</v>
      </c>
      <c r="K57" s="5">
        <v>0</v>
      </c>
      <c r="L57" s="5">
        <v>0</v>
      </c>
      <c r="M57" s="12">
        <v>5</v>
      </c>
      <c r="N57" s="19">
        <v>-30.8</v>
      </c>
      <c r="O57" s="19" t="s">
        <v>41</v>
      </c>
    </row>
    <row r="58" spans="1:16" ht="12.75" customHeight="1" x14ac:dyDescent="0.2">
      <c r="A58" s="19">
        <v>33.9</v>
      </c>
      <c r="B58" s="19">
        <f t="shared" si="2"/>
        <v>0</v>
      </c>
      <c r="C58" s="19">
        <f t="shared" si="3"/>
        <v>0</v>
      </c>
      <c r="D58" s="19">
        <v>33.9</v>
      </c>
      <c r="E58" s="19">
        <v>33.9</v>
      </c>
      <c r="F58" s="5" t="s">
        <v>650</v>
      </c>
      <c r="G58" s="24">
        <v>49.459642000000002</v>
      </c>
      <c r="H58" s="24">
        <v>22.317774</v>
      </c>
      <c r="I58" s="5" t="s">
        <v>43</v>
      </c>
      <c r="J58" s="5" t="s">
        <v>45</v>
      </c>
      <c r="K58" s="5">
        <v>0</v>
      </c>
      <c r="L58" s="5">
        <v>0</v>
      </c>
      <c r="M58" s="12">
        <v>5</v>
      </c>
      <c r="N58" s="19">
        <v>-31</v>
      </c>
      <c r="O58" s="19" t="s">
        <v>41</v>
      </c>
    </row>
    <row r="59" spans="1:16" ht="12.75" customHeight="1" x14ac:dyDescent="0.2">
      <c r="A59" s="19">
        <v>33.9</v>
      </c>
      <c r="B59" s="19">
        <f t="shared" si="2"/>
        <v>0</v>
      </c>
      <c r="C59" s="19">
        <f t="shared" si="3"/>
        <v>0</v>
      </c>
      <c r="D59" s="19">
        <v>33.9</v>
      </c>
      <c r="E59" s="19">
        <v>33.9</v>
      </c>
      <c r="F59" s="5" t="s">
        <v>650</v>
      </c>
      <c r="G59" s="24">
        <v>49.459642000000002</v>
      </c>
      <c r="H59" s="24">
        <v>22.317774</v>
      </c>
      <c r="I59" s="5" t="s">
        <v>43</v>
      </c>
      <c r="J59" s="5" t="s">
        <v>46</v>
      </c>
      <c r="K59" s="5">
        <v>0</v>
      </c>
      <c r="L59" s="5">
        <v>0</v>
      </c>
      <c r="M59" s="12">
        <v>5</v>
      </c>
      <c r="N59" s="19">
        <v>-32.1</v>
      </c>
      <c r="O59" s="19" t="s">
        <v>41</v>
      </c>
    </row>
    <row r="60" spans="1:16" ht="12.75" customHeight="1" x14ac:dyDescent="0.2">
      <c r="A60" s="19">
        <v>33.9</v>
      </c>
      <c r="B60" s="19">
        <f t="shared" si="2"/>
        <v>0</v>
      </c>
      <c r="C60" s="19">
        <f t="shared" si="3"/>
        <v>0</v>
      </c>
      <c r="D60" s="19">
        <v>33.9</v>
      </c>
      <c r="E60" s="19">
        <v>33.9</v>
      </c>
      <c r="F60" s="5" t="s">
        <v>650</v>
      </c>
      <c r="G60" s="24">
        <v>49.459642000000002</v>
      </c>
      <c r="H60" s="24">
        <v>22.317774</v>
      </c>
      <c r="I60" s="5" t="s">
        <v>43</v>
      </c>
      <c r="J60" s="5" t="s">
        <v>47</v>
      </c>
      <c r="K60" s="5">
        <v>0</v>
      </c>
      <c r="L60" s="5">
        <v>0</v>
      </c>
      <c r="M60" s="12">
        <v>5</v>
      </c>
      <c r="N60" s="19">
        <v>-30.8</v>
      </c>
      <c r="O60" s="19" t="s">
        <v>41</v>
      </c>
    </row>
    <row r="61" spans="1:16" ht="12.75" customHeight="1" x14ac:dyDescent="0.2">
      <c r="A61" s="19">
        <v>55.67387477506</v>
      </c>
      <c r="B61" s="19">
        <v>0</v>
      </c>
      <c r="C61" s="19">
        <v>0</v>
      </c>
      <c r="D61" s="19">
        <v>55.67387477506</v>
      </c>
      <c r="E61" s="19">
        <v>55.67387477506</v>
      </c>
      <c r="F61" s="5" t="s">
        <v>1083</v>
      </c>
      <c r="G61" s="24">
        <v>77.83</v>
      </c>
      <c r="H61" s="24">
        <v>16.5</v>
      </c>
      <c r="I61" s="5" t="s">
        <v>878</v>
      </c>
      <c r="J61" s="5" t="s">
        <v>1091</v>
      </c>
      <c r="K61" s="5">
        <v>1</v>
      </c>
      <c r="L61" s="5">
        <v>0</v>
      </c>
      <c r="M61" s="12">
        <v>5</v>
      </c>
      <c r="N61" s="19">
        <v>-30.131004000000001</v>
      </c>
      <c r="O61" s="19" t="s">
        <v>880</v>
      </c>
      <c r="P61" s="20"/>
    </row>
    <row r="62" spans="1:16" ht="12.75" customHeight="1" x14ac:dyDescent="0.2">
      <c r="A62" s="19">
        <v>55.715874775060001</v>
      </c>
      <c r="B62" s="19">
        <v>0</v>
      </c>
      <c r="C62" s="19">
        <v>0</v>
      </c>
      <c r="D62" s="19">
        <v>55.715874775060001</v>
      </c>
      <c r="E62" s="19">
        <v>55.715874775060001</v>
      </c>
      <c r="F62" s="5" t="s">
        <v>1083</v>
      </c>
      <c r="G62" s="24">
        <v>77.83</v>
      </c>
      <c r="H62" s="24">
        <v>16.5</v>
      </c>
      <c r="I62" s="5" t="s">
        <v>878</v>
      </c>
      <c r="J62" s="5" t="s">
        <v>1090</v>
      </c>
      <c r="K62" s="5">
        <v>1</v>
      </c>
      <c r="L62" s="5">
        <v>0</v>
      </c>
      <c r="M62" s="12">
        <v>5</v>
      </c>
      <c r="N62" s="19">
        <v>-31.703057000000001</v>
      </c>
      <c r="O62" s="19" t="s">
        <v>880</v>
      </c>
      <c r="P62" s="20"/>
    </row>
    <row r="63" spans="1:16" ht="12.75" customHeight="1" x14ac:dyDescent="0.2">
      <c r="A63" s="19">
        <v>55.757874775060003</v>
      </c>
      <c r="B63" s="19">
        <v>0</v>
      </c>
      <c r="C63" s="19">
        <v>0</v>
      </c>
      <c r="D63" s="19">
        <v>55.757874775060003</v>
      </c>
      <c r="E63" s="19">
        <v>55.757874775060003</v>
      </c>
      <c r="F63" s="5" t="s">
        <v>1083</v>
      </c>
      <c r="G63" s="24">
        <v>77.83</v>
      </c>
      <c r="H63" s="24">
        <v>16.5</v>
      </c>
      <c r="I63" s="5" t="s">
        <v>878</v>
      </c>
      <c r="J63" s="5" t="s">
        <v>1089</v>
      </c>
      <c r="K63" s="5">
        <v>1</v>
      </c>
      <c r="L63" s="5">
        <v>0</v>
      </c>
      <c r="M63" s="12">
        <v>5</v>
      </c>
      <c r="N63" s="19">
        <v>-33.764192000000001</v>
      </c>
      <c r="O63" s="19" t="s">
        <v>880</v>
      </c>
      <c r="P63" s="20"/>
    </row>
    <row r="64" spans="1:16" ht="12.75" customHeight="1" x14ac:dyDescent="0.2">
      <c r="A64" s="26">
        <v>55.778874775060004</v>
      </c>
      <c r="B64" s="19">
        <v>0</v>
      </c>
      <c r="C64" s="19">
        <v>0</v>
      </c>
      <c r="D64" s="19">
        <v>55.778874775060004</v>
      </c>
      <c r="E64" s="19">
        <v>55.778874775060004</v>
      </c>
      <c r="F64" s="5" t="s">
        <v>1083</v>
      </c>
      <c r="G64" s="24">
        <v>77.83</v>
      </c>
      <c r="H64" s="24">
        <v>16.5</v>
      </c>
      <c r="I64" s="5" t="s">
        <v>878</v>
      </c>
      <c r="J64" s="37" t="s">
        <v>1088</v>
      </c>
      <c r="K64" s="5">
        <v>1</v>
      </c>
      <c r="L64" s="5">
        <v>0</v>
      </c>
      <c r="M64" s="12">
        <v>5</v>
      </c>
      <c r="N64" s="19">
        <v>-34.637554999999999</v>
      </c>
      <c r="O64" s="19" t="s">
        <v>880</v>
      </c>
      <c r="P64" s="20"/>
    </row>
    <row r="65" spans="1:16" ht="12.75" customHeight="1" x14ac:dyDescent="0.2">
      <c r="A65" s="26">
        <v>55.841874775059999</v>
      </c>
      <c r="B65" s="19">
        <v>0</v>
      </c>
      <c r="C65" s="19">
        <v>0</v>
      </c>
      <c r="D65" s="26">
        <v>55.841874775059999</v>
      </c>
      <c r="E65" s="26">
        <v>55.841874775059999</v>
      </c>
      <c r="F65" s="27" t="s">
        <v>1083</v>
      </c>
      <c r="G65" s="24">
        <v>77.83</v>
      </c>
      <c r="H65" s="24">
        <v>16.5</v>
      </c>
      <c r="I65" s="28" t="s">
        <v>878</v>
      </c>
      <c r="J65" s="35" t="s">
        <v>1087</v>
      </c>
      <c r="K65" s="28">
        <v>1</v>
      </c>
      <c r="L65" s="5">
        <v>0</v>
      </c>
      <c r="M65" s="12">
        <v>5</v>
      </c>
      <c r="N65" s="19">
        <v>-34.218341000000002</v>
      </c>
      <c r="O65" s="19" t="s">
        <v>880</v>
      </c>
      <c r="P65" s="20"/>
    </row>
    <row r="66" spans="1:16" ht="12.75" customHeight="1" x14ac:dyDescent="0.2">
      <c r="A66" s="26">
        <v>55.852374775059999</v>
      </c>
      <c r="B66" s="19">
        <v>0</v>
      </c>
      <c r="C66" s="19">
        <v>0</v>
      </c>
      <c r="D66" s="19">
        <v>55.852374775059999</v>
      </c>
      <c r="E66" s="19">
        <v>55.852374775059999</v>
      </c>
      <c r="F66" s="5" t="s">
        <v>1083</v>
      </c>
      <c r="G66" s="24">
        <v>77.83</v>
      </c>
      <c r="H66" s="24">
        <v>16.5</v>
      </c>
      <c r="I66" s="5" t="s">
        <v>878</v>
      </c>
      <c r="J66" s="37" t="s">
        <v>1086</v>
      </c>
      <c r="K66" s="5">
        <v>1</v>
      </c>
      <c r="L66" s="5">
        <v>0</v>
      </c>
      <c r="M66" s="12">
        <v>5</v>
      </c>
      <c r="N66" s="19">
        <v>-33.903930000000003</v>
      </c>
      <c r="O66" s="26" t="s">
        <v>880</v>
      </c>
      <c r="P66" s="20"/>
    </row>
    <row r="67" spans="1:16" ht="12.75" customHeight="1" x14ac:dyDescent="0.2">
      <c r="A67" s="19">
        <v>55.86287477506</v>
      </c>
      <c r="B67" s="19">
        <v>0</v>
      </c>
      <c r="C67" s="19">
        <v>0</v>
      </c>
      <c r="D67" s="19">
        <v>55.86287477506</v>
      </c>
      <c r="E67" s="19">
        <v>55.86287477506</v>
      </c>
      <c r="F67" s="5" t="s">
        <v>1083</v>
      </c>
      <c r="G67" s="24">
        <v>77.83</v>
      </c>
      <c r="H67" s="24">
        <v>16.5</v>
      </c>
      <c r="I67" s="5" t="s">
        <v>878</v>
      </c>
      <c r="J67" s="5" t="s">
        <v>1085</v>
      </c>
      <c r="K67" s="5">
        <v>1</v>
      </c>
      <c r="L67" s="5">
        <v>0</v>
      </c>
      <c r="M67" s="12">
        <v>5</v>
      </c>
      <c r="N67" s="19">
        <v>-32.820960999999997</v>
      </c>
      <c r="O67" s="19" t="s">
        <v>880</v>
      </c>
      <c r="P67" s="20"/>
    </row>
    <row r="68" spans="1:16" ht="12.75" customHeight="1" x14ac:dyDescent="0.2">
      <c r="A68" s="19">
        <v>55.952800000000003</v>
      </c>
      <c r="B68" s="19">
        <v>0</v>
      </c>
      <c r="C68" s="19">
        <v>0</v>
      </c>
      <c r="D68" s="19">
        <v>55.952800000000003</v>
      </c>
      <c r="E68" s="19">
        <v>55.952800000000003</v>
      </c>
      <c r="F68" s="5" t="s">
        <v>1083</v>
      </c>
      <c r="G68" s="24">
        <v>77.83</v>
      </c>
      <c r="H68" s="24">
        <v>16.5</v>
      </c>
      <c r="I68" s="5" t="s">
        <v>878</v>
      </c>
      <c r="J68" s="5" t="s">
        <v>1084</v>
      </c>
      <c r="K68" s="5">
        <v>1</v>
      </c>
      <c r="L68" s="5">
        <v>0</v>
      </c>
      <c r="M68" s="12">
        <v>5</v>
      </c>
      <c r="N68" s="19">
        <v>-28.908297000000001</v>
      </c>
      <c r="O68" s="19" t="s">
        <v>880</v>
      </c>
      <c r="P68" s="20"/>
    </row>
    <row r="69" spans="1:16" s="22" customFormat="1" ht="12.75" customHeight="1" x14ac:dyDescent="0.2">
      <c r="A69" s="19">
        <v>59.05</v>
      </c>
      <c r="B69" s="19">
        <v>0.34999999999999432</v>
      </c>
      <c r="C69" s="19">
        <v>0.35000000000000142</v>
      </c>
      <c r="D69" s="19">
        <v>58.7</v>
      </c>
      <c r="E69" s="19">
        <v>59.4</v>
      </c>
      <c r="F69" s="5" t="s">
        <v>1092</v>
      </c>
      <c r="G69" s="24">
        <v>-40.270000000000003</v>
      </c>
      <c r="H69" s="24">
        <v>176.28</v>
      </c>
      <c r="I69" s="5" t="s">
        <v>50</v>
      </c>
      <c r="J69" s="5" t="s">
        <v>890</v>
      </c>
      <c r="K69" s="5">
        <v>1</v>
      </c>
      <c r="L69" s="5">
        <v>0</v>
      </c>
      <c r="M69" s="12">
        <v>6</v>
      </c>
      <c r="N69" s="26">
        <v>-26.627738541434738</v>
      </c>
      <c r="O69" s="26" t="s">
        <v>48</v>
      </c>
      <c r="P69" s="20"/>
    </row>
    <row r="70" spans="1:16" s="22" customFormat="1" ht="12.75" customHeight="1" x14ac:dyDescent="0.2">
      <c r="A70" s="26">
        <v>59.05</v>
      </c>
      <c r="B70" s="19">
        <v>0.34999999999999432</v>
      </c>
      <c r="C70" s="19">
        <v>0.35000000000000142</v>
      </c>
      <c r="D70" s="19">
        <v>58.7</v>
      </c>
      <c r="E70" s="19">
        <v>59.4</v>
      </c>
      <c r="F70" s="5" t="s">
        <v>1092</v>
      </c>
      <c r="G70" s="24">
        <v>-40.270000000000003</v>
      </c>
      <c r="H70" s="24">
        <v>176.28</v>
      </c>
      <c r="I70" s="5" t="s">
        <v>50</v>
      </c>
      <c r="J70" s="19" t="s">
        <v>891</v>
      </c>
      <c r="K70" s="27">
        <v>1</v>
      </c>
      <c r="L70" s="5">
        <v>0</v>
      </c>
      <c r="M70" s="12">
        <v>6</v>
      </c>
      <c r="N70" s="26">
        <v>-28.186971428783473</v>
      </c>
      <c r="O70" s="26" t="s">
        <v>48</v>
      </c>
      <c r="P70" s="20"/>
    </row>
    <row r="71" spans="1:16" s="22" customFormat="1" ht="12.75" customHeight="1" x14ac:dyDescent="0.2">
      <c r="A71" s="26">
        <v>59.05</v>
      </c>
      <c r="B71" s="19">
        <v>0.34999999999999432</v>
      </c>
      <c r="C71" s="19">
        <v>0.35000000000000142</v>
      </c>
      <c r="D71" s="19">
        <v>58.7</v>
      </c>
      <c r="E71" s="19">
        <v>59.4</v>
      </c>
      <c r="F71" s="27" t="s">
        <v>1092</v>
      </c>
      <c r="G71" s="24">
        <v>-40.270000000000003</v>
      </c>
      <c r="H71" s="24">
        <v>176.28</v>
      </c>
      <c r="I71" s="5" t="s">
        <v>50</v>
      </c>
      <c r="J71" s="19" t="s">
        <v>892</v>
      </c>
      <c r="K71" s="27">
        <v>1</v>
      </c>
      <c r="L71" s="5">
        <v>0</v>
      </c>
      <c r="M71" s="12">
        <v>6</v>
      </c>
      <c r="N71" s="40">
        <v>-26.160519507794369</v>
      </c>
      <c r="O71" s="40" t="s">
        <v>48</v>
      </c>
      <c r="P71" s="20"/>
    </row>
    <row r="72" spans="1:16" s="22" customFormat="1" ht="12.75" customHeight="1" x14ac:dyDescent="0.2">
      <c r="A72" s="19">
        <v>59.05</v>
      </c>
      <c r="B72" s="19">
        <v>0.34999999999999432</v>
      </c>
      <c r="C72" s="19">
        <v>0.35000000000000142</v>
      </c>
      <c r="D72" s="19">
        <v>58.7</v>
      </c>
      <c r="E72" s="19">
        <v>59.4</v>
      </c>
      <c r="F72" s="5" t="s">
        <v>1092</v>
      </c>
      <c r="G72" s="24">
        <v>-40.270000000000003</v>
      </c>
      <c r="H72" s="24">
        <v>176.28</v>
      </c>
      <c r="I72" s="5" t="s">
        <v>50</v>
      </c>
      <c r="J72" s="5" t="s">
        <v>893</v>
      </c>
      <c r="K72" s="5">
        <v>1</v>
      </c>
      <c r="L72" s="5">
        <v>0</v>
      </c>
      <c r="M72" s="12">
        <v>6</v>
      </c>
      <c r="N72" s="40">
        <v>-25.336879478646665</v>
      </c>
      <c r="O72" s="40" t="s">
        <v>48</v>
      </c>
      <c r="P72" s="20"/>
    </row>
    <row r="73" spans="1:16" s="22" customFormat="1" ht="12.75" customHeight="1" x14ac:dyDescent="0.2">
      <c r="A73" s="19">
        <v>59.05</v>
      </c>
      <c r="B73" s="19">
        <v>0.34999999999999432</v>
      </c>
      <c r="C73" s="19">
        <v>0.35000000000000142</v>
      </c>
      <c r="D73" s="19">
        <v>58.7</v>
      </c>
      <c r="E73" s="19">
        <v>59.4</v>
      </c>
      <c r="F73" s="5" t="s">
        <v>1092</v>
      </c>
      <c r="G73" s="24">
        <v>-40.270000000000003</v>
      </c>
      <c r="H73" s="24">
        <v>176.28</v>
      </c>
      <c r="I73" s="5" t="s">
        <v>50</v>
      </c>
      <c r="J73" s="5" t="s">
        <v>894</v>
      </c>
      <c r="K73" s="5">
        <v>1</v>
      </c>
      <c r="L73" s="5">
        <v>0</v>
      </c>
      <c r="M73" s="12">
        <v>6</v>
      </c>
      <c r="N73" s="19">
        <v>-25.454862240772144</v>
      </c>
      <c r="O73" s="19" t="s">
        <v>48</v>
      </c>
      <c r="P73" s="20"/>
    </row>
    <row r="74" spans="1:16" s="22" customFormat="1" ht="12.75" customHeight="1" x14ac:dyDescent="0.2">
      <c r="A74" s="19">
        <v>59.05</v>
      </c>
      <c r="B74" s="19">
        <v>0.34999999999999432</v>
      </c>
      <c r="C74" s="19">
        <v>0.35000000000000142</v>
      </c>
      <c r="D74" s="19">
        <v>58.7</v>
      </c>
      <c r="E74" s="19">
        <v>59.4</v>
      </c>
      <c r="F74" s="5" t="s">
        <v>1092</v>
      </c>
      <c r="G74" s="24">
        <v>-40.270000000000003</v>
      </c>
      <c r="H74" s="24">
        <v>176.28</v>
      </c>
      <c r="I74" s="5" t="s">
        <v>50</v>
      </c>
      <c r="J74" s="5" t="s">
        <v>895</v>
      </c>
      <c r="K74" s="5">
        <v>1</v>
      </c>
      <c r="L74" s="5">
        <v>0</v>
      </c>
      <c r="M74" s="12">
        <v>6</v>
      </c>
      <c r="N74" s="19">
        <v>-26.570291783216181</v>
      </c>
      <c r="O74" s="19" t="s">
        <v>48</v>
      </c>
      <c r="P74" s="20"/>
    </row>
    <row r="75" spans="1:16" s="22" customFormat="1" ht="12.75" customHeight="1" x14ac:dyDescent="0.2">
      <c r="A75" s="19">
        <v>59.05</v>
      </c>
      <c r="B75" s="19">
        <v>0.34999999999999432</v>
      </c>
      <c r="C75" s="19">
        <v>0.35000000000000142</v>
      </c>
      <c r="D75" s="19">
        <v>58.7</v>
      </c>
      <c r="E75" s="19">
        <v>59.4</v>
      </c>
      <c r="F75" s="5" t="s">
        <v>1092</v>
      </c>
      <c r="G75" s="24">
        <v>-40.270000000000003</v>
      </c>
      <c r="H75" s="24">
        <v>176.28</v>
      </c>
      <c r="I75" s="5" t="s">
        <v>50</v>
      </c>
      <c r="J75" s="5" t="s">
        <v>896</v>
      </c>
      <c r="K75" s="5">
        <v>1</v>
      </c>
      <c r="L75" s="5">
        <v>0</v>
      </c>
      <c r="M75" s="12">
        <v>6</v>
      </c>
      <c r="N75" s="19">
        <v>-25.694537430160359</v>
      </c>
      <c r="O75" s="19" t="s">
        <v>48</v>
      </c>
      <c r="P75" s="20"/>
    </row>
    <row r="76" spans="1:16" s="22" customFormat="1" ht="12.75" customHeight="1" x14ac:dyDescent="0.2">
      <c r="A76" s="19">
        <v>59.05</v>
      </c>
      <c r="B76" s="19">
        <v>0.34999999999999432</v>
      </c>
      <c r="C76" s="19">
        <v>0.35000000000000142</v>
      </c>
      <c r="D76" s="19">
        <v>58.7</v>
      </c>
      <c r="E76" s="19">
        <v>59.4</v>
      </c>
      <c r="F76" s="5" t="s">
        <v>1092</v>
      </c>
      <c r="G76" s="24">
        <v>-40.270000000000003</v>
      </c>
      <c r="H76" s="24">
        <v>176.28</v>
      </c>
      <c r="I76" s="5" t="s">
        <v>50</v>
      </c>
      <c r="J76" s="5" t="s">
        <v>897</v>
      </c>
      <c r="K76" s="5">
        <v>1</v>
      </c>
      <c r="L76" s="5">
        <v>0</v>
      </c>
      <c r="M76" s="12">
        <v>6</v>
      </c>
      <c r="N76" s="40">
        <v>-27.510808232631085</v>
      </c>
      <c r="O76" s="40" t="s">
        <v>48</v>
      </c>
      <c r="P76" s="20"/>
    </row>
    <row r="77" spans="1:16" s="22" customFormat="1" ht="12.75" customHeight="1" x14ac:dyDescent="0.2">
      <c r="A77" s="19">
        <v>59.05</v>
      </c>
      <c r="B77" s="19">
        <v>0.34999999999999432</v>
      </c>
      <c r="C77" s="19">
        <v>0.35000000000000142</v>
      </c>
      <c r="D77" s="19">
        <v>58.7</v>
      </c>
      <c r="E77" s="19">
        <v>59.4</v>
      </c>
      <c r="F77" s="5" t="s">
        <v>1092</v>
      </c>
      <c r="G77" s="24">
        <v>-40.270000000000003</v>
      </c>
      <c r="H77" s="24">
        <v>176.28</v>
      </c>
      <c r="I77" s="5" t="s">
        <v>50</v>
      </c>
      <c r="J77" s="5" t="s">
        <v>898</v>
      </c>
      <c r="K77" s="5">
        <v>1</v>
      </c>
      <c r="L77" s="5">
        <v>0</v>
      </c>
      <c r="M77" s="12">
        <v>6</v>
      </c>
      <c r="N77" s="40">
        <v>-29.726744105063915</v>
      </c>
      <c r="O77" s="40" t="s">
        <v>48</v>
      </c>
      <c r="P77" s="20"/>
    </row>
    <row r="78" spans="1:16" s="22" customFormat="1" ht="12.75" customHeight="1" x14ac:dyDescent="0.2">
      <c r="A78" s="19">
        <f t="shared" ref="A78:A115" si="4">(D78+E78)/2</f>
        <v>69.05</v>
      </c>
      <c r="B78" s="19">
        <f t="shared" ref="B78:B115" si="5">A78-D78</f>
        <v>3.0499999999999972</v>
      </c>
      <c r="C78" s="19">
        <f t="shared" ref="C78:C115" si="6">E78-A78</f>
        <v>3.0499999999999972</v>
      </c>
      <c r="D78" s="19">
        <v>66</v>
      </c>
      <c r="E78" s="19">
        <v>72.099999999999994</v>
      </c>
      <c r="F78" s="5" t="s">
        <v>912</v>
      </c>
      <c r="G78" s="24">
        <v>25</v>
      </c>
      <c r="H78" s="24">
        <v>30</v>
      </c>
      <c r="I78" s="5" t="s">
        <v>99</v>
      </c>
      <c r="J78" s="19" t="s">
        <v>98</v>
      </c>
      <c r="K78" s="5">
        <v>1</v>
      </c>
      <c r="L78" s="5">
        <v>0</v>
      </c>
      <c r="M78" s="12">
        <v>5</v>
      </c>
      <c r="N78" s="19">
        <v>-33.825451000000001</v>
      </c>
      <c r="O78" s="19" t="s">
        <v>97</v>
      </c>
      <c r="P78" s="20"/>
    </row>
    <row r="79" spans="1:16" s="22" customFormat="1" ht="12.75" customHeight="1" x14ac:dyDescent="0.2">
      <c r="A79" s="19">
        <f t="shared" si="4"/>
        <v>69.05</v>
      </c>
      <c r="B79" s="19">
        <f t="shared" si="5"/>
        <v>3.0499999999999972</v>
      </c>
      <c r="C79" s="19">
        <f t="shared" si="6"/>
        <v>3.0499999999999972</v>
      </c>
      <c r="D79" s="19">
        <v>66</v>
      </c>
      <c r="E79" s="19">
        <v>72.099999999999994</v>
      </c>
      <c r="F79" s="5" t="s">
        <v>912</v>
      </c>
      <c r="G79" s="24">
        <v>25</v>
      </c>
      <c r="H79" s="24">
        <v>30</v>
      </c>
      <c r="I79" s="5" t="s">
        <v>99</v>
      </c>
      <c r="J79" s="19" t="s">
        <v>100</v>
      </c>
      <c r="K79" s="5">
        <v>1</v>
      </c>
      <c r="L79" s="5">
        <v>0</v>
      </c>
      <c r="M79" s="12">
        <v>5</v>
      </c>
      <c r="N79" s="19">
        <v>-31.995782999999999</v>
      </c>
      <c r="O79" s="19" t="s">
        <v>97</v>
      </c>
      <c r="P79" s="20"/>
    </row>
    <row r="80" spans="1:16" s="22" customFormat="1" ht="12.75" customHeight="1" x14ac:dyDescent="0.2">
      <c r="A80" s="19">
        <f t="shared" si="4"/>
        <v>69.05</v>
      </c>
      <c r="B80" s="19">
        <f t="shared" si="5"/>
        <v>3.0499999999999972</v>
      </c>
      <c r="C80" s="19">
        <f t="shared" si="6"/>
        <v>3.0499999999999972</v>
      </c>
      <c r="D80" s="19">
        <v>66</v>
      </c>
      <c r="E80" s="19">
        <v>72.099999999999994</v>
      </c>
      <c r="F80" s="5" t="s">
        <v>912</v>
      </c>
      <c r="G80" s="24">
        <v>25</v>
      </c>
      <c r="H80" s="24">
        <v>30</v>
      </c>
      <c r="I80" s="5" t="s">
        <v>99</v>
      </c>
      <c r="J80" s="19" t="s">
        <v>101</v>
      </c>
      <c r="K80" s="5">
        <v>1</v>
      </c>
      <c r="L80" s="5">
        <v>0</v>
      </c>
      <c r="M80" s="12">
        <v>5</v>
      </c>
      <c r="N80" s="19">
        <v>-32.445497000000003</v>
      </c>
      <c r="O80" s="19" t="s">
        <v>97</v>
      </c>
      <c r="P80" s="20"/>
    </row>
    <row r="81" spans="1:16" s="22" customFormat="1" ht="12.75" customHeight="1" x14ac:dyDescent="0.2">
      <c r="A81" s="19">
        <f t="shared" si="4"/>
        <v>69.05</v>
      </c>
      <c r="B81" s="19">
        <f t="shared" si="5"/>
        <v>3.0499999999999972</v>
      </c>
      <c r="C81" s="19">
        <f t="shared" si="6"/>
        <v>3.0499999999999972</v>
      </c>
      <c r="D81" s="19">
        <v>66</v>
      </c>
      <c r="E81" s="19">
        <v>72.099999999999994</v>
      </c>
      <c r="F81" s="5" t="s">
        <v>912</v>
      </c>
      <c r="G81" s="24">
        <v>25</v>
      </c>
      <c r="H81" s="24">
        <v>30</v>
      </c>
      <c r="I81" s="5" t="s">
        <v>99</v>
      </c>
      <c r="J81" s="19" t="s">
        <v>102</v>
      </c>
      <c r="K81" s="5">
        <v>1</v>
      </c>
      <c r="L81" s="5">
        <v>0</v>
      </c>
      <c r="M81" s="12">
        <v>5</v>
      </c>
      <c r="N81" s="19">
        <v>-32.221473000000003</v>
      </c>
      <c r="O81" s="19" t="s">
        <v>97</v>
      </c>
      <c r="P81" s="20"/>
    </row>
    <row r="82" spans="1:16" s="22" customFormat="1" ht="12.75" customHeight="1" x14ac:dyDescent="0.2">
      <c r="A82" s="19">
        <f t="shared" si="4"/>
        <v>69.05</v>
      </c>
      <c r="B82" s="19">
        <f t="shared" si="5"/>
        <v>3.0499999999999972</v>
      </c>
      <c r="C82" s="19">
        <f t="shared" si="6"/>
        <v>3.0499999999999972</v>
      </c>
      <c r="D82" s="19">
        <v>66</v>
      </c>
      <c r="E82" s="19">
        <v>72.099999999999994</v>
      </c>
      <c r="F82" s="5" t="s">
        <v>912</v>
      </c>
      <c r="G82" s="24">
        <v>25</v>
      </c>
      <c r="H82" s="24">
        <v>30</v>
      </c>
      <c r="I82" s="5" t="s">
        <v>99</v>
      </c>
      <c r="J82" s="19" t="s">
        <v>103</v>
      </c>
      <c r="K82" s="5">
        <v>1</v>
      </c>
      <c r="L82" s="5">
        <v>0</v>
      </c>
      <c r="M82" s="12">
        <v>5</v>
      </c>
      <c r="N82" s="19">
        <v>-30.613589000000001</v>
      </c>
      <c r="O82" s="19" t="s">
        <v>97</v>
      </c>
      <c r="P82" s="20"/>
    </row>
    <row r="83" spans="1:16" s="22" customFormat="1" ht="12.75" customHeight="1" x14ac:dyDescent="0.2">
      <c r="A83" s="19">
        <f t="shared" si="4"/>
        <v>69.05</v>
      </c>
      <c r="B83" s="19">
        <f t="shared" si="5"/>
        <v>3.0499999999999972</v>
      </c>
      <c r="C83" s="19">
        <f t="shared" si="6"/>
        <v>3.0499999999999972</v>
      </c>
      <c r="D83" s="19">
        <v>66</v>
      </c>
      <c r="E83" s="19">
        <v>72.099999999999994</v>
      </c>
      <c r="F83" s="5" t="s">
        <v>912</v>
      </c>
      <c r="G83" s="24">
        <v>25</v>
      </c>
      <c r="H83" s="24">
        <v>30</v>
      </c>
      <c r="I83" s="5" t="s">
        <v>99</v>
      </c>
      <c r="J83" s="19" t="s">
        <v>104</v>
      </c>
      <c r="K83" s="5">
        <v>1</v>
      </c>
      <c r="L83" s="5">
        <v>0</v>
      </c>
      <c r="M83" s="12">
        <v>5</v>
      </c>
      <c r="N83" s="19">
        <v>-30.693743999999999</v>
      </c>
      <c r="O83" s="19" t="s">
        <v>97</v>
      </c>
      <c r="P83" s="20"/>
    </row>
    <row r="84" spans="1:16" s="22" customFormat="1" ht="12.75" customHeight="1" x14ac:dyDescent="0.2">
      <c r="A84" s="19">
        <f t="shared" si="4"/>
        <v>69.05</v>
      </c>
      <c r="B84" s="19">
        <f t="shared" si="5"/>
        <v>3.0499999999999972</v>
      </c>
      <c r="C84" s="19">
        <f t="shared" si="6"/>
        <v>3.0499999999999972</v>
      </c>
      <c r="D84" s="19">
        <v>66</v>
      </c>
      <c r="E84" s="19">
        <v>72.099999999999994</v>
      </c>
      <c r="F84" s="5" t="s">
        <v>912</v>
      </c>
      <c r="G84" s="24">
        <v>25</v>
      </c>
      <c r="H84" s="24">
        <v>30</v>
      </c>
      <c r="I84" s="5" t="s">
        <v>99</v>
      </c>
      <c r="J84" s="19" t="s">
        <v>105</v>
      </c>
      <c r="K84" s="5">
        <v>1</v>
      </c>
      <c r="L84" s="5">
        <v>0</v>
      </c>
      <c r="M84" s="12">
        <v>5</v>
      </c>
      <c r="N84" s="19">
        <v>-33.406565000000001</v>
      </c>
      <c r="O84" s="19" t="s">
        <v>97</v>
      </c>
      <c r="P84" s="20"/>
    </row>
    <row r="85" spans="1:16" s="22" customFormat="1" ht="12.75" customHeight="1" x14ac:dyDescent="0.2">
      <c r="A85" s="19">
        <f t="shared" si="4"/>
        <v>69.05</v>
      </c>
      <c r="B85" s="19">
        <f t="shared" si="5"/>
        <v>3.0499999999999972</v>
      </c>
      <c r="C85" s="19">
        <f t="shared" si="6"/>
        <v>3.0499999999999972</v>
      </c>
      <c r="D85" s="19">
        <v>66</v>
      </c>
      <c r="E85" s="19">
        <v>72.099999999999994</v>
      </c>
      <c r="F85" s="5" t="s">
        <v>912</v>
      </c>
      <c r="G85" s="24">
        <v>25</v>
      </c>
      <c r="H85" s="24">
        <v>30</v>
      </c>
      <c r="I85" s="5" t="s">
        <v>99</v>
      </c>
      <c r="J85" s="19" t="s">
        <v>106</v>
      </c>
      <c r="K85" s="5">
        <v>1</v>
      </c>
      <c r="L85" s="5">
        <v>0</v>
      </c>
      <c r="M85" s="12">
        <v>5</v>
      </c>
      <c r="N85" s="19">
        <v>-33.039046999999997</v>
      </c>
      <c r="O85" s="19" t="s">
        <v>97</v>
      </c>
      <c r="P85" s="20"/>
    </row>
    <row r="86" spans="1:16" s="22" customFormat="1" ht="12.75" customHeight="1" x14ac:dyDescent="0.2">
      <c r="A86" s="19">
        <f t="shared" si="4"/>
        <v>69.05</v>
      </c>
      <c r="B86" s="19">
        <f t="shared" si="5"/>
        <v>3.0499999999999972</v>
      </c>
      <c r="C86" s="19">
        <f t="shared" si="6"/>
        <v>3.0499999999999972</v>
      </c>
      <c r="D86" s="19">
        <v>66</v>
      </c>
      <c r="E86" s="19">
        <v>72.099999999999994</v>
      </c>
      <c r="F86" s="5" t="s">
        <v>912</v>
      </c>
      <c r="G86" s="24">
        <v>25</v>
      </c>
      <c r="H86" s="24">
        <v>30</v>
      </c>
      <c r="I86" s="5" t="s">
        <v>99</v>
      </c>
      <c r="J86" s="19" t="s">
        <v>107</v>
      </c>
      <c r="K86" s="5">
        <v>1</v>
      </c>
      <c r="L86" s="5">
        <v>0</v>
      </c>
      <c r="M86" s="12">
        <v>5</v>
      </c>
      <c r="N86" s="19">
        <v>-32.060212</v>
      </c>
      <c r="O86" s="19" t="s">
        <v>97</v>
      </c>
      <c r="P86" s="20"/>
    </row>
    <row r="87" spans="1:16" s="22" customFormat="1" ht="12.75" customHeight="1" x14ac:dyDescent="0.2">
      <c r="A87" s="19">
        <f t="shared" si="4"/>
        <v>69.05</v>
      </c>
      <c r="B87" s="19">
        <f t="shared" si="5"/>
        <v>3.0499999999999972</v>
      </c>
      <c r="C87" s="19">
        <f t="shared" si="6"/>
        <v>3.0499999999999972</v>
      </c>
      <c r="D87" s="19">
        <v>66</v>
      </c>
      <c r="E87" s="19">
        <v>72.099999999999994</v>
      </c>
      <c r="F87" s="5" t="s">
        <v>912</v>
      </c>
      <c r="G87" s="24">
        <v>26</v>
      </c>
      <c r="H87" s="24">
        <v>33.5</v>
      </c>
      <c r="I87" s="5" t="s">
        <v>99</v>
      </c>
      <c r="J87" s="19" t="s">
        <v>108</v>
      </c>
      <c r="K87" s="5">
        <v>1</v>
      </c>
      <c r="L87" s="5">
        <v>0</v>
      </c>
      <c r="M87" s="12">
        <v>5</v>
      </c>
      <c r="N87" s="19">
        <v>-31.739494000000001</v>
      </c>
      <c r="O87" s="19" t="s">
        <v>97</v>
      </c>
      <c r="P87" s="20"/>
    </row>
    <row r="88" spans="1:16" s="22" customFormat="1" ht="12.75" customHeight="1" x14ac:dyDescent="0.2">
      <c r="A88" s="19">
        <f t="shared" si="4"/>
        <v>69.05</v>
      </c>
      <c r="B88" s="19">
        <f t="shared" si="5"/>
        <v>3.0499999999999972</v>
      </c>
      <c r="C88" s="19">
        <f t="shared" si="6"/>
        <v>3.0499999999999972</v>
      </c>
      <c r="D88" s="19">
        <v>66</v>
      </c>
      <c r="E88" s="19">
        <v>72.099999999999994</v>
      </c>
      <c r="F88" s="5" t="s">
        <v>912</v>
      </c>
      <c r="G88" s="24">
        <v>26</v>
      </c>
      <c r="H88" s="24">
        <v>33.5</v>
      </c>
      <c r="I88" s="5" t="s">
        <v>99</v>
      </c>
      <c r="J88" s="19" t="s">
        <v>109</v>
      </c>
      <c r="K88" s="5">
        <v>1</v>
      </c>
      <c r="L88" s="5">
        <v>0</v>
      </c>
      <c r="M88" s="12">
        <v>5</v>
      </c>
      <c r="N88" s="19">
        <v>-32.442565000000002</v>
      </c>
      <c r="O88" s="19" t="s">
        <v>97</v>
      </c>
      <c r="P88" s="20"/>
    </row>
    <row r="89" spans="1:16" s="22" customFormat="1" ht="12.75" customHeight="1" x14ac:dyDescent="0.2">
      <c r="A89" s="19">
        <f t="shared" si="4"/>
        <v>69.05</v>
      </c>
      <c r="B89" s="19">
        <f t="shared" si="5"/>
        <v>3.0499999999999972</v>
      </c>
      <c r="C89" s="19">
        <f t="shared" si="6"/>
        <v>3.0499999999999972</v>
      </c>
      <c r="D89" s="19">
        <v>66</v>
      </c>
      <c r="E89" s="19">
        <v>72.099999999999994</v>
      </c>
      <c r="F89" s="5" t="s">
        <v>912</v>
      </c>
      <c r="G89" s="24">
        <v>26</v>
      </c>
      <c r="H89" s="24">
        <v>33.5</v>
      </c>
      <c r="I89" s="5" t="s">
        <v>99</v>
      </c>
      <c r="J89" s="19" t="s">
        <v>110</v>
      </c>
      <c r="K89" s="5">
        <v>1</v>
      </c>
      <c r="L89" s="5">
        <v>0</v>
      </c>
      <c r="M89" s="12">
        <v>5</v>
      </c>
      <c r="N89" s="19">
        <v>-32.903402</v>
      </c>
      <c r="O89" s="19" t="s">
        <v>97</v>
      </c>
      <c r="P89" s="20"/>
    </row>
    <row r="90" spans="1:16" s="22" customFormat="1" ht="12.75" customHeight="1" x14ac:dyDescent="0.2">
      <c r="A90" s="19">
        <f t="shared" si="4"/>
        <v>69.05</v>
      </c>
      <c r="B90" s="19">
        <f t="shared" si="5"/>
        <v>3.0499999999999972</v>
      </c>
      <c r="C90" s="19">
        <f t="shared" si="6"/>
        <v>3.0499999999999972</v>
      </c>
      <c r="D90" s="19">
        <v>66</v>
      </c>
      <c r="E90" s="19">
        <v>72.099999999999994</v>
      </c>
      <c r="F90" s="5" t="s">
        <v>912</v>
      </c>
      <c r="G90" s="24">
        <v>26</v>
      </c>
      <c r="H90" s="24">
        <v>33.5</v>
      </c>
      <c r="I90" s="5" t="s">
        <v>99</v>
      </c>
      <c r="J90" s="19" t="s">
        <v>111</v>
      </c>
      <c r="K90" s="5">
        <v>1</v>
      </c>
      <c r="L90" s="5">
        <v>0</v>
      </c>
      <c r="M90" s="12">
        <v>5</v>
      </c>
      <c r="N90" s="19">
        <v>-33.616014</v>
      </c>
      <c r="O90" s="19" t="s">
        <v>97</v>
      </c>
      <c r="P90" s="20"/>
    </row>
    <row r="91" spans="1:16" s="22" customFormat="1" ht="12.75" customHeight="1" x14ac:dyDescent="0.2">
      <c r="A91" s="19">
        <f t="shared" si="4"/>
        <v>69.05</v>
      </c>
      <c r="B91" s="19">
        <f t="shared" si="5"/>
        <v>3.0499999999999972</v>
      </c>
      <c r="C91" s="19">
        <f t="shared" si="6"/>
        <v>3.0499999999999972</v>
      </c>
      <c r="D91" s="19">
        <v>66</v>
      </c>
      <c r="E91" s="19">
        <v>72.099999999999994</v>
      </c>
      <c r="F91" s="5" t="s">
        <v>912</v>
      </c>
      <c r="G91" s="24">
        <v>26</v>
      </c>
      <c r="H91" s="24">
        <v>33.5</v>
      </c>
      <c r="I91" s="5" t="s">
        <v>99</v>
      </c>
      <c r="J91" s="19" t="s">
        <v>112</v>
      </c>
      <c r="K91" s="5">
        <v>1</v>
      </c>
      <c r="L91" s="5">
        <v>0</v>
      </c>
      <c r="M91" s="12">
        <v>5</v>
      </c>
      <c r="N91" s="19">
        <v>-34.579717000000002</v>
      </c>
      <c r="O91" s="19" t="s">
        <v>97</v>
      </c>
      <c r="P91" s="20"/>
    </row>
    <row r="92" spans="1:16" s="22" customFormat="1" ht="12.75" customHeight="1" x14ac:dyDescent="0.2">
      <c r="A92" s="19">
        <f t="shared" si="4"/>
        <v>69.05</v>
      </c>
      <c r="B92" s="19">
        <f t="shared" si="5"/>
        <v>3.0499999999999972</v>
      </c>
      <c r="C92" s="19">
        <f t="shared" si="6"/>
        <v>3.0499999999999972</v>
      </c>
      <c r="D92" s="19">
        <v>66</v>
      </c>
      <c r="E92" s="19">
        <v>72.099999999999994</v>
      </c>
      <c r="F92" s="5" t="s">
        <v>912</v>
      </c>
      <c r="G92" s="24">
        <v>26</v>
      </c>
      <c r="H92" s="24">
        <v>33.5</v>
      </c>
      <c r="I92" s="5" t="s">
        <v>99</v>
      </c>
      <c r="J92" s="19" t="s">
        <v>113</v>
      </c>
      <c r="K92" s="5">
        <v>1</v>
      </c>
      <c r="L92" s="5">
        <v>0</v>
      </c>
      <c r="M92" s="12">
        <v>5</v>
      </c>
      <c r="N92" s="19">
        <v>-34.661484999999999</v>
      </c>
      <c r="O92" s="19" t="s">
        <v>97</v>
      </c>
      <c r="P92" s="20"/>
    </row>
    <row r="93" spans="1:16" s="22" customFormat="1" ht="12.75" customHeight="1" x14ac:dyDescent="0.2">
      <c r="A93" s="19">
        <f t="shared" si="4"/>
        <v>69.05</v>
      </c>
      <c r="B93" s="19">
        <f t="shared" si="5"/>
        <v>3.0499999999999972</v>
      </c>
      <c r="C93" s="19">
        <f t="shared" si="6"/>
        <v>3.0499999999999972</v>
      </c>
      <c r="D93" s="19">
        <v>66</v>
      </c>
      <c r="E93" s="19">
        <v>72.099999999999994</v>
      </c>
      <c r="F93" s="5" t="s">
        <v>912</v>
      </c>
      <c r="G93" s="24">
        <v>26</v>
      </c>
      <c r="H93" s="24">
        <v>33.5</v>
      </c>
      <c r="I93" s="5" t="s">
        <v>99</v>
      </c>
      <c r="J93" s="19" t="s">
        <v>114</v>
      </c>
      <c r="K93" s="5">
        <v>1</v>
      </c>
      <c r="L93" s="5">
        <v>0</v>
      </c>
      <c r="M93" s="12">
        <v>5</v>
      </c>
      <c r="N93" s="19">
        <v>-31.800307</v>
      </c>
      <c r="O93" s="19" t="s">
        <v>97</v>
      </c>
      <c r="P93" s="20"/>
    </row>
    <row r="94" spans="1:16" s="22" customFormat="1" ht="12.75" customHeight="1" x14ac:dyDescent="0.2">
      <c r="A94" s="19">
        <f t="shared" si="4"/>
        <v>69.05</v>
      </c>
      <c r="B94" s="19">
        <f t="shared" si="5"/>
        <v>3.0499999999999972</v>
      </c>
      <c r="C94" s="19">
        <f t="shared" si="6"/>
        <v>3.0499999999999972</v>
      </c>
      <c r="D94" s="19">
        <v>66</v>
      </c>
      <c r="E94" s="19">
        <v>72.099999999999994</v>
      </c>
      <c r="F94" s="5" t="s">
        <v>912</v>
      </c>
      <c r="G94" s="24">
        <v>26</v>
      </c>
      <c r="H94" s="24">
        <v>33.5</v>
      </c>
      <c r="I94" s="5" t="s">
        <v>99</v>
      </c>
      <c r="J94" s="19" t="s">
        <v>115</v>
      </c>
      <c r="K94" s="5">
        <v>1</v>
      </c>
      <c r="L94" s="5">
        <v>0</v>
      </c>
      <c r="M94" s="12">
        <v>5</v>
      </c>
      <c r="N94" s="19">
        <v>-32.789642000000001</v>
      </c>
      <c r="O94" s="19" t="s">
        <v>97</v>
      </c>
      <c r="P94" s="20"/>
    </row>
    <row r="95" spans="1:16" s="22" customFormat="1" ht="12.75" customHeight="1" x14ac:dyDescent="0.2">
      <c r="A95" s="19">
        <f t="shared" si="4"/>
        <v>69.05</v>
      </c>
      <c r="B95" s="19">
        <f t="shared" si="5"/>
        <v>3.0499999999999972</v>
      </c>
      <c r="C95" s="19">
        <f t="shared" si="6"/>
        <v>3.0499999999999972</v>
      </c>
      <c r="D95" s="19">
        <v>66</v>
      </c>
      <c r="E95" s="19">
        <v>72.099999999999994</v>
      </c>
      <c r="F95" s="5" t="s">
        <v>912</v>
      </c>
      <c r="G95" s="24">
        <v>26</v>
      </c>
      <c r="H95" s="24">
        <v>33.5</v>
      </c>
      <c r="I95" s="5" t="s">
        <v>99</v>
      </c>
      <c r="J95" s="19" t="s">
        <v>116</v>
      </c>
      <c r="K95" s="5">
        <v>1</v>
      </c>
      <c r="L95" s="5">
        <v>0</v>
      </c>
      <c r="M95" s="12">
        <v>5</v>
      </c>
      <c r="N95" s="19">
        <v>-32.79862</v>
      </c>
      <c r="O95" s="19" t="s">
        <v>97</v>
      </c>
      <c r="P95" s="20"/>
    </row>
    <row r="96" spans="1:16" s="22" customFormat="1" ht="12.75" customHeight="1" x14ac:dyDescent="0.2">
      <c r="A96" s="19">
        <f t="shared" si="4"/>
        <v>69.05</v>
      </c>
      <c r="B96" s="19">
        <f t="shared" si="5"/>
        <v>3.0499999999999972</v>
      </c>
      <c r="C96" s="19">
        <f t="shared" si="6"/>
        <v>3.0499999999999972</v>
      </c>
      <c r="D96" s="19">
        <v>66</v>
      </c>
      <c r="E96" s="19">
        <v>72.099999999999994</v>
      </c>
      <c r="F96" s="5" t="s">
        <v>912</v>
      </c>
      <c r="G96" s="24">
        <v>26</v>
      </c>
      <c r="H96" s="24">
        <v>33.5</v>
      </c>
      <c r="I96" s="5" t="s">
        <v>99</v>
      </c>
      <c r="J96" s="19" t="s">
        <v>117</v>
      </c>
      <c r="K96" s="5">
        <v>1</v>
      </c>
      <c r="L96" s="5">
        <v>0</v>
      </c>
      <c r="M96" s="12">
        <v>5</v>
      </c>
      <c r="N96" s="19">
        <v>-33.420088999999997</v>
      </c>
      <c r="O96" s="19" t="s">
        <v>97</v>
      </c>
      <c r="P96" s="20"/>
    </row>
    <row r="97" spans="1:16" s="22" customFormat="1" ht="12.75" customHeight="1" x14ac:dyDescent="0.2">
      <c r="A97" s="19">
        <f t="shared" si="4"/>
        <v>69.05</v>
      </c>
      <c r="B97" s="19">
        <f t="shared" si="5"/>
        <v>3.0499999999999972</v>
      </c>
      <c r="C97" s="19">
        <f t="shared" si="6"/>
        <v>3.0499999999999972</v>
      </c>
      <c r="D97" s="19">
        <v>66</v>
      </c>
      <c r="E97" s="19">
        <v>72.099999999999994</v>
      </c>
      <c r="F97" s="5" t="s">
        <v>912</v>
      </c>
      <c r="G97" s="24">
        <v>26</v>
      </c>
      <c r="H97" s="24">
        <v>33.5</v>
      </c>
      <c r="I97" s="5" t="s">
        <v>99</v>
      </c>
      <c r="J97" s="19" t="s">
        <v>118</v>
      </c>
      <c r="K97" s="5">
        <v>1</v>
      </c>
      <c r="L97" s="5">
        <v>0</v>
      </c>
      <c r="M97" s="12">
        <v>5</v>
      </c>
      <c r="N97" s="19">
        <v>-34.597724999999997</v>
      </c>
      <c r="O97" s="19" t="s">
        <v>97</v>
      </c>
      <c r="P97" s="20"/>
    </row>
    <row r="98" spans="1:16" s="22" customFormat="1" ht="12.75" customHeight="1" x14ac:dyDescent="0.2">
      <c r="A98" s="19">
        <f t="shared" si="4"/>
        <v>69.05</v>
      </c>
      <c r="B98" s="19">
        <f t="shared" si="5"/>
        <v>3.0499999999999972</v>
      </c>
      <c r="C98" s="19">
        <f t="shared" si="6"/>
        <v>3.0499999999999972</v>
      </c>
      <c r="D98" s="19">
        <v>66</v>
      </c>
      <c r="E98" s="19">
        <v>72.099999999999994</v>
      </c>
      <c r="F98" s="5" t="s">
        <v>912</v>
      </c>
      <c r="G98" s="24">
        <v>26</v>
      </c>
      <c r="H98" s="24">
        <v>33.5</v>
      </c>
      <c r="I98" s="5" t="s">
        <v>99</v>
      </c>
      <c r="J98" s="19" t="s">
        <v>119</v>
      </c>
      <c r="K98" s="5">
        <v>1</v>
      </c>
      <c r="L98" s="5">
        <v>0</v>
      </c>
      <c r="M98" s="12">
        <v>5</v>
      </c>
      <c r="N98" s="19">
        <v>-36.142417000000002</v>
      </c>
      <c r="O98" s="19" t="s">
        <v>97</v>
      </c>
      <c r="P98" s="20"/>
    </row>
    <row r="99" spans="1:16" s="22" customFormat="1" ht="12.75" customHeight="1" x14ac:dyDescent="0.2">
      <c r="A99" s="19">
        <f t="shared" si="4"/>
        <v>74.8</v>
      </c>
      <c r="B99" s="19">
        <f t="shared" si="5"/>
        <v>8.7999999999999972</v>
      </c>
      <c r="C99" s="19">
        <f t="shared" si="6"/>
        <v>8.7999999999999972</v>
      </c>
      <c r="D99" s="19">
        <v>66</v>
      </c>
      <c r="E99" s="19">
        <v>83.6</v>
      </c>
      <c r="F99" s="5" t="s">
        <v>913</v>
      </c>
      <c r="G99" s="24">
        <v>25</v>
      </c>
      <c r="H99" s="24">
        <v>30</v>
      </c>
      <c r="I99" s="5" t="s">
        <v>99</v>
      </c>
      <c r="J99" s="19" t="s">
        <v>120</v>
      </c>
      <c r="K99" s="5">
        <v>1</v>
      </c>
      <c r="L99" s="5">
        <v>0</v>
      </c>
      <c r="M99" s="12">
        <v>5</v>
      </c>
      <c r="N99" s="19">
        <v>-29.779713999999998</v>
      </c>
      <c r="O99" s="19" t="s">
        <v>97</v>
      </c>
      <c r="P99" s="20"/>
    </row>
    <row r="100" spans="1:16" s="22" customFormat="1" ht="12.75" customHeight="1" x14ac:dyDescent="0.2">
      <c r="A100" s="19">
        <f t="shared" si="4"/>
        <v>74.8</v>
      </c>
      <c r="B100" s="19">
        <f t="shared" si="5"/>
        <v>8.7999999999999972</v>
      </c>
      <c r="C100" s="19">
        <f t="shared" si="6"/>
        <v>8.7999999999999972</v>
      </c>
      <c r="D100" s="19">
        <v>66</v>
      </c>
      <c r="E100" s="19">
        <v>83.6</v>
      </c>
      <c r="F100" s="5" t="s">
        <v>913</v>
      </c>
      <c r="G100" s="24">
        <v>25</v>
      </c>
      <c r="H100" s="24">
        <v>30</v>
      </c>
      <c r="I100" s="5" t="s">
        <v>99</v>
      </c>
      <c r="J100" s="19" t="s">
        <v>121</v>
      </c>
      <c r="K100" s="5">
        <v>1</v>
      </c>
      <c r="L100" s="5">
        <v>0</v>
      </c>
      <c r="M100" s="12">
        <v>5</v>
      </c>
      <c r="N100" s="19">
        <v>-32.175584000000001</v>
      </c>
      <c r="O100" s="19" t="s">
        <v>97</v>
      </c>
      <c r="P100" s="20"/>
    </row>
    <row r="101" spans="1:16" s="22" customFormat="1" ht="12.75" customHeight="1" x14ac:dyDescent="0.2">
      <c r="A101" s="19">
        <f t="shared" si="4"/>
        <v>74.8</v>
      </c>
      <c r="B101" s="19">
        <f t="shared" si="5"/>
        <v>8.7999999999999972</v>
      </c>
      <c r="C101" s="19">
        <f t="shared" si="6"/>
        <v>8.7999999999999972</v>
      </c>
      <c r="D101" s="19">
        <v>66</v>
      </c>
      <c r="E101" s="19">
        <v>83.6</v>
      </c>
      <c r="F101" s="5" t="s">
        <v>913</v>
      </c>
      <c r="G101" s="24">
        <v>25</v>
      </c>
      <c r="H101" s="24">
        <v>30</v>
      </c>
      <c r="I101" s="5" t="s">
        <v>99</v>
      </c>
      <c r="J101" s="19" t="s">
        <v>122</v>
      </c>
      <c r="K101" s="5">
        <v>1</v>
      </c>
      <c r="L101" s="5">
        <v>0</v>
      </c>
      <c r="M101" s="12">
        <v>5</v>
      </c>
      <c r="N101" s="19">
        <v>-34.711764000000002</v>
      </c>
      <c r="O101" s="19" t="s">
        <v>97</v>
      </c>
      <c r="P101" s="20"/>
    </row>
    <row r="102" spans="1:16" s="22" customFormat="1" ht="12.75" customHeight="1" x14ac:dyDescent="0.2">
      <c r="A102" s="19">
        <f t="shared" si="4"/>
        <v>74.8</v>
      </c>
      <c r="B102" s="19">
        <f t="shared" si="5"/>
        <v>8.7999999999999972</v>
      </c>
      <c r="C102" s="19">
        <f t="shared" si="6"/>
        <v>8.7999999999999972</v>
      </c>
      <c r="D102" s="19">
        <v>66</v>
      </c>
      <c r="E102" s="19">
        <v>83.6</v>
      </c>
      <c r="F102" s="5" t="s">
        <v>913</v>
      </c>
      <c r="G102" s="24">
        <v>25</v>
      </c>
      <c r="H102" s="24">
        <v>30</v>
      </c>
      <c r="I102" s="5" t="s">
        <v>99</v>
      </c>
      <c r="J102" s="19" t="s">
        <v>123</v>
      </c>
      <c r="K102" s="5">
        <v>1</v>
      </c>
      <c r="L102" s="5">
        <v>0</v>
      </c>
      <c r="M102" s="12">
        <v>5</v>
      </c>
      <c r="N102" s="19">
        <v>-28.973858</v>
      </c>
      <c r="O102" s="19" t="s">
        <v>97</v>
      </c>
      <c r="P102" s="20"/>
    </row>
    <row r="103" spans="1:16" s="22" customFormat="1" ht="12.75" customHeight="1" x14ac:dyDescent="0.2">
      <c r="A103" s="19">
        <f t="shared" si="4"/>
        <v>74.8</v>
      </c>
      <c r="B103" s="19">
        <f t="shared" si="5"/>
        <v>8.7999999999999972</v>
      </c>
      <c r="C103" s="19">
        <f t="shared" si="6"/>
        <v>8.7999999999999972</v>
      </c>
      <c r="D103" s="19">
        <v>66</v>
      </c>
      <c r="E103" s="19">
        <v>83.6</v>
      </c>
      <c r="F103" s="5" t="s">
        <v>913</v>
      </c>
      <c r="G103" s="24">
        <v>25</v>
      </c>
      <c r="H103" s="24">
        <v>30</v>
      </c>
      <c r="I103" s="5" t="s">
        <v>99</v>
      </c>
      <c r="J103" s="19" t="s">
        <v>124</v>
      </c>
      <c r="K103" s="5">
        <v>1</v>
      </c>
      <c r="L103" s="5">
        <v>0</v>
      </c>
      <c r="M103" s="12">
        <v>5</v>
      </c>
      <c r="N103" s="19">
        <v>-33.603464000000002</v>
      </c>
      <c r="O103" s="19" t="s">
        <v>97</v>
      </c>
      <c r="P103" s="20"/>
    </row>
    <row r="104" spans="1:16" s="22" customFormat="1" ht="12.75" customHeight="1" x14ac:dyDescent="0.2">
      <c r="A104" s="19">
        <f t="shared" si="4"/>
        <v>74.8</v>
      </c>
      <c r="B104" s="19">
        <f t="shared" si="5"/>
        <v>8.7999999999999972</v>
      </c>
      <c r="C104" s="19">
        <f t="shared" si="6"/>
        <v>8.7999999999999972</v>
      </c>
      <c r="D104" s="19">
        <v>66</v>
      </c>
      <c r="E104" s="19">
        <v>83.6</v>
      </c>
      <c r="F104" s="5" t="s">
        <v>913</v>
      </c>
      <c r="G104" s="24">
        <v>26</v>
      </c>
      <c r="H104" s="24">
        <v>33.5</v>
      </c>
      <c r="I104" s="5" t="s">
        <v>99</v>
      </c>
      <c r="J104" s="19" t="s">
        <v>125</v>
      </c>
      <c r="K104" s="5">
        <v>1</v>
      </c>
      <c r="L104" s="5">
        <v>0</v>
      </c>
      <c r="M104" s="12">
        <v>5</v>
      </c>
      <c r="N104" s="19">
        <v>-31.439215000000001</v>
      </c>
      <c r="O104" s="19" t="s">
        <v>97</v>
      </c>
      <c r="P104" s="20"/>
    </row>
    <row r="105" spans="1:16" s="22" customFormat="1" ht="12.75" customHeight="1" x14ac:dyDescent="0.2">
      <c r="A105" s="19">
        <f t="shared" si="4"/>
        <v>74.8</v>
      </c>
      <c r="B105" s="19">
        <f t="shared" si="5"/>
        <v>8.7999999999999972</v>
      </c>
      <c r="C105" s="19">
        <f t="shared" si="6"/>
        <v>8.7999999999999972</v>
      </c>
      <c r="D105" s="19">
        <v>66</v>
      </c>
      <c r="E105" s="19">
        <v>83.6</v>
      </c>
      <c r="F105" s="5" t="s">
        <v>913</v>
      </c>
      <c r="G105" s="24">
        <v>26</v>
      </c>
      <c r="H105" s="24">
        <v>33.5</v>
      </c>
      <c r="I105" s="5" t="s">
        <v>99</v>
      </c>
      <c r="J105" s="19" t="s">
        <v>126</v>
      </c>
      <c r="K105" s="5">
        <v>1</v>
      </c>
      <c r="L105" s="5">
        <v>0</v>
      </c>
      <c r="M105" s="12">
        <v>5</v>
      </c>
      <c r="N105" s="19">
        <v>-29.099440000000001</v>
      </c>
      <c r="O105" s="19" t="s">
        <v>97</v>
      </c>
      <c r="P105" s="20"/>
    </row>
    <row r="106" spans="1:16" s="22" customFormat="1" ht="12.75" customHeight="1" x14ac:dyDescent="0.2">
      <c r="A106" s="19">
        <f t="shared" si="4"/>
        <v>74.8</v>
      </c>
      <c r="B106" s="19">
        <f t="shared" si="5"/>
        <v>8.7999999999999972</v>
      </c>
      <c r="C106" s="19">
        <f t="shared" si="6"/>
        <v>8.7999999999999972</v>
      </c>
      <c r="D106" s="19">
        <v>66</v>
      </c>
      <c r="E106" s="19">
        <v>83.6</v>
      </c>
      <c r="F106" s="5" t="s">
        <v>913</v>
      </c>
      <c r="G106" s="24">
        <v>26</v>
      </c>
      <c r="H106" s="24">
        <v>33.5</v>
      </c>
      <c r="I106" s="5" t="s">
        <v>99</v>
      </c>
      <c r="J106" s="19" t="s">
        <v>127</v>
      </c>
      <c r="K106" s="5">
        <v>1</v>
      </c>
      <c r="L106" s="5">
        <v>0</v>
      </c>
      <c r="M106" s="12">
        <v>5</v>
      </c>
      <c r="N106" s="19">
        <v>-34.512267000000001</v>
      </c>
      <c r="O106" s="19" t="s">
        <v>97</v>
      </c>
      <c r="P106" s="20"/>
    </row>
    <row r="107" spans="1:16" s="22" customFormat="1" ht="12.75" customHeight="1" x14ac:dyDescent="0.2">
      <c r="A107" s="19">
        <f t="shared" si="4"/>
        <v>74.8</v>
      </c>
      <c r="B107" s="19">
        <f t="shared" si="5"/>
        <v>8.7999999999999972</v>
      </c>
      <c r="C107" s="19">
        <f t="shared" si="6"/>
        <v>8.7999999999999972</v>
      </c>
      <c r="D107" s="19">
        <v>66</v>
      </c>
      <c r="E107" s="19">
        <v>83.6</v>
      </c>
      <c r="F107" s="5" t="s">
        <v>913</v>
      </c>
      <c r="G107" s="24">
        <v>26</v>
      </c>
      <c r="H107" s="24">
        <v>33.5</v>
      </c>
      <c r="I107" s="5" t="s">
        <v>99</v>
      </c>
      <c r="J107" s="19" t="s">
        <v>128</v>
      </c>
      <c r="K107" s="5">
        <v>1</v>
      </c>
      <c r="L107" s="5">
        <v>0</v>
      </c>
      <c r="M107" s="12">
        <v>5</v>
      </c>
      <c r="N107" s="19">
        <v>-34.275770000000001</v>
      </c>
      <c r="O107" s="19" t="s">
        <v>97</v>
      </c>
      <c r="P107" s="20"/>
    </row>
    <row r="108" spans="1:16" s="22" customFormat="1" ht="12.75" customHeight="1" x14ac:dyDescent="0.2">
      <c r="A108" s="19">
        <f t="shared" si="4"/>
        <v>74.8</v>
      </c>
      <c r="B108" s="19">
        <f t="shared" si="5"/>
        <v>8.7999999999999972</v>
      </c>
      <c r="C108" s="19">
        <f t="shared" si="6"/>
        <v>8.7999999999999972</v>
      </c>
      <c r="D108" s="19">
        <v>66</v>
      </c>
      <c r="E108" s="19">
        <v>83.6</v>
      </c>
      <c r="F108" s="5" t="s">
        <v>913</v>
      </c>
      <c r="G108" s="24">
        <v>26</v>
      </c>
      <c r="H108" s="24">
        <v>33.5</v>
      </c>
      <c r="I108" s="5" t="s">
        <v>99</v>
      </c>
      <c r="J108" s="19" t="s">
        <v>129</v>
      </c>
      <c r="K108" s="5">
        <v>1</v>
      </c>
      <c r="L108" s="5">
        <v>0</v>
      </c>
      <c r="M108" s="12">
        <v>5</v>
      </c>
      <c r="N108" s="19">
        <v>-33.458976999999997</v>
      </c>
      <c r="O108" s="19" t="s">
        <v>97</v>
      </c>
      <c r="P108" s="20"/>
    </row>
    <row r="109" spans="1:16" s="22" customFormat="1" ht="12.75" customHeight="1" x14ac:dyDescent="0.2">
      <c r="A109" s="19">
        <f t="shared" si="4"/>
        <v>74.8</v>
      </c>
      <c r="B109" s="19">
        <f t="shared" si="5"/>
        <v>8.7999999999999972</v>
      </c>
      <c r="C109" s="19">
        <f t="shared" si="6"/>
        <v>8.7999999999999972</v>
      </c>
      <c r="D109" s="19">
        <v>66</v>
      </c>
      <c r="E109" s="19">
        <v>83.6</v>
      </c>
      <c r="F109" s="5" t="s">
        <v>913</v>
      </c>
      <c r="G109" s="24">
        <v>26</v>
      </c>
      <c r="H109" s="24">
        <v>33.5</v>
      </c>
      <c r="I109" s="5" t="s">
        <v>99</v>
      </c>
      <c r="J109" s="19" t="s">
        <v>130</v>
      </c>
      <c r="K109" s="5">
        <v>1</v>
      </c>
      <c r="L109" s="5">
        <v>0</v>
      </c>
      <c r="M109" s="12">
        <v>5</v>
      </c>
      <c r="N109" s="19">
        <v>-32.978847999999999</v>
      </c>
      <c r="O109" s="19" t="s">
        <v>97</v>
      </c>
      <c r="P109" s="20"/>
    </row>
    <row r="110" spans="1:16" s="22" customFormat="1" ht="12.75" customHeight="1" x14ac:dyDescent="0.2">
      <c r="A110" s="19">
        <f t="shared" si="4"/>
        <v>74.8</v>
      </c>
      <c r="B110" s="19">
        <f t="shared" si="5"/>
        <v>8.7999999999999972</v>
      </c>
      <c r="C110" s="19">
        <f t="shared" si="6"/>
        <v>8.7999999999999972</v>
      </c>
      <c r="D110" s="19">
        <v>66</v>
      </c>
      <c r="E110" s="19">
        <v>83.6</v>
      </c>
      <c r="F110" s="5" t="s">
        <v>913</v>
      </c>
      <c r="G110" s="24">
        <v>26</v>
      </c>
      <c r="H110" s="24">
        <v>33.5</v>
      </c>
      <c r="I110" s="5" t="s">
        <v>99</v>
      </c>
      <c r="J110" s="19" t="s">
        <v>131</v>
      </c>
      <c r="K110" s="5">
        <v>1</v>
      </c>
      <c r="L110" s="5">
        <v>0</v>
      </c>
      <c r="M110" s="12">
        <v>5</v>
      </c>
      <c r="N110" s="19">
        <v>-31.352727000000002</v>
      </c>
      <c r="O110" s="19" t="s">
        <v>97</v>
      </c>
      <c r="P110" s="20"/>
    </row>
    <row r="111" spans="1:16" s="22" customFormat="1" ht="12.75" customHeight="1" x14ac:dyDescent="0.2">
      <c r="A111" s="19">
        <f t="shared" si="4"/>
        <v>74.8</v>
      </c>
      <c r="B111" s="19">
        <f t="shared" si="5"/>
        <v>8.7999999999999972</v>
      </c>
      <c r="C111" s="19">
        <f t="shared" si="6"/>
        <v>8.7999999999999972</v>
      </c>
      <c r="D111" s="19">
        <v>66</v>
      </c>
      <c r="E111" s="19">
        <v>83.6</v>
      </c>
      <c r="F111" s="5" t="s">
        <v>913</v>
      </c>
      <c r="G111" s="24">
        <v>26</v>
      </c>
      <c r="H111" s="24">
        <v>33.5</v>
      </c>
      <c r="I111" s="5" t="s">
        <v>99</v>
      </c>
      <c r="J111" s="19" t="s">
        <v>132</v>
      </c>
      <c r="K111" s="5">
        <v>1</v>
      </c>
      <c r="L111" s="5">
        <v>0</v>
      </c>
      <c r="M111" s="12">
        <v>5</v>
      </c>
      <c r="N111" s="19">
        <v>-31.287241999999999</v>
      </c>
      <c r="O111" s="19" t="s">
        <v>97</v>
      </c>
      <c r="P111" s="20"/>
    </row>
    <row r="112" spans="1:16" s="22" customFormat="1" ht="12.75" customHeight="1" x14ac:dyDescent="0.2">
      <c r="A112" s="19">
        <f t="shared" si="4"/>
        <v>74.8</v>
      </c>
      <c r="B112" s="19">
        <f t="shared" si="5"/>
        <v>8.7999999999999972</v>
      </c>
      <c r="C112" s="19">
        <f t="shared" si="6"/>
        <v>8.7999999999999972</v>
      </c>
      <c r="D112" s="19">
        <v>66</v>
      </c>
      <c r="E112" s="19">
        <v>83.6</v>
      </c>
      <c r="F112" s="5" t="s">
        <v>913</v>
      </c>
      <c r="G112" s="24">
        <v>26</v>
      </c>
      <c r="H112" s="24">
        <v>33.5</v>
      </c>
      <c r="I112" s="5" t="s">
        <v>99</v>
      </c>
      <c r="J112" s="19" t="s">
        <v>133</v>
      </c>
      <c r="K112" s="5">
        <v>1</v>
      </c>
      <c r="L112" s="5">
        <v>0</v>
      </c>
      <c r="M112" s="12">
        <v>5</v>
      </c>
      <c r="N112" s="19">
        <v>-34.574002999999998</v>
      </c>
      <c r="O112" s="19" t="s">
        <v>97</v>
      </c>
      <c r="P112" s="20"/>
    </row>
    <row r="113" spans="1:16" s="22" customFormat="1" ht="12.75" customHeight="1" x14ac:dyDescent="0.2">
      <c r="A113" s="19">
        <f t="shared" si="4"/>
        <v>74.8</v>
      </c>
      <c r="B113" s="19">
        <f t="shared" si="5"/>
        <v>8.7999999999999972</v>
      </c>
      <c r="C113" s="19">
        <f t="shared" si="6"/>
        <v>8.7999999999999972</v>
      </c>
      <c r="D113" s="19">
        <v>66</v>
      </c>
      <c r="E113" s="19">
        <v>83.6</v>
      </c>
      <c r="F113" s="5" t="s">
        <v>913</v>
      </c>
      <c r="G113" s="24">
        <v>26</v>
      </c>
      <c r="H113" s="24">
        <v>33.5</v>
      </c>
      <c r="I113" s="5" t="s">
        <v>99</v>
      </c>
      <c r="J113" s="19" t="s">
        <v>134</v>
      </c>
      <c r="K113" s="5">
        <v>1</v>
      </c>
      <c r="L113" s="5">
        <v>0</v>
      </c>
      <c r="M113" s="12">
        <v>5</v>
      </c>
      <c r="N113" s="19">
        <v>-34.592967000000002</v>
      </c>
      <c r="O113" s="19" t="s">
        <v>97</v>
      </c>
      <c r="P113" s="20"/>
    </row>
    <row r="114" spans="1:16" s="22" customFormat="1" ht="12.75" customHeight="1" x14ac:dyDescent="0.2">
      <c r="A114" s="19">
        <f t="shared" si="4"/>
        <v>74.8</v>
      </c>
      <c r="B114" s="19">
        <f t="shared" si="5"/>
        <v>8.7999999999999972</v>
      </c>
      <c r="C114" s="19">
        <f t="shared" si="6"/>
        <v>8.7999999999999972</v>
      </c>
      <c r="D114" s="19">
        <v>66</v>
      </c>
      <c r="E114" s="19">
        <v>83.6</v>
      </c>
      <c r="F114" s="5" t="s">
        <v>913</v>
      </c>
      <c r="G114" s="24">
        <v>26</v>
      </c>
      <c r="H114" s="24">
        <v>33.5</v>
      </c>
      <c r="I114" s="5" t="s">
        <v>99</v>
      </c>
      <c r="J114" s="19" t="s">
        <v>135</v>
      </c>
      <c r="K114" s="5">
        <v>1</v>
      </c>
      <c r="L114" s="5">
        <v>0</v>
      </c>
      <c r="M114" s="12">
        <v>5</v>
      </c>
      <c r="N114" s="19">
        <v>-34.543443000000003</v>
      </c>
      <c r="O114" s="19" t="s">
        <v>97</v>
      </c>
      <c r="P114" s="20"/>
    </row>
    <row r="115" spans="1:16" s="22" customFormat="1" ht="12.75" customHeight="1" x14ac:dyDescent="0.2">
      <c r="A115" s="19">
        <f t="shared" si="4"/>
        <v>74.8</v>
      </c>
      <c r="B115" s="19">
        <f t="shared" si="5"/>
        <v>8.7999999999999972</v>
      </c>
      <c r="C115" s="19">
        <f t="shared" si="6"/>
        <v>8.7999999999999972</v>
      </c>
      <c r="D115" s="19">
        <v>66</v>
      </c>
      <c r="E115" s="19">
        <v>83.6</v>
      </c>
      <c r="F115" s="5" t="s">
        <v>913</v>
      </c>
      <c r="G115" s="24">
        <v>26</v>
      </c>
      <c r="H115" s="24">
        <v>33.5</v>
      </c>
      <c r="I115" s="5" t="s">
        <v>99</v>
      </c>
      <c r="J115" s="19" t="s">
        <v>136</v>
      </c>
      <c r="K115" s="5">
        <v>1</v>
      </c>
      <c r="L115" s="5">
        <v>0</v>
      </c>
      <c r="M115" s="12">
        <v>5</v>
      </c>
      <c r="N115" s="19">
        <v>-32.669012000000002</v>
      </c>
      <c r="O115" s="19" t="s">
        <v>97</v>
      </c>
      <c r="P115" s="20"/>
    </row>
    <row r="116" spans="1:16" s="22" customFormat="1" ht="12.75" customHeight="1" x14ac:dyDescent="0.2">
      <c r="A116" s="19">
        <v>78</v>
      </c>
      <c r="B116" s="19">
        <f t="shared" ref="B116:B144" si="7">ABS(A116-D116)</f>
        <v>5.9000000000000057</v>
      </c>
      <c r="C116" s="19">
        <f t="shared" ref="C116:C144" si="8">ABS(E116-A116)</f>
        <v>5.5999999999999943</v>
      </c>
      <c r="D116" s="19">
        <v>72.099999999999994</v>
      </c>
      <c r="E116" s="19">
        <v>83.6</v>
      </c>
      <c r="F116" s="5" t="s">
        <v>972</v>
      </c>
      <c r="G116" s="24">
        <v>28.923400000000001</v>
      </c>
      <c r="H116" s="24">
        <v>50.820300000000003</v>
      </c>
      <c r="I116" s="5" t="s">
        <v>139</v>
      </c>
      <c r="J116" s="5" t="s">
        <v>138</v>
      </c>
      <c r="K116" s="5">
        <v>0</v>
      </c>
      <c r="L116" s="5">
        <v>0</v>
      </c>
      <c r="M116" s="12">
        <v>0</v>
      </c>
      <c r="N116" s="19">
        <v>-29.95</v>
      </c>
      <c r="O116" s="19" t="s">
        <v>973</v>
      </c>
    </row>
    <row r="117" spans="1:16" s="22" customFormat="1" ht="12.75" customHeight="1" x14ac:dyDescent="0.2">
      <c r="A117" s="26">
        <v>85</v>
      </c>
      <c r="B117" s="19">
        <f t="shared" si="7"/>
        <v>1.4000000000000057</v>
      </c>
      <c r="C117" s="19">
        <f t="shared" si="8"/>
        <v>1.2999999999999972</v>
      </c>
      <c r="D117" s="19">
        <v>83.6</v>
      </c>
      <c r="E117" s="19">
        <v>86.3</v>
      </c>
      <c r="F117" s="5" t="s">
        <v>974</v>
      </c>
      <c r="G117" s="24">
        <v>28.923400000000001</v>
      </c>
      <c r="H117" s="24">
        <v>50.820300000000003</v>
      </c>
      <c r="I117" s="5" t="s">
        <v>139</v>
      </c>
      <c r="J117" s="37" t="s">
        <v>140</v>
      </c>
      <c r="K117" s="5">
        <v>0</v>
      </c>
      <c r="L117" s="5">
        <v>0</v>
      </c>
      <c r="M117" s="12">
        <v>0</v>
      </c>
      <c r="N117" s="19">
        <v>-28.3</v>
      </c>
      <c r="O117" s="19" t="s">
        <v>137</v>
      </c>
    </row>
    <row r="118" spans="1:16" s="22" customFormat="1" ht="12.75" customHeight="1" x14ac:dyDescent="0.2">
      <c r="A118" s="19">
        <v>94</v>
      </c>
      <c r="B118" s="19">
        <f t="shared" ref="B118:B123" si="9">ABS(A118-D118)</f>
        <v>9.9999999999994316E-2</v>
      </c>
      <c r="C118" s="19">
        <f t="shared" ref="C118:C123" si="10">ABS(E118-A118)</f>
        <v>3</v>
      </c>
      <c r="D118" s="19">
        <v>93.9</v>
      </c>
      <c r="E118" s="19">
        <v>97</v>
      </c>
      <c r="F118" s="5" t="s">
        <v>975</v>
      </c>
      <c r="G118" s="24">
        <v>45.405333300000002</v>
      </c>
      <c r="H118" s="24">
        <v>-44.7858333</v>
      </c>
      <c r="I118" s="5" t="s">
        <v>145</v>
      </c>
      <c r="J118" s="37" t="s">
        <v>1165</v>
      </c>
      <c r="K118" s="5">
        <v>1</v>
      </c>
      <c r="L118" s="5">
        <v>0</v>
      </c>
      <c r="M118" s="12">
        <v>0</v>
      </c>
      <c r="N118" s="19">
        <v>-29.9</v>
      </c>
      <c r="O118" s="19" t="s">
        <v>143</v>
      </c>
    </row>
    <row r="119" spans="1:16" s="22" customFormat="1" ht="12.75" customHeight="1" x14ac:dyDescent="0.2">
      <c r="A119" s="19">
        <v>94</v>
      </c>
      <c r="B119" s="19">
        <f t="shared" si="9"/>
        <v>9.9999999999994316E-2</v>
      </c>
      <c r="C119" s="19">
        <f t="shared" si="10"/>
        <v>3</v>
      </c>
      <c r="D119" s="19">
        <v>93.9</v>
      </c>
      <c r="E119" s="19">
        <v>97</v>
      </c>
      <c r="F119" s="5" t="s">
        <v>975</v>
      </c>
      <c r="G119" s="24">
        <v>45.405333300000002</v>
      </c>
      <c r="H119" s="24">
        <v>-44.7858333</v>
      </c>
      <c r="I119" s="5" t="s">
        <v>145</v>
      </c>
      <c r="J119" s="37" t="s">
        <v>1166</v>
      </c>
      <c r="K119" s="5">
        <v>1</v>
      </c>
      <c r="L119" s="5">
        <v>0</v>
      </c>
      <c r="M119" s="12">
        <v>0</v>
      </c>
      <c r="N119" s="19">
        <v>-31.6</v>
      </c>
      <c r="O119" s="19" t="s">
        <v>143</v>
      </c>
    </row>
    <row r="120" spans="1:16" s="22" customFormat="1" ht="12.75" customHeight="1" x14ac:dyDescent="0.2">
      <c r="A120" s="19">
        <v>95</v>
      </c>
      <c r="B120" s="19">
        <f t="shared" si="9"/>
        <v>1.0999999999999943</v>
      </c>
      <c r="C120" s="19">
        <f t="shared" si="10"/>
        <v>2</v>
      </c>
      <c r="D120" s="19">
        <v>93.9</v>
      </c>
      <c r="E120" s="19">
        <v>97</v>
      </c>
      <c r="F120" s="5" t="s">
        <v>975</v>
      </c>
      <c r="G120" s="24">
        <v>45.405333300000002</v>
      </c>
      <c r="H120" s="24">
        <v>-44.7858333</v>
      </c>
      <c r="I120" s="5" t="s">
        <v>145</v>
      </c>
      <c r="J120" s="37" t="s">
        <v>1167</v>
      </c>
      <c r="K120" s="5">
        <v>1</v>
      </c>
      <c r="L120" s="5">
        <v>0</v>
      </c>
      <c r="M120" s="12">
        <v>0</v>
      </c>
      <c r="N120" s="19">
        <v>-30.4</v>
      </c>
      <c r="O120" s="19" t="s">
        <v>143</v>
      </c>
    </row>
    <row r="121" spans="1:16" s="22" customFormat="1" ht="12.75" customHeight="1" x14ac:dyDescent="0.2">
      <c r="A121" s="19">
        <v>95</v>
      </c>
      <c r="B121" s="19">
        <f t="shared" si="9"/>
        <v>1.0999999999999943</v>
      </c>
      <c r="C121" s="19">
        <f t="shared" si="10"/>
        <v>2</v>
      </c>
      <c r="D121" s="19">
        <v>93.9</v>
      </c>
      <c r="E121" s="19">
        <v>97</v>
      </c>
      <c r="F121" s="5" t="s">
        <v>975</v>
      </c>
      <c r="G121" s="24">
        <v>45.405333300000002</v>
      </c>
      <c r="H121" s="24">
        <v>-44.7858333</v>
      </c>
      <c r="I121" s="5" t="s">
        <v>145</v>
      </c>
      <c r="J121" s="37" t="s">
        <v>1168</v>
      </c>
      <c r="K121" s="5">
        <v>1</v>
      </c>
      <c r="L121" s="5">
        <v>0</v>
      </c>
      <c r="M121" s="12">
        <v>0</v>
      </c>
      <c r="N121" s="19">
        <v>-28.9</v>
      </c>
      <c r="O121" s="19" t="s">
        <v>143</v>
      </c>
    </row>
    <row r="122" spans="1:16" s="22" customFormat="1" ht="12.75" customHeight="1" x14ac:dyDescent="0.2">
      <c r="A122" s="19">
        <v>95.5</v>
      </c>
      <c r="B122" s="19">
        <f t="shared" si="9"/>
        <v>1.5999999999999943</v>
      </c>
      <c r="C122" s="19">
        <f t="shared" si="10"/>
        <v>1.5</v>
      </c>
      <c r="D122" s="19">
        <v>93.9</v>
      </c>
      <c r="E122" s="19">
        <v>97</v>
      </c>
      <c r="F122" s="5" t="s">
        <v>975</v>
      </c>
      <c r="G122" s="24">
        <v>45.405333300000002</v>
      </c>
      <c r="H122" s="24">
        <v>-44.7858333</v>
      </c>
      <c r="I122" s="5" t="s">
        <v>145</v>
      </c>
      <c r="J122" s="37" t="s">
        <v>1169</v>
      </c>
      <c r="K122" s="5">
        <v>1</v>
      </c>
      <c r="L122" s="5">
        <v>0</v>
      </c>
      <c r="M122" s="12">
        <v>0</v>
      </c>
      <c r="N122" s="19">
        <v>-30</v>
      </c>
      <c r="O122" s="19" t="s">
        <v>143</v>
      </c>
    </row>
    <row r="123" spans="1:16" s="22" customFormat="1" ht="12.75" customHeight="1" x14ac:dyDescent="0.2">
      <c r="A123" s="19">
        <v>95.9</v>
      </c>
      <c r="B123" s="19">
        <f t="shared" si="9"/>
        <v>2</v>
      </c>
      <c r="C123" s="19">
        <f t="shared" si="10"/>
        <v>1.0999999999999943</v>
      </c>
      <c r="D123" s="19">
        <v>93.9</v>
      </c>
      <c r="E123" s="19">
        <v>97</v>
      </c>
      <c r="F123" s="5" t="s">
        <v>975</v>
      </c>
      <c r="G123" s="24">
        <v>45.405333300000002</v>
      </c>
      <c r="H123" s="24">
        <v>-44.7858333</v>
      </c>
      <c r="I123" s="5" t="s">
        <v>145</v>
      </c>
      <c r="J123" s="37" t="s">
        <v>1170</v>
      </c>
      <c r="K123" s="5">
        <v>1</v>
      </c>
      <c r="L123" s="5">
        <v>0</v>
      </c>
      <c r="M123" s="12">
        <v>0</v>
      </c>
      <c r="N123" s="19">
        <v>-32.299999999999997</v>
      </c>
      <c r="O123" s="19" t="s">
        <v>143</v>
      </c>
    </row>
    <row r="124" spans="1:16" s="22" customFormat="1" ht="12.75" customHeight="1" x14ac:dyDescent="0.2">
      <c r="A124" s="26">
        <v>94</v>
      </c>
      <c r="B124" s="19">
        <f t="shared" si="7"/>
        <v>2</v>
      </c>
      <c r="C124" s="19">
        <f t="shared" si="8"/>
        <v>2</v>
      </c>
      <c r="D124" s="19">
        <v>92</v>
      </c>
      <c r="E124" s="19">
        <v>96</v>
      </c>
      <c r="F124" s="5" t="s">
        <v>975</v>
      </c>
      <c r="G124" s="24">
        <v>28.923400000000001</v>
      </c>
      <c r="H124" s="24">
        <v>50.820300000000003</v>
      </c>
      <c r="I124" s="5" t="s">
        <v>139</v>
      </c>
      <c r="J124" s="37" t="s">
        <v>141</v>
      </c>
      <c r="K124" s="5">
        <v>0</v>
      </c>
      <c r="L124" s="5">
        <v>0</v>
      </c>
      <c r="M124" s="12">
        <v>0</v>
      </c>
      <c r="N124" s="19">
        <v>-28.4</v>
      </c>
      <c r="O124" s="19" t="s">
        <v>973</v>
      </c>
    </row>
    <row r="125" spans="1:16" s="22" customFormat="1" ht="12.75" customHeight="1" x14ac:dyDescent="0.2">
      <c r="A125" s="26">
        <v>94</v>
      </c>
      <c r="B125" s="19">
        <f t="shared" si="7"/>
        <v>2</v>
      </c>
      <c r="C125" s="19">
        <f t="shared" si="8"/>
        <v>2</v>
      </c>
      <c r="D125" s="19">
        <v>92</v>
      </c>
      <c r="E125" s="19">
        <v>96</v>
      </c>
      <c r="F125" s="5" t="s">
        <v>975</v>
      </c>
      <c r="G125" s="24">
        <v>28.923400000000001</v>
      </c>
      <c r="H125" s="24">
        <v>50.820300000000003</v>
      </c>
      <c r="I125" s="5" t="s">
        <v>139</v>
      </c>
      <c r="J125" s="37" t="s">
        <v>142</v>
      </c>
      <c r="K125" s="5">
        <v>0</v>
      </c>
      <c r="L125" s="5">
        <v>0</v>
      </c>
      <c r="M125" s="12">
        <v>0</v>
      </c>
      <c r="N125" s="19">
        <v>-28.9</v>
      </c>
      <c r="O125" s="19" t="s">
        <v>973</v>
      </c>
    </row>
    <row r="126" spans="1:16" s="22" customFormat="1" ht="12.75" customHeight="1" x14ac:dyDescent="0.2">
      <c r="A126" s="26">
        <v>94</v>
      </c>
      <c r="B126" s="19">
        <f t="shared" si="7"/>
        <v>0</v>
      </c>
      <c r="C126" s="19">
        <f t="shared" si="8"/>
        <v>3</v>
      </c>
      <c r="D126" s="19">
        <v>94</v>
      </c>
      <c r="E126" s="19">
        <v>97</v>
      </c>
      <c r="F126" s="5" t="s">
        <v>977</v>
      </c>
      <c r="G126" s="24">
        <v>12.486666</v>
      </c>
      <c r="H126" s="24">
        <v>-20.046665999999998</v>
      </c>
      <c r="I126" s="5" t="s">
        <v>153</v>
      </c>
      <c r="J126" s="37" t="s">
        <v>978</v>
      </c>
      <c r="K126" s="5">
        <v>1</v>
      </c>
      <c r="L126" s="5">
        <v>1</v>
      </c>
      <c r="M126" s="12">
        <v>0</v>
      </c>
      <c r="N126" s="19">
        <v>-27.1</v>
      </c>
      <c r="O126" s="19" t="s">
        <v>151</v>
      </c>
    </row>
    <row r="127" spans="1:16" s="22" customFormat="1" ht="12.75" customHeight="1" x14ac:dyDescent="0.2">
      <c r="A127" s="26">
        <v>94</v>
      </c>
      <c r="B127" s="19">
        <f t="shared" si="7"/>
        <v>0</v>
      </c>
      <c r="C127" s="19">
        <f t="shared" si="8"/>
        <v>3</v>
      </c>
      <c r="D127" s="19">
        <v>94</v>
      </c>
      <c r="E127" s="19">
        <v>97</v>
      </c>
      <c r="F127" s="5" t="s">
        <v>977</v>
      </c>
      <c r="G127" s="24">
        <v>12.486666</v>
      </c>
      <c r="H127" s="24">
        <v>-20.046665999999998</v>
      </c>
      <c r="I127" s="5" t="s">
        <v>153</v>
      </c>
      <c r="J127" s="37" t="s">
        <v>979</v>
      </c>
      <c r="K127" s="5">
        <v>1</v>
      </c>
      <c r="L127" s="5">
        <v>1</v>
      </c>
      <c r="M127" s="12">
        <v>0</v>
      </c>
      <c r="N127" s="19">
        <v>-27.3</v>
      </c>
      <c r="O127" s="19" t="s">
        <v>151</v>
      </c>
    </row>
    <row r="128" spans="1:16" s="22" customFormat="1" ht="12.75" customHeight="1" x14ac:dyDescent="0.2">
      <c r="A128" s="26">
        <v>94</v>
      </c>
      <c r="B128" s="19">
        <f t="shared" si="7"/>
        <v>0</v>
      </c>
      <c r="C128" s="19">
        <f t="shared" si="8"/>
        <v>3</v>
      </c>
      <c r="D128" s="19">
        <v>94</v>
      </c>
      <c r="E128" s="19">
        <v>97</v>
      </c>
      <c r="F128" s="5" t="s">
        <v>977</v>
      </c>
      <c r="G128" s="24">
        <v>12.486666</v>
      </c>
      <c r="H128" s="24">
        <v>-20.046665999999998</v>
      </c>
      <c r="I128" s="5" t="s">
        <v>153</v>
      </c>
      <c r="J128" s="37" t="s">
        <v>980</v>
      </c>
      <c r="K128" s="5">
        <v>1</v>
      </c>
      <c r="L128" s="5">
        <v>1</v>
      </c>
      <c r="M128" s="12">
        <v>0</v>
      </c>
      <c r="N128" s="19">
        <v>-27.2</v>
      </c>
      <c r="O128" s="19" t="s">
        <v>151</v>
      </c>
    </row>
    <row r="129" spans="1:15" s="22" customFormat="1" ht="12.75" customHeight="1" x14ac:dyDescent="0.2">
      <c r="A129" s="26">
        <v>94</v>
      </c>
      <c r="B129" s="19">
        <f t="shared" si="7"/>
        <v>0</v>
      </c>
      <c r="C129" s="19">
        <f t="shared" si="8"/>
        <v>3</v>
      </c>
      <c r="D129" s="19">
        <v>94</v>
      </c>
      <c r="E129" s="19">
        <v>97</v>
      </c>
      <c r="F129" s="5" t="s">
        <v>977</v>
      </c>
      <c r="G129" s="24">
        <v>12.486666</v>
      </c>
      <c r="H129" s="24">
        <v>-20.046665999999998</v>
      </c>
      <c r="I129" s="5" t="s">
        <v>153</v>
      </c>
      <c r="J129" s="37" t="s">
        <v>981</v>
      </c>
      <c r="K129" s="5">
        <v>1</v>
      </c>
      <c r="L129" s="5">
        <v>1</v>
      </c>
      <c r="M129" s="12">
        <v>0</v>
      </c>
      <c r="N129" s="19">
        <v>-28.5</v>
      </c>
      <c r="O129" s="19" t="s">
        <v>151</v>
      </c>
    </row>
    <row r="130" spans="1:15" s="22" customFormat="1" ht="12.75" customHeight="1" x14ac:dyDescent="0.2">
      <c r="A130" s="26">
        <v>94</v>
      </c>
      <c r="B130" s="19">
        <f t="shared" si="7"/>
        <v>0</v>
      </c>
      <c r="C130" s="19">
        <f t="shared" si="8"/>
        <v>3</v>
      </c>
      <c r="D130" s="19">
        <v>94</v>
      </c>
      <c r="E130" s="19">
        <v>97</v>
      </c>
      <c r="F130" s="5" t="s">
        <v>977</v>
      </c>
      <c r="G130" s="24">
        <v>12.486666</v>
      </c>
      <c r="H130" s="24">
        <v>-20.046665999999998</v>
      </c>
      <c r="I130" s="5" t="s">
        <v>153</v>
      </c>
      <c r="J130" s="37" t="s">
        <v>982</v>
      </c>
      <c r="K130" s="5">
        <v>1</v>
      </c>
      <c r="L130" s="5">
        <v>1</v>
      </c>
      <c r="M130" s="12">
        <v>0</v>
      </c>
      <c r="N130" s="19">
        <v>-26.8</v>
      </c>
      <c r="O130" s="19" t="s">
        <v>151</v>
      </c>
    </row>
    <row r="131" spans="1:15" s="22" customFormat="1" ht="12.75" customHeight="1" x14ac:dyDescent="0.2">
      <c r="A131" s="26">
        <v>94</v>
      </c>
      <c r="B131" s="19">
        <f t="shared" si="7"/>
        <v>0</v>
      </c>
      <c r="C131" s="19">
        <f t="shared" si="8"/>
        <v>3</v>
      </c>
      <c r="D131" s="19">
        <v>94</v>
      </c>
      <c r="E131" s="19">
        <v>97</v>
      </c>
      <c r="F131" s="5" t="s">
        <v>977</v>
      </c>
      <c r="G131" s="24">
        <v>12.486666</v>
      </c>
      <c r="H131" s="24">
        <v>-20.046665999999998</v>
      </c>
      <c r="I131" s="5" t="s">
        <v>153</v>
      </c>
      <c r="J131" s="37" t="s">
        <v>983</v>
      </c>
      <c r="K131" s="5">
        <v>1</v>
      </c>
      <c r="L131" s="5">
        <v>1</v>
      </c>
      <c r="M131" s="12">
        <v>0</v>
      </c>
      <c r="N131" s="19">
        <v>-27.5</v>
      </c>
      <c r="O131" s="19" t="s">
        <v>151</v>
      </c>
    </row>
    <row r="132" spans="1:15" s="22" customFormat="1" ht="12.75" customHeight="1" x14ac:dyDescent="0.2">
      <c r="A132" s="26">
        <v>94</v>
      </c>
      <c r="B132" s="19">
        <f t="shared" si="7"/>
        <v>0</v>
      </c>
      <c r="C132" s="19">
        <f t="shared" si="8"/>
        <v>3</v>
      </c>
      <c r="D132" s="19">
        <v>94</v>
      </c>
      <c r="E132" s="19">
        <v>97</v>
      </c>
      <c r="F132" s="5" t="s">
        <v>977</v>
      </c>
      <c r="G132" s="24">
        <v>12.486666</v>
      </c>
      <c r="H132" s="24">
        <v>-20.046665999999998</v>
      </c>
      <c r="I132" s="5" t="s">
        <v>153</v>
      </c>
      <c r="J132" s="37" t="s">
        <v>984</v>
      </c>
      <c r="K132" s="5">
        <v>1</v>
      </c>
      <c r="L132" s="5">
        <v>1</v>
      </c>
      <c r="M132" s="12">
        <v>0</v>
      </c>
      <c r="N132" s="19">
        <v>-28.5</v>
      </c>
      <c r="O132" s="19" t="s">
        <v>151</v>
      </c>
    </row>
    <row r="133" spans="1:15" s="22" customFormat="1" ht="12.75" customHeight="1" x14ac:dyDescent="0.2">
      <c r="A133" s="26">
        <v>95</v>
      </c>
      <c r="B133" s="19">
        <f t="shared" si="7"/>
        <v>1</v>
      </c>
      <c r="C133" s="19">
        <f t="shared" si="8"/>
        <v>2</v>
      </c>
      <c r="D133" s="19">
        <v>94</v>
      </c>
      <c r="E133" s="19">
        <v>97</v>
      </c>
      <c r="F133" s="5" t="s">
        <v>977</v>
      </c>
      <c r="G133" s="24">
        <v>12.486666</v>
      </c>
      <c r="H133" s="24">
        <v>-20.046665999999998</v>
      </c>
      <c r="I133" s="5" t="s">
        <v>153</v>
      </c>
      <c r="J133" s="37" t="s">
        <v>985</v>
      </c>
      <c r="K133" s="5">
        <v>1</v>
      </c>
      <c r="L133" s="5">
        <v>1</v>
      </c>
      <c r="M133" s="12">
        <v>0</v>
      </c>
      <c r="N133" s="19">
        <v>-28</v>
      </c>
      <c r="O133" s="19" t="s">
        <v>151</v>
      </c>
    </row>
    <row r="134" spans="1:15" s="22" customFormat="1" ht="12.75" customHeight="1" x14ac:dyDescent="0.2">
      <c r="A134" s="26">
        <v>95</v>
      </c>
      <c r="B134" s="19">
        <f t="shared" si="7"/>
        <v>1</v>
      </c>
      <c r="C134" s="19">
        <f t="shared" si="8"/>
        <v>2</v>
      </c>
      <c r="D134" s="19">
        <v>94</v>
      </c>
      <c r="E134" s="19">
        <v>97</v>
      </c>
      <c r="F134" s="5" t="s">
        <v>977</v>
      </c>
      <c r="G134" s="24">
        <v>12.486666</v>
      </c>
      <c r="H134" s="24">
        <v>-20.046665999999998</v>
      </c>
      <c r="I134" s="5" t="s">
        <v>153</v>
      </c>
      <c r="J134" s="37" t="s">
        <v>986</v>
      </c>
      <c r="K134" s="5">
        <v>1</v>
      </c>
      <c r="L134" s="5">
        <v>1</v>
      </c>
      <c r="M134" s="12">
        <v>0</v>
      </c>
      <c r="N134" s="19">
        <v>-30.6</v>
      </c>
      <c r="O134" s="19" t="s">
        <v>151</v>
      </c>
    </row>
    <row r="135" spans="1:15" s="22" customFormat="1" ht="12.75" customHeight="1" x14ac:dyDescent="0.2">
      <c r="A135" s="26">
        <v>95</v>
      </c>
      <c r="B135" s="19">
        <f t="shared" si="7"/>
        <v>1</v>
      </c>
      <c r="C135" s="19">
        <f t="shared" si="8"/>
        <v>2</v>
      </c>
      <c r="D135" s="19">
        <v>94</v>
      </c>
      <c r="E135" s="19">
        <v>97</v>
      </c>
      <c r="F135" s="5" t="s">
        <v>977</v>
      </c>
      <c r="G135" s="24">
        <v>12.486666</v>
      </c>
      <c r="H135" s="24">
        <v>-20.046665999999998</v>
      </c>
      <c r="I135" s="5" t="s">
        <v>153</v>
      </c>
      <c r="J135" s="37" t="s">
        <v>987</v>
      </c>
      <c r="K135" s="5">
        <v>1</v>
      </c>
      <c r="L135" s="5">
        <v>1</v>
      </c>
      <c r="M135" s="12">
        <v>0</v>
      </c>
      <c r="N135" s="19">
        <v>-29.3</v>
      </c>
      <c r="O135" s="19" t="s">
        <v>151</v>
      </c>
    </row>
    <row r="136" spans="1:15" s="22" customFormat="1" ht="12.75" customHeight="1" x14ac:dyDescent="0.2">
      <c r="A136" s="26">
        <v>95</v>
      </c>
      <c r="B136" s="19">
        <f t="shared" si="7"/>
        <v>1</v>
      </c>
      <c r="C136" s="19">
        <f t="shared" si="8"/>
        <v>2</v>
      </c>
      <c r="D136" s="19">
        <v>94</v>
      </c>
      <c r="E136" s="19">
        <v>97</v>
      </c>
      <c r="F136" s="5" t="s">
        <v>977</v>
      </c>
      <c r="G136" s="24">
        <v>12.486666</v>
      </c>
      <c r="H136" s="24">
        <v>-20.046665999999998</v>
      </c>
      <c r="I136" s="5" t="s">
        <v>153</v>
      </c>
      <c r="J136" s="37" t="s">
        <v>988</v>
      </c>
      <c r="K136" s="5">
        <v>1</v>
      </c>
      <c r="L136" s="5">
        <v>1</v>
      </c>
      <c r="M136" s="12">
        <v>0</v>
      </c>
      <c r="N136" s="19">
        <v>-32.799999999999997</v>
      </c>
      <c r="O136" s="19" t="s">
        <v>151</v>
      </c>
    </row>
    <row r="137" spans="1:15" s="22" customFormat="1" ht="12.75" customHeight="1" x14ac:dyDescent="0.2">
      <c r="A137" s="26">
        <v>96</v>
      </c>
      <c r="B137" s="19">
        <f t="shared" si="7"/>
        <v>2</v>
      </c>
      <c r="C137" s="19">
        <f t="shared" si="8"/>
        <v>1</v>
      </c>
      <c r="D137" s="19">
        <v>94</v>
      </c>
      <c r="E137" s="19">
        <v>97</v>
      </c>
      <c r="F137" s="5" t="s">
        <v>977</v>
      </c>
      <c r="G137" s="24">
        <v>12.486666</v>
      </c>
      <c r="H137" s="24">
        <v>-20.046665999999998</v>
      </c>
      <c r="I137" s="5" t="s">
        <v>153</v>
      </c>
      <c r="J137" s="37" t="s">
        <v>989</v>
      </c>
      <c r="K137" s="5">
        <v>1</v>
      </c>
      <c r="L137" s="5">
        <v>1</v>
      </c>
      <c r="M137" s="12">
        <v>0</v>
      </c>
      <c r="N137" s="19">
        <v>-32.6</v>
      </c>
      <c r="O137" s="19" t="s">
        <v>151</v>
      </c>
    </row>
    <row r="138" spans="1:15" s="22" customFormat="1" ht="12.75" customHeight="1" x14ac:dyDescent="0.2">
      <c r="A138" s="26">
        <v>96</v>
      </c>
      <c r="B138" s="19">
        <f t="shared" si="7"/>
        <v>2</v>
      </c>
      <c r="C138" s="19">
        <f t="shared" si="8"/>
        <v>1</v>
      </c>
      <c r="D138" s="19">
        <v>94</v>
      </c>
      <c r="E138" s="19">
        <v>97</v>
      </c>
      <c r="F138" s="5" t="s">
        <v>977</v>
      </c>
      <c r="G138" s="24">
        <v>12.486666</v>
      </c>
      <c r="H138" s="24">
        <v>-20.046665999999998</v>
      </c>
      <c r="I138" s="5" t="s">
        <v>153</v>
      </c>
      <c r="J138" s="37" t="s">
        <v>990</v>
      </c>
      <c r="K138" s="5">
        <v>1</v>
      </c>
      <c r="L138" s="5">
        <v>1</v>
      </c>
      <c r="M138" s="12">
        <v>0</v>
      </c>
      <c r="N138" s="19">
        <v>-32.5</v>
      </c>
      <c r="O138" s="19" t="s">
        <v>151</v>
      </c>
    </row>
    <row r="139" spans="1:15" s="22" customFormat="1" ht="12.75" customHeight="1" x14ac:dyDescent="0.2">
      <c r="A139" s="26">
        <v>96</v>
      </c>
      <c r="B139" s="19">
        <f t="shared" si="7"/>
        <v>2</v>
      </c>
      <c r="C139" s="19">
        <f t="shared" si="8"/>
        <v>1</v>
      </c>
      <c r="D139" s="19">
        <v>94</v>
      </c>
      <c r="E139" s="19">
        <v>97</v>
      </c>
      <c r="F139" s="5" t="s">
        <v>977</v>
      </c>
      <c r="G139" s="24">
        <v>12.486666</v>
      </c>
      <c r="H139" s="24">
        <v>-20.046665999999998</v>
      </c>
      <c r="I139" s="5" t="s">
        <v>153</v>
      </c>
      <c r="J139" s="37" t="s">
        <v>991</v>
      </c>
      <c r="K139" s="5">
        <v>1</v>
      </c>
      <c r="L139" s="5">
        <v>1</v>
      </c>
      <c r="M139" s="12">
        <v>0</v>
      </c>
      <c r="N139" s="19">
        <v>-32.799999999999997</v>
      </c>
      <c r="O139" s="19" t="s">
        <v>151</v>
      </c>
    </row>
    <row r="140" spans="1:15" s="22" customFormat="1" ht="12.75" customHeight="1" x14ac:dyDescent="0.2">
      <c r="A140" s="26">
        <v>97</v>
      </c>
      <c r="B140" s="19">
        <f t="shared" si="7"/>
        <v>3</v>
      </c>
      <c r="C140" s="19">
        <f t="shared" si="8"/>
        <v>0</v>
      </c>
      <c r="D140" s="19">
        <v>94</v>
      </c>
      <c r="E140" s="19">
        <v>97</v>
      </c>
      <c r="F140" s="5" t="s">
        <v>977</v>
      </c>
      <c r="G140" s="24">
        <v>12.486666</v>
      </c>
      <c r="H140" s="24">
        <v>-20.046665999999998</v>
      </c>
      <c r="I140" s="5" t="s">
        <v>153</v>
      </c>
      <c r="J140" s="37" t="s">
        <v>992</v>
      </c>
      <c r="K140" s="5">
        <v>1</v>
      </c>
      <c r="L140" s="5">
        <v>1</v>
      </c>
      <c r="M140" s="12">
        <v>0</v>
      </c>
      <c r="N140" s="19">
        <v>-31.7</v>
      </c>
      <c r="O140" s="19" t="s">
        <v>151</v>
      </c>
    </row>
    <row r="141" spans="1:15" s="22" customFormat="1" ht="12.75" customHeight="1" x14ac:dyDescent="0.2">
      <c r="A141" s="26">
        <v>97</v>
      </c>
      <c r="B141" s="19">
        <f t="shared" si="7"/>
        <v>3</v>
      </c>
      <c r="C141" s="19">
        <f t="shared" si="8"/>
        <v>0</v>
      </c>
      <c r="D141" s="19">
        <v>94</v>
      </c>
      <c r="E141" s="19">
        <v>97</v>
      </c>
      <c r="F141" s="5" t="s">
        <v>977</v>
      </c>
      <c r="G141" s="24">
        <v>12.486666</v>
      </c>
      <c r="H141" s="24">
        <v>-20.046665999999998</v>
      </c>
      <c r="I141" s="5" t="s">
        <v>153</v>
      </c>
      <c r="J141" s="37" t="s">
        <v>993</v>
      </c>
      <c r="K141" s="5">
        <v>1</v>
      </c>
      <c r="L141" s="5">
        <v>1</v>
      </c>
      <c r="M141" s="12">
        <v>0</v>
      </c>
      <c r="N141" s="19">
        <v>-32.700000000000003</v>
      </c>
      <c r="O141" s="19" t="s">
        <v>151</v>
      </c>
    </row>
    <row r="142" spans="1:15" s="22" customFormat="1" ht="12.75" customHeight="1" x14ac:dyDescent="0.2">
      <c r="A142" s="19">
        <v>102</v>
      </c>
      <c r="B142" s="19">
        <f t="shared" si="7"/>
        <v>1.5</v>
      </c>
      <c r="C142" s="19">
        <f t="shared" si="8"/>
        <v>3</v>
      </c>
      <c r="D142" s="19">
        <v>100.5</v>
      </c>
      <c r="E142" s="19">
        <v>105</v>
      </c>
      <c r="F142" s="5" t="s">
        <v>994</v>
      </c>
      <c r="G142" s="24">
        <v>28.923400000000001</v>
      </c>
      <c r="H142" s="24">
        <v>50.820300000000003</v>
      </c>
      <c r="I142" s="5" t="s">
        <v>139</v>
      </c>
      <c r="J142" s="5" t="s">
        <v>169</v>
      </c>
      <c r="K142" s="5">
        <v>0</v>
      </c>
      <c r="L142" s="5">
        <v>0</v>
      </c>
      <c r="M142" s="12">
        <v>0</v>
      </c>
      <c r="N142" s="19">
        <v>-29.9</v>
      </c>
      <c r="O142" s="19" t="s">
        <v>973</v>
      </c>
    </row>
    <row r="143" spans="1:15" s="22" customFormat="1" ht="12.75" customHeight="1" x14ac:dyDescent="0.2">
      <c r="A143" s="19">
        <v>102</v>
      </c>
      <c r="B143" s="19">
        <f t="shared" si="7"/>
        <v>1.5</v>
      </c>
      <c r="C143" s="19">
        <f t="shared" si="8"/>
        <v>3</v>
      </c>
      <c r="D143" s="19">
        <v>100.5</v>
      </c>
      <c r="E143" s="19">
        <v>105</v>
      </c>
      <c r="F143" s="5" t="s">
        <v>994</v>
      </c>
      <c r="G143" s="24">
        <v>28.923400000000001</v>
      </c>
      <c r="H143" s="24">
        <v>50.820300000000003</v>
      </c>
      <c r="I143" s="5" t="s">
        <v>139</v>
      </c>
      <c r="J143" s="5" t="s">
        <v>170</v>
      </c>
      <c r="K143" s="5">
        <v>0</v>
      </c>
      <c r="L143" s="5">
        <v>0</v>
      </c>
      <c r="M143" s="12">
        <v>0</v>
      </c>
      <c r="N143" s="19">
        <v>-29.2</v>
      </c>
      <c r="O143" s="19" t="s">
        <v>973</v>
      </c>
    </row>
    <row r="144" spans="1:15" s="22" customFormat="1" ht="12.75" customHeight="1" x14ac:dyDescent="0.2">
      <c r="A144" s="19">
        <v>115</v>
      </c>
      <c r="B144" s="19">
        <f t="shared" si="7"/>
        <v>2</v>
      </c>
      <c r="C144" s="19">
        <f t="shared" si="8"/>
        <v>0</v>
      </c>
      <c r="D144" s="19">
        <v>113</v>
      </c>
      <c r="E144" s="19">
        <v>115</v>
      </c>
      <c r="F144" s="5" t="s">
        <v>995</v>
      </c>
      <c r="G144" s="24">
        <v>39.624299999999998</v>
      </c>
      <c r="H144" s="24">
        <v>19.921700000000001</v>
      </c>
      <c r="I144" s="5" t="s">
        <v>173</v>
      </c>
      <c r="J144" s="5" t="s">
        <v>174</v>
      </c>
      <c r="K144" s="5">
        <v>1</v>
      </c>
      <c r="L144" s="5">
        <v>0</v>
      </c>
      <c r="M144" s="12">
        <v>0</v>
      </c>
      <c r="N144" s="19">
        <v>-32.1</v>
      </c>
      <c r="O144" s="19" t="s">
        <v>171</v>
      </c>
    </row>
    <row r="145" spans="1:15" s="22" customFormat="1" ht="12.75" customHeight="1" x14ac:dyDescent="0.2">
      <c r="A145" s="19">
        <v>116</v>
      </c>
      <c r="B145" s="19">
        <f t="shared" ref="B145:B168" si="11">ABS(A145-D145)</f>
        <v>3</v>
      </c>
      <c r="C145" s="19">
        <f t="shared" ref="C145:C168" si="12">ABS(E145-A145)</f>
        <v>1</v>
      </c>
      <c r="D145" s="19">
        <v>113</v>
      </c>
      <c r="E145" s="19">
        <v>115</v>
      </c>
      <c r="F145" s="5" t="s">
        <v>995</v>
      </c>
      <c r="G145" s="24">
        <v>39.624299999999998</v>
      </c>
      <c r="H145" s="24">
        <v>19.921700000000001</v>
      </c>
      <c r="I145" s="5" t="s">
        <v>173</v>
      </c>
      <c r="J145" s="5" t="s">
        <v>175</v>
      </c>
      <c r="K145" s="5">
        <v>1</v>
      </c>
      <c r="L145" s="5">
        <v>0</v>
      </c>
      <c r="M145" s="12">
        <v>0</v>
      </c>
      <c r="N145" s="19">
        <v>-32.200000000000003</v>
      </c>
      <c r="O145" s="19" t="s">
        <v>171</v>
      </c>
    </row>
    <row r="146" spans="1:15" s="22" customFormat="1" ht="12.75" customHeight="1" x14ac:dyDescent="0.2">
      <c r="A146" s="19">
        <v>116</v>
      </c>
      <c r="B146" s="19">
        <f t="shared" si="11"/>
        <v>2</v>
      </c>
      <c r="C146" s="19">
        <f t="shared" si="12"/>
        <v>0</v>
      </c>
      <c r="D146" s="19">
        <v>114</v>
      </c>
      <c r="E146" s="19">
        <v>116</v>
      </c>
      <c r="F146" s="5" t="s">
        <v>995</v>
      </c>
      <c r="G146" s="24">
        <v>39.624299999999998</v>
      </c>
      <c r="H146" s="24">
        <v>19.921700000000001</v>
      </c>
      <c r="I146" s="5" t="s">
        <v>173</v>
      </c>
      <c r="J146" s="5" t="s">
        <v>176</v>
      </c>
      <c r="K146" s="5">
        <v>1</v>
      </c>
      <c r="L146" s="5">
        <v>0</v>
      </c>
      <c r="M146" s="12">
        <v>0</v>
      </c>
      <c r="N146" s="19">
        <v>-33.200000000000003</v>
      </c>
      <c r="O146" s="19" t="s">
        <v>171</v>
      </c>
    </row>
    <row r="147" spans="1:15" s="22" customFormat="1" ht="12.75" customHeight="1" x14ac:dyDescent="0.2">
      <c r="A147" s="19">
        <v>116</v>
      </c>
      <c r="B147" s="19">
        <f t="shared" si="11"/>
        <v>1</v>
      </c>
      <c r="C147" s="19">
        <f t="shared" si="12"/>
        <v>1</v>
      </c>
      <c r="D147" s="19">
        <v>115</v>
      </c>
      <c r="E147" s="19">
        <v>117</v>
      </c>
      <c r="F147" s="5" t="s">
        <v>995</v>
      </c>
      <c r="G147" s="24">
        <v>39.624299999999998</v>
      </c>
      <c r="H147" s="24">
        <v>19.921700000000001</v>
      </c>
      <c r="I147" s="5" t="s">
        <v>173</v>
      </c>
      <c r="J147" s="5" t="s">
        <v>177</v>
      </c>
      <c r="K147" s="5">
        <v>1</v>
      </c>
      <c r="L147" s="5">
        <v>0</v>
      </c>
      <c r="M147" s="12">
        <v>0</v>
      </c>
      <c r="N147" s="19">
        <v>-32.200000000000003</v>
      </c>
      <c r="O147" s="19" t="s">
        <v>171</v>
      </c>
    </row>
    <row r="148" spans="1:15" s="22" customFormat="1" ht="12.75" customHeight="1" x14ac:dyDescent="0.2">
      <c r="A148" s="19">
        <v>117</v>
      </c>
      <c r="B148" s="19">
        <f t="shared" si="11"/>
        <v>1</v>
      </c>
      <c r="C148" s="19">
        <f t="shared" si="12"/>
        <v>1</v>
      </c>
      <c r="D148" s="19">
        <v>116</v>
      </c>
      <c r="E148" s="19">
        <v>118</v>
      </c>
      <c r="F148" s="5" t="s">
        <v>996</v>
      </c>
      <c r="G148" s="24">
        <v>39.624299999999998</v>
      </c>
      <c r="H148" s="24">
        <v>19.921700000000001</v>
      </c>
      <c r="I148" s="5" t="s">
        <v>173</v>
      </c>
      <c r="J148" s="5" t="s">
        <v>178</v>
      </c>
      <c r="K148" s="5">
        <v>1</v>
      </c>
      <c r="L148" s="5">
        <v>0</v>
      </c>
      <c r="M148" s="12">
        <v>0</v>
      </c>
      <c r="N148" s="19">
        <v>-32.700000000000003</v>
      </c>
      <c r="O148" s="19" t="s">
        <v>171</v>
      </c>
    </row>
    <row r="149" spans="1:15" s="22" customFormat="1" ht="12.75" customHeight="1" x14ac:dyDescent="0.2">
      <c r="A149" s="19">
        <v>117</v>
      </c>
      <c r="B149" s="19">
        <f t="shared" si="11"/>
        <v>1</v>
      </c>
      <c r="C149" s="19">
        <f t="shared" si="12"/>
        <v>1</v>
      </c>
      <c r="D149" s="19">
        <v>116</v>
      </c>
      <c r="E149" s="19">
        <v>118</v>
      </c>
      <c r="F149" s="5" t="s">
        <v>996</v>
      </c>
      <c r="G149" s="24">
        <v>39.624299999999998</v>
      </c>
      <c r="H149" s="24">
        <v>19.921700000000001</v>
      </c>
      <c r="I149" s="5" t="s">
        <v>173</v>
      </c>
      <c r="J149" s="5" t="s">
        <v>179</v>
      </c>
      <c r="K149" s="5">
        <v>1</v>
      </c>
      <c r="L149" s="5">
        <v>0</v>
      </c>
      <c r="M149" s="12">
        <v>0</v>
      </c>
      <c r="N149" s="19">
        <v>-32.9</v>
      </c>
      <c r="O149" s="19" t="s">
        <v>171</v>
      </c>
    </row>
    <row r="150" spans="1:15" s="22" customFormat="1" ht="12.75" customHeight="1" x14ac:dyDescent="0.2">
      <c r="A150" s="19">
        <v>120</v>
      </c>
      <c r="B150" s="19">
        <f t="shared" si="11"/>
        <v>7</v>
      </c>
      <c r="C150" s="19">
        <f t="shared" si="12"/>
        <v>5</v>
      </c>
      <c r="D150" s="19">
        <v>113</v>
      </c>
      <c r="E150" s="19">
        <v>125</v>
      </c>
      <c r="F150" s="5" t="s">
        <v>996</v>
      </c>
      <c r="G150" s="24">
        <v>35.936700000000002</v>
      </c>
      <c r="H150" s="24">
        <v>9.5496999999999996</v>
      </c>
      <c r="I150" s="5" t="s">
        <v>183</v>
      </c>
      <c r="J150" s="37" t="s">
        <v>182</v>
      </c>
      <c r="K150" s="5">
        <v>1</v>
      </c>
      <c r="L150" s="5">
        <v>0</v>
      </c>
      <c r="M150" s="12">
        <v>0</v>
      </c>
      <c r="N150" s="19">
        <v>-31.1</v>
      </c>
      <c r="O150" s="19" t="s">
        <v>181</v>
      </c>
    </row>
    <row r="151" spans="1:15" s="22" customFormat="1" ht="12.75" customHeight="1" x14ac:dyDescent="0.2">
      <c r="A151" s="19">
        <v>120</v>
      </c>
      <c r="B151" s="19">
        <f t="shared" si="11"/>
        <v>7</v>
      </c>
      <c r="C151" s="19">
        <f t="shared" si="12"/>
        <v>5</v>
      </c>
      <c r="D151" s="19">
        <v>113</v>
      </c>
      <c r="E151" s="19">
        <v>125</v>
      </c>
      <c r="F151" s="5" t="s">
        <v>996</v>
      </c>
      <c r="G151" s="24">
        <v>35.936700000000002</v>
      </c>
      <c r="H151" s="24">
        <v>9.5496999999999996</v>
      </c>
      <c r="I151" s="5" t="s">
        <v>183</v>
      </c>
      <c r="J151" s="37" t="s">
        <v>184</v>
      </c>
      <c r="K151" s="5">
        <v>1</v>
      </c>
      <c r="L151" s="5">
        <v>0</v>
      </c>
      <c r="M151" s="12">
        <v>0</v>
      </c>
      <c r="N151" s="19">
        <v>-31.2</v>
      </c>
      <c r="O151" s="19" t="s">
        <v>181</v>
      </c>
    </row>
    <row r="152" spans="1:15" s="22" customFormat="1" ht="12.75" customHeight="1" x14ac:dyDescent="0.2">
      <c r="A152" s="19">
        <v>120</v>
      </c>
      <c r="B152" s="19">
        <f t="shared" si="11"/>
        <v>7</v>
      </c>
      <c r="C152" s="19">
        <f t="shared" si="12"/>
        <v>5</v>
      </c>
      <c r="D152" s="19">
        <v>113</v>
      </c>
      <c r="E152" s="19">
        <v>125</v>
      </c>
      <c r="F152" s="5" t="s">
        <v>996</v>
      </c>
      <c r="G152" s="24">
        <v>35.936700000000002</v>
      </c>
      <c r="H152" s="24">
        <v>9.5496999999999996</v>
      </c>
      <c r="I152" s="5" t="s">
        <v>183</v>
      </c>
      <c r="J152" s="37" t="s">
        <v>185</v>
      </c>
      <c r="K152" s="5">
        <v>1</v>
      </c>
      <c r="L152" s="5">
        <v>0</v>
      </c>
      <c r="M152" s="12">
        <v>0</v>
      </c>
      <c r="N152" s="19">
        <v>-32.6</v>
      </c>
      <c r="O152" s="19" t="s">
        <v>181</v>
      </c>
    </row>
    <row r="153" spans="1:15" s="22" customFormat="1" ht="12.75" customHeight="1" x14ac:dyDescent="0.2">
      <c r="A153" s="19">
        <v>120</v>
      </c>
      <c r="B153" s="19">
        <f t="shared" si="11"/>
        <v>7</v>
      </c>
      <c r="C153" s="19">
        <f t="shared" si="12"/>
        <v>5</v>
      </c>
      <c r="D153" s="19">
        <v>113</v>
      </c>
      <c r="E153" s="19">
        <v>125</v>
      </c>
      <c r="F153" s="5" t="s">
        <v>996</v>
      </c>
      <c r="G153" s="24">
        <v>35.936700000000002</v>
      </c>
      <c r="H153" s="24">
        <v>9.5496999999999996</v>
      </c>
      <c r="I153" s="5" t="s">
        <v>183</v>
      </c>
      <c r="J153" s="37" t="s">
        <v>186</v>
      </c>
      <c r="K153" s="5">
        <v>1</v>
      </c>
      <c r="L153" s="5">
        <v>0</v>
      </c>
      <c r="M153" s="12">
        <v>0</v>
      </c>
      <c r="N153" s="19">
        <v>-32.4</v>
      </c>
      <c r="O153" s="19" t="s">
        <v>181</v>
      </c>
    </row>
    <row r="154" spans="1:15" s="22" customFormat="1" ht="12.75" customHeight="1" x14ac:dyDescent="0.2">
      <c r="A154" s="19">
        <v>120</v>
      </c>
      <c r="B154" s="19">
        <f t="shared" si="11"/>
        <v>7</v>
      </c>
      <c r="C154" s="19">
        <f t="shared" si="12"/>
        <v>5</v>
      </c>
      <c r="D154" s="19">
        <v>113</v>
      </c>
      <c r="E154" s="19">
        <v>125</v>
      </c>
      <c r="F154" s="5" t="s">
        <v>996</v>
      </c>
      <c r="G154" s="24">
        <v>35.936700000000002</v>
      </c>
      <c r="H154" s="24">
        <v>9.5496999999999996</v>
      </c>
      <c r="I154" s="5" t="s">
        <v>183</v>
      </c>
      <c r="J154" s="37" t="s">
        <v>187</v>
      </c>
      <c r="K154" s="5">
        <v>1</v>
      </c>
      <c r="L154" s="5">
        <v>0</v>
      </c>
      <c r="M154" s="12">
        <v>0</v>
      </c>
      <c r="N154" s="19">
        <v>-29.2</v>
      </c>
      <c r="O154" s="19" t="s">
        <v>181</v>
      </c>
    </row>
    <row r="155" spans="1:15" s="22" customFormat="1" ht="12.75" customHeight="1" x14ac:dyDescent="0.2">
      <c r="A155" s="19">
        <v>120</v>
      </c>
      <c r="B155" s="19">
        <f t="shared" si="11"/>
        <v>7</v>
      </c>
      <c r="C155" s="19">
        <f t="shared" si="12"/>
        <v>5</v>
      </c>
      <c r="D155" s="19">
        <v>113</v>
      </c>
      <c r="E155" s="19">
        <v>125</v>
      </c>
      <c r="F155" s="5" t="s">
        <v>996</v>
      </c>
      <c r="G155" s="24">
        <v>37.000205000000001</v>
      </c>
      <c r="H155" s="24">
        <v>-5</v>
      </c>
      <c r="I155" s="5" t="s">
        <v>189</v>
      </c>
      <c r="J155" s="37" t="s">
        <v>188</v>
      </c>
      <c r="K155" s="5">
        <v>1</v>
      </c>
      <c r="L155" s="5">
        <v>0</v>
      </c>
      <c r="M155" s="12">
        <v>0</v>
      </c>
      <c r="N155" s="19">
        <v>-32.4</v>
      </c>
      <c r="O155" s="19" t="s">
        <v>181</v>
      </c>
    </row>
    <row r="156" spans="1:15" s="22" customFormat="1" ht="12.75" customHeight="1" x14ac:dyDescent="0.2">
      <c r="A156" s="19">
        <v>120</v>
      </c>
      <c r="B156" s="19">
        <f t="shared" si="11"/>
        <v>7</v>
      </c>
      <c r="C156" s="19">
        <f t="shared" si="12"/>
        <v>5</v>
      </c>
      <c r="D156" s="19">
        <v>113</v>
      </c>
      <c r="E156" s="19">
        <v>125</v>
      </c>
      <c r="F156" s="5" t="s">
        <v>996</v>
      </c>
      <c r="G156" s="24">
        <v>37.000205000000001</v>
      </c>
      <c r="H156" s="24">
        <v>-5</v>
      </c>
      <c r="I156" s="5" t="s">
        <v>189</v>
      </c>
      <c r="J156" s="37" t="s">
        <v>190</v>
      </c>
      <c r="K156" s="5">
        <v>1</v>
      </c>
      <c r="L156" s="5">
        <v>0</v>
      </c>
      <c r="M156" s="12">
        <v>0</v>
      </c>
      <c r="N156" s="19">
        <v>-34.5</v>
      </c>
      <c r="O156" s="19" t="s">
        <v>181</v>
      </c>
    </row>
    <row r="157" spans="1:15" s="22" customFormat="1" ht="12.75" customHeight="1" x14ac:dyDescent="0.2">
      <c r="A157" s="19">
        <v>120</v>
      </c>
      <c r="B157" s="19">
        <f t="shared" si="11"/>
        <v>7</v>
      </c>
      <c r="C157" s="19">
        <f t="shared" si="12"/>
        <v>5</v>
      </c>
      <c r="D157" s="19">
        <v>113</v>
      </c>
      <c r="E157" s="19">
        <v>125</v>
      </c>
      <c r="F157" s="5" t="s">
        <v>996</v>
      </c>
      <c r="G157" s="24">
        <v>37.000205000000001</v>
      </c>
      <c r="H157" s="24">
        <v>-5</v>
      </c>
      <c r="I157" s="5" t="s">
        <v>189</v>
      </c>
      <c r="J157" s="37" t="s">
        <v>191</v>
      </c>
      <c r="K157" s="5">
        <v>1</v>
      </c>
      <c r="L157" s="5">
        <v>0</v>
      </c>
      <c r="M157" s="12">
        <v>0</v>
      </c>
      <c r="N157" s="19">
        <v>-32.299999999999997</v>
      </c>
      <c r="O157" s="19" t="s">
        <v>181</v>
      </c>
    </row>
    <row r="158" spans="1:15" s="22" customFormat="1" ht="12.75" customHeight="1" x14ac:dyDescent="0.2">
      <c r="A158" s="19">
        <v>120</v>
      </c>
      <c r="B158" s="19">
        <f t="shared" si="11"/>
        <v>7</v>
      </c>
      <c r="C158" s="19">
        <f t="shared" si="12"/>
        <v>5</v>
      </c>
      <c r="D158" s="19">
        <v>113</v>
      </c>
      <c r="E158" s="19">
        <v>125</v>
      </c>
      <c r="F158" s="5" t="s">
        <v>996</v>
      </c>
      <c r="G158" s="24">
        <v>37.000205000000001</v>
      </c>
      <c r="H158" s="24">
        <v>-5</v>
      </c>
      <c r="I158" s="5" t="s">
        <v>189</v>
      </c>
      <c r="J158" s="37" t="s">
        <v>192</v>
      </c>
      <c r="K158" s="5">
        <v>1</v>
      </c>
      <c r="L158" s="5">
        <v>0</v>
      </c>
      <c r="M158" s="12">
        <v>0</v>
      </c>
      <c r="N158" s="19">
        <v>-32.4</v>
      </c>
      <c r="O158" s="19" t="s">
        <v>181</v>
      </c>
    </row>
    <row r="159" spans="1:15" s="22" customFormat="1" ht="12.75" customHeight="1" x14ac:dyDescent="0.2">
      <c r="A159" s="19">
        <v>120</v>
      </c>
      <c r="B159" s="19">
        <f t="shared" si="11"/>
        <v>7</v>
      </c>
      <c r="C159" s="19">
        <f t="shared" si="12"/>
        <v>5</v>
      </c>
      <c r="D159" s="19">
        <v>113</v>
      </c>
      <c r="E159" s="19">
        <v>125</v>
      </c>
      <c r="F159" s="5" t="s">
        <v>996</v>
      </c>
      <c r="G159" s="24">
        <v>37.000205000000001</v>
      </c>
      <c r="H159" s="24">
        <v>-5</v>
      </c>
      <c r="I159" s="5" t="s">
        <v>189</v>
      </c>
      <c r="J159" s="37" t="s">
        <v>193</v>
      </c>
      <c r="K159" s="5">
        <v>1</v>
      </c>
      <c r="L159" s="5">
        <v>0</v>
      </c>
      <c r="M159" s="12">
        <v>0</v>
      </c>
      <c r="N159" s="19">
        <v>-32.799999999999997</v>
      </c>
      <c r="O159" s="19" t="s">
        <v>181</v>
      </c>
    </row>
    <row r="160" spans="1:15" s="22" customFormat="1" ht="12.75" customHeight="1" x14ac:dyDescent="0.2">
      <c r="A160" s="19">
        <v>120</v>
      </c>
      <c r="B160" s="19">
        <f t="shared" si="11"/>
        <v>7</v>
      </c>
      <c r="C160" s="19">
        <f t="shared" si="12"/>
        <v>5</v>
      </c>
      <c r="D160" s="19">
        <v>113</v>
      </c>
      <c r="E160" s="19">
        <v>125</v>
      </c>
      <c r="F160" s="5" t="s">
        <v>996</v>
      </c>
      <c r="G160" s="24">
        <v>37.000205000000001</v>
      </c>
      <c r="H160" s="24">
        <v>-5</v>
      </c>
      <c r="I160" s="5" t="s">
        <v>189</v>
      </c>
      <c r="J160" s="37" t="s">
        <v>194</v>
      </c>
      <c r="K160" s="5">
        <v>1</v>
      </c>
      <c r="L160" s="5">
        <v>0</v>
      </c>
      <c r="M160" s="12">
        <v>0</v>
      </c>
      <c r="N160" s="19">
        <v>-30.9</v>
      </c>
      <c r="O160" s="19" t="s">
        <v>181</v>
      </c>
    </row>
    <row r="161" spans="1:15" s="22" customFormat="1" ht="12.75" customHeight="1" x14ac:dyDescent="0.2">
      <c r="A161" s="19">
        <v>120</v>
      </c>
      <c r="B161" s="19">
        <f t="shared" si="11"/>
        <v>7</v>
      </c>
      <c r="C161" s="19">
        <f t="shared" si="12"/>
        <v>5</v>
      </c>
      <c r="D161" s="19">
        <v>113</v>
      </c>
      <c r="E161" s="19">
        <v>125</v>
      </c>
      <c r="F161" s="5" t="s">
        <v>996</v>
      </c>
      <c r="G161" s="24">
        <v>37.000205000000001</v>
      </c>
      <c r="H161" s="24">
        <v>-5</v>
      </c>
      <c r="I161" s="5" t="s">
        <v>189</v>
      </c>
      <c r="J161" s="37" t="s">
        <v>195</v>
      </c>
      <c r="K161" s="5">
        <v>1</v>
      </c>
      <c r="L161" s="5">
        <v>0</v>
      </c>
      <c r="M161" s="12">
        <v>0</v>
      </c>
      <c r="N161" s="19">
        <v>-31.1</v>
      </c>
      <c r="O161" s="19" t="s">
        <v>181</v>
      </c>
    </row>
    <row r="162" spans="1:15" s="22" customFormat="1" ht="12.75" customHeight="1" x14ac:dyDescent="0.2">
      <c r="A162" s="19">
        <v>120</v>
      </c>
      <c r="B162" s="19">
        <f t="shared" si="11"/>
        <v>7</v>
      </c>
      <c r="C162" s="19">
        <f t="shared" si="12"/>
        <v>5</v>
      </c>
      <c r="D162" s="19">
        <v>113</v>
      </c>
      <c r="E162" s="19">
        <v>125</v>
      </c>
      <c r="F162" s="5" t="s">
        <v>996</v>
      </c>
      <c r="G162" s="24">
        <v>37.000205000000001</v>
      </c>
      <c r="H162" s="24">
        <v>-5</v>
      </c>
      <c r="I162" s="5" t="s">
        <v>189</v>
      </c>
      <c r="J162" s="37" t="s">
        <v>196</v>
      </c>
      <c r="K162" s="5">
        <v>1</v>
      </c>
      <c r="L162" s="5">
        <v>0</v>
      </c>
      <c r="M162" s="12">
        <v>0</v>
      </c>
      <c r="N162" s="19">
        <v>-30.5</v>
      </c>
      <c r="O162" s="19" t="s">
        <v>181</v>
      </c>
    </row>
    <row r="163" spans="1:15" s="22" customFormat="1" ht="12.75" customHeight="1" x14ac:dyDescent="0.2">
      <c r="A163" s="19">
        <v>120</v>
      </c>
      <c r="B163" s="19">
        <f t="shared" si="11"/>
        <v>7</v>
      </c>
      <c r="C163" s="19">
        <f t="shared" si="12"/>
        <v>5</v>
      </c>
      <c r="D163" s="19">
        <v>113</v>
      </c>
      <c r="E163" s="19">
        <v>125</v>
      </c>
      <c r="F163" s="5" t="s">
        <v>996</v>
      </c>
      <c r="G163" s="24">
        <v>37.000205000000001</v>
      </c>
      <c r="H163" s="24">
        <v>-5</v>
      </c>
      <c r="I163" s="5" t="s">
        <v>189</v>
      </c>
      <c r="J163" s="37" t="s">
        <v>197</v>
      </c>
      <c r="K163" s="5">
        <v>1</v>
      </c>
      <c r="L163" s="5">
        <v>0</v>
      </c>
      <c r="M163" s="12">
        <v>0</v>
      </c>
      <c r="N163" s="19">
        <v>-31.1</v>
      </c>
      <c r="O163" s="19" t="s">
        <v>181</v>
      </c>
    </row>
    <row r="164" spans="1:15" s="22" customFormat="1" ht="12.75" customHeight="1" x14ac:dyDescent="0.2">
      <c r="A164" s="19">
        <v>120</v>
      </c>
      <c r="B164" s="19">
        <f t="shared" si="11"/>
        <v>7</v>
      </c>
      <c r="C164" s="19">
        <f t="shared" si="12"/>
        <v>5</v>
      </c>
      <c r="D164" s="19">
        <v>113</v>
      </c>
      <c r="E164" s="19">
        <v>125</v>
      </c>
      <c r="F164" s="5" t="s">
        <v>996</v>
      </c>
      <c r="G164" s="24">
        <v>37.000205000000001</v>
      </c>
      <c r="H164" s="24">
        <v>-5</v>
      </c>
      <c r="I164" s="5" t="s">
        <v>189</v>
      </c>
      <c r="J164" s="37" t="s">
        <v>198</v>
      </c>
      <c r="K164" s="5">
        <v>1</v>
      </c>
      <c r="L164" s="5">
        <v>0</v>
      </c>
      <c r="M164" s="12">
        <v>0</v>
      </c>
      <c r="N164" s="19">
        <v>-30.8</v>
      </c>
      <c r="O164" s="19" t="s">
        <v>181</v>
      </c>
    </row>
    <row r="165" spans="1:15" s="22" customFormat="1" ht="12.75" customHeight="1" x14ac:dyDescent="0.2">
      <c r="A165" s="19">
        <v>120</v>
      </c>
      <c r="B165" s="19">
        <f t="shared" si="11"/>
        <v>7</v>
      </c>
      <c r="C165" s="19">
        <f t="shared" si="12"/>
        <v>5</v>
      </c>
      <c r="D165" s="19">
        <v>113</v>
      </c>
      <c r="E165" s="19">
        <v>125</v>
      </c>
      <c r="F165" s="5" t="s">
        <v>996</v>
      </c>
      <c r="G165" s="24">
        <v>37.000205000000001</v>
      </c>
      <c r="H165" s="24">
        <v>-5</v>
      </c>
      <c r="I165" s="5" t="s">
        <v>189</v>
      </c>
      <c r="J165" s="37" t="s">
        <v>199</v>
      </c>
      <c r="K165" s="5">
        <v>1</v>
      </c>
      <c r="L165" s="5">
        <v>0</v>
      </c>
      <c r="M165" s="12">
        <v>0</v>
      </c>
      <c r="N165" s="19">
        <v>-30.7</v>
      </c>
      <c r="O165" s="19" t="s">
        <v>181</v>
      </c>
    </row>
    <row r="166" spans="1:15" s="22" customFormat="1" ht="12.75" customHeight="1" x14ac:dyDescent="0.2">
      <c r="A166" s="19">
        <v>120</v>
      </c>
      <c r="B166" s="19">
        <f t="shared" si="11"/>
        <v>7</v>
      </c>
      <c r="C166" s="19">
        <f t="shared" si="12"/>
        <v>5</v>
      </c>
      <c r="D166" s="19">
        <v>113</v>
      </c>
      <c r="E166" s="19">
        <v>125</v>
      </c>
      <c r="F166" s="5" t="s">
        <v>996</v>
      </c>
      <c r="G166" s="24">
        <v>37.000205000000001</v>
      </c>
      <c r="H166" s="24">
        <v>-5</v>
      </c>
      <c r="I166" s="5" t="s">
        <v>189</v>
      </c>
      <c r="J166" s="37" t="s">
        <v>200</v>
      </c>
      <c r="K166" s="5">
        <v>1</v>
      </c>
      <c r="L166" s="5">
        <v>0</v>
      </c>
      <c r="M166" s="12">
        <v>0</v>
      </c>
      <c r="N166" s="19">
        <v>-28.9</v>
      </c>
      <c r="O166" s="19" t="s">
        <v>181</v>
      </c>
    </row>
    <row r="167" spans="1:15" s="22" customFormat="1" ht="12.75" customHeight="1" x14ac:dyDescent="0.2">
      <c r="A167" s="19">
        <v>120</v>
      </c>
      <c r="B167" s="19">
        <f t="shared" si="11"/>
        <v>7</v>
      </c>
      <c r="C167" s="19">
        <f t="shared" si="12"/>
        <v>5</v>
      </c>
      <c r="D167" s="19">
        <v>113</v>
      </c>
      <c r="E167" s="19">
        <v>125</v>
      </c>
      <c r="F167" s="5" t="s">
        <v>996</v>
      </c>
      <c r="G167" s="24">
        <v>37.000205000000001</v>
      </c>
      <c r="H167" s="24">
        <v>-5</v>
      </c>
      <c r="I167" s="5" t="s">
        <v>189</v>
      </c>
      <c r="J167" s="37" t="s">
        <v>201</v>
      </c>
      <c r="K167" s="5">
        <v>1</v>
      </c>
      <c r="L167" s="5">
        <v>0</v>
      </c>
      <c r="M167" s="12">
        <v>0</v>
      </c>
      <c r="N167" s="19">
        <v>-30</v>
      </c>
      <c r="O167" s="19" t="s">
        <v>181</v>
      </c>
    </row>
    <row r="168" spans="1:15" s="22" customFormat="1" ht="12.75" customHeight="1" x14ac:dyDescent="0.2">
      <c r="A168" s="19">
        <v>120</v>
      </c>
      <c r="B168" s="19">
        <f t="shared" si="11"/>
        <v>1</v>
      </c>
      <c r="C168" s="19">
        <f t="shared" si="12"/>
        <v>1</v>
      </c>
      <c r="D168" s="19">
        <v>119</v>
      </c>
      <c r="E168" s="19">
        <v>121</v>
      </c>
      <c r="F168" s="5" t="s">
        <v>996</v>
      </c>
      <c r="G168" s="24">
        <v>39.624299999999998</v>
      </c>
      <c r="H168" s="24">
        <v>19.921700000000001</v>
      </c>
      <c r="I168" s="5" t="s">
        <v>173</v>
      </c>
      <c r="J168" s="5" t="s">
        <v>180</v>
      </c>
      <c r="K168" s="5">
        <v>1</v>
      </c>
      <c r="L168" s="5">
        <v>0</v>
      </c>
      <c r="M168" s="12">
        <v>0</v>
      </c>
      <c r="N168" s="19">
        <v>-32.4</v>
      </c>
      <c r="O168" s="19" t="s">
        <v>171</v>
      </c>
    </row>
    <row r="169" spans="1:15" s="22" customFormat="1" ht="12.75" customHeight="1" x14ac:dyDescent="0.2">
      <c r="A169" s="26">
        <v>122</v>
      </c>
      <c r="B169" s="19">
        <v>4</v>
      </c>
      <c r="C169" s="19">
        <v>4</v>
      </c>
      <c r="D169" s="19">
        <v>118</v>
      </c>
      <c r="E169" s="19">
        <v>126</v>
      </c>
      <c r="F169" s="5" t="s">
        <v>996</v>
      </c>
      <c r="G169" s="24">
        <v>28.923400000000001</v>
      </c>
      <c r="H169" s="24">
        <v>50.820300000000003</v>
      </c>
      <c r="I169" s="5" t="s">
        <v>139</v>
      </c>
      <c r="J169" s="37" t="s">
        <v>202</v>
      </c>
      <c r="K169" s="5">
        <v>0</v>
      </c>
      <c r="L169" s="5">
        <v>0</v>
      </c>
      <c r="M169" s="12">
        <v>0</v>
      </c>
      <c r="N169" s="19">
        <v>-28.9</v>
      </c>
      <c r="O169" s="19" t="s">
        <v>973</v>
      </c>
    </row>
    <row r="170" spans="1:15" s="22" customFormat="1" ht="12.75" customHeight="1" x14ac:dyDescent="0.2">
      <c r="A170" s="26">
        <v>122</v>
      </c>
      <c r="B170" s="19">
        <v>4</v>
      </c>
      <c r="C170" s="19">
        <v>4</v>
      </c>
      <c r="D170" s="19">
        <v>118</v>
      </c>
      <c r="E170" s="19">
        <v>126</v>
      </c>
      <c r="F170" s="5" t="s">
        <v>996</v>
      </c>
      <c r="G170" s="24">
        <v>28.923400000000001</v>
      </c>
      <c r="H170" s="24">
        <v>50.820300000000003</v>
      </c>
      <c r="I170" s="5" t="s">
        <v>139</v>
      </c>
      <c r="J170" s="37" t="s">
        <v>203</v>
      </c>
      <c r="K170" s="5">
        <v>0</v>
      </c>
      <c r="L170" s="5">
        <v>0</v>
      </c>
      <c r="M170" s="12">
        <v>0</v>
      </c>
      <c r="N170" s="19">
        <v>-29</v>
      </c>
      <c r="O170" s="19" t="s">
        <v>973</v>
      </c>
    </row>
    <row r="171" spans="1:15" s="22" customFormat="1" ht="12.75" customHeight="1" x14ac:dyDescent="0.2">
      <c r="A171" s="19">
        <v>122</v>
      </c>
      <c r="B171" s="19">
        <f t="shared" ref="B171:B197" si="13">ABS(A171-D171)</f>
        <v>1</v>
      </c>
      <c r="C171" s="19">
        <f t="shared" ref="C171:C197" si="14">ABS(E171-A171)</f>
        <v>1</v>
      </c>
      <c r="D171" s="19">
        <v>121</v>
      </c>
      <c r="E171" s="19">
        <v>123</v>
      </c>
      <c r="F171" s="5" t="s">
        <v>996</v>
      </c>
      <c r="G171" s="24">
        <v>39.624299999999998</v>
      </c>
      <c r="H171" s="24">
        <v>19.921700000000001</v>
      </c>
      <c r="I171" s="5" t="s">
        <v>173</v>
      </c>
      <c r="J171" s="5" t="s">
        <v>204</v>
      </c>
      <c r="K171" s="5">
        <v>1</v>
      </c>
      <c r="L171" s="5">
        <v>0</v>
      </c>
      <c r="M171" s="12">
        <v>0</v>
      </c>
      <c r="N171" s="19">
        <v>-31.4</v>
      </c>
      <c r="O171" s="19" t="s">
        <v>171</v>
      </c>
    </row>
    <row r="172" spans="1:15" s="22" customFormat="1" ht="12.75" customHeight="1" x14ac:dyDescent="0.2">
      <c r="A172" s="19">
        <v>124</v>
      </c>
      <c r="B172" s="19">
        <f t="shared" si="13"/>
        <v>1</v>
      </c>
      <c r="C172" s="19">
        <f t="shared" si="14"/>
        <v>1</v>
      </c>
      <c r="D172" s="19">
        <v>123</v>
      </c>
      <c r="E172" s="19">
        <v>125</v>
      </c>
      <c r="F172" s="5" t="s">
        <v>996</v>
      </c>
      <c r="G172" s="24">
        <v>39.624299999999998</v>
      </c>
      <c r="H172" s="24">
        <v>19.921700000000001</v>
      </c>
      <c r="I172" s="5" t="s">
        <v>173</v>
      </c>
      <c r="J172" s="5" t="s">
        <v>205</v>
      </c>
      <c r="K172" s="5">
        <v>1</v>
      </c>
      <c r="L172" s="5">
        <v>0</v>
      </c>
      <c r="M172" s="12">
        <v>0</v>
      </c>
      <c r="N172" s="19">
        <v>-31.8</v>
      </c>
      <c r="O172" s="19" t="s">
        <v>171</v>
      </c>
    </row>
    <row r="173" spans="1:15" s="22" customFormat="1" ht="12.75" customHeight="1" x14ac:dyDescent="0.2">
      <c r="A173" s="19">
        <v>140</v>
      </c>
      <c r="B173" s="19">
        <f t="shared" si="13"/>
        <v>7.0999999999999943</v>
      </c>
      <c r="C173" s="19">
        <f t="shared" si="14"/>
        <v>5</v>
      </c>
      <c r="D173" s="19">
        <v>132.9</v>
      </c>
      <c r="E173" s="19">
        <v>145</v>
      </c>
      <c r="F173" s="5" t="s">
        <v>997</v>
      </c>
      <c r="G173" s="24">
        <v>28.923400000000001</v>
      </c>
      <c r="H173" s="24">
        <v>50.820300000000003</v>
      </c>
      <c r="I173" s="5" t="s">
        <v>139</v>
      </c>
      <c r="J173" s="37" t="s">
        <v>206</v>
      </c>
      <c r="K173" s="5">
        <v>0</v>
      </c>
      <c r="L173" s="5">
        <v>0</v>
      </c>
      <c r="M173" s="12">
        <v>0</v>
      </c>
      <c r="N173" s="19">
        <v>-30</v>
      </c>
      <c r="O173" s="19" t="s">
        <v>973</v>
      </c>
    </row>
    <row r="174" spans="1:15" s="22" customFormat="1" ht="12.75" customHeight="1" x14ac:dyDescent="0.2">
      <c r="A174" s="19">
        <v>140</v>
      </c>
      <c r="B174" s="19">
        <f t="shared" si="13"/>
        <v>7.0999999999999943</v>
      </c>
      <c r="C174" s="19">
        <f t="shared" si="14"/>
        <v>5</v>
      </c>
      <c r="D174" s="19">
        <v>132.9</v>
      </c>
      <c r="E174" s="19">
        <v>145</v>
      </c>
      <c r="F174" s="5" t="s">
        <v>997</v>
      </c>
      <c r="G174" s="24">
        <v>28.923400000000001</v>
      </c>
      <c r="H174" s="24">
        <v>50.820300000000003</v>
      </c>
      <c r="I174" s="5" t="s">
        <v>139</v>
      </c>
      <c r="J174" s="37" t="s">
        <v>207</v>
      </c>
      <c r="K174" s="5">
        <v>0</v>
      </c>
      <c r="L174" s="5">
        <v>0</v>
      </c>
      <c r="M174" s="12">
        <v>0</v>
      </c>
      <c r="N174" s="19">
        <v>-29.7</v>
      </c>
      <c r="O174" s="19" t="s">
        <v>973</v>
      </c>
    </row>
    <row r="175" spans="1:15" s="22" customFormat="1" ht="12.75" customHeight="1" x14ac:dyDescent="0.2">
      <c r="A175" s="19">
        <v>144</v>
      </c>
      <c r="B175" s="19">
        <f t="shared" si="13"/>
        <v>6</v>
      </c>
      <c r="C175" s="19">
        <f t="shared" si="14"/>
        <v>6</v>
      </c>
      <c r="D175" s="19">
        <v>138</v>
      </c>
      <c r="E175" s="19">
        <v>150</v>
      </c>
      <c r="F175" s="5" t="s">
        <v>998</v>
      </c>
      <c r="G175" s="24" t="s">
        <v>999</v>
      </c>
      <c r="H175" s="24" t="s">
        <v>1000</v>
      </c>
      <c r="I175" s="5" t="s">
        <v>216</v>
      </c>
      <c r="J175" s="5" t="s">
        <v>215</v>
      </c>
      <c r="K175" s="5">
        <v>0</v>
      </c>
      <c r="L175" s="5">
        <v>0</v>
      </c>
      <c r="M175" s="12">
        <v>0</v>
      </c>
      <c r="N175" s="19">
        <v>-32.299999999999997</v>
      </c>
      <c r="O175" s="19" t="s">
        <v>214</v>
      </c>
    </row>
    <row r="176" spans="1:15" s="22" customFormat="1" ht="12.75" customHeight="1" x14ac:dyDescent="0.2">
      <c r="A176" s="19">
        <v>145</v>
      </c>
      <c r="B176" s="19">
        <f t="shared" si="13"/>
        <v>0</v>
      </c>
      <c r="C176" s="19">
        <f t="shared" si="14"/>
        <v>7</v>
      </c>
      <c r="D176" s="19">
        <v>145</v>
      </c>
      <c r="E176" s="19">
        <v>152</v>
      </c>
      <c r="F176" s="5" t="s">
        <v>1001</v>
      </c>
      <c r="G176" s="24">
        <v>45.994</v>
      </c>
      <c r="H176" s="24">
        <v>5.7907000000000002</v>
      </c>
      <c r="I176" s="5" t="s">
        <v>210</v>
      </c>
      <c r="J176" s="5" t="s">
        <v>1002</v>
      </c>
      <c r="K176" s="5">
        <v>1</v>
      </c>
      <c r="L176" s="5">
        <v>0</v>
      </c>
      <c r="M176" s="12">
        <v>0</v>
      </c>
      <c r="N176" s="19">
        <v>-31.3</v>
      </c>
      <c r="O176" s="19" t="s">
        <v>1003</v>
      </c>
    </row>
    <row r="177" spans="1:15" s="22" customFormat="1" ht="12.75" customHeight="1" x14ac:dyDescent="0.2">
      <c r="A177" s="19">
        <v>145</v>
      </c>
      <c r="B177" s="19">
        <f t="shared" si="13"/>
        <v>0</v>
      </c>
      <c r="C177" s="19">
        <f t="shared" si="14"/>
        <v>7</v>
      </c>
      <c r="D177" s="19">
        <v>145</v>
      </c>
      <c r="E177" s="19">
        <v>152</v>
      </c>
      <c r="F177" s="5" t="s">
        <v>1001</v>
      </c>
      <c r="G177" s="24">
        <v>45.994</v>
      </c>
      <c r="H177" s="24">
        <v>5.7907000000000002</v>
      </c>
      <c r="I177" s="5" t="s">
        <v>210</v>
      </c>
      <c r="J177" s="5" t="s">
        <v>1004</v>
      </c>
      <c r="K177" s="5">
        <v>1</v>
      </c>
      <c r="L177" s="5">
        <v>0</v>
      </c>
      <c r="M177" s="12">
        <v>0</v>
      </c>
      <c r="N177" s="19">
        <v>-31.4</v>
      </c>
      <c r="O177" s="19" t="s">
        <v>1003</v>
      </c>
    </row>
    <row r="178" spans="1:15" s="22" customFormat="1" ht="12.75" customHeight="1" x14ac:dyDescent="0.2">
      <c r="A178" s="19">
        <v>145</v>
      </c>
      <c r="B178" s="19">
        <f t="shared" si="13"/>
        <v>0</v>
      </c>
      <c r="C178" s="19">
        <f t="shared" si="14"/>
        <v>7</v>
      </c>
      <c r="D178" s="19">
        <v>145</v>
      </c>
      <c r="E178" s="19">
        <v>152</v>
      </c>
      <c r="F178" s="5" t="s">
        <v>1001</v>
      </c>
      <c r="G178" s="24">
        <v>45.994</v>
      </c>
      <c r="H178" s="24">
        <v>5.7907000000000002</v>
      </c>
      <c r="I178" s="5" t="s">
        <v>210</v>
      </c>
      <c r="J178" s="5" t="s">
        <v>1005</v>
      </c>
      <c r="K178" s="5">
        <v>1</v>
      </c>
      <c r="L178" s="5">
        <v>0</v>
      </c>
      <c r="M178" s="12">
        <v>0</v>
      </c>
      <c r="N178" s="19">
        <v>-30</v>
      </c>
      <c r="O178" s="19" t="s">
        <v>1003</v>
      </c>
    </row>
    <row r="179" spans="1:15" s="22" customFormat="1" ht="12.75" customHeight="1" x14ac:dyDescent="0.2">
      <c r="A179" s="19">
        <v>145</v>
      </c>
      <c r="B179" s="19">
        <f t="shared" si="13"/>
        <v>0</v>
      </c>
      <c r="C179" s="19">
        <f t="shared" si="14"/>
        <v>7</v>
      </c>
      <c r="D179" s="19">
        <v>145</v>
      </c>
      <c r="E179" s="19">
        <v>152</v>
      </c>
      <c r="F179" s="5" t="s">
        <v>1001</v>
      </c>
      <c r="G179" s="24">
        <v>50.611800000000002</v>
      </c>
      <c r="H179" s="24">
        <v>-2.1316999999999999</v>
      </c>
      <c r="I179" s="5" t="s">
        <v>210</v>
      </c>
      <c r="J179" s="5" t="s">
        <v>209</v>
      </c>
      <c r="K179" s="5">
        <v>1</v>
      </c>
      <c r="L179" s="5">
        <v>0</v>
      </c>
      <c r="M179" s="12">
        <v>0</v>
      </c>
      <c r="N179" s="19">
        <v>-30.3</v>
      </c>
      <c r="O179" s="19" t="s">
        <v>208</v>
      </c>
    </row>
    <row r="180" spans="1:15" s="22" customFormat="1" ht="12.75" customHeight="1" x14ac:dyDescent="0.2">
      <c r="A180" s="19">
        <v>145</v>
      </c>
      <c r="B180" s="19">
        <f t="shared" si="13"/>
        <v>0</v>
      </c>
      <c r="C180" s="19">
        <f t="shared" si="14"/>
        <v>7</v>
      </c>
      <c r="D180" s="19">
        <v>145</v>
      </c>
      <c r="E180" s="19">
        <v>152</v>
      </c>
      <c r="F180" s="5" t="s">
        <v>1001</v>
      </c>
      <c r="G180" s="24">
        <v>50.611800000000002</v>
      </c>
      <c r="H180" s="24">
        <v>-2.1316999999999999</v>
      </c>
      <c r="I180" s="5" t="s">
        <v>210</v>
      </c>
      <c r="J180" s="5" t="s">
        <v>211</v>
      </c>
      <c r="K180" s="5">
        <v>1</v>
      </c>
      <c r="L180" s="5">
        <v>0</v>
      </c>
      <c r="M180" s="12">
        <v>0</v>
      </c>
      <c r="N180" s="19">
        <v>-33.200000000000003</v>
      </c>
      <c r="O180" s="19" t="s">
        <v>208</v>
      </c>
    </row>
    <row r="181" spans="1:15" s="22" customFormat="1" ht="12.75" customHeight="1" x14ac:dyDescent="0.2">
      <c r="A181" s="19">
        <v>145</v>
      </c>
      <c r="B181" s="19">
        <f t="shared" si="13"/>
        <v>0</v>
      </c>
      <c r="C181" s="19">
        <f t="shared" si="14"/>
        <v>7</v>
      </c>
      <c r="D181" s="19">
        <v>145</v>
      </c>
      <c r="E181" s="19">
        <v>152</v>
      </c>
      <c r="F181" s="5" t="s">
        <v>1001</v>
      </c>
      <c r="G181" s="24">
        <v>50.611800000000002</v>
      </c>
      <c r="H181" s="24">
        <v>-2.1316999999999999</v>
      </c>
      <c r="I181" s="5" t="s">
        <v>210</v>
      </c>
      <c r="J181" s="5" t="s">
        <v>212</v>
      </c>
      <c r="K181" s="5">
        <v>1</v>
      </c>
      <c r="L181" s="5">
        <v>0</v>
      </c>
      <c r="M181" s="12">
        <v>0</v>
      </c>
      <c r="N181" s="19">
        <v>-29.9</v>
      </c>
      <c r="O181" s="19" t="s">
        <v>208</v>
      </c>
    </row>
    <row r="182" spans="1:15" s="22" customFormat="1" ht="12.75" customHeight="1" x14ac:dyDescent="0.2">
      <c r="A182" s="19">
        <v>145</v>
      </c>
      <c r="B182" s="19">
        <f t="shared" si="13"/>
        <v>0</v>
      </c>
      <c r="C182" s="19">
        <f t="shared" si="14"/>
        <v>7</v>
      </c>
      <c r="D182" s="19">
        <v>145</v>
      </c>
      <c r="E182" s="19">
        <v>152</v>
      </c>
      <c r="F182" s="5" t="s">
        <v>1001</v>
      </c>
      <c r="G182" s="24">
        <v>50.611800000000002</v>
      </c>
      <c r="H182" s="24">
        <v>-2.1316999999999999</v>
      </c>
      <c r="I182" s="5" t="s">
        <v>210</v>
      </c>
      <c r="J182" s="5" t="s">
        <v>213</v>
      </c>
      <c r="K182" s="5">
        <v>1</v>
      </c>
      <c r="L182" s="5">
        <v>0</v>
      </c>
      <c r="M182" s="12">
        <v>0</v>
      </c>
      <c r="N182" s="19">
        <v>-21.4</v>
      </c>
      <c r="O182" s="19" t="s">
        <v>208</v>
      </c>
    </row>
    <row r="183" spans="1:15" s="22" customFormat="1" ht="12.75" customHeight="1" x14ac:dyDescent="0.2">
      <c r="A183" s="19">
        <v>145</v>
      </c>
      <c r="B183" s="19">
        <f t="shared" si="13"/>
        <v>0</v>
      </c>
      <c r="C183" s="19">
        <f t="shared" si="14"/>
        <v>7</v>
      </c>
      <c r="D183" s="19">
        <v>145</v>
      </c>
      <c r="E183" s="19">
        <v>152</v>
      </c>
      <c r="F183" s="5" t="s">
        <v>1001</v>
      </c>
      <c r="G183" s="24">
        <v>50.611800000000002</v>
      </c>
      <c r="H183" s="24">
        <v>-2.1316999999999999</v>
      </c>
      <c r="I183" s="5" t="s">
        <v>210</v>
      </c>
      <c r="J183" s="5" t="s">
        <v>217</v>
      </c>
      <c r="K183" s="5">
        <v>1</v>
      </c>
      <c r="L183" s="5">
        <v>0</v>
      </c>
      <c r="M183" s="12">
        <v>0</v>
      </c>
      <c r="N183" s="19">
        <v>-27.8</v>
      </c>
      <c r="O183" s="19" t="s">
        <v>208</v>
      </c>
    </row>
    <row r="184" spans="1:15" s="22" customFormat="1" ht="12.75" customHeight="1" x14ac:dyDescent="0.2">
      <c r="A184" s="19">
        <v>146</v>
      </c>
      <c r="B184" s="19">
        <f t="shared" si="13"/>
        <v>1</v>
      </c>
      <c r="C184" s="19">
        <f t="shared" si="14"/>
        <v>6</v>
      </c>
      <c r="D184" s="19">
        <v>145</v>
      </c>
      <c r="E184" s="19">
        <v>152</v>
      </c>
      <c r="F184" s="5" t="s">
        <v>1001</v>
      </c>
      <c r="G184" s="24">
        <v>50.611800000000002</v>
      </c>
      <c r="H184" s="24">
        <v>-2.1316999999999999</v>
      </c>
      <c r="I184" s="5" t="s">
        <v>210</v>
      </c>
      <c r="J184" s="5" t="s">
        <v>218</v>
      </c>
      <c r="K184" s="5">
        <v>1</v>
      </c>
      <c r="L184" s="5">
        <v>0</v>
      </c>
      <c r="M184" s="12">
        <v>0</v>
      </c>
      <c r="N184" s="19">
        <v>-27.8</v>
      </c>
      <c r="O184" s="19" t="s">
        <v>208</v>
      </c>
    </row>
    <row r="185" spans="1:15" s="22" customFormat="1" ht="12.75" customHeight="1" x14ac:dyDescent="0.2">
      <c r="A185" s="19">
        <v>146</v>
      </c>
      <c r="B185" s="19">
        <f t="shared" si="13"/>
        <v>1</v>
      </c>
      <c r="C185" s="19">
        <f t="shared" si="14"/>
        <v>6</v>
      </c>
      <c r="D185" s="19">
        <v>145</v>
      </c>
      <c r="E185" s="19">
        <v>152</v>
      </c>
      <c r="F185" s="5" t="s">
        <v>1001</v>
      </c>
      <c r="G185" s="24">
        <v>50.611800000000002</v>
      </c>
      <c r="H185" s="24">
        <v>-2.1316999999999999</v>
      </c>
      <c r="I185" s="5" t="s">
        <v>210</v>
      </c>
      <c r="J185" s="5" t="s">
        <v>221</v>
      </c>
      <c r="K185" s="5">
        <v>1</v>
      </c>
      <c r="L185" s="5">
        <v>0</v>
      </c>
      <c r="M185" s="12">
        <v>0</v>
      </c>
      <c r="N185" s="19">
        <v>-31.6</v>
      </c>
      <c r="O185" s="19" t="s">
        <v>208</v>
      </c>
    </row>
    <row r="186" spans="1:15" s="22" customFormat="1" ht="12.75" customHeight="1" x14ac:dyDescent="0.2">
      <c r="A186" s="19">
        <v>146</v>
      </c>
      <c r="B186" s="19">
        <f t="shared" si="13"/>
        <v>8</v>
      </c>
      <c r="C186" s="19">
        <f t="shared" si="14"/>
        <v>4</v>
      </c>
      <c r="D186" s="19">
        <v>138</v>
      </c>
      <c r="E186" s="19">
        <v>150</v>
      </c>
      <c r="F186" s="5" t="s">
        <v>998</v>
      </c>
      <c r="G186" s="24" t="s">
        <v>999</v>
      </c>
      <c r="H186" s="24" t="s">
        <v>1000</v>
      </c>
      <c r="I186" s="5" t="s">
        <v>220</v>
      </c>
      <c r="J186" s="5" t="s">
        <v>219</v>
      </c>
      <c r="K186" s="5">
        <v>0</v>
      </c>
      <c r="L186" s="5">
        <v>0</v>
      </c>
      <c r="M186" s="12">
        <v>0</v>
      </c>
      <c r="N186" s="19">
        <v>-32.9</v>
      </c>
      <c r="O186" s="19" t="s">
        <v>214</v>
      </c>
    </row>
    <row r="187" spans="1:15" s="22" customFormat="1" ht="12.75" customHeight="1" x14ac:dyDescent="0.2">
      <c r="A187" s="19">
        <v>147</v>
      </c>
      <c r="B187" s="19">
        <f t="shared" si="13"/>
        <v>2</v>
      </c>
      <c r="C187" s="19">
        <f t="shared" si="14"/>
        <v>5</v>
      </c>
      <c r="D187" s="19">
        <v>145</v>
      </c>
      <c r="E187" s="19">
        <v>152</v>
      </c>
      <c r="F187" s="5" t="s">
        <v>1001</v>
      </c>
      <c r="G187" s="24">
        <v>50.611800000000002</v>
      </c>
      <c r="H187" s="24">
        <v>-2.1316999999999999</v>
      </c>
      <c r="I187" s="5" t="s">
        <v>210</v>
      </c>
      <c r="J187" s="5" t="s">
        <v>222</v>
      </c>
      <c r="K187" s="5">
        <v>1</v>
      </c>
      <c r="L187" s="5">
        <v>0</v>
      </c>
      <c r="M187" s="12">
        <v>0</v>
      </c>
      <c r="N187" s="19">
        <v>-32</v>
      </c>
      <c r="O187" s="19" t="s">
        <v>208</v>
      </c>
    </row>
    <row r="188" spans="1:15" s="22" customFormat="1" ht="12.75" customHeight="1" x14ac:dyDescent="0.2">
      <c r="A188" s="19">
        <v>148</v>
      </c>
      <c r="B188" s="19">
        <f t="shared" si="13"/>
        <v>10</v>
      </c>
      <c r="C188" s="19">
        <f t="shared" si="14"/>
        <v>2</v>
      </c>
      <c r="D188" s="19">
        <v>138</v>
      </c>
      <c r="E188" s="19">
        <v>150</v>
      </c>
      <c r="F188" s="5" t="s">
        <v>998</v>
      </c>
      <c r="G188" s="24" t="s">
        <v>999</v>
      </c>
      <c r="H188" s="24" t="s">
        <v>1000</v>
      </c>
      <c r="I188" s="5" t="s">
        <v>220</v>
      </c>
      <c r="J188" s="5" t="s">
        <v>223</v>
      </c>
      <c r="K188" s="5">
        <v>0</v>
      </c>
      <c r="L188" s="5">
        <v>0</v>
      </c>
      <c r="M188" s="12">
        <v>0</v>
      </c>
      <c r="N188" s="19">
        <v>-31.5</v>
      </c>
      <c r="O188" s="19" t="s">
        <v>214</v>
      </c>
    </row>
    <row r="189" spans="1:15" s="22" customFormat="1" ht="12.75" customHeight="1" x14ac:dyDescent="0.2">
      <c r="A189" s="19">
        <v>148</v>
      </c>
      <c r="B189" s="19">
        <f t="shared" si="13"/>
        <v>3</v>
      </c>
      <c r="C189" s="19">
        <f t="shared" si="14"/>
        <v>4</v>
      </c>
      <c r="D189" s="19">
        <v>145</v>
      </c>
      <c r="E189" s="19">
        <v>152</v>
      </c>
      <c r="F189" s="5" t="s">
        <v>1001</v>
      </c>
      <c r="G189" s="24">
        <v>50.611800000000002</v>
      </c>
      <c r="H189" s="24">
        <v>-2.1316999999999999</v>
      </c>
      <c r="I189" s="5" t="s">
        <v>210</v>
      </c>
      <c r="J189" s="5" t="s">
        <v>224</v>
      </c>
      <c r="K189" s="5">
        <v>1</v>
      </c>
      <c r="L189" s="5">
        <v>0</v>
      </c>
      <c r="M189" s="12">
        <v>0</v>
      </c>
      <c r="N189" s="19">
        <v>-32.6</v>
      </c>
      <c r="O189" s="19" t="s">
        <v>208</v>
      </c>
    </row>
    <row r="190" spans="1:15" s="22" customFormat="1" ht="12.75" customHeight="1" x14ac:dyDescent="0.2">
      <c r="A190" s="19">
        <v>149</v>
      </c>
      <c r="B190" s="19">
        <f t="shared" si="13"/>
        <v>4</v>
      </c>
      <c r="C190" s="19">
        <f t="shared" si="14"/>
        <v>3</v>
      </c>
      <c r="D190" s="19">
        <v>145</v>
      </c>
      <c r="E190" s="19">
        <v>152</v>
      </c>
      <c r="F190" s="5" t="s">
        <v>1001</v>
      </c>
      <c r="G190" s="24">
        <v>50.611800000000002</v>
      </c>
      <c r="H190" s="24">
        <v>-2.1316999999999999</v>
      </c>
      <c r="I190" s="5" t="s">
        <v>210</v>
      </c>
      <c r="J190" s="5" t="s">
        <v>225</v>
      </c>
      <c r="K190" s="5">
        <v>1</v>
      </c>
      <c r="L190" s="5">
        <v>0</v>
      </c>
      <c r="M190" s="12">
        <v>0</v>
      </c>
      <c r="N190" s="19">
        <v>-32.4</v>
      </c>
      <c r="O190" s="19" t="s">
        <v>208</v>
      </c>
    </row>
    <row r="191" spans="1:15" s="22" customFormat="1" ht="12.75" customHeight="1" x14ac:dyDescent="0.2">
      <c r="A191" s="19">
        <v>149</v>
      </c>
      <c r="B191" s="19">
        <f t="shared" si="13"/>
        <v>4</v>
      </c>
      <c r="C191" s="19">
        <f t="shared" si="14"/>
        <v>3</v>
      </c>
      <c r="D191" s="19">
        <v>145</v>
      </c>
      <c r="E191" s="19">
        <v>152</v>
      </c>
      <c r="F191" s="5" t="s">
        <v>1001</v>
      </c>
      <c r="G191" s="24">
        <v>50.611800000000002</v>
      </c>
      <c r="H191" s="24">
        <v>-2.1316999999999999</v>
      </c>
      <c r="I191" s="5" t="s">
        <v>210</v>
      </c>
      <c r="J191" s="5" t="s">
        <v>226</v>
      </c>
      <c r="K191" s="5">
        <v>1</v>
      </c>
      <c r="L191" s="5">
        <v>0</v>
      </c>
      <c r="M191" s="12">
        <v>0</v>
      </c>
      <c r="N191" s="19">
        <v>-31.9</v>
      </c>
      <c r="O191" s="19" t="s">
        <v>208</v>
      </c>
    </row>
    <row r="192" spans="1:15" s="22" customFormat="1" ht="12.75" customHeight="1" x14ac:dyDescent="0.2">
      <c r="A192" s="19">
        <v>149</v>
      </c>
      <c r="B192" s="19">
        <f t="shared" si="13"/>
        <v>4</v>
      </c>
      <c r="C192" s="19">
        <f t="shared" si="14"/>
        <v>3</v>
      </c>
      <c r="D192" s="19">
        <v>145</v>
      </c>
      <c r="E192" s="19">
        <v>152</v>
      </c>
      <c r="F192" s="5" t="s">
        <v>1001</v>
      </c>
      <c r="G192" s="24">
        <v>50.611800000000002</v>
      </c>
      <c r="H192" s="24">
        <v>-2.1316999999999999</v>
      </c>
      <c r="I192" s="5" t="s">
        <v>210</v>
      </c>
      <c r="J192" s="5" t="s">
        <v>227</v>
      </c>
      <c r="K192" s="5">
        <v>1</v>
      </c>
      <c r="L192" s="5">
        <v>0</v>
      </c>
      <c r="M192" s="12">
        <v>0</v>
      </c>
      <c r="N192" s="19">
        <v>-32.1</v>
      </c>
      <c r="O192" s="19" t="s">
        <v>208</v>
      </c>
    </row>
    <row r="193" spans="1:15" s="22" customFormat="1" ht="12.75" customHeight="1" x14ac:dyDescent="0.2">
      <c r="A193" s="19">
        <v>150</v>
      </c>
      <c r="B193" s="19">
        <f t="shared" si="13"/>
        <v>12</v>
      </c>
      <c r="C193" s="19">
        <f t="shared" si="14"/>
        <v>0</v>
      </c>
      <c r="D193" s="19">
        <v>138</v>
      </c>
      <c r="E193" s="19">
        <v>150</v>
      </c>
      <c r="F193" s="5" t="s">
        <v>998</v>
      </c>
      <c r="G193" s="24" t="s">
        <v>999</v>
      </c>
      <c r="H193" s="24" t="s">
        <v>1000</v>
      </c>
      <c r="I193" s="5" t="s">
        <v>220</v>
      </c>
      <c r="J193" s="5" t="s">
        <v>228</v>
      </c>
      <c r="K193" s="5">
        <v>0</v>
      </c>
      <c r="L193" s="5">
        <v>0</v>
      </c>
      <c r="M193" s="12">
        <v>0</v>
      </c>
      <c r="N193" s="19">
        <v>-30.8</v>
      </c>
      <c r="O193" s="19" t="s">
        <v>214</v>
      </c>
    </row>
    <row r="194" spans="1:15" s="22" customFormat="1" ht="12.75" customHeight="1" x14ac:dyDescent="0.2">
      <c r="A194" s="19">
        <v>177</v>
      </c>
      <c r="B194" s="19">
        <f t="shared" si="13"/>
        <v>2.9000000000000057</v>
      </c>
      <c r="C194" s="19">
        <f t="shared" si="14"/>
        <v>5.6999999999999886</v>
      </c>
      <c r="D194" s="19">
        <v>174.1</v>
      </c>
      <c r="E194" s="19">
        <v>182.7</v>
      </c>
      <c r="F194" s="5" t="s">
        <v>1006</v>
      </c>
      <c r="G194" s="24">
        <v>54.455399999999997</v>
      </c>
      <c r="H194" s="24">
        <v>-0.57550000000000001</v>
      </c>
      <c r="I194" s="5" t="s">
        <v>810</v>
      </c>
      <c r="J194" s="5" t="s">
        <v>230</v>
      </c>
      <c r="K194" s="5">
        <v>1</v>
      </c>
      <c r="L194" s="5">
        <v>1</v>
      </c>
      <c r="M194" s="12">
        <v>0</v>
      </c>
      <c r="N194" s="19">
        <v>-32.9</v>
      </c>
      <c r="O194" s="19" t="s">
        <v>229</v>
      </c>
    </row>
    <row r="195" spans="1:15" s="22" customFormat="1" ht="12.75" customHeight="1" x14ac:dyDescent="0.2">
      <c r="A195" s="19">
        <v>177</v>
      </c>
      <c r="B195" s="19">
        <f t="shared" si="13"/>
        <v>2.9000000000000057</v>
      </c>
      <c r="C195" s="19">
        <f t="shared" si="14"/>
        <v>5.6999999999999886</v>
      </c>
      <c r="D195" s="19">
        <v>174.1</v>
      </c>
      <c r="E195" s="19">
        <v>182.7</v>
      </c>
      <c r="F195" s="5" t="s">
        <v>1006</v>
      </c>
      <c r="G195" s="24">
        <v>54.455399999999997</v>
      </c>
      <c r="H195" s="24">
        <v>-0.57550000000000001</v>
      </c>
      <c r="I195" s="5" t="s">
        <v>810</v>
      </c>
      <c r="J195" s="5" t="s">
        <v>231</v>
      </c>
      <c r="K195" s="5">
        <v>1</v>
      </c>
      <c r="L195" s="5">
        <v>1</v>
      </c>
      <c r="M195" s="12">
        <v>0</v>
      </c>
      <c r="N195" s="19">
        <v>-32.700000000000003</v>
      </c>
      <c r="O195" s="19" t="s">
        <v>229</v>
      </c>
    </row>
    <row r="196" spans="1:15" s="22" customFormat="1" ht="12.75" customHeight="1" x14ac:dyDescent="0.2">
      <c r="A196" s="19">
        <v>178</v>
      </c>
      <c r="B196" s="19">
        <f t="shared" si="13"/>
        <v>3.9000000000000057</v>
      </c>
      <c r="C196" s="19">
        <f t="shared" si="14"/>
        <v>4.6999999999999886</v>
      </c>
      <c r="D196" s="19">
        <v>174.1</v>
      </c>
      <c r="E196" s="19">
        <v>182.7</v>
      </c>
      <c r="F196" s="5" t="s">
        <v>1006</v>
      </c>
      <c r="G196" s="24">
        <v>54.455399999999997</v>
      </c>
      <c r="H196" s="24">
        <v>-0.57550000000000001</v>
      </c>
      <c r="I196" s="5" t="s">
        <v>810</v>
      </c>
      <c r="J196" s="5" t="s">
        <v>232</v>
      </c>
      <c r="K196" s="5">
        <v>1</v>
      </c>
      <c r="L196" s="5">
        <v>1</v>
      </c>
      <c r="M196" s="12">
        <v>0</v>
      </c>
      <c r="N196" s="19">
        <v>-32.799999999999997</v>
      </c>
      <c r="O196" s="19" t="s">
        <v>229</v>
      </c>
    </row>
    <row r="197" spans="1:15" s="22" customFormat="1" ht="12.75" customHeight="1" x14ac:dyDescent="0.2">
      <c r="A197" s="19">
        <v>178</v>
      </c>
      <c r="B197" s="19">
        <f t="shared" si="13"/>
        <v>4</v>
      </c>
      <c r="C197" s="19">
        <f t="shared" si="14"/>
        <v>5</v>
      </c>
      <c r="D197" s="19">
        <v>174</v>
      </c>
      <c r="E197" s="19">
        <v>183</v>
      </c>
      <c r="F197" s="5" t="s">
        <v>1006</v>
      </c>
      <c r="G197" s="24">
        <v>54.455399999999997</v>
      </c>
      <c r="H197" s="24">
        <v>-0.57550000000000001</v>
      </c>
      <c r="I197" s="5" t="s">
        <v>810</v>
      </c>
      <c r="J197" s="5" t="s">
        <v>233</v>
      </c>
      <c r="K197" s="5">
        <v>1</v>
      </c>
      <c r="L197" s="5">
        <v>1</v>
      </c>
      <c r="M197" s="12">
        <v>0</v>
      </c>
      <c r="N197" s="19">
        <v>-32.9</v>
      </c>
      <c r="O197" s="19" t="s">
        <v>229</v>
      </c>
    </row>
    <row r="198" spans="1:15" s="22" customFormat="1" ht="12.75" customHeight="1" x14ac:dyDescent="0.2">
      <c r="A198" s="19">
        <f t="shared" ref="A198:A221" si="15">(D198+E198)/2</f>
        <v>178.7</v>
      </c>
      <c r="B198" s="19">
        <f t="shared" ref="B198:B221" si="16">A198-D198</f>
        <v>4</v>
      </c>
      <c r="C198" s="19">
        <f t="shared" ref="C198:C221" si="17">E198-A198</f>
        <v>4</v>
      </c>
      <c r="D198" s="19">
        <v>174.7</v>
      </c>
      <c r="E198" s="19">
        <v>182.7</v>
      </c>
      <c r="F198" s="5" t="s">
        <v>904</v>
      </c>
      <c r="G198" s="24">
        <v>48.2</v>
      </c>
      <c r="H198" s="24">
        <v>8.8000000000000007</v>
      </c>
      <c r="I198" s="5" t="s">
        <v>236</v>
      </c>
      <c r="J198" s="19" t="s">
        <v>235</v>
      </c>
      <c r="K198" s="5">
        <v>1</v>
      </c>
      <c r="L198" s="5">
        <v>0</v>
      </c>
      <c r="M198" s="12">
        <v>2</v>
      </c>
      <c r="N198" s="19">
        <v>-30.53</v>
      </c>
      <c r="O198" s="19" t="s">
        <v>234</v>
      </c>
    </row>
    <row r="199" spans="1:15" s="22" customFormat="1" ht="12.75" customHeight="1" x14ac:dyDescent="0.2">
      <c r="A199" s="19">
        <f t="shared" si="15"/>
        <v>178.7</v>
      </c>
      <c r="B199" s="19">
        <f t="shared" si="16"/>
        <v>4</v>
      </c>
      <c r="C199" s="19">
        <f t="shared" si="17"/>
        <v>4</v>
      </c>
      <c r="D199" s="19">
        <v>174.7</v>
      </c>
      <c r="E199" s="19">
        <v>182.7</v>
      </c>
      <c r="F199" s="5" t="s">
        <v>904</v>
      </c>
      <c r="G199" s="24">
        <v>48.2</v>
      </c>
      <c r="H199" s="24">
        <v>8.8000000000000007</v>
      </c>
      <c r="I199" s="5" t="s">
        <v>236</v>
      </c>
      <c r="J199" s="19" t="s">
        <v>237</v>
      </c>
      <c r="K199" s="5">
        <v>1</v>
      </c>
      <c r="L199" s="5">
        <v>0</v>
      </c>
      <c r="M199" s="12">
        <v>2</v>
      </c>
      <c r="N199" s="26">
        <v>-31.26</v>
      </c>
      <c r="O199" s="19" t="s">
        <v>234</v>
      </c>
    </row>
    <row r="200" spans="1:15" s="22" customFormat="1" ht="12.75" customHeight="1" x14ac:dyDescent="0.2">
      <c r="A200" s="19">
        <f t="shared" si="15"/>
        <v>178.7</v>
      </c>
      <c r="B200" s="19">
        <f t="shared" si="16"/>
        <v>4</v>
      </c>
      <c r="C200" s="19">
        <f t="shared" si="17"/>
        <v>4</v>
      </c>
      <c r="D200" s="19">
        <v>174.7</v>
      </c>
      <c r="E200" s="19">
        <v>182.7</v>
      </c>
      <c r="F200" s="5" t="s">
        <v>904</v>
      </c>
      <c r="G200" s="24">
        <v>48.2</v>
      </c>
      <c r="H200" s="24">
        <v>8.8000000000000007</v>
      </c>
      <c r="I200" s="5" t="s">
        <v>236</v>
      </c>
      <c r="J200" s="19" t="s">
        <v>238</v>
      </c>
      <c r="K200" s="5">
        <v>1</v>
      </c>
      <c r="L200" s="5">
        <v>0</v>
      </c>
      <c r="M200" s="12">
        <v>2</v>
      </c>
      <c r="N200" s="26">
        <v>-32.22</v>
      </c>
      <c r="O200" s="19" t="s">
        <v>234</v>
      </c>
    </row>
    <row r="201" spans="1:15" s="22" customFormat="1" ht="12.75" customHeight="1" x14ac:dyDescent="0.2">
      <c r="A201" s="19">
        <f t="shared" si="15"/>
        <v>178.7</v>
      </c>
      <c r="B201" s="19">
        <f t="shared" si="16"/>
        <v>4</v>
      </c>
      <c r="C201" s="19">
        <f t="shared" si="17"/>
        <v>4</v>
      </c>
      <c r="D201" s="19">
        <v>174.7</v>
      </c>
      <c r="E201" s="19">
        <v>182.7</v>
      </c>
      <c r="F201" s="5" t="s">
        <v>904</v>
      </c>
      <c r="G201" s="24">
        <v>48.2</v>
      </c>
      <c r="H201" s="24">
        <v>8.8000000000000007</v>
      </c>
      <c r="I201" s="5" t="s">
        <v>236</v>
      </c>
      <c r="J201" s="19" t="s">
        <v>239</v>
      </c>
      <c r="K201" s="5">
        <v>1</v>
      </c>
      <c r="L201" s="5">
        <v>0</v>
      </c>
      <c r="M201" s="12">
        <v>2</v>
      </c>
      <c r="N201" s="19">
        <v>-32.200000000000003</v>
      </c>
      <c r="O201" s="19" t="s">
        <v>234</v>
      </c>
    </row>
    <row r="202" spans="1:15" s="22" customFormat="1" ht="12.75" customHeight="1" x14ac:dyDescent="0.2">
      <c r="A202" s="19">
        <f t="shared" si="15"/>
        <v>178.7</v>
      </c>
      <c r="B202" s="19">
        <f t="shared" si="16"/>
        <v>4</v>
      </c>
      <c r="C202" s="19">
        <f t="shared" si="17"/>
        <v>4</v>
      </c>
      <c r="D202" s="19">
        <v>174.7</v>
      </c>
      <c r="E202" s="19">
        <v>182.7</v>
      </c>
      <c r="F202" s="5" t="s">
        <v>904</v>
      </c>
      <c r="G202" s="24">
        <v>48.2</v>
      </c>
      <c r="H202" s="24">
        <v>8.8000000000000007</v>
      </c>
      <c r="I202" s="5" t="s">
        <v>236</v>
      </c>
      <c r="J202" s="19" t="s">
        <v>240</v>
      </c>
      <c r="K202" s="5">
        <v>1</v>
      </c>
      <c r="L202" s="5">
        <v>0</v>
      </c>
      <c r="M202" s="12">
        <v>2</v>
      </c>
      <c r="N202" s="30">
        <v>-31.83</v>
      </c>
      <c r="O202" s="19" t="s">
        <v>234</v>
      </c>
    </row>
    <row r="203" spans="1:15" s="22" customFormat="1" ht="12.75" customHeight="1" x14ac:dyDescent="0.2">
      <c r="A203" s="19">
        <f t="shared" si="15"/>
        <v>178.7</v>
      </c>
      <c r="B203" s="19">
        <f t="shared" si="16"/>
        <v>4</v>
      </c>
      <c r="C203" s="19">
        <f t="shared" si="17"/>
        <v>4</v>
      </c>
      <c r="D203" s="19">
        <v>174.7</v>
      </c>
      <c r="E203" s="19">
        <v>182.7</v>
      </c>
      <c r="F203" s="5" t="s">
        <v>904</v>
      </c>
      <c r="G203" s="24">
        <v>48.2</v>
      </c>
      <c r="H203" s="24">
        <v>8.8000000000000007</v>
      </c>
      <c r="I203" s="5" t="s">
        <v>236</v>
      </c>
      <c r="J203" s="19" t="s">
        <v>241</v>
      </c>
      <c r="K203" s="5">
        <v>1</v>
      </c>
      <c r="L203" s="5">
        <v>0</v>
      </c>
      <c r="M203" s="12">
        <v>2</v>
      </c>
      <c r="N203" s="26">
        <v>-31.56</v>
      </c>
      <c r="O203" s="19" t="s">
        <v>234</v>
      </c>
    </row>
    <row r="204" spans="1:15" s="22" customFormat="1" ht="12.75" customHeight="1" x14ac:dyDescent="0.2">
      <c r="A204" s="19">
        <f t="shared" si="15"/>
        <v>178.7</v>
      </c>
      <c r="B204" s="19">
        <f t="shared" si="16"/>
        <v>4</v>
      </c>
      <c r="C204" s="19">
        <f t="shared" si="17"/>
        <v>4</v>
      </c>
      <c r="D204" s="19">
        <v>174.7</v>
      </c>
      <c r="E204" s="19">
        <v>182.7</v>
      </c>
      <c r="F204" s="5" t="s">
        <v>904</v>
      </c>
      <c r="G204" s="24">
        <v>48.2</v>
      </c>
      <c r="H204" s="24">
        <v>8.8000000000000007</v>
      </c>
      <c r="I204" s="5" t="s">
        <v>236</v>
      </c>
      <c r="J204" s="19" t="s">
        <v>242</v>
      </c>
      <c r="K204" s="5">
        <v>1</v>
      </c>
      <c r="L204" s="5">
        <v>0</v>
      </c>
      <c r="M204" s="12">
        <v>0</v>
      </c>
      <c r="N204" s="26">
        <v>-31.04</v>
      </c>
      <c r="O204" s="19" t="s">
        <v>234</v>
      </c>
    </row>
    <row r="205" spans="1:15" s="22" customFormat="1" ht="12.75" customHeight="1" x14ac:dyDescent="0.2">
      <c r="A205" s="19">
        <f t="shared" si="15"/>
        <v>178.7</v>
      </c>
      <c r="B205" s="19">
        <f t="shared" si="16"/>
        <v>4</v>
      </c>
      <c r="C205" s="19">
        <f t="shared" si="17"/>
        <v>4</v>
      </c>
      <c r="D205" s="19">
        <v>174.7</v>
      </c>
      <c r="E205" s="19">
        <v>182.7</v>
      </c>
      <c r="F205" s="5" t="s">
        <v>904</v>
      </c>
      <c r="G205" s="24">
        <v>48.2</v>
      </c>
      <c r="H205" s="24">
        <v>8.8000000000000007</v>
      </c>
      <c r="I205" s="5" t="s">
        <v>236</v>
      </c>
      <c r="J205" s="19" t="s">
        <v>243</v>
      </c>
      <c r="K205" s="5">
        <v>1</v>
      </c>
      <c r="L205" s="5">
        <v>0</v>
      </c>
      <c r="M205" s="12">
        <v>0</v>
      </c>
      <c r="N205" s="19">
        <v>-30.62</v>
      </c>
      <c r="O205" s="19" t="s">
        <v>234</v>
      </c>
    </row>
    <row r="206" spans="1:15" s="22" customFormat="1" ht="12.75" customHeight="1" x14ac:dyDescent="0.2">
      <c r="A206" s="19">
        <f t="shared" si="15"/>
        <v>178.7</v>
      </c>
      <c r="B206" s="19">
        <f t="shared" si="16"/>
        <v>4</v>
      </c>
      <c r="C206" s="19">
        <f t="shared" si="17"/>
        <v>4</v>
      </c>
      <c r="D206" s="19">
        <v>174.7</v>
      </c>
      <c r="E206" s="19">
        <v>182.7</v>
      </c>
      <c r="F206" s="5" t="s">
        <v>904</v>
      </c>
      <c r="G206" s="24">
        <v>48.2</v>
      </c>
      <c r="H206" s="24">
        <v>8.8000000000000007</v>
      </c>
      <c r="I206" s="5" t="s">
        <v>236</v>
      </c>
      <c r="J206" s="19" t="s">
        <v>244</v>
      </c>
      <c r="K206" s="5">
        <v>1</v>
      </c>
      <c r="L206" s="5">
        <v>0</v>
      </c>
      <c r="M206" s="12">
        <v>0</v>
      </c>
      <c r="N206" s="19">
        <v>-30.42</v>
      </c>
      <c r="O206" s="19" t="s">
        <v>234</v>
      </c>
    </row>
    <row r="207" spans="1:15" s="22" customFormat="1" ht="12.75" customHeight="1" x14ac:dyDescent="0.2">
      <c r="A207" s="19">
        <f t="shared" si="15"/>
        <v>178.7</v>
      </c>
      <c r="B207" s="19">
        <f t="shared" si="16"/>
        <v>4</v>
      </c>
      <c r="C207" s="19">
        <f t="shared" si="17"/>
        <v>4</v>
      </c>
      <c r="D207" s="19">
        <v>174.7</v>
      </c>
      <c r="E207" s="19">
        <v>182.7</v>
      </c>
      <c r="F207" s="5" t="s">
        <v>904</v>
      </c>
      <c r="G207" s="24">
        <v>48.2</v>
      </c>
      <c r="H207" s="24">
        <v>8.8000000000000007</v>
      </c>
      <c r="I207" s="5" t="s">
        <v>236</v>
      </c>
      <c r="J207" s="19" t="s">
        <v>245</v>
      </c>
      <c r="K207" s="5">
        <v>1</v>
      </c>
      <c r="L207" s="5">
        <v>0</v>
      </c>
      <c r="M207" s="12">
        <v>0</v>
      </c>
      <c r="N207" s="19">
        <v>-30.44</v>
      </c>
      <c r="O207" s="19" t="s">
        <v>234</v>
      </c>
    </row>
    <row r="208" spans="1:15" s="22" customFormat="1" ht="12.75" customHeight="1" x14ac:dyDescent="0.2">
      <c r="A208" s="19">
        <f t="shared" si="15"/>
        <v>178.7</v>
      </c>
      <c r="B208" s="19">
        <f t="shared" si="16"/>
        <v>4</v>
      </c>
      <c r="C208" s="19">
        <f t="shared" si="17"/>
        <v>4</v>
      </c>
      <c r="D208" s="19">
        <v>174.7</v>
      </c>
      <c r="E208" s="19">
        <v>182.7</v>
      </c>
      <c r="F208" s="5" t="s">
        <v>904</v>
      </c>
      <c r="G208" s="24">
        <v>48.2</v>
      </c>
      <c r="H208" s="24">
        <v>8.8000000000000007</v>
      </c>
      <c r="I208" s="5" t="s">
        <v>236</v>
      </c>
      <c r="J208" s="19" t="s">
        <v>246</v>
      </c>
      <c r="K208" s="5">
        <v>1</v>
      </c>
      <c r="L208" s="5">
        <v>0</v>
      </c>
      <c r="M208" s="12">
        <v>0</v>
      </c>
      <c r="N208" s="19">
        <v>-29.92</v>
      </c>
      <c r="O208" s="19" t="s">
        <v>234</v>
      </c>
    </row>
    <row r="209" spans="1:15" s="22" customFormat="1" ht="12.75" customHeight="1" x14ac:dyDescent="0.2">
      <c r="A209" s="19">
        <f t="shared" si="15"/>
        <v>178.7</v>
      </c>
      <c r="B209" s="19">
        <f t="shared" si="16"/>
        <v>4</v>
      </c>
      <c r="C209" s="19">
        <f t="shared" si="17"/>
        <v>4</v>
      </c>
      <c r="D209" s="19">
        <v>174.7</v>
      </c>
      <c r="E209" s="19">
        <v>182.7</v>
      </c>
      <c r="F209" s="5" t="s">
        <v>904</v>
      </c>
      <c r="G209" s="24">
        <v>48.2</v>
      </c>
      <c r="H209" s="24">
        <v>8.8000000000000007</v>
      </c>
      <c r="I209" s="5" t="s">
        <v>236</v>
      </c>
      <c r="J209" s="19" t="s">
        <v>247</v>
      </c>
      <c r="K209" s="5">
        <v>1</v>
      </c>
      <c r="L209" s="5">
        <v>0</v>
      </c>
      <c r="M209" s="12">
        <v>0</v>
      </c>
      <c r="N209" s="19">
        <v>-31.01</v>
      </c>
      <c r="O209" s="19" t="s">
        <v>234</v>
      </c>
    </row>
    <row r="210" spans="1:15" s="22" customFormat="1" ht="12.75" customHeight="1" x14ac:dyDescent="0.2">
      <c r="A210" s="19">
        <f t="shared" si="15"/>
        <v>178.7</v>
      </c>
      <c r="B210" s="19">
        <f t="shared" si="16"/>
        <v>4</v>
      </c>
      <c r="C210" s="19">
        <f t="shared" si="17"/>
        <v>4</v>
      </c>
      <c r="D210" s="19">
        <v>174.7</v>
      </c>
      <c r="E210" s="19">
        <v>182.7</v>
      </c>
      <c r="F210" s="5" t="s">
        <v>904</v>
      </c>
      <c r="G210" s="24">
        <v>48.2</v>
      </c>
      <c r="H210" s="24">
        <v>8.8000000000000007</v>
      </c>
      <c r="I210" s="5" t="s">
        <v>236</v>
      </c>
      <c r="J210" s="19" t="s">
        <v>248</v>
      </c>
      <c r="K210" s="5">
        <v>1</v>
      </c>
      <c r="L210" s="5">
        <v>0</v>
      </c>
      <c r="M210" s="12">
        <v>0</v>
      </c>
      <c r="N210" s="19">
        <v>-30.9</v>
      </c>
      <c r="O210" s="19" t="s">
        <v>234</v>
      </c>
    </row>
    <row r="211" spans="1:15" s="22" customFormat="1" ht="12.75" customHeight="1" x14ac:dyDescent="0.2">
      <c r="A211" s="19">
        <f t="shared" si="15"/>
        <v>178.7</v>
      </c>
      <c r="B211" s="19">
        <f t="shared" si="16"/>
        <v>4</v>
      </c>
      <c r="C211" s="19">
        <f t="shared" si="17"/>
        <v>4</v>
      </c>
      <c r="D211" s="19">
        <v>174.7</v>
      </c>
      <c r="E211" s="19">
        <v>182.7</v>
      </c>
      <c r="F211" s="5" t="s">
        <v>904</v>
      </c>
      <c r="G211" s="24">
        <v>48.2</v>
      </c>
      <c r="H211" s="24">
        <v>8.8000000000000007</v>
      </c>
      <c r="I211" s="5" t="s">
        <v>236</v>
      </c>
      <c r="J211" s="19" t="s">
        <v>249</v>
      </c>
      <c r="K211" s="5">
        <v>1</v>
      </c>
      <c r="L211" s="5">
        <v>0</v>
      </c>
      <c r="M211" s="12">
        <v>0</v>
      </c>
      <c r="N211" s="19">
        <v>-33.49</v>
      </c>
      <c r="O211" s="19" t="s">
        <v>234</v>
      </c>
    </row>
    <row r="212" spans="1:15" s="22" customFormat="1" ht="12.75" customHeight="1" x14ac:dyDescent="0.2">
      <c r="A212" s="19">
        <f t="shared" si="15"/>
        <v>178.7</v>
      </c>
      <c r="B212" s="19">
        <f t="shared" si="16"/>
        <v>4</v>
      </c>
      <c r="C212" s="19">
        <f t="shared" si="17"/>
        <v>4</v>
      </c>
      <c r="D212" s="19">
        <v>174.7</v>
      </c>
      <c r="E212" s="19">
        <v>182.7</v>
      </c>
      <c r="F212" s="5" t="s">
        <v>904</v>
      </c>
      <c r="G212" s="24">
        <v>48.2</v>
      </c>
      <c r="H212" s="24">
        <v>8.8000000000000007</v>
      </c>
      <c r="I212" s="5" t="s">
        <v>236</v>
      </c>
      <c r="J212" s="19" t="s">
        <v>250</v>
      </c>
      <c r="K212" s="5">
        <v>1</v>
      </c>
      <c r="L212" s="5">
        <v>0</v>
      </c>
      <c r="M212" s="12">
        <v>0</v>
      </c>
      <c r="N212" s="19">
        <v>-34.380000000000003</v>
      </c>
      <c r="O212" s="19" t="s">
        <v>234</v>
      </c>
    </row>
    <row r="213" spans="1:15" s="22" customFormat="1" ht="12.75" customHeight="1" x14ac:dyDescent="0.2">
      <c r="A213" s="19">
        <f t="shared" si="15"/>
        <v>178.7</v>
      </c>
      <c r="B213" s="19">
        <f t="shared" si="16"/>
        <v>4</v>
      </c>
      <c r="C213" s="19">
        <f t="shared" si="17"/>
        <v>4</v>
      </c>
      <c r="D213" s="19">
        <v>174.7</v>
      </c>
      <c r="E213" s="19">
        <v>182.7</v>
      </c>
      <c r="F213" s="5" t="s">
        <v>904</v>
      </c>
      <c r="G213" s="24">
        <v>48.2</v>
      </c>
      <c r="H213" s="24">
        <v>8.8000000000000007</v>
      </c>
      <c r="I213" s="5" t="s">
        <v>236</v>
      </c>
      <c r="J213" s="19" t="s">
        <v>251</v>
      </c>
      <c r="K213" s="5">
        <v>1</v>
      </c>
      <c r="L213" s="5">
        <v>0</v>
      </c>
      <c r="M213" s="12">
        <v>0</v>
      </c>
      <c r="N213" s="19">
        <v>-34.450000000000003</v>
      </c>
      <c r="O213" s="19" t="s">
        <v>234</v>
      </c>
    </row>
    <row r="214" spans="1:15" s="22" customFormat="1" ht="12.75" customHeight="1" x14ac:dyDescent="0.2">
      <c r="A214" s="19">
        <f t="shared" si="15"/>
        <v>178.7</v>
      </c>
      <c r="B214" s="19">
        <f t="shared" si="16"/>
        <v>4</v>
      </c>
      <c r="C214" s="19">
        <f t="shared" si="17"/>
        <v>4</v>
      </c>
      <c r="D214" s="19">
        <v>174.7</v>
      </c>
      <c r="E214" s="19">
        <v>182.7</v>
      </c>
      <c r="F214" s="5" t="s">
        <v>904</v>
      </c>
      <c r="G214" s="24">
        <v>48.2</v>
      </c>
      <c r="H214" s="24">
        <v>8.8000000000000007</v>
      </c>
      <c r="I214" s="5" t="s">
        <v>236</v>
      </c>
      <c r="J214" s="19" t="s">
        <v>252</v>
      </c>
      <c r="K214" s="5">
        <v>1</v>
      </c>
      <c r="L214" s="5">
        <v>0</v>
      </c>
      <c r="M214" s="12">
        <v>0</v>
      </c>
      <c r="N214" s="19">
        <v>-35.270000000000003</v>
      </c>
      <c r="O214" s="19" t="s">
        <v>234</v>
      </c>
    </row>
    <row r="215" spans="1:15" s="22" customFormat="1" ht="12.75" customHeight="1" x14ac:dyDescent="0.2">
      <c r="A215" s="19">
        <f t="shared" si="15"/>
        <v>178.7</v>
      </c>
      <c r="B215" s="19">
        <f t="shared" si="16"/>
        <v>4</v>
      </c>
      <c r="C215" s="19">
        <f t="shared" si="17"/>
        <v>4</v>
      </c>
      <c r="D215" s="19">
        <v>174.7</v>
      </c>
      <c r="E215" s="19">
        <v>182.7</v>
      </c>
      <c r="F215" s="5" t="s">
        <v>904</v>
      </c>
      <c r="G215" s="24">
        <v>48.2</v>
      </c>
      <c r="H215" s="24">
        <v>8.8000000000000007</v>
      </c>
      <c r="I215" s="5" t="s">
        <v>236</v>
      </c>
      <c r="J215" s="19" t="s">
        <v>253</v>
      </c>
      <c r="K215" s="5">
        <v>1</v>
      </c>
      <c r="L215" s="5">
        <v>0</v>
      </c>
      <c r="M215" s="12">
        <v>0</v>
      </c>
      <c r="N215" s="30">
        <v>-35.71</v>
      </c>
      <c r="O215" s="19" t="s">
        <v>234</v>
      </c>
    </row>
    <row r="216" spans="1:15" s="22" customFormat="1" ht="12.75" customHeight="1" x14ac:dyDescent="0.2">
      <c r="A216" s="19">
        <f t="shared" si="15"/>
        <v>178.7</v>
      </c>
      <c r="B216" s="19">
        <f t="shared" si="16"/>
        <v>4</v>
      </c>
      <c r="C216" s="19">
        <f t="shared" si="17"/>
        <v>4</v>
      </c>
      <c r="D216" s="19">
        <v>174.7</v>
      </c>
      <c r="E216" s="19">
        <v>182.7</v>
      </c>
      <c r="F216" s="5" t="s">
        <v>904</v>
      </c>
      <c r="G216" s="24">
        <v>48.2</v>
      </c>
      <c r="H216" s="24">
        <v>8.8000000000000007</v>
      </c>
      <c r="I216" s="5" t="s">
        <v>236</v>
      </c>
      <c r="J216" s="19" t="s">
        <v>254</v>
      </c>
      <c r="K216" s="5">
        <v>1</v>
      </c>
      <c r="L216" s="5">
        <v>0</v>
      </c>
      <c r="M216" s="12">
        <v>7</v>
      </c>
      <c r="N216" s="19">
        <v>-32.03</v>
      </c>
      <c r="O216" s="19" t="s">
        <v>234</v>
      </c>
    </row>
    <row r="217" spans="1:15" ht="12.75" customHeight="1" x14ac:dyDescent="0.2">
      <c r="A217" s="19">
        <f t="shared" si="15"/>
        <v>178.7</v>
      </c>
      <c r="B217" s="19">
        <f t="shared" si="16"/>
        <v>4</v>
      </c>
      <c r="C217" s="19">
        <f t="shared" si="17"/>
        <v>4</v>
      </c>
      <c r="D217" s="19">
        <v>174.7</v>
      </c>
      <c r="E217" s="19">
        <v>182.7</v>
      </c>
      <c r="F217" s="5" t="s">
        <v>904</v>
      </c>
      <c r="G217" s="24">
        <v>48.2</v>
      </c>
      <c r="H217" s="24">
        <v>8.8000000000000007</v>
      </c>
      <c r="I217" s="5" t="s">
        <v>236</v>
      </c>
      <c r="J217" s="19" t="s">
        <v>255</v>
      </c>
      <c r="K217" s="5">
        <v>1</v>
      </c>
      <c r="L217" s="5">
        <v>0</v>
      </c>
      <c r="M217" s="5">
        <v>7</v>
      </c>
      <c r="N217" s="19">
        <v>-30.88</v>
      </c>
      <c r="O217" s="19" t="s">
        <v>234</v>
      </c>
    </row>
    <row r="218" spans="1:15" ht="12.75" customHeight="1" x14ac:dyDescent="0.2">
      <c r="A218" s="19">
        <f t="shared" si="15"/>
        <v>178.7</v>
      </c>
      <c r="B218" s="19">
        <f t="shared" si="16"/>
        <v>4</v>
      </c>
      <c r="C218" s="19">
        <f t="shared" si="17"/>
        <v>4</v>
      </c>
      <c r="D218" s="19">
        <v>174.7</v>
      </c>
      <c r="E218" s="19">
        <v>182.7</v>
      </c>
      <c r="F218" s="5" t="s">
        <v>904</v>
      </c>
      <c r="G218" s="24">
        <v>48.2</v>
      </c>
      <c r="H218" s="24">
        <v>8.8000000000000007</v>
      </c>
      <c r="I218" s="5" t="s">
        <v>236</v>
      </c>
      <c r="J218" s="19" t="s">
        <v>256</v>
      </c>
      <c r="K218" s="5">
        <v>1</v>
      </c>
      <c r="L218" s="5">
        <v>0</v>
      </c>
      <c r="M218" s="5">
        <v>7</v>
      </c>
      <c r="N218" s="19">
        <v>-30.11</v>
      </c>
      <c r="O218" s="19" t="s">
        <v>234</v>
      </c>
    </row>
    <row r="219" spans="1:15" s="22" customFormat="1" ht="12.75" customHeight="1" x14ac:dyDescent="0.2">
      <c r="A219" s="19">
        <f t="shared" si="15"/>
        <v>178.7</v>
      </c>
      <c r="B219" s="19">
        <f t="shared" si="16"/>
        <v>4</v>
      </c>
      <c r="C219" s="19">
        <f t="shared" si="17"/>
        <v>4</v>
      </c>
      <c r="D219" s="19">
        <v>174.7</v>
      </c>
      <c r="E219" s="19">
        <v>182.7</v>
      </c>
      <c r="F219" s="5" t="s">
        <v>904</v>
      </c>
      <c r="G219" s="24">
        <v>48.2</v>
      </c>
      <c r="H219" s="24">
        <v>8.8000000000000007</v>
      </c>
      <c r="I219" s="5" t="s">
        <v>236</v>
      </c>
      <c r="J219" s="19" t="s">
        <v>257</v>
      </c>
      <c r="K219" s="5">
        <v>1</v>
      </c>
      <c r="L219" s="5">
        <v>0</v>
      </c>
      <c r="M219" s="5">
        <v>7</v>
      </c>
      <c r="N219" s="19">
        <v>-31.1</v>
      </c>
      <c r="O219" s="19" t="s">
        <v>234</v>
      </c>
    </row>
    <row r="220" spans="1:15" ht="12.75" customHeight="1" x14ac:dyDescent="0.2">
      <c r="A220" s="19">
        <f t="shared" si="15"/>
        <v>178.7</v>
      </c>
      <c r="B220" s="19">
        <f t="shared" si="16"/>
        <v>4</v>
      </c>
      <c r="C220" s="19">
        <f t="shared" si="17"/>
        <v>4</v>
      </c>
      <c r="D220" s="19">
        <v>174.7</v>
      </c>
      <c r="E220" s="19">
        <v>182.7</v>
      </c>
      <c r="F220" s="5" t="s">
        <v>904</v>
      </c>
      <c r="G220" s="24">
        <v>48.2</v>
      </c>
      <c r="H220" s="24">
        <v>8.8000000000000007</v>
      </c>
      <c r="I220" s="5" t="s">
        <v>236</v>
      </c>
      <c r="J220" s="19" t="s">
        <v>258</v>
      </c>
      <c r="K220" s="5">
        <v>1</v>
      </c>
      <c r="L220" s="5">
        <v>0</v>
      </c>
      <c r="M220" s="5">
        <v>7</v>
      </c>
      <c r="N220" s="19">
        <v>-31.86</v>
      </c>
      <c r="O220" s="19" t="s">
        <v>234</v>
      </c>
    </row>
    <row r="221" spans="1:15" ht="12.75" customHeight="1" x14ac:dyDescent="0.2">
      <c r="A221" s="19">
        <f t="shared" si="15"/>
        <v>178.7</v>
      </c>
      <c r="B221" s="19">
        <f t="shared" si="16"/>
        <v>4</v>
      </c>
      <c r="C221" s="19">
        <f t="shared" si="17"/>
        <v>4</v>
      </c>
      <c r="D221" s="19">
        <v>174.7</v>
      </c>
      <c r="E221" s="19">
        <v>182.7</v>
      </c>
      <c r="F221" s="5" t="s">
        <v>904</v>
      </c>
      <c r="G221" s="24">
        <v>48.2</v>
      </c>
      <c r="H221" s="24">
        <v>8.8000000000000007</v>
      </c>
      <c r="I221" s="5" t="s">
        <v>236</v>
      </c>
      <c r="J221" s="19" t="s">
        <v>259</v>
      </c>
      <c r="K221" s="5">
        <v>1</v>
      </c>
      <c r="L221" s="5">
        <v>0</v>
      </c>
      <c r="M221" s="5">
        <v>7</v>
      </c>
      <c r="N221" s="19">
        <v>-33.31</v>
      </c>
      <c r="O221" s="19" t="s">
        <v>234</v>
      </c>
    </row>
    <row r="222" spans="1:15" ht="12.75" customHeight="1" x14ac:dyDescent="0.2">
      <c r="A222" s="19">
        <v>179</v>
      </c>
      <c r="B222" s="19">
        <f t="shared" ref="B222:B243" si="18">ABS(A222-D222)</f>
        <v>4.9000000000000057</v>
      </c>
      <c r="C222" s="19">
        <f t="shared" ref="C222:C243" si="19">ABS(E222-A222)</f>
        <v>3.6999999999999886</v>
      </c>
      <c r="D222" s="19">
        <v>174.1</v>
      </c>
      <c r="E222" s="19">
        <v>182.7</v>
      </c>
      <c r="F222" s="5" t="s">
        <v>1006</v>
      </c>
      <c r="G222" s="24">
        <v>54.455399999999997</v>
      </c>
      <c r="H222" s="24">
        <v>-0.57550000000000001</v>
      </c>
      <c r="I222" s="5" t="s">
        <v>810</v>
      </c>
      <c r="J222" s="5" t="s">
        <v>260</v>
      </c>
      <c r="K222" s="5">
        <v>1</v>
      </c>
      <c r="L222" s="5">
        <v>1</v>
      </c>
      <c r="M222" s="12">
        <v>0</v>
      </c>
      <c r="N222" s="19">
        <v>-32.83</v>
      </c>
      <c r="O222" s="19" t="s">
        <v>229</v>
      </c>
    </row>
    <row r="223" spans="1:15" ht="12.75" customHeight="1" x14ac:dyDescent="0.2">
      <c r="A223" s="19">
        <v>179</v>
      </c>
      <c r="B223" s="19">
        <f t="shared" si="18"/>
        <v>4.9000000000000057</v>
      </c>
      <c r="C223" s="19">
        <f t="shared" si="19"/>
        <v>3.6999999999999886</v>
      </c>
      <c r="D223" s="19">
        <v>174.1</v>
      </c>
      <c r="E223" s="19">
        <v>182.7</v>
      </c>
      <c r="F223" s="5" t="s">
        <v>1006</v>
      </c>
      <c r="G223" s="24">
        <v>54.455399999999997</v>
      </c>
      <c r="H223" s="24">
        <v>-0.57550000000000001</v>
      </c>
      <c r="I223" s="5" t="s">
        <v>810</v>
      </c>
      <c r="J223" s="5" t="s">
        <v>261</v>
      </c>
      <c r="K223" s="5">
        <v>1</v>
      </c>
      <c r="L223" s="5">
        <v>1</v>
      </c>
      <c r="M223" s="12">
        <v>0</v>
      </c>
      <c r="N223" s="19">
        <v>-32.9</v>
      </c>
      <c r="O223" s="19" t="s">
        <v>229</v>
      </c>
    </row>
    <row r="224" spans="1:15" ht="12.75" customHeight="1" x14ac:dyDescent="0.2">
      <c r="A224" s="19">
        <v>180</v>
      </c>
      <c r="B224" s="19">
        <f t="shared" si="18"/>
        <v>5.9000000000000057</v>
      </c>
      <c r="C224" s="19">
        <f t="shared" si="19"/>
        <v>2.6999999999999886</v>
      </c>
      <c r="D224" s="19">
        <v>174.1</v>
      </c>
      <c r="E224" s="19">
        <v>182.7</v>
      </c>
      <c r="F224" s="5" t="s">
        <v>1006</v>
      </c>
      <c r="G224" s="24">
        <v>54.455399999999997</v>
      </c>
      <c r="H224" s="24">
        <v>-0.57550000000000001</v>
      </c>
      <c r="I224" s="5" t="s">
        <v>810</v>
      </c>
      <c r="J224" s="5" t="s">
        <v>262</v>
      </c>
      <c r="K224" s="5">
        <v>1</v>
      </c>
      <c r="L224" s="5">
        <v>1</v>
      </c>
      <c r="M224" s="12">
        <v>0</v>
      </c>
      <c r="N224" s="19">
        <v>-32.799999999999997</v>
      </c>
      <c r="O224" s="19" t="s">
        <v>229</v>
      </c>
    </row>
    <row r="225" spans="1:15" ht="12.75" customHeight="1" x14ac:dyDescent="0.2">
      <c r="A225" s="19">
        <v>180</v>
      </c>
      <c r="B225" s="19">
        <f t="shared" si="18"/>
        <v>5.9000000000000057</v>
      </c>
      <c r="C225" s="19">
        <f t="shared" si="19"/>
        <v>2.6999999999999886</v>
      </c>
      <c r="D225" s="19">
        <v>174.1</v>
      </c>
      <c r="E225" s="19">
        <v>182.7</v>
      </c>
      <c r="F225" s="5" t="s">
        <v>1006</v>
      </c>
      <c r="G225" s="24">
        <v>54.455399999999997</v>
      </c>
      <c r="H225" s="24">
        <v>-0.57550000000000001</v>
      </c>
      <c r="I225" s="5" t="s">
        <v>810</v>
      </c>
      <c r="J225" s="5" t="s">
        <v>263</v>
      </c>
      <c r="K225" s="5">
        <v>1</v>
      </c>
      <c r="L225" s="5">
        <v>1</v>
      </c>
      <c r="M225" s="12">
        <v>0</v>
      </c>
      <c r="N225" s="19">
        <v>-32.58</v>
      </c>
      <c r="O225" s="19" t="s">
        <v>229</v>
      </c>
    </row>
    <row r="226" spans="1:15" ht="12.75" customHeight="1" x14ac:dyDescent="0.2">
      <c r="A226" s="19">
        <v>181</v>
      </c>
      <c r="B226" s="19">
        <f t="shared" si="18"/>
        <v>6.9000000000000057</v>
      </c>
      <c r="C226" s="19">
        <f t="shared" si="19"/>
        <v>1.6999999999999886</v>
      </c>
      <c r="D226" s="19">
        <v>174.1</v>
      </c>
      <c r="E226" s="19">
        <v>182.7</v>
      </c>
      <c r="F226" s="5" t="s">
        <v>1006</v>
      </c>
      <c r="G226" s="24">
        <v>54.455399999999997</v>
      </c>
      <c r="H226" s="24">
        <v>-0.57550000000000001</v>
      </c>
      <c r="I226" s="5" t="s">
        <v>810</v>
      </c>
      <c r="J226" s="5" t="s">
        <v>264</v>
      </c>
      <c r="K226" s="5">
        <v>1</v>
      </c>
      <c r="L226" s="5">
        <v>1</v>
      </c>
      <c r="M226" s="12">
        <v>0</v>
      </c>
      <c r="N226" s="19">
        <v>-33.06</v>
      </c>
      <c r="O226" s="19" t="s">
        <v>229</v>
      </c>
    </row>
    <row r="227" spans="1:15" ht="12.75" customHeight="1" x14ac:dyDescent="0.2">
      <c r="A227" s="19">
        <v>181</v>
      </c>
      <c r="B227" s="19">
        <f t="shared" si="18"/>
        <v>6.9000000000000057</v>
      </c>
      <c r="C227" s="19">
        <f t="shared" si="19"/>
        <v>1.6999999999999886</v>
      </c>
      <c r="D227" s="19">
        <v>174.1</v>
      </c>
      <c r="E227" s="19">
        <v>182.7</v>
      </c>
      <c r="F227" s="5" t="s">
        <v>1006</v>
      </c>
      <c r="G227" s="24">
        <v>54.455399999999997</v>
      </c>
      <c r="H227" s="24">
        <v>-0.57550000000000001</v>
      </c>
      <c r="I227" s="5" t="s">
        <v>810</v>
      </c>
      <c r="J227" s="5" t="s">
        <v>265</v>
      </c>
      <c r="K227" s="5">
        <v>1</v>
      </c>
      <c r="L227" s="5">
        <v>1</v>
      </c>
      <c r="M227" s="12">
        <v>0</v>
      </c>
      <c r="N227" s="19">
        <v>-32.68</v>
      </c>
      <c r="O227" s="19" t="s">
        <v>229</v>
      </c>
    </row>
    <row r="228" spans="1:15" ht="12.75" customHeight="1" x14ac:dyDescent="0.2">
      <c r="A228" s="19">
        <v>182</v>
      </c>
      <c r="B228" s="19">
        <f t="shared" si="18"/>
        <v>7.9000000000000057</v>
      </c>
      <c r="C228" s="19">
        <f t="shared" si="19"/>
        <v>0.69999999999998863</v>
      </c>
      <c r="D228" s="19">
        <v>174.1</v>
      </c>
      <c r="E228" s="19">
        <v>182.7</v>
      </c>
      <c r="F228" s="5" t="s">
        <v>1006</v>
      </c>
      <c r="G228" s="24">
        <v>54.455399999999997</v>
      </c>
      <c r="H228" s="24">
        <v>-0.57550000000000001</v>
      </c>
      <c r="I228" s="5" t="s">
        <v>810</v>
      </c>
      <c r="J228" s="5" t="s">
        <v>266</v>
      </c>
      <c r="K228" s="5">
        <v>1</v>
      </c>
      <c r="L228" s="5">
        <v>1</v>
      </c>
      <c r="M228" s="12">
        <v>0</v>
      </c>
      <c r="N228" s="19">
        <v>-32.630000000000003</v>
      </c>
      <c r="O228" s="19" t="s">
        <v>229</v>
      </c>
    </row>
    <row r="229" spans="1:15" ht="12.75" customHeight="1" x14ac:dyDescent="0.2">
      <c r="A229" s="19">
        <v>182</v>
      </c>
      <c r="B229" s="19">
        <f t="shared" si="18"/>
        <v>7.9000000000000057</v>
      </c>
      <c r="C229" s="19">
        <f t="shared" si="19"/>
        <v>0.69999999999998863</v>
      </c>
      <c r="D229" s="19">
        <v>174.1</v>
      </c>
      <c r="E229" s="19">
        <v>182.7</v>
      </c>
      <c r="F229" s="5" t="s">
        <v>1006</v>
      </c>
      <c r="G229" s="24">
        <v>54.455399999999997</v>
      </c>
      <c r="H229" s="24">
        <v>-0.57550000000000001</v>
      </c>
      <c r="I229" s="5" t="s">
        <v>810</v>
      </c>
      <c r="J229" s="5" t="s">
        <v>1009</v>
      </c>
      <c r="K229" s="5">
        <v>1</v>
      </c>
      <c r="L229" s="5">
        <v>1</v>
      </c>
      <c r="M229" s="12">
        <v>0</v>
      </c>
      <c r="N229" s="19">
        <v>-30.86</v>
      </c>
      <c r="O229" s="19" t="s">
        <v>229</v>
      </c>
    </row>
    <row r="230" spans="1:15" ht="12.75" customHeight="1" x14ac:dyDescent="0.2">
      <c r="A230" s="19">
        <v>182</v>
      </c>
      <c r="B230" s="19">
        <f t="shared" si="18"/>
        <v>7.9000000000000057</v>
      </c>
      <c r="C230" s="19">
        <f t="shared" si="19"/>
        <v>0.69999999999998863</v>
      </c>
      <c r="D230" s="19">
        <v>174.1</v>
      </c>
      <c r="E230" s="19">
        <v>182.7</v>
      </c>
      <c r="F230" s="5" t="s">
        <v>1006</v>
      </c>
      <c r="G230" s="24">
        <v>54.455399999999997</v>
      </c>
      <c r="H230" s="24">
        <v>-0.57550000000000001</v>
      </c>
      <c r="I230" s="5" t="s">
        <v>810</v>
      </c>
      <c r="J230" s="5" t="s">
        <v>1010</v>
      </c>
      <c r="K230" s="5">
        <v>1</v>
      </c>
      <c r="L230" s="5">
        <v>1</v>
      </c>
      <c r="M230" s="12">
        <v>0</v>
      </c>
      <c r="N230" s="19">
        <v>-31.05</v>
      </c>
      <c r="O230" s="19" t="s">
        <v>229</v>
      </c>
    </row>
    <row r="231" spans="1:15" ht="12.75" customHeight="1" x14ac:dyDescent="0.2">
      <c r="A231" s="19">
        <v>182</v>
      </c>
      <c r="B231" s="19">
        <f t="shared" si="18"/>
        <v>7.9000000000000057</v>
      </c>
      <c r="C231" s="19">
        <f t="shared" si="19"/>
        <v>0.69999999999998863</v>
      </c>
      <c r="D231" s="19">
        <v>174.1</v>
      </c>
      <c r="E231" s="19">
        <v>182.7</v>
      </c>
      <c r="F231" s="5" t="s">
        <v>1006</v>
      </c>
      <c r="G231" s="24">
        <v>54.455399999999997</v>
      </c>
      <c r="H231" s="24">
        <v>-0.57550000000000001</v>
      </c>
      <c r="I231" s="5" t="s">
        <v>810</v>
      </c>
      <c r="J231" s="5" t="s">
        <v>1011</v>
      </c>
      <c r="K231" s="5">
        <v>1</v>
      </c>
      <c r="L231" s="5">
        <v>1</v>
      </c>
      <c r="M231" s="12">
        <v>0</v>
      </c>
      <c r="N231" s="19">
        <v>-31.17</v>
      </c>
      <c r="O231" s="19" t="s">
        <v>229</v>
      </c>
    </row>
    <row r="232" spans="1:15" ht="12.75" customHeight="1" x14ac:dyDescent="0.2">
      <c r="A232" s="19">
        <v>182</v>
      </c>
      <c r="B232" s="19">
        <f t="shared" si="18"/>
        <v>7.9000000000000057</v>
      </c>
      <c r="C232" s="19">
        <f t="shared" si="19"/>
        <v>0.69999999999998863</v>
      </c>
      <c r="D232" s="19">
        <v>174.1</v>
      </c>
      <c r="E232" s="19">
        <v>182.7</v>
      </c>
      <c r="F232" s="5" t="s">
        <v>1006</v>
      </c>
      <c r="G232" s="24">
        <v>54.455399999999997</v>
      </c>
      <c r="H232" s="24">
        <v>-0.57550000000000001</v>
      </c>
      <c r="I232" s="5" t="s">
        <v>810</v>
      </c>
      <c r="J232" s="5" t="s">
        <v>1012</v>
      </c>
      <c r="K232" s="5">
        <v>1</v>
      </c>
      <c r="L232" s="5">
        <v>1</v>
      </c>
      <c r="M232" s="12">
        <v>0</v>
      </c>
      <c r="N232" s="19">
        <v>-31.31</v>
      </c>
      <c r="O232" s="19" t="s">
        <v>229</v>
      </c>
    </row>
    <row r="233" spans="1:15" ht="12.75" customHeight="1" x14ac:dyDescent="0.2">
      <c r="A233" s="19">
        <v>184</v>
      </c>
      <c r="B233" s="19">
        <f t="shared" si="18"/>
        <v>2</v>
      </c>
      <c r="C233" s="19">
        <f t="shared" si="19"/>
        <v>2</v>
      </c>
      <c r="D233" s="19">
        <v>182</v>
      </c>
      <c r="E233" s="19">
        <v>186</v>
      </c>
      <c r="F233" s="5" t="s">
        <v>1013</v>
      </c>
      <c r="G233" s="24" t="s">
        <v>999</v>
      </c>
      <c r="H233" s="24" t="s">
        <v>1000</v>
      </c>
      <c r="I233" s="5" t="s">
        <v>1015</v>
      </c>
      <c r="J233" s="5" t="s">
        <v>1014</v>
      </c>
      <c r="K233" s="5">
        <v>0</v>
      </c>
      <c r="L233" s="5">
        <v>0</v>
      </c>
      <c r="M233" s="12">
        <v>0</v>
      </c>
      <c r="N233" s="19">
        <v>-31.1</v>
      </c>
      <c r="O233" s="19" t="s">
        <v>214</v>
      </c>
    </row>
    <row r="234" spans="1:15" ht="12.75" customHeight="1" x14ac:dyDescent="0.2">
      <c r="A234" s="19">
        <v>184</v>
      </c>
      <c r="B234" s="19">
        <f t="shared" si="18"/>
        <v>2</v>
      </c>
      <c r="C234" s="19">
        <f t="shared" si="19"/>
        <v>2</v>
      </c>
      <c r="D234" s="19">
        <v>182</v>
      </c>
      <c r="E234" s="19">
        <v>186</v>
      </c>
      <c r="F234" s="5" t="s">
        <v>1013</v>
      </c>
      <c r="G234" s="24" t="s">
        <v>999</v>
      </c>
      <c r="H234" s="24" t="s">
        <v>1000</v>
      </c>
      <c r="I234" s="5" t="s">
        <v>276</v>
      </c>
      <c r="J234" s="5" t="s">
        <v>275</v>
      </c>
      <c r="K234" s="5">
        <v>0</v>
      </c>
      <c r="L234" s="5">
        <v>0</v>
      </c>
      <c r="M234" s="12">
        <v>0</v>
      </c>
      <c r="N234" s="19">
        <v>-30.7</v>
      </c>
      <c r="O234" s="19" t="s">
        <v>214</v>
      </c>
    </row>
    <row r="235" spans="1:15" ht="12.75" customHeight="1" x14ac:dyDescent="0.2">
      <c r="A235" s="19">
        <v>184</v>
      </c>
      <c r="B235" s="19">
        <f t="shared" si="18"/>
        <v>2</v>
      </c>
      <c r="C235" s="19">
        <f t="shared" si="19"/>
        <v>2</v>
      </c>
      <c r="D235" s="19">
        <v>182</v>
      </c>
      <c r="E235" s="19">
        <v>186</v>
      </c>
      <c r="F235" s="5" t="s">
        <v>1013</v>
      </c>
      <c r="G235" s="24" t="s">
        <v>999</v>
      </c>
      <c r="H235" s="24" t="s">
        <v>1000</v>
      </c>
      <c r="I235" s="5" t="s">
        <v>1015</v>
      </c>
      <c r="J235" s="5" t="s">
        <v>1016</v>
      </c>
      <c r="K235" s="5">
        <v>0</v>
      </c>
      <c r="L235" s="5">
        <v>0</v>
      </c>
      <c r="M235" s="12">
        <v>0</v>
      </c>
      <c r="N235" s="19">
        <v>-30.9</v>
      </c>
      <c r="O235" s="19" t="s">
        <v>214</v>
      </c>
    </row>
    <row r="236" spans="1:15" ht="12.75" customHeight="1" x14ac:dyDescent="0.2">
      <c r="A236" s="19">
        <v>186.75</v>
      </c>
      <c r="B236" s="19">
        <f t="shared" si="18"/>
        <v>4.0500000000000114</v>
      </c>
      <c r="C236" s="19">
        <f t="shared" si="19"/>
        <v>4.0500000000000114</v>
      </c>
      <c r="D236" s="19">
        <v>182.7</v>
      </c>
      <c r="E236" s="19">
        <v>190.8</v>
      </c>
      <c r="F236" s="5" t="s">
        <v>1017</v>
      </c>
      <c r="G236" s="24" t="s">
        <v>999</v>
      </c>
      <c r="H236" s="24" t="s">
        <v>1000</v>
      </c>
      <c r="I236" s="5" t="s">
        <v>1019</v>
      </c>
      <c r="J236" s="5" t="s">
        <v>1018</v>
      </c>
      <c r="K236" s="5">
        <v>0</v>
      </c>
      <c r="L236" s="5">
        <v>0</v>
      </c>
      <c r="M236" s="12">
        <v>0</v>
      </c>
      <c r="N236" s="19">
        <v>-31.5</v>
      </c>
      <c r="O236" s="19" t="s">
        <v>1020</v>
      </c>
    </row>
    <row r="237" spans="1:15" ht="12.75" customHeight="1" x14ac:dyDescent="0.2">
      <c r="A237" s="19">
        <v>186.75</v>
      </c>
      <c r="B237" s="19">
        <f t="shared" si="18"/>
        <v>4.0500000000000114</v>
      </c>
      <c r="C237" s="19">
        <f t="shared" si="19"/>
        <v>4.0500000000000114</v>
      </c>
      <c r="D237" s="19">
        <v>182.7</v>
      </c>
      <c r="E237" s="19">
        <v>190.8</v>
      </c>
      <c r="F237" s="5" t="s">
        <v>1017</v>
      </c>
      <c r="G237" s="24" t="s">
        <v>999</v>
      </c>
      <c r="H237" s="24" t="s">
        <v>1000</v>
      </c>
      <c r="I237" s="5" t="s">
        <v>220</v>
      </c>
      <c r="J237" s="5" t="s">
        <v>1021</v>
      </c>
      <c r="K237" s="5">
        <v>0</v>
      </c>
      <c r="L237" s="5">
        <v>0</v>
      </c>
      <c r="M237" s="12">
        <v>0</v>
      </c>
      <c r="N237" s="19">
        <v>-31.6</v>
      </c>
      <c r="O237" s="19" t="s">
        <v>214</v>
      </c>
    </row>
    <row r="238" spans="1:15" ht="12.75" customHeight="1" x14ac:dyDescent="0.2">
      <c r="A238" s="19">
        <v>186.75</v>
      </c>
      <c r="B238" s="19">
        <f t="shared" si="18"/>
        <v>4.0500000000000114</v>
      </c>
      <c r="C238" s="19">
        <f t="shared" si="19"/>
        <v>4.0500000000000114</v>
      </c>
      <c r="D238" s="19">
        <v>182.7</v>
      </c>
      <c r="E238" s="19">
        <v>190.8</v>
      </c>
      <c r="F238" s="5" t="s">
        <v>1017</v>
      </c>
      <c r="G238" s="24" t="s">
        <v>999</v>
      </c>
      <c r="H238" s="24" t="s">
        <v>1000</v>
      </c>
      <c r="I238" s="5" t="s">
        <v>220</v>
      </c>
      <c r="J238" s="5" t="s">
        <v>1022</v>
      </c>
      <c r="K238" s="5">
        <v>0</v>
      </c>
      <c r="L238" s="5">
        <v>0</v>
      </c>
      <c r="M238" s="12">
        <v>0</v>
      </c>
      <c r="N238" s="19">
        <v>-31.5</v>
      </c>
      <c r="O238" s="19" t="s">
        <v>214</v>
      </c>
    </row>
    <row r="239" spans="1:15" ht="12.75" customHeight="1" x14ac:dyDescent="0.2">
      <c r="A239" s="19">
        <v>186.75</v>
      </c>
      <c r="B239" s="19">
        <f t="shared" si="18"/>
        <v>4.0500000000000114</v>
      </c>
      <c r="C239" s="19">
        <f t="shared" si="19"/>
        <v>4.0500000000000114</v>
      </c>
      <c r="D239" s="19">
        <v>182.7</v>
      </c>
      <c r="E239" s="19">
        <v>190.8</v>
      </c>
      <c r="F239" s="5" t="s">
        <v>1017</v>
      </c>
      <c r="G239" s="24" t="s">
        <v>999</v>
      </c>
      <c r="H239" s="24" t="s">
        <v>1000</v>
      </c>
      <c r="I239" s="5" t="s">
        <v>216</v>
      </c>
      <c r="J239" s="5" t="s">
        <v>1023</v>
      </c>
      <c r="K239" s="5">
        <v>0</v>
      </c>
      <c r="L239" s="5">
        <v>0</v>
      </c>
      <c r="M239" s="12">
        <v>0</v>
      </c>
      <c r="N239" s="19">
        <v>-32.6</v>
      </c>
      <c r="O239" s="19" t="s">
        <v>214</v>
      </c>
    </row>
    <row r="240" spans="1:15" ht="12.75" customHeight="1" x14ac:dyDescent="0.2">
      <c r="A240" s="19">
        <v>186.75</v>
      </c>
      <c r="B240" s="19">
        <f t="shared" si="18"/>
        <v>4.0500000000000114</v>
      </c>
      <c r="C240" s="19">
        <f t="shared" si="19"/>
        <v>4.0500000000000114</v>
      </c>
      <c r="D240" s="19">
        <v>182.7</v>
      </c>
      <c r="E240" s="19">
        <v>190.8</v>
      </c>
      <c r="F240" s="5" t="s">
        <v>1017</v>
      </c>
      <c r="G240" s="24" t="s">
        <v>999</v>
      </c>
      <c r="H240" s="24" t="s">
        <v>1000</v>
      </c>
      <c r="I240" s="5" t="s">
        <v>216</v>
      </c>
      <c r="J240" s="5" t="s">
        <v>1024</v>
      </c>
      <c r="K240" s="5">
        <v>0</v>
      </c>
      <c r="L240" s="5">
        <v>0</v>
      </c>
      <c r="M240" s="12">
        <v>0</v>
      </c>
      <c r="N240" s="19">
        <v>-32.9</v>
      </c>
      <c r="O240" s="19" t="s">
        <v>214</v>
      </c>
    </row>
    <row r="241" spans="1:15" ht="12.75" customHeight="1" x14ac:dyDescent="0.2">
      <c r="A241" s="19">
        <v>188</v>
      </c>
      <c r="B241" s="19">
        <f t="shared" si="18"/>
        <v>5</v>
      </c>
      <c r="C241" s="19">
        <f t="shared" si="19"/>
        <v>2.8000000000000114</v>
      </c>
      <c r="D241" s="19">
        <v>183</v>
      </c>
      <c r="E241" s="19">
        <v>190.8</v>
      </c>
      <c r="F241" s="5" t="s">
        <v>1013</v>
      </c>
      <c r="G241" s="24" t="s">
        <v>999</v>
      </c>
      <c r="H241" s="24" t="s">
        <v>1000</v>
      </c>
      <c r="I241" s="5" t="s">
        <v>1015</v>
      </c>
      <c r="J241" s="5" t="s">
        <v>1025</v>
      </c>
      <c r="K241" s="5">
        <v>0</v>
      </c>
      <c r="L241" s="5">
        <v>0</v>
      </c>
      <c r="M241" s="12">
        <v>0</v>
      </c>
      <c r="N241" s="19">
        <v>-30.9</v>
      </c>
      <c r="O241" s="19" t="s">
        <v>214</v>
      </c>
    </row>
    <row r="242" spans="1:15" ht="12.75" customHeight="1" x14ac:dyDescent="0.2">
      <c r="A242" s="19">
        <v>188</v>
      </c>
      <c r="B242" s="19">
        <f t="shared" si="18"/>
        <v>5</v>
      </c>
      <c r="C242" s="19">
        <f t="shared" si="19"/>
        <v>2.8000000000000114</v>
      </c>
      <c r="D242" s="19">
        <v>183</v>
      </c>
      <c r="E242" s="19">
        <v>190.8</v>
      </c>
      <c r="F242" s="5" t="s">
        <v>1013</v>
      </c>
      <c r="G242" s="24" t="s">
        <v>999</v>
      </c>
      <c r="H242" s="24" t="s">
        <v>1000</v>
      </c>
      <c r="I242" s="5" t="s">
        <v>1015</v>
      </c>
      <c r="J242" s="5" t="s">
        <v>1026</v>
      </c>
      <c r="K242" s="5">
        <v>0</v>
      </c>
      <c r="L242" s="5">
        <v>0</v>
      </c>
      <c r="M242" s="12">
        <v>0</v>
      </c>
      <c r="N242" s="19">
        <v>-31.5</v>
      </c>
      <c r="O242" s="19" t="s">
        <v>214</v>
      </c>
    </row>
    <row r="243" spans="1:15" ht="12.75" customHeight="1" x14ac:dyDescent="0.2">
      <c r="A243" s="19">
        <v>188</v>
      </c>
      <c r="B243" s="19">
        <f t="shared" si="18"/>
        <v>5</v>
      </c>
      <c r="C243" s="19">
        <f t="shared" si="19"/>
        <v>2.8000000000000114</v>
      </c>
      <c r="D243" s="19">
        <v>183</v>
      </c>
      <c r="E243" s="19">
        <v>190.8</v>
      </c>
      <c r="F243" s="5" t="s">
        <v>1013</v>
      </c>
      <c r="G243" s="24" t="s">
        <v>999</v>
      </c>
      <c r="H243" s="24" t="s">
        <v>1000</v>
      </c>
      <c r="I243" s="5" t="s">
        <v>216</v>
      </c>
      <c r="J243" s="5" t="s">
        <v>1027</v>
      </c>
      <c r="K243" s="5">
        <v>0</v>
      </c>
      <c r="L243" s="5">
        <v>0</v>
      </c>
      <c r="M243" s="12">
        <v>0</v>
      </c>
      <c r="N243" s="19">
        <v>-29</v>
      </c>
      <c r="O243" s="19" t="s">
        <v>214</v>
      </c>
    </row>
    <row r="244" spans="1:15" ht="12.75" customHeight="1" x14ac:dyDescent="0.2">
      <c r="A244" s="19">
        <v>188.416533708744</v>
      </c>
      <c r="B244" s="19">
        <v>0</v>
      </c>
      <c r="C244" s="19">
        <v>0</v>
      </c>
      <c r="D244" s="19">
        <v>188.416533708744</v>
      </c>
      <c r="E244" s="19">
        <v>188.416533708744</v>
      </c>
      <c r="F244" s="5" t="s">
        <v>915</v>
      </c>
      <c r="G244" s="24">
        <v>53.25</v>
      </c>
      <c r="H244" s="24">
        <v>-2.15</v>
      </c>
      <c r="I244" s="5" t="s">
        <v>288</v>
      </c>
      <c r="J244" s="5" t="s">
        <v>287</v>
      </c>
      <c r="K244" s="5">
        <v>1</v>
      </c>
      <c r="L244" s="5">
        <v>0</v>
      </c>
      <c r="M244" s="12">
        <v>0</v>
      </c>
      <c r="N244" s="19">
        <v>-32.097999999999999</v>
      </c>
      <c r="O244" s="19" t="s">
        <v>286</v>
      </c>
    </row>
    <row r="245" spans="1:15" ht="12.75" customHeight="1" x14ac:dyDescent="0.2">
      <c r="A245" s="19">
        <v>188.68660409823201</v>
      </c>
      <c r="B245" s="19">
        <v>0</v>
      </c>
      <c r="C245" s="19">
        <v>0</v>
      </c>
      <c r="D245" s="19">
        <v>188.68660409823201</v>
      </c>
      <c r="E245" s="19">
        <v>188.68660409823201</v>
      </c>
      <c r="F245" s="5" t="s">
        <v>915</v>
      </c>
      <c r="G245" s="24">
        <v>53.25</v>
      </c>
      <c r="H245" s="24">
        <v>-2.15</v>
      </c>
      <c r="I245" s="5" t="s">
        <v>288</v>
      </c>
      <c r="J245" s="5" t="s">
        <v>289</v>
      </c>
      <c r="K245" s="5">
        <v>1</v>
      </c>
      <c r="L245" s="5">
        <v>0</v>
      </c>
      <c r="M245" s="12">
        <v>0</v>
      </c>
      <c r="N245" s="19">
        <v>-32.278500000000001</v>
      </c>
      <c r="O245" s="19" t="s">
        <v>286</v>
      </c>
    </row>
    <row r="246" spans="1:15" ht="12.75" customHeight="1" x14ac:dyDescent="0.2">
      <c r="A246" s="19">
        <v>188.95805099327401</v>
      </c>
      <c r="B246" s="19">
        <v>0</v>
      </c>
      <c r="C246" s="19">
        <v>0</v>
      </c>
      <c r="D246" s="19">
        <v>188.95805099327401</v>
      </c>
      <c r="E246" s="19">
        <v>188.95805099327401</v>
      </c>
      <c r="F246" s="5" t="s">
        <v>915</v>
      </c>
      <c r="G246" s="24">
        <v>53.25</v>
      </c>
      <c r="H246" s="24">
        <v>-2.15</v>
      </c>
      <c r="I246" s="5" t="s">
        <v>288</v>
      </c>
      <c r="J246" s="5" t="s">
        <v>290</v>
      </c>
      <c r="K246" s="5">
        <v>1</v>
      </c>
      <c r="L246" s="5">
        <v>0</v>
      </c>
      <c r="M246" s="12">
        <v>0</v>
      </c>
      <c r="N246" s="19">
        <v>-32.228000000000002</v>
      </c>
      <c r="O246" s="19" t="s">
        <v>286</v>
      </c>
    </row>
    <row r="247" spans="1:15" ht="12.75" customHeight="1" x14ac:dyDescent="0.2">
      <c r="A247" s="19">
        <v>189.229773189426</v>
      </c>
      <c r="B247" s="19">
        <v>0</v>
      </c>
      <c r="C247" s="19">
        <v>0</v>
      </c>
      <c r="D247" s="19">
        <v>189.229773189426</v>
      </c>
      <c r="E247" s="19">
        <v>189.229773189426</v>
      </c>
      <c r="F247" s="5" t="s">
        <v>915</v>
      </c>
      <c r="G247" s="24">
        <v>53.25</v>
      </c>
      <c r="H247" s="24">
        <v>-2.15</v>
      </c>
      <c r="I247" s="5" t="s">
        <v>288</v>
      </c>
      <c r="J247" s="5" t="s">
        <v>291</v>
      </c>
      <c r="K247" s="5">
        <v>1</v>
      </c>
      <c r="L247" s="5">
        <v>0</v>
      </c>
      <c r="M247" s="12">
        <v>0</v>
      </c>
      <c r="N247" s="19">
        <v>-32.904499999999999</v>
      </c>
      <c r="O247" s="19" t="s">
        <v>286</v>
      </c>
    </row>
    <row r="248" spans="1:15" ht="12.75" customHeight="1" x14ac:dyDescent="0.2">
      <c r="A248" s="19">
        <v>189.29501955263601</v>
      </c>
      <c r="B248" s="19">
        <v>0</v>
      </c>
      <c r="C248" s="19">
        <v>0</v>
      </c>
      <c r="D248" s="19">
        <v>189.29501955263601</v>
      </c>
      <c r="E248" s="19">
        <v>189.29501955263601</v>
      </c>
      <c r="F248" s="5" t="s">
        <v>915</v>
      </c>
      <c r="G248" s="24">
        <v>53.25</v>
      </c>
      <c r="H248" s="24">
        <v>-2.15</v>
      </c>
      <c r="I248" s="5" t="s">
        <v>288</v>
      </c>
      <c r="J248" s="5" t="s">
        <v>292</v>
      </c>
      <c r="K248" s="5">
        <v>1</v>
      </c>
      <c r="L248" s="5">
        <v>0</v>
      </c>
      <c r="M248" s="12">
        <v>0</v>
      </c>
      <c r="N248" s="19">
        <v>-31.978333333333335</v>
      </c>
      <c r="O248" s="19" t="s">
        <v>286</v>
      </c>
    </row>
    <row r="249" spans="1:15" ht="12.75" customHeight="1" x14ac:dyDescent="0.2">
      <c r="A249" s="19">
        <v>189.32117315814199</v>
      </c>
      <c r="B249" s="19">
        <v>0</v>
      </c>
      <c r="C249" s="19">
        <v>0</v>
      </c>
      <c r="D249" s="19">
        <v>189.32117315814199</v>
      </c>
      <c r="E249" s="19">
        <v>189.32117315814199</v>
      </c>
      <c r="F249" s="5" t="s">
        <v>915</v>
      </c>
      <c r="G249" s="24">
        <v>53.25</v>
      </c>
      <c r="H249" s="24">
        <v>-2.15</v>
      </c>
      <c r="I249" s="5" t="s">
        <v>288</v>
      </c>
      <c r="J249" s="5" t="s">
        <v>293</v>
      </c>
      <c r="K249" s="5">
        <v>1</v>
      </c>
      <c r="L249" s="5">
        <v>0</v>
      </c>
      <c r="M249" s="12">
        <v>0</v>
      </c>
      <c r="N249" s="19">
        <v>-32.654499999999999</v>
      </c>
      <c r="O249" s="19" t="s">
        <v>286</v>
      </c>
    </row>
    <row r="250" spans="1:15" ht="12.75" customHeight="1" x14ac:dyDescent="0.2">
      <c r="A250" s="19">
        <v>189.37045205693701</v>
      </c>
      <c r="B250" s="19">
        <v>0</v>
      </c>
      <c r="C250" s="19">
        <v>0</v>
      </c>
      <c r="D250" s="19">
        <v>189.37045205693701</v>
      </c>
      <c r="E250" s="19">
        <v>189.37045205693701</v>
      </c>
      <c r="F250" s="5" t="s">
        <v>915</v>
      </c>
      <c r="G250" s="24">
        <v>53.25</v>
      </c>
      <c r="H250" s="24">
        <v>-2.15</v>
      </c>
      <c r="I250" s="5" t="s">
        <v>288</v>
      </c>
      <c r="J250" s="5" t="s">
        <v>294</v>
      </c>
      <c r="K250" s="5">
        <v>1</v>
      </c>
      <c r="L250" s="5">
        <v>0</v>
      </c>
      <c r="M250" s="12">
        <v>0</v>
      </c>
      <c r="N250" s="19">
        <v>-32.579499999999996</v>
      </c>
      <c r="O250" s="19" t="s">
        <v>286</v>
      </c>
    </row>
    <row r="251" spans="1:15" ht="12.75" customHeight="1" x14ac:dyDescent="0.2">
      <c r="A251" s="19">
        <v>189.39275144689501</v>
      </c>
      <c r="B251" s="19">
        <v>0</v>
      </c>
      <c r="C251" s="19">
        <v>0</v>
      </c>
      <c r="D251" s="19">
        <v>189.39275144689501</v>
      </c>
      <c r="E251" s="19">
        <v>189.39275144689501</v>
      </c>
      <c r="F251" s="5" t="s">
        <v>915</v>
      </c>
      <c r="G251" s="24">
        <v>53.25</v>
      </c>
      <c r="H251" s="24">
        <v>-2.15</v>
      </c>
      <c r="I251" s="5" t="s">
        <v>288</v>
      </c>
      <c r="J251" s="5" t="s">
        <v>295</v>
      </c>
      <c r="K251" s="5">
        <v>1</v>
      </c>
      <c r="L251" s="5">
        <v>0</v>
      </c>
      <c r="M251" s="12">
        <v>0</v>
      </c>
      <c r="N251" s="19">
        <v>-31.707999999999998</v>
      </c>
      <c r="O251" s="19" t="s">
        <v>286</v>
      </c>
    </row>
    <row r="252" spans="1:15" ht="12.75" customHeight="1" x14ac:dyDescent="0.2">
      <c r="A252" s="19">
        <v>189.439002033474</v>
      </c>
      <c r="B252" s="19">
        <v>0</v>
      </c>
      <c r="C252" s="19">
        <v>0</v>
      </c>
      <c r="D252" s="19">
        <v>189.439002033474</v>
      </c>
      <c r="E252" s="19">
        <v>189.439002033474</v>
      </c>
      <c r="F252" s="5" t="s">
        <v>915</v>
      </c>
      <c r="G252" s="24">
        <v>53.25</v>
      </c>
      <c r="H252" s="24">
        <v>-2.15</v>
      </c>
      <c r="I252" s="5" t="s">
        <v>288</v>
      </c>
      <c r="J252" s="5" t="s">
        <v>296</v>
      </c>
      <c r="K252" s="5">
        <v>1</v>
      </c>
      <c r="L252" s="5">
        <v>0</v>
      </c>
      <c r="M252" s="12">
        <v>0</v>
      </c>
      <c r="N252" s="19">
        <v>-33.865000000000002</v>
      </c>
      <c r="O252" s="19" t="s">
        <v>286</v>
      </c>
    </row>
    <row r="253" spans="1:15" ht="12.75" customHeight="1" x14ac:dyDescent="0.2">
      <c r="A253" s="19">
        <v>189.51058032222701</v>
      </c>
      <c r="B253" s="19">
        <v>0</v>
      </c>
      <c r="C253" s="19">
        <v>0</v>
      </c>
      <c r="D253" s="19">
        <v>189.51058032222701</v>
      </c>
      <c r="E253" s="19">
        <v>189.51058032222701</v>
      </c>
      <c r="F253" s="5" t="s">
        <v>915</v>
      </c>
      <c r="G253" s="24">
        <v>53.25</v>
      </c>
      <c r="H253" s="24">
        <v>-2.15</v>
      </c>
      <c r="I253" s="5" t="s">
        <v>288</v>
      </c>
      <c r="J253" s="5" t="s">
        <v>297</v>
      </c>
      <c r="K253" s="5">
        <v>1</v>
      </c>
      <c r="L253" s="5">
        <v>0</v>
      </c>
      <c r="M253" s="12">
        <v>0</v>
      </c>
      <c r="N253" s="19">
        <v>-32.722499999999997</v>
      </c>
      <c r="O253" s="19" t="s">
        <v>286</v>
      </c>
    </row>
    <row r="254" spans="1:15" ht="12.75" customHeight="1" x14ac:dyDescent="0.2">
      <c r="A254" s="19">
        <v>189.57995620209601</v>
      </c>
      <c r="B254" s="19">
        <v>0</v>
      </c>
      <c r="C254" s="19">
        <v>0</v>
      </c>
      <c r="D254" s="19">
        <v>189.57995620209601</v>
      </c>
      <c r="E254" s="19">
        <v>189.57995620209601</v>
      </c>
      <c r="F254" s="5" t="s">
        <v>915</v>
      </c>
      <c r="G254" s="24">
        <v>53.25</v>
      </c>
      <c r="H254" s="24">
        <v>-2.15</v>
      </c>
      <c r="I254" s="5" t="s">
        <v>288</v>
      </c>
      <c r="J254" s="5" t="s">
        <v>298</v>
      </c>
      <c r="K254" s="5">
        <v>1</v>
      </c>
      <c r="L254" s="5">
        <v>0</v>
      </c>
      <c r="M254" s="12">
        <v>0</v>
      </c>
      <c r="N254" s="19">
        <v>-32.5</v>
      </c>
      <c r="O254" s="19" t="s">
        <v>286</v>
      </c>
    </row>
    <row r="255" spans="1:15" ht="12.75" customHeight="1" x14ac:dyDescent="0.2">
      <c r="A255" s="19">
        <v>189.65098388862799</v>
      </c>
      <c r="B255" s="19">
        <v>0</v>
      </c>
      <c r="C255" s="19">
        <v>0</v>
      </c>
      <c r="D255" s="19">
        <v>189.65098388862799</v>
      </c>
      <c r="E255" s="19">
        <v>189.65098388862799</v>
      </c>
      <c r="F255" s="5" t="s">
        <v>915</v>
      </c>
      <c r="G255" s="24">
        <v>53.25</v>
      </c>
      <c r="H255" s="24">
        <v>-2.15</v>
      </c>
      <c r="I255" s="5" t="s">
        <v>288</v>
      </c>
      <c r="J255" s="5" t="s">
        <v>299</v>
      </c>
      <c r="K255" s="5">
        <v>1</v>
      </c>
      <c r="L255" s="5">
        <v>0</v>
      </c>
      <c r="M255" s="12">
        <v>0</v>
      </c>
      <c r="N255" s="19">
        <v>-32.829000000000001</v>
      </c>
      <c r="O255" s="19" t="s">
        <v>286</v>
      </c>
    </row>
    <row r="256" spans="1:15" ht="12.75" customHeight="1" x14ac:dyDescent="0.2">
      <c r="A256" s="19">
        <v>189.72173627404999</v>
      </c>
      <c r="B256" s="19">
        <v>0</v>
      </c>
      <c r="C256" s="19">
        <v>0</v>
      </c>
      <c r="D256" s="19">
        <v>189.72173627404999</v>
      </c>
      <c r="E256" s="19">
        <v>189.72173627404999</v>
      </c>
      <c r="F256" s="5" t="s">
        <v>915</v>
      </c>
      <c r="G256" s="24">
        <v>53.25</v>
      </c>
      <c r="H256" s="24">
        <v>-2.15</v>
      </c>
      <c r="I256" s="5" t="s">
        <v>288</v>
      </c>
      <c r="J256" s="5" t="s">
        <v>300</v>
      </c>
      <c r="K256" s="5">
        <v>1</v>
      </c>
      <c r="L256" s="5">
        <v>0</v>
      </c>
      <c r="M256" s="12">
        <v>0</v>
      </c>
      <c r="N256" s="19">
        <v>-31.914999999999999</v>
      </c>
      <c r="O256" s="19" t="s">
        <v>286</v>
      </c>
    </row>
    <row r="257" spans="1:15" ht="12.75" customHeight="1" x14ac:dyDescent="0.2">
      <c r="A257" s="19">
        <v>189.79826998279401</v>
      </c>
      <c r="B257" s="19">
        <v>0</v>
      </c>
      <c r="C257" s="19">
        <v>0</v>
      </c>
      <c r="D257" s="19">
        <v>189.79826998279401</v>
      </c>
      <c r="E257" s="19">
        <v>189.79826998279401</v>
      </c>
      <c r="F257" s="5" t="s">
        <v>915</v>
      </c>
      <c r="G257" s="24">
        <v>53.25</v>
      </c>
      <c r="H257" s="24">
        <v>-2.15</v>
      </c>
      <c r="I257" s="5" t="s">
        <v>288</v>
      </c>
      <c r="J257" s="5" t="s">
        <v>301</v>
      </c>
      <c r="K257" s="5">
        <v>1</v>
      </c>
      <c r="L257" s="5">
        <v>0</v>
      </c>
      <c r="M257" s="12">
        <v>0</v>
      </c>
      <c r="N257" s="19">
        <v>-31.483500000000003</v>
      </c>
      <c r="O257" s="19" t="s">
        <v>286</v>
      </c>
    </row>
    <row r="258" spans="1:15" ht="12.75" customHeight="1" x14ac:dyDescent="0.2">
      <c r="A258" s="19">
        <v>189.854706710465</v>
      </c>
      <c r="B258" s="19">
        <v>0</v>
      </c>
      <c r="C258" s="19">
        <v>0</v>
      </c>
      <c r="D258" s="19">
        <v>189.854706710465</v>
      </c>
      <c r="E258" s="19">
        <v>189.854706710465</v>
      </c>
      <c r="F258" s="5" t="s">
        <v>915</v>
      </c>
      <c r="G258" s="24">
        <v>53.25</v>
      </c>
      <c r="H258" s="24">
        <v>-2.15</v>
      </c>
      <c r="I258" s="5" t="s">
        <v>288</v>
      </c>
      <c r="J258" s="5" t="s">
        <v>302</v>
      </c>
      <c r="K258" s="5">
        <v>1</v>
      </c>
      <c r="L258" s="5">
        <v>0</v>
      </c>
      <c r="M258" s="12">
        <v>0</v>
      </c>
      <c r="N258" s="19">
        <v>-34.058999999999997</v>
      </c>
      <c r="O258" s="19" t="s">
        <v>286</v>
      </c>
    </row>
    <row r="259" spans="1:15" ht="12.75" customHeight="1" x14ac:dyDescent="0.2">
      <c r="A259" s="19">
        <v>189.94005005474699</v>
      </c>
      <c r="B259" s="19">
        <v>0</v>
      </c>
      <c r="C259" s="19">
        <v>0</v>
      </c>
      <c r="D259" s="19">
        <v>189.94005005474699</v>
      </c>
      <c r="E259" s="19">
        <v>189.94005005474699</v>
      </c>
      <c r="F259" s="5" t="s">
        <v>915</v>
      </c>
      <c r="G259" s="24">
        <v>53.25</v>
      </c>
      <c r="H259" s="24">
        <v>-2.15</v>
      </c>
      <c r="I259" s="5" t="s">
        <v>288</v>
      </c>
      <c r="J259" s="5" t="s">
        <v>303</v>
      </c>
      <c r="K259" s="5">
        <v>1</v>
      </c>
      <c r="L259" s="5">
        <v>0</v>
      </c>
      <c r="M259" s="12">
        <v>0</v>
      </c>
      <c r="N259" s="19">
        <v>-32.799999999999997</v>
      </c>
      <c r="O259" s="19" t="s">
        <v>286</v>
      </c>
    </row>
    <row r="260" spans="1:15" ht="12.75" customHeight="1" x14ac:dyDescent="0.2">
      <c r="A260" s="19">
        <v>189.98189582355701</v>
      </c>
      <c r="B260" s="19">
        <v>0</v>
      </c>
      <c r="C260" s="19">
        <v>0</v>
      </c>
      <c r="D260" s="19">
        <v>189.98189582355701</v>
      </c>
      <c r="E260" s="19">
        <v>189.98189582355701</v>
      </c>
      <c r="F260" s="5" t="s">
        <v>915</v>
      </c>
      <c r="G260" s="24">
        <v>53.25</v>
      </c>
      <c r="H260" s="24">
        <v>-2.15</v>
      </c>
      <c r="I260" s="5" t="s">
        <v>288</v>
      </c>
      <c r="J260" s="5" t="s">
        <v>304</v>
      </c>
      <c r="K260" s="5">
        <v>1</v>
      </c>
      <c r="L260" s="5">
        <v>0</v>
      </c>
      <c r="M260" s="12">
        <v>0</v>
      </c>
      <c r="N260" s="19">
        <v>-33.905500000000004</v>
      </c>
      <c r="O260" s="19" t="s">
        <v>286</v>
      </c>
    </row>
    <row r="261" spans="1:15" ht="12.75" customHeight="1" x14ac:dyDescent="0.2">
      <c r="A261" s="19">
        <v>190.06806507117199</v>
      </c>
      <c r="B261" s="19">
        <v>0</v>
      </c>
      <c r="C261" s="19">
        <v>0</v>
      </c>
      <c r="D261" s="19">
        <v>190.06806507117199</v>
      </c>
      <c r="E261" s="19">
        <v>190.06806507117199</v>
      </c>
      <c r="F261" s="5" t="s">
        <v>915</v>
      </c>
      <c r="G261" s="24">
        <v>53.25</v>
      </c>
      <c r="H261" s="24">
        <v>-2.15</v>
      </c>
      <c r="I261" s="5" t="s">
        <v>288</v>
      </c>
      <c r="J261" s="5" t="s">
        <v>305</v>
      </c>
      <c r="K261" s="5">
        <v>1</v>
      </c>
      <c r="L261" s="5">
        <v>0</v>
      </c>
      <c r="M261" s="12">
        <v>0</v>
      </c>
      <c r="N261" s="19">
        <v>-30.9315</v>
      </c>
      <c r="O261" s="19" t="s">
        <v>286</v>
      </c>
    </row>
    <row r="262" spans="1:15" ht="12.75" customHeight="1" x14ac:dyDescent="0.2">
      <c r="A262" s="19">
        <v>190.182035306334</v>
      </c>
      <c r="B262" s="19">
        <v>0</v>
      </c>
      <c r="C262" s="19">
        <v>0</v>
      </c>
      <c r="D262" s="19">
        <v>190.182035306334</v>
      </c>
      <c r="E262" s="19">
        <v>190.182035306334</v>
      </c>
      <c r="F262" s="5" t="s">
        <v>915</v>
      </c>
      <c r="G262" s="24">
        <v>53.25</v>
      </c>
      <c r="H262" s="24">
        <v>-2.15</v>
      </c>
      <c r="I262" s="5" t="s">
        <v>288</v>
      </c>
      <c r="J262" s="5" t="s">
        <v>306</v>
      </c>
      <c r="K262" s="5">
        <v>1</v>
      </c>
      <c r="L262" s="5">
        <v>0</v>
      </c>
      <c r="M262" s="12">
        <v>0</v>
      </c>
      <c r="N262" s="19">
        <v>-33.463999999999999</v>
      </c>
      <c r="O262" s="19" t="s">
        <v>286</v>
      </c>
    </row>
    <row r="263" spans="1:15" ht="12.75" customHeight="1" x14ac:dyDescent="0.2">
      <c r="A263" s="19">
        <v>190.218466597439</v>
      </c>
      <c r="B263" s="19">
        <v>0</v>
      </c>
      <c r="C263" s="19">
        <v>0</v>
      </c>
      <c r="D263" s="19">
        <v>190.218466597439</v>
      </c>
      <c r="E263" s="19">
        <v>190.218466597439</v>
      </c>
      <c r="F263" s="5" t="s">
        <v>915</v>
      </c>
      <c r="G263" s="24">
        <v>53.25</v>
      </c>
      <c r="H263" s="24">
        <v>-2.15</v>
      </c>
      <c r="I263" s="5" t="s">
        <v>288</v>
      </c>
      <c r="J263" s="5" t="s">
        <v>307</v>
      </c>
      <c r="K263" s="5">
        <v>1</v>
      </c>
      <c r="L263" s="5">
        <v>0</v>
      </c>
      <c r="M263" s="12">
        <v>0</v>
      </c>
      <c r="N263" s="19">
        <v>-33.4</v>
      </c>
      <c r="O263" s="19" t="s">
        <v>286</v>
      </c>
    </row>
    <row r="264" spans="1:15" ht="12.75" customHeight="1" x14ac:dyDescent="0.2">
      <c r="A264" s="19">
        <v>190.26718587746601</v>
      </c>
      <c r="B264" s="19">
        <v>0</v>
      </c>
      <c r="C264" s="19">
        <v>0</v>
      </c>
      <c r="D264" s="19">
        <v>190.26718587746601</v>
      </c>
      <c r="E264" s="19">
        <v>190.26718587746601</v>
      </c>
      <c r="F264" s="5" t="s">
        <v>915</v>
      </c>
      <c r="G264" s="24">
        <v>53.25</v>
      </c>
      <c r="H264" s="24">
        <v>-2.15</v>
      </c>
      <c r="I264" s="5" t="s">
        <v>288</v>
      </c>
      <c r="J264" s="5" t="s">
        <v>308</v>
      </c>
      <c r="K264" s="5">
        <v>1</v>
      </c>
      <c r="L264" s="5">
        <v>0</v>
      </c>
      <c r="M264" s="12">
        <v>0</v>
      </c>
      <c r="N264" s="19">
        <v>-34.013000000000005</v>
      </c>
      <c r="O264" s="19" t="s">
        <v>286</v>
      </c>
    </row>
    <row r="265" spans="1:15" ht="12.75" customHeight="1" x14ac:dyDescent="0.2">
      <c r="A265" s="19">
        <v>190.30984769816499</v>
      </c>
      <c r="B265" s="19">
        <v>0</v>
      </c>
      <c r="C265" s="19">
        <v>0</v>
      </c>
      <c r="D265" s="19">
        <v>190.30984769816499</v>
      </c>
      <c r="E265" s="19">
        <v>190.30984769816499</v>
      </c>
      <c r="F265" s="5" t="s">
        <v>915</v>
      </c>
      <c r="G265" s="24">
        <v>53.25</v>
      </c>
      <c r="H265" s="24">
        <v>-2.15</v>
      </c>
      <c r="I265" s="5" t="s">
        <v>288</v>
      </c>
      <c r="J265" s="5" t="s">
        <v>309</v>
      </c>
      <c r="K265" s="5">
        <v>1</v>
      </c>
      <c r="L265" s="5">
        <v>0</v>
      </c>
      <c r="M265" s="12">
        <v>0</v>
      </c>
      <c r="N265" s="19">
        <v>-33.33</v>
      </c>
      <c r="O265" s="19" t="s">
        <v>286</v>
      </c>
    </row>
    <row r="266" spans="1:15" ht="12.75" customHeight="1" x14ac:dyDescent="0.2">
      <c r="A266" s="19">
        <v>190.349048113534</v>
      </c>
      <c r="B266" s="19">
        <v>0</v>
      </c>
      <c r="C266" s="19">
        <v>0</v>
      </c>
      <c r="D266" s="19">
        <v>190.349048113534</v>
      </c>
      <c r="E266" s="19">
        <v>190.349048113534</v>
      </c>
      <c r="F266" s="5" t="s">
        <v>915</v>
      </c>
      <c r="G266" s="24">
        <v>53.25</v>
      </c>
      <c r="H266" s="24">
        <v>-2.15</v>
      </c>
      <c r="I266" s="5" t="s">
        <v>288</v>
      </c>
      <c r="J266" s="5" t="s">
        <v>310</v>
      </c>
      <c r="K266" s="5">
        <v>1</v>
      </c>
      <c r="L266" s="5">
        <v>0</v>
      </c>
      <c r="M266" s="12">
        <v>0</v>
      </c>
      <c r="N266" s="19">
        <v>-34.491</v>
      </c>
      <c r="O266" s="19" t="s">
        <v>286</v>
      </c>
    </row>
    <row r="267" spans="1:15" ht="12.75" customHeight="1" x14ac:dyDescent="0.2">
      <c r="A267" s="19">
        <v>190.43585365853701</v>
      </c>
      <c r="B267" s="19">
        <v>0</v>
      </c>
      <c r="C267" s="19">
        <v>0</v>
      </c>
      <c r="D267" s="19">
        <v>190.43585365853701</v>
      </c>
      <c r="E267" s="19">
        <v>190.43585365853701</v>
      </c>
      <c r="F267" s="5" t="s">
        <v>915</v>
      </c>
      <c r="G267" s="24">
        <v>53.25</v>
      </c>
      <c r="H267" s="24">
        <v>-2.15</v>
      </c>
      <c r="I267" s="5" t="s">
        <v>288</v>
      </c>
      <c r="J267" s="5" t="s">
        <v>311</v>
      </c>
      <c r="K267" s="5">
        <v>1</v>
      </c>
      <c r="L267" s="5">
        <v>0</v>
      </c>
      <c r="M267" s="12">
        <v>0</v>
      </c>
      <c r="N267" s="19">
        <v>-33.996499999999997</v>
      </c>
      <c r="O267" s="19" t="s">
        <v>286</v>
      </c>
    </row>
    <row r="268" spans="1:15" ht="12.75" customHeight="1" x14ac:dyDescent="0.2">
      <c r="A268" s="19">
        <v>190.52040650406499</v>
      </c>
      <c r="B268" s="19">
        <v>0</v>
      </c>
      <c r="C268" s="19">
        <v>0</v>
      </c>
      <c r="D268" s="19">
        <v>190.52040650406499</v>
      </c>
      <c r="E268" s="19">
        <v>190.52040650406499</v>
      </c>
      <c r="F268" s="5" t="s">
        <v>915</v>
      </c>
      <c r="G268" s="24">
        <v>53.25</v>
      </c>
      <c r="H268" s="24">
        <v>-2.15</v>
      </c>
      <c r="I268" s="5" t="s">
        <v>288</v>
      </c>
      <c r="J268" s="5" t="s">
        <v>312</v>
      </c>
      <c r="K268" s="5">
        <v>1</v>
      </c>
      <c r="L268" s="5">
        <v>0</v>
      </c>
      <c r="M268" s="12">
        <v>0</v>
      </c>
      <c r="N268" s="19">
        <v>-34.227000000000004</v>
      </c>
      <c r="O268" s="19" t="s">
        <v>286</v>
      </c>
    </row>
    <row r="269" spans="1:15" ht="12.75" customHeight="1" x14ac:dyDescent="0.2">
      <c r="A269" s="19">
        <v>190.59065040650401</v>
      </c>
      <c r="B269" s="19">
        <v>0</v>
      </c>
      <c r="C269" s="19">
        <v>0</v>
      </c>
      <c r="D269" s="19">
        <v>190.59065040650401</v>
      </c>
      <c r="E269" s="19">
        <v>190.59065040650401</v>
      </c>
      <c r="F269" s="5" t="s">
        <v>915</v>
      </c>
      <c r="G269" s="24">
        <v>53.25</v>
      </c>
      <c r="H269" s="24">
        <v>-2.15</v>
      </c>
      <c r="I269" s="5" t="s">
        <v>288</v>
      </c>
      <c r="J269" s="5" t="s">
        <v>313</v>
      </c>
      <c r="K269" s="5">
        <v>1</v>
      </c>
      <c r="L269" s="5">
        <v>0</v>
      </c>
      <c r="M269" s="12">
        <v>0</v>
      </c>
      <c r="N269" s="19">
        <v>-32.862499999999997</v>
      </c>
      <c r="O269" s="19" t="s">
        <v>286</v>
      </c>
    </row>
    <row r="270" spans="1:15" ht="12.75" customHeight="1" x14ac:dyDescent="0.2">
      <c r="A270" s="19">
        <v>190.89286727057899</v>
      </c>
      <c r="B270" s="19">
        <v>0</v>
      </c>
      <c r="C270" s="19">
        <v>0</v>
      </c>
      <c r="D270" s="19">
        <v>190.89286727057899</v>
      </c>
      <c r="E270" s="19">
        <v>190.89286727057899</v>
      </c>
      <c r="F270" s="5" t="s">
        <v>915</v>
      </c>
      <c r="G270" s="24">
        <v>53.25</v>
      </c>
      <c r="H270" s="24">
        <v>-2.15</v>
      </c>
      <c r="I270" s="5" t="s">
        <v>288</v>
      </c>
      <c r="J270" s="5" t="s">
        <v>314</v>
      </c>
      <c r="K270" s="5">
        <v>1</v>
      </c>
      <c r="L270" s="5">
        <v>0</v>
      </c>
      <c r="M270" s="12">
        <v>0</v>
      </c>
      <c r="N270" s="19">
        <v>-34.243499999999997</v>
      </c>
      <c r="O270" s="19" t="s">
        <v>286</v>
      </c>
    </row>
    <row r="271" spans="1:15" ht="12.75" customHeight="1" x14ac:dyDescent="0.2">
      <c r="A271" s="19">
        <v>191.22188656951599</v>
      </c>
      <c r="B271" s="19">
        <v>0</v>
      </c>
      <c r="C271" s="19">
        <v>0</v>
      </c>
      <c r="D271" s="19">
        <v>191.22188656951599</v>
      </c>
      <c r="E271" s="19">
        <v>191.22188656951599</v>
      </c>
      <c r="F271" s="5" t="s">
        <v>915</v>
      </c>
      <c r="G271" s="24">
        <v>53.25</v>
      </c>
      <c r="H271" s="24">
        <v>-2.15</v>
      </c>
      <c r="I271" s="5" t="s">
        <v>288</v>
      </c>
      <c r="J271" s="5" t="s">
        <v>315</v>
      </c>
      <c r="K271" s="5">
        <v>1</v>
      </c>
      <c r="L271" s="5">
        <v>0</v>
      </c>
      <c r="M271" s="12">
        <v>0</v>
      </c>
      <c r="N271" s="19">
        <v>-33.899500000000003</v>
      </c>
      <c r="O271" s="19" t="s">
        <v>286</v>
      </c>
    </row>
    <row r="272" spans="1:15" ht="12.75" customHeight="1" x14ac:dyDescent="0.2">
      <c r="A272" s="19">
        <v>191.65660890114199</v>
      </c>
      <c r="B272" s="19">
        <v>0</v>
      </c>
      <c r="C272" s="19">
        <v>0</v>
      </c>
      <c r="D272" s="19">
        <v>191.65660890114199</v>
      </c>
      <c r="E272" s="19">
        <v>191.65660890114199</v>
      </c>
      <c r="F272" s="5" t="s">
        <v>915</v>
      </c>
      <c r="G272" s="24">
        <v>53.25</v>
      </c>
      <c r="H272" s="24">
        <v>-2.15</v>
      </c>
      <c r="I272" s="5" t="s">
        <v>288</v>
      </c>
      <c r="J272" s="5" t="s">
        <v>316</v>
      </c>
      <c r="K272" s="5">
        <v>1</v>
      </c>
      <c r="L272" s="5">
        <v>0</v>
      </c>
      <c r="M272" s="12">
        <v>0</v>
      </c>
      <c r="N272" s="19">
        <v>-34.503999999999998</v>
      </c>
      <c r="O272" s="19" t="s">
        <v>286</v>
      </c>
    </row>
    <row r="273" spans="1:15" ht="12.75" customHeight="1" x14ac:dyDescent="0.2">
      <c r="A273" s="19">
        <v>191.85626853091799</v>
      </c>
      <c r="B273" s="19">
        <v>0</v>
      </c>
      <c r="C273" s="19">
        <v>0</v>
      </c>
      <c r="D273" s="19">
        <v>191.85626853091799</v>
      </c>
      <c r="E273" s="19">
        <v>191.85626853091799</v>
      </c>
      <c r="F273" s="5" t="s">
        <v>915</v>
      </c>
      <c r="G273" s="24">
        <v>53.25</v>
      </c>
      <c r="H273" s="24">
        <v>-2.15</v>
      </c>
      <c r="I273" s="5" t="s">
        <v>288</v>
      </c>
      <c r="J273" s="5" t="s">
        <v>317</v>
      </c>
      <c r="K273" s="5">
        <v>1</v>
      </c>
      <c r="L273" s="5">
        <v>0</v>
      </c>
      <c r="M273" s="12">
        <v>0</v>
      </c>
      <c r="N273" s="19">
        <v>-33.325499999999998</v>
      </c>
      <c r="O273" s="19" t="s">
        <v>286</v>
      </c>
    </row>
    <row r="274" spans="1:15" ht="12.75" customHeight="1" x14ac:dyDescent="0.2">
      <c r="A274" s="19">
        <v>192.07569909413201</v>
      </c>
      <c r="B274" s="19">
        <v>0</v>
      </c>
      <c r="C274" s="19">
        <v>0</v>
      </c>
      <c r="D274" s="19">
        <v>192.07569909413201</v>
      </c>
      <c r="E274" s="19">
        <v>192.07569909413201</v>
      </c>
      <c r="F274" s="5" t="s">
        <v>915</v>
      </c>
      <c r="G274" s="24">
        <v>53.25</v>
      </c>
      <c r="H274" s="24">
        <v>-2.15</v>
      </c>
      <c r="I274" s="5" t="s">
        <v>288</v>
      </c>
      <c r="J274" s="5" t="s">
        <v>318</v>
      </c>
      <c r="K274" s="5">
        <v>1</v>
      </c>
      <c r="L274" s="5">
        <v>0</v>
      </c>
      <c r="M274" s="12">
        <v>0</v>
      </c>
      <c r="N274" s="19">
        <v>-33.924500000000002</v>
      </c>
      <c r="O274" s="19" t="s">
        <v>286</v>
      </c>
    </row>
    <row r="275" spans="1:15" ht="12.75" customHeight="1" x14ac:dyDescent="0.2">
      <c r="A275" s="19">
        <v>192.16218948404901</v>
      </c>
      <c r="B275" s="19">
        <v>0</v>
      </c>
      <c r="C275" s="19">
        <v>0</v>
      </c>
      <c r="D275" s="19">
        <v>192.16218948404901</v>
      </c>
      <c r="E275" s="19">
        <v>192.16218948404901</v>
      </c>
      <c r="F275" s="5" t="s">
        <v>915</v>
      </c>
      <c r="G275" s="24">
        <v>53.25</v>
      </c>
      <c r="H275" s="24">
        <v>-2.15</v>
      </c>
      <c r="I275" s="5" t="s">
        <v>288</v>
      </c>
      <c r="J275" s="5" t="s">
        <v>319</v>
      </c>
      <c r="K275" s="5">
        <v>1</v>
      </c>
      <c r="L275" s="5">
        <v>0</v>
      </c>
      <c r="M275" s="12">
        <v>0</v>
      </c>
      <c r="N275" s="19">
        <v>-34.497</v>
      </c>
      <c r="O275" s="19" t="s">
        <v>286</v>
      </c>
    </row>
    <row r="276" spans="1:15" ht="12.75" customHeight="1" x14ac:dyDescent="0.2">
      <c r="A276" s="19">
        <v>192.400252067743</v>
      </c>
      <c r="B276" s="19">
        <v>0</v>
      </c>
      <c r="C276" s="19">
        <v>0</v>
      </c>
      <c r="D276" s="19">
        <v>192.400252067743</v>
      </c>
      <c r="E276" s="19">
        <v>192.400252067743</v>
      </c>
      <c r="F276" s="5" t="s">
        <v>915</v>
      </c>
      <c r="G276" s="24">
        <v>53.25</v>
      </c>
      <c r="H276" s="24">
        <v>-2.15</v>
      </c>
      <c r="I276" s="5" t="s">
        <v>288</v>
      </c>
      <c r="J276" s="5" t="s">
        <v>320</v>
      </c>
      <c r="K276" s="5">
        <v>1</v>
      </c>
      <c r="L276" s="5">
        <v>0</v>
      </c>
      <c r="M276" s="12">
        <v>0</v>
      </c>
      <c r="N276" s="19">
        <v>-34.486499999999999</v>
      </c>
      <c r="O276" s="19" t="s">
        <v>286</v>
      </c>
    </row>
    <row r="277" spans="1:15" ht="12.75" customHeight="1" x14ac:dyDescent="0.2">
      <c r="A277" s="19">
        <v>192.47911248522999</v>
      </c>
      <c r="B277" s="19">
        <v>0</v>
      </c>
      <c r="C277" s="19">
        <v>0</v>
      </c>
      <c r="D277" s="19">
        <v>192.47911248522999</v>
      </c>
      <c r="E277" s="19">
        <v>192.47911248522999</v>
      </c>
      <c r="F277" s="5" t="s">
        <v>915</v>
      </c>
      <c r="G277" s="24">
        <v>53.25</v>
      </c>
      <c r="H277" s="24">
        <v>-2.15</v>
      </c>
      <c r="I277" s="5" t="s">
        <v>288</v>
      </c>
      <c r="J277" s="5" t="s">
        <v>321</v>
      </c>
      <c r="K277" s="5">
        <v>1</v>
      </c>
      <c r="L277" s="5">
        <v>0</v>
      </c>
      <c r="M277" s="12">
        <v>0</v>
      </c>
      <c r="N277" s="19">
        <v>-32.654499999999999</v>
      </c>
      <c r="O277" s="19" t="s">
        <v>286</v>
      </c>
    </row>
    <row r="278" spans="1:15" ht="12.75" customHeight="1" x14ac:dyDescent="0.2">
      <c r="A278" s="19">
        <v>192.5</v>
      </c>
      <c r="B278" s="19">
        <f t="shared" ref="B278:B287" si="20">A278-D278</f>
        <v>4.5</v>
      </c>
      <c r="C278" s="19">
        <f t="shared" ref="C278:C287" si="21">E278-A278</f>
        <v>3.5</v>
      </c>
      <c r="D278" s="19">
        <v>188</v>
      </c>
      <c r="E278" s="19">
        <v>196</v>
      </c>
      <c r="F278" s="5" t="s">
        <v>915</v>
      </c>
      <c r="G278" s="24">
        <v>53.25</v>
      </c>
      <c r="H278" s="24">
        <v>-2.15</v>
      </c>
      <c r="I278" s="5" t="s">
        <v>288</v>
      </c>
      <c r="J278" s="5" t="s">
        <v>322</v>
      </c>
      <c r="K278" s="5">
        <v>1</v>
      </c>
      <c r="L278" s="5">
        <v>0</v>
      </c>
      <c r="M278" s="12">
        <v>0</v>
      </c>
      <c r="N278" s="19">
        <v>-33.346499999999999</v>
      </c>
      <c r="O278" s="19" t="s">
        <v>286</v>
      </c>
    </row>
    <row r="279" spans="1:15" ht="12.75" customHeight="1" x14ac:dyDescent="0.2">
      <c r="A279" s="19">
        <v>192.5</v>
      </c>
      <c r="B279" s="19">
        <f t="shared" si="20"/>
        <v>4.5</v>
      </c>
      <c r="C279" s="19">
        <f t="shared" si="21"/>
        <v>3.5</v>
      </c>
      <c r="D279" s="19">
        <v>188</v>
      </c>
      <c r="E279" s="19">
        <v>196</v>
      </c>
      <c r="F279" s="5" t="s">
        <v>915</v>
      </c>
      <c r="G279" s="24">
        <v>53.25</v>
      </c>
      <c r="H279" s="24">
        <v>-2.15</v>
      </c>
      <c r="I279" s="5" t="s">
        <v>288</v>
      </c>
      <c r="J279" s="5" t="s">
        <v>323</v>
      </c>
      <c r="K279" s="5">
        <v>1</v>
      </c>
      <c r="L279" s="5">
        <v>0</v>
      </c>
      <c r="M279" s="12">
        <v>0</v>
      </c>
      <c r="N279" s="19">
        <v>-33.419499999999999</v>
      </c>
      <c r="O279" s="19" t="s">
        <v>286</v>
      </c>
    </row>
    <row r="280" spans="1:15" ht="12.75" customHeight="1" x14ac:dyDescent="0.2">
      <c r="A280" s="19">
        <v>192.5</v>
      </c>
      <c r="B280" s="19">
        <f t="shared" si="20"/>
        <v>4.5</v>
      </c>
      <c r="C280" s="19">
        <f t="shared" si="21"/>
        <v>3.5</v>
      </c>
      <c r="D280" s="19">
        <v>188</v>
      </c>
      <c r="E280" s="19">
        <v>196</v>
      </c>
      <c r="F280" s="5" t="s">
        <v>915</v>
      </c>
      <c r="G280" s="24">
        <v>53.25</v>
      </c>
      <c r="H280" s="24">
        <v>-2.15</v>
      </c>
      <c r="I280" s="5" t="s">
        <v>288</v>
      </c>
      <c r="J280" s="5" t="s">
        <v>324</v>
      </c>
      <c r="K280" s="5">
        <v>1</v>
      </c>
      <c r="L280" s="5">
        <v>0</v>
      </c>
      <c r="M280" s="12">
        <v>0</v>
      </c>
      <c r="N280" s="19">
        <v>-34.427999999999997</v>
      </c>
      <c r="O280" s="19" t="s">
        <v>286</v>
      </c>
    </row>
    <row r="281" spans="1:15" ht="12.75" customHeight="1" x14ac:dyDescent="0.2">
      <c r="A281" s="19">
        <v>192.5</v>
      </c>
      <c r="B281" s="19">
        <f t="shared" si="20"/>
        <v>4.5</v>
      </c>
      <c r="C281" s="19">
        <f t="shared" si="21"/>
        <v>3.5</v>
      </c>
      <c r="D281" s="19">
        <v>188</v>
      </c>
      <c r="E281" s="19">
        <v>196</v>
      </c>
      <c r="F281" s="5" t="s">
        <v>915</v>
      </c>
      <c r="G281" s="24">
        <v>53.25</v>
      </c>
      <c r="H281" s="24">
        <v>-2.15</v>
      </c>
      <c r="I281" s="5" t="s">
        <v>288</v>
      </c>
      <c r="J281" s="5" t="s">
        <v>325</v>
      </c>
      <c r="K281" s="5">
        <v>1</v>
      </c>
      <c r="L281" s="5">
        <v>0</v>
      </c>
      <c r="M281" s="12">
        <v>0</v>
      </c>
      <c r="N281" s="19">
        <v>-33.778000000000006</v>
      </c>
      <c r="O281" s="19" t="s">
        <v>286</v>
      </c>
    </row>
    <row r="282" spans="1:15" ht="12.75" customHeight="1" x14ac:dyDescent="0.2">
      <c r="A282" s="19">
        <v>192.5</v>
      </c>
      <c r="B282" s="19">
        <f t="shared" si="20"/>
        <v>4.5</v>
      </c>
      <c r="C282" s="19">
        <f t="shared" si="21"/>
        <v>3.5</v>
      </c>
      <c r="D282" s="19">
        <v>188</v>
      </c>
      <c r="E282" s="19">
        <v>196</v>
      </c>
      <c r="F282" s="5" t="s">
        <v>915</v>
      </c>
      <c r="G282" s="24">
        <v>53.25</v>
      </c>
      <c r="H282" s="24">
        <v>-2.15</v>
      </c>
      <c r="I282" s="5" t="s">
        <v>288</v>
      </c>
      <c r="J282" s="5" t="s">
        <v>326</v>
      </c>
      <c r="K282" s="5">
        <v>1</v>
      </c>
      <c r="L282" s="5">
        <v>0</v>
      </c>
      <c r="M282" s="12">
        <v>0</v>
      </c>
      <c r="N282" s="19">
        <v>-34.33</v>
      </c>
      <c r="O282" s="19" t="s">
        <v>286</v>
      </c>
    </row>
    <row r="283" spans="1:15" ht="12.75" customHeight="1" x14ac:dyDescent="0.2">
      <c r="A283" s="19">
        <v>192.5</v>
      </c>
      <c r="B283" s="19">
        <f t="shared" si="20"/>
        <v>4.5</v>
      </c>
      <c r="C283" s="19">
        <f t="shared" si="21"/>
        <v>3.5</v>
      </c>
      <c r="D283" s="19">
        <v>188</v>
      </c>
      <c r="E283" s="19">
        <v>196</v>
      </c>
      <c r="F283" s="5" t="s">
        <v>915</v>
      </c>
      <c r="G283" s="24">
        <v>53.25</v>
      </c>
      <c r="H283" s="24">
        <v>-2.15</v>
      </c>
      <c r="I283" s="5" t="s">
        <v>288</v>
      </c>
      <c r="J283" s="5" t="s">
        <v>327</v>
      </c>
      <c r="K283" s="5">
        <v>1</v>
      </c>
      <c r="L283" s="5">
        <v>0</v>
      </c>
      <c r="M283" s="12">
        <v>0</v>
      </c>
      <c r="N283" s="19">
        <v>-33.164500000000004</v>
      </c>
      <c r="O283" s="19" t="s">
        <v>286</v>
      </c>
    </row>
    <row r="284" spans="1:15" ht="12.75" customHeight="1" x14ac:dyDescent="0.2">
      <c r="A284" s="19">
        <v>192.5</v>
      </c>
      <c r="B284" s="19">
        <f t="shared" si="20"/>
        <v>4.5</v>
      </c>
      <c r="C284" s="19">
        <f t="shared" si="21"/>
        <v>3.5</v>
      </c>
      <c r="D284" s="19">
        <v>188</v>
      </c>
      <c r="E284" s="19">
        <v>196</v>
      </c>
      <c r="F284" s="5" t="s">
        <v>915</v>
      </c>
      <c r="G284" s="24">
        <v>53.25</v>
      </c>
      <c r="H284" s="24">
        <v>-2.15</v>
      </c>
      <c r="I284" s="5" t="s">
        <v>288</v>
      </c>
      <c r="J284" s="5" t="s">
        <v>328</v>
      </c>
      <c r="K284" s="5">
        <v>1</v>
      </c>
      <c r="L284" s="5">
        <v>0</v>
      </c>
      <c r="M284" s="12">
        <v>0</v>
      </c>
      <c r="N284" s="19">
        <v>-29.125</v>
      </c>
      <c r="O284" s="19" t="s">
        <v>286</v>
      </c>
    </row>
    <row r="285" spans="1:15" ht="12.75" customHeight="1" x14ac:dyDescent="0.2">
      <c r="A285" s="19">
        <v>192.5</v>
      </c>
      <c r="B285" s="19">
        <f t="shared" si="20"/>
        <v>4.5</v>
      </c>
      <c r="C285" s="19">
        <f t="shared" si="21"/>
        <v>3.5</v>
      </c>
      <c r="D285" s="19">
        <v>188</v>
      </c>
      <c r="E285" s="19">
        <v>196</v>
      </c>
      <c r="F285" s="5" t="s">
        <v>915</v>
      </c>
      <c r="G285" s="24">
        <v>53.25</v>
      </c>
      <c r="H285" s="24">
        <v>-2.15</v>
      </c>
      <c r="I285" s="5" t="s">
        <v>288</v>
      </c>
      <c r="J285" s="5" t="s">
        <v>329</v>
      </c>
      <c r="K285" s="5">
        <v>1</v>
      </c>
      <c r="L285" s="5">
        <v>0</v>
      </c>
      <c r="M285" s="12">
        <v>0</v>
      </c>
      <c r="N285" s="19">
        <v>-30.729500000000002</v>
      </c>
      <c r="O285" s="19" t="s">
        <v>286</v>
      </c>
    </row>
    <row r="286" spans="1:15" ht="12.75" customHeight="1" x14ac:dyDescent="0.2">
      <c r="A286" s="19">
        <v>192.5</v>
      </c>
      <c r="B286" s="19">
        <f t="shared" si="20"/>
        <v>4.5</v>
      </c>
      <c r="C286" s="19">
        <f t="shared" si="21"/>
        <v>3.5</v>
      </c>
      <c r="D286" s="19">
        <v>188</v>
      </c>
      <c r="E286" s="19">
        <v>196</v>
      </c>
      <c r="F286" s="5" t="s">
        <v>915</v>
      </c>
      <c r="G286" s="24">
        <v>53.25</v>
      </c>
      <c r="H286" s="24">
        <v>-2.15</v>
      </c>
      <c r="I286" s="5" t="s">
        <v>288</v>
      </c>
      <c r="J286" s="5" t="s">
        <v>330</v>
      </c>
      <c r="K286" s="5">
        <v>1</v>
      </c>
      <c r="L286" s="5">
        <v>0</v>
      </c>
      <c r="M286" s="12">
        <v>0</v>
      </c>
      <c r="N286" s="19">
        <v>-30.631499999999999</v>
      </c>
      <c r="O286" s="19" t="s">
        <v>286</v>
      </c>
    </row>
    <row r="287" spans="1:15" ht="12.75" customHeight="1" x14ac:dyDescent="0.2">
      <c r="A287" s="19">
        <v>192.5</v>
      </c>
      <c r="B287" s="19">
        <f t="shared" si="20"/>
        <v>4.5</v>
      </c>
      <c r="C287" s="19">
        <f t="shared" si="21"/>
        <v>3.5</v>
      </c>
      <c r="D287" s="19">
        <v>188</v>
      </c>
      <c r="E287" s="19">
        <v>196</v>
      </c>
      <c r="F287" s="5" t="s">
        <v>915</v>
      </c>
      <c r="G287" s="24">
        <v>53.25</v>
      </c>
      <c r="H287" s="24">
        <v>-2.15</v>
      </c>
      <c r="I287" s="5" t="s">
        <v>288</v>
      </c>
      <c r="J287" s="5" t="s">
        <v>331</v>
      </c>
      <c r="K287" s="5">
        <v>1</v>
      </c>
      <c r="L287" s="5">
        <v>0</v>
      </c>
      <c r="M287" s="12">
        <v>0</v>
      </c>
      <c r="N287" s="19">
        <v>-30.983000000000001</v>
      </c>
      <c r="O287" s="19" t="s">
        <v>286</v>
      </c>
    </row>
    <row r="288" spans="1:15" ht="12.75" customHeight="1" x14ac:dyDescent="0.2">
      <c r="A288" s="19">
        <v>192.55800609756099</v>
      </c>
      <c r="B288" s="19">
        <v>0</v>
      </c>
      <c r="C288" s="19">
        <v>0</v>
      </c>
      <c r="D288" s="19">
        <v>192.55800609756099</v>
      </c>
      <c r="E288" s="19">
        <v>192.55800609756099</v>
      </c>
      <c r="F288" s="5" t="s">
        <v>915</v>
      </c>
      <c r="G288" s="24">
        <v>53.25</v>
      </c>
      <c r="H288" s="24">
        <v>-2.15</v>
      </c>
      <c r="I288" s="5" t="s">
        <v>288</v>
      </c>
      <c r="J288" s="5" t="s">
        <v>332</v>
      </c>
      <c r="K288" s="5">
        <v>1</v>
      </c>
      <c r="L288" s="5">
        <v>0</v>
      </c>
      <c r="M288" s="12">
        <v>0</v>
      </c>
      <c r="N288" s="19">
        <v>-31.853000000000002</v>
      </c>
      <c r="O288" s="19" t="s">
        <v>286</v>
      </c>
    </row>
    <row r="289" spans="1:16" ht="12.75" customHeight="1" x14ac:dyDescent="0.2">
      <c r="A289" s="19">
        <v>192.65007926829301</v>
      </c>
      <c r="B289" s="19">
        <v>0</v>
      </c>
      <c r="C289" s="19">
        <v>0</v>
      </c>
      <c r="D289" s="19">
        <v>192.65007926829301</v>
      </c>
      <c r="E289" s="19">
        <v>192.65007926829301</v>
      </c>
      <c r="F289" s="5" t="s">
        <v>915</v>
      </c>
      <c r="G289" s="24">
        <v>53.25</v>
      </c>
      <c r="H289" s="24">
        <v>-2.15</v>
      </c>
      <c r="I289" s="5" t="s">
        <v>288</v>
      </c>
      <c r="J289" s="5" t="s">
        <v>333</v>
      </c>
      <c r="K289" s="5">
        <v>1</v>
      </c>
      <c r="L289" s="5">
        <v>0</v>
      </c>
      <c r="M289" s="12">
        <v>0</v>
      </c>
      <c r="N289" s="19">
        <v>-32.846500000000006</v>
      </c>
      <c r="O289" s="19" t="s">
        <v>286</v>
      </c>
    </row>
    <row r="290" spans="1:16" ht="12.75" customHeight="1" x14ac:dyDescent="0.2">
      <c r="A290" s="19">
        <v>192.74951829268301</v>
      </c>
      <c r="B290" s="19">
        <v>0</v>
      </c>
      <c r="C290" s="19">
        <v>0</v>
      </c>
      <c r="D290" s="19">
        <v>192.74951829268301</v>
      </c>
      <c r="E290" s="19">
        <v>192.74951829268301</v>
      </c>
      <c r="F290" s="5" t="s">
        <v>915</v>
      </c>
      <c r="G290" s="24">
        <v>53.25</v>
      </c>
      <c r="H290" s="24">
        <v>-2.15</v>
      </c>
      <c r="I290" s="5" t="s">
        <v>288</v>
      </c>
      <c r="J290" s="5" t="s">
        <v>334</v>
      </c>
      <c r="K290" s="5">
        <v>1</v>
      </c>
      <c r="L290" s="5">
        <v>0</v>
      </c>
      <c r="M290" s="12">
        <v>0</v>
      </c>
      <c r="N290" s="19">
        <v>-33.001000000000005</v>
      </c>
      <c r="O290" s="19" t="s">
        <v>286</v>
      </c>
    </row>
    <row r="291" spans="1:16" ht="12.75" customHeight="1" x14ac:dyDescent="0.2">
      <c r="A291" s="19">
        <v>192.846696363636</v>
      </c>
      <c r="B291" s="19">
        <v>0</v>
      </c>
      <c r="C291" s="19">
        <v>0</v>
      </c>
      <c r="D291" s="19">
        <v>192.846696363636</v>
      </c>
      <c r="E291" s="19">
        <v>192.846696363636</v>
      </c>
      <c r="F291" s="5" t="s">
        <v>915</v>
      </c>
      <c r="G291" s="24">
        <v>53.25</v>
      </c>
      <c r="H291" s="24">
        <v>-2.15</v>
      </c>
      <c r="I291" s="5" t="s">
        <v>288</v>
      </c>
      <c r="J291" s="5" t="s">
        <v>335</v>
      </c>
      <c r="K291" s="5">
        <v>1</v>
      </c>
      <c r="L291" s="5">
        <v>0</v>
      </c>
      <c r="M291" s="12">
        <v>0</v>
      </c>
      <c r="N291" s="19">
        <v>-31.6205</v>
      </c>
      <c r="O291" s="19" t="s">
        <v>286</v>
      </c>
    </row>
    <row r="292" spans="1:16" ht="12.75" customHeight="1" x14ac:dyDescent="0.2">
      <c r="A292" s="19">
        <v>192.87560062272701</v>
      </c>
      <c r="B292" s="19">
        <v>0</v>
      </c>
      <c r="C292" s="19">
        <v>0</v>
      </c>
      <c r="D292" s="19">
        <v>192.87560062272701</v>
      </c>
      <c r="E292" s="19">
        <v>192.87560062272701</v>
      </c>
      <c r="F292" s="5" t="s">
        <v>915</v>
      </c>
      <c r="G292" s="24">
        <v>53.25</v>
      </c>
      <c r="H292" s="24">
        <v>-2.15</v>
      </c>
      <c r="I292" s="5" t="s">
        <v>288</v>
      </c>
      <c r="J292" s="5" t="s">
        <v>336</v>
      </c>
      <c r="K292" s="5">
        <v>1</v>
      </c>
      <c r="L292" s="5">
        <v>0</v>
      </c>
      <c r="M292" s="12">
        <v>0</v>
      </c>
      <c r="N292" s="19">
        <v>-30.36675</v>
      </c>
      <c r="O292" s="19" t="s">
        <v>286</v>
      </c>
    </row>
    <row r="293" spans="1:16" ht="12.75" customHeight="1" x14ac:dyDescent="0.2">
      <c r="A293" s="19">
        <v>192.93462363636399</v>
      </c>
      <c r="B293" s="19">
        <v>0</v>
      </c>
      <c r="C293" s="19">
        <v>0</v>
      </c>
      <c r="D293" s="19">
        <v>192.93462363636399</v>
      </c>
      <c r="E293" s="19">
        <v>192.93462363636399</v>
      </c>
      <c r="F293" s="5" t="s">
        <v>915</v>
      </c>
      <c r="G293" s="24">
        <v>53.25</v>
      </c>
      <c r="H293" s="24">
        <v>-2.15</v>
      </c>
      <c r="I293" s="5" t="s">
        <v>288</v>
      </c>
      <c r="J293" s="5" t="s">
        <v>337</v>
      </c>
      <c r="K293" s="5">
        <v>1</v>
      </c>
      <c r="L293" s="5">
        <v>0</v>
      </c>
      <c r="M293" s="12">
        <v>0</v>
      </c>
      <c r="N293" s="19">
        <v>-30.6355</v>
      </c>
      <c r="O293" s="19" t="s">
        <v>286</v>
      </c>
    </row>
    <row r="294" spans="1:16" ht="12.75" customHeight="1" x14ac:dyDescent="0.2">
      <c r="A294" s="19">
        <v>193.04563181818199</v>
      </c>
      <c r="B294" s="19">
        <v>0</v>
      </c>
      <c r="C294" s="19">
        <v>0</v>
      </c>
      <c r="D294" s="19">
        <v>193.04563181818199</v>
      </c>
      <c r="E294" s="19">
        <v>193.04563181818199</v>
      </c>
      <c r="F294" s="5" t="s">
        <v>915</v>
      </c>
      <c r="G294" s="24">
        <v>53.25</v>
      </c>
      <c r="H294" s="24">
        <v>-2.15</v>
      </c>
      <c r="I294" s="5" t="s">
        <v>288</v>
      </c>
      <c r="J294" s="5" t="s">
        <v>338</v>
      </c>
      <c r="K294" s="5">
        <v>1</v>
      </c>
      <c r="L294" s="5">
        <v>0</v>
      </c>
      <c r="M294" s="12">
        <v>0</v>
      </c>
      <c r="N294" s="19">
        <v>-29.914999999999999</v>
      </c>
      <c r="O294" s="19" t="s">
        <v>286</v>
      </c>
    </row>
    <row r="295" spans="1:16" ht="12.75" customHeight="1" x14ac:dyDescent="0.2">
      <c r="A295" s="19">
        <v>193.93170227272699</v>
      </c>
      <c r="B295" s="19">
        <v>0</v>
      </c>
      <c r="C295" s="19">
        <v>0</v>
      </c>
      <c r="D295" s="19">
        <v>193.93170227272699</v>
      </c>
      <c r="E295" s="19">
        <v>193.93170227272699</v>
      </c>
      <c r="F295" s="5" t="s">
        <v>915</v>
      </c>
      <c r="G295" s="24">
        <v>53.25</v>
      </c>
      <c r="H295" s="24">
        <v>-2.15</v>
      </c>
      <c r="I295" s="5" t="s">
        <v>288</v>
      </c>
      <c r="J295" s="5" t="s">
        <v>339</v>
      </c>
      <c r="K295" s="5">
        <v>1</v>
      </c>
      <c r="L295" s="5">
        <v>0</v>
      </c>
      <c r="M295" s="12">
        <v>0</v>
      </c>
      <c r="N295" s="19">
        <v>-30.476500000000001</v>
      </c>
      <c r="O295" s="19" t="s">
        <v>286</v>
      </c>
    </row>
    <row r="296" spans="1:16" ht="12.75" customHeight="1" x14ac:dyDescent="0.2">
      <c r="A296" s="19">
        <v>195.60356656346701</v>
      </c>
      <c r="B296" s="19">
        <v>0</v>
      </c>
      <c r="C296" s="19">
        <v>0</v>
      </c>
      <c r="D296" s="19">
        <v>195.60356656346701</v>
      </c>
      <c r="E296" s="19">
        <v>195.60356656346701</v>
      </c>
      <c r="F296" s="5" t="s">
        <v>915</v>
      </c>
      <c r="G296" s="24">
        <v>53.25</v>
      </c>
      <c r="H296" s="24">
        <v>-2.15</v>
      </c>
      <c r="I296" s="5" t="s">
        <v>288</v>
      </c>
      <c r="J296" s="5" t="s">
        <v>340</v>
      </c>
      <c r="K296" s="5">
        <v>1</v>
      </c>
      <c r="L296" s="5">
        <v>0</v>
      </c>
      <c r="M296" s="12">
        <v>0</v>
      </c>
      <c r="N296" s="19">
        <v>-30.776</v>
      </c>
      <c r="O296" s="19" t="s">
        <v>286</v>
      </c>
    </row>
    <row r="297" spans="1:16" ht="12.75" customHeight="1" x14ac:dyDescent="0.2">
      <c r="A297" s="19">
        <v>195.72460681114501</v>
      </c>
      <c r="B297" s="19">
        <v>0</v>
      </c>
      <c r="C297" s="19">
        <v>0</v>
      </c>
      <c r="D297" s="19">
        <v>195.72460681114501</v>
      </c>
      <c r="E297" s="19">
        <v>195.72460681114501</v>
      </c>
      <c r="F297" s="5" t="s">
        <v>915</v>
      </c>
      <c r="G297" s="24">
        <v>53.25</v>
      </c>
      <c r="H297" s="24">
        <v>-2.15</v>
      </c>
      <c r="I297" s="5" t="s">
        <v>288</v>
      </c>
      <c r="J297" s="5" t="s">
        <v>341</v>
      </c>
      <c r="K297" s="5">
        <v>1</v>
      </c>
      <c r="L297" s="5">
        <v>0</v>
      </c>
      <c r="M297" s="12">
        <v>0</v>
      </c>
      <c r="N297" s="19">
        <v>-31.200000000000003</v>
      </c>
      <c r="O297" s="19" t="s">
        <v>286</v>
      </c>
    </row>
    <row r="298" spans="1:16" ht="12.75" customHeight="1" x14ac:dyDescent="0.2">
      <c r="A298" s="19">
        <v>195.83271826625401</v>
      </c>
      <c r="B298" s="19">
        <v>0</v>
      </c>
      <c r="C298" s="19">
        <v>0</v>
      </c>
      <c r="D298" s="19">
        <v>195.83271826625401</v>
      </c>
      <c r="E298" s="19">
        <v>195.83271826625401</v>
      </c>
      <c r="F298" s="5" t="s">
        <v>915</v>
      </c>
      <c r="G298" s="24">
        <v>53.25</v>
      </c>
      <c r="H298" s="24">
        <v>-2.15</v>
      </c>
      <c r="I298" s="5" t="s">
        <v>288</v>
      </c>
      <c r="J298" s="5" t="s">
        <v>342</v>
      </c>
      <c r="K298" s="5">
        <v>1</v>
      </c>
      <c r="L298" s="5">
        <v>0</v>
      </c>
      <c r="M298" s="12">
        <v>0</v>
      </c>
      <c r="N298" s="19">
        <v>-28.240000000000002</v>
      </c>
      <c r="O298" s="19" t="s">
        <v>286</v>
      </c>
    </row>
    <row r="299" spans="1:16" ht="12.75" customHeight="1" x14ac:dyDescent="0.2">
      <c r="A299" s="19">
        <v>197.5</v>
      </c>
      <c r="B299" s="19">
        <v>2.5</v>
      </c>
      <c r="C299" s="19">
        <v>2.5</v>
      </c>
      <c r="D299" s="19">
        <v>195</v>
      </c>
      <c r="E299" s="19">
        <v>200</v>
      </c>
      <c r="F299" s="5" t="s">
        <v>887</v>
      </c>
      <c r="G299" s="24">
        <v>54.256300000000003</v>
      </c>
      <c r="H299" s="24">
        <v>-1.2825</v>
      </c>
      <c r="I299" s="5" t="s">
        <v>345</v>
      </c>
      <c r="J299" s="5" t="s">
        <v>344</v>
      </c>
      <c r="K299" s="5">
        <v>1</v>
      </c>
      <c r="L299" s="5">
        <v>0</v>
      </c>
      <c r="M299" s="5">
        <v>5</v>
      </c>
      <c r="N299" s="19">
        <v>-31.29036</v>
      </c>
      <c r="O299" s="19" t="s">
        <v>343</v>
      </c>
      <c r="P299" s="20"/>
    </row>
    <row r="300" spans="1:16" ht="12.75" customHeight="1" x14ac:dyDescent="0.2">
      <c r="A300" s="19">
        <v>197.5</v>
      </c>
      <c r="B300" s="19">
        <v>2.5</v>
      </c>
      <c r="C300" s="19">
        <v>2.5</v>
      </c>
      <c r="D300" s="19">
        <v>195</v>
      </c>
      <c r="E300" s="19">
        <v>200</v>
      </c>
      <c r="F300" s="5" t="s">
        <v>887</v>
      </c>
      <c r="G300" s="24">
        <v>54.256300000000003</v>
      </c>
      <c r="H300" s="24">
        <v>-1.2825</v>
      </c>
      <c r="I300" s="5" t="s">
        <v>345</v>
      </c>
      <c r="J300" s="5" t="s">
        <v>346</v>
      </c>
      <c r="K300" s="5">
        <v>1</v>
      </c>
      <c r="L300" s="5">
        <v>0</v>
      </c>
      <c r="M300" s="5">
        <v>5</v>
      </c>
      <c r="N300" s="19">
        <v>-31.506170000000001</v>
      </c>
      <c r="O300" s="19" t="s">
        <v>343</v>
      </c>
      <c r="P300" s="20"/>
    </row>
    <row r="301" spans="1:16" ht="12.75" customHeight="1" x14ac:dyDescent="0.2">
      <c r="A301" s="26">
        <v>197.5</v>
      </c>
      <c r="B301" s="19">
        <v>2.5</v>
      </c>
      <c r="C301" s="19">
        <v>2.5</v>
      </c>
      <c r="D301" s="19">
        <v>195</v>
      </c>
      <c r="E301" s="19">
        <v>200</v>
      </c>
      <c r="F301" s="5" t="s">
        <v>887</v>
      </c>
      <c r="G301" s="24">
        <v>54.256300000000003</v>
      </c>
      <c r="H301" s="24">
        <v>-1.2825</v>
      </c>
      <c r="I301" s="5" t="s">
        <v>345</v>
      </c>
      <c r="J301" s="5" t="s">
        <v>347</v>
      </c>
      <c r="K301" s="5">
        <v>1</v>
      </c>
      <c r="L301" s="5">
        <v>0</v>
      </c>
      <c r="M301" s="5">
        <v>5</v>
      </c>
      <c r="N301" s="19">
        <v>-36.702584999999999</v>
      </c>
      <c r="O301" s="19" t="s">
        <v>343</v>
      </c>
      <c r="P301" s="20"/>
    </row>
    <row r="302" spans="1:16" ht="12.75" customHeight="1" x14ac:dyDescent="0.2">
      <c r="A302" s="26">
        <v>197.5</v>
      </c>
      <c r="B302" s="19">
        <v>2.5</v>
      </c>
      <c r="C302" s="19">
        <v>2.5</v>
      </c>
      <c r="D302" s="19">
        <v>195</v>
      </c>
      <c r="E302" s="19">
        <v>200</v>
      </c>
      <c r="F302" s="5" t="s">
        <v>887</v>
      </c>
      <c r="G302" s="24">
        <v>54.256300000000003</v>
      </c>
      <c r="H302" s="24">
        <v>-1.2825</v>
      </c>
      <c r="I302" s="5" t="s">
        <v>345</v>
      </c>
      <c r="J302" s="5" t="s">
        <v>348</v>
      </c>
      <c r="K302" s="5">
        <v>1</v>
      </c>
      <c r="L302" s="5">
        <v>0</v>
      </c>
      <c r="M302" s="5">
        <v>5</v>
      </c>
      <c r="N302" s="19">
        <v>-31.473994999999999</v>
      </c>
      <c r="O302" s="19" t="s">
        <v>343</v>
      </c>
      <c r="P302" s="20"/>
    </row>
    <row r="303" spans="1:16" ht="12.75" customHeight="1" x14ac:dyDescent="0.2">
      <c r="A303" s="26">
        <v>197.5</v>
      </c>
      <c r="B303" s="19">
        <v>2.5</v>
      </c>
      <c r="C303" s="19">
        <v>2.5</v>
      </c>
      <c r="D303" s="19">
        <v>195</v>
      </c>
      <c r="E303" s="19">
        <v>200</v>
      </c>
      <c r="F303" s="5" t="s">
        <v>887</v>
      </c>
      <c r="G303" s="24">
        <v>54.256300000000003</v>
      </c>
      <c r="H303" s="24">
        <v>-1.2825</v>
      </c>
      <c r="I303" s="5" t="s">
        <v>345</v>
      </c>
      <c r="J303" s="5" t="s">
        <v>349</v>
      </c>
      <c r="K303" s="5">
        <v>1</v>
      </c>
      <c r="L303" s="5">
        <v>0</v>
      </c>
      <c r="M303" s="5">
        <v>5</v>
      </c>
      <c r="N303" s="19">
        <v>-37.314298999999998</v>
      </c>
      <c r="O303" s="19" t="s">
        <v>343</v>
      </c>
      <c r="P303" s="20"/>
    </row>
    <row r="304" spans="1:16" ht="12.75" customHeight="1" x14ac:dyDescent="0.2">
      <c r="A304" s="19">
        <v>197.5</v>
      </c>
      <c r="B304" s="19">
        <v>2.5</v>
      </c>
      <c r="C304" s="19">
        <v>2.5</v>
      </c>
      <c r="D304" s="19">
        <v>195</v>
      </c>
      <c r="E304" s="19">
        <v>200</v>
      </c>
      <c r="F304" s="5" t="s">
        <v>887</v>
      </c>
      <c r="G304" s="24">
        <v>54.256300000000003</v>
      </c>
      <c r="H304" s="24">
        <v>-1.2825</v>
      </c>
      <c r="I304" s="5" t="s">
        <v>345</v>
      </c>
      <c r="J304" s="5" t="s">
        <v>349</v>
      </c>
      <c r="K304" s="5">
        <v>1</v>
      </c>
      <c r="L304" s="5">
        <v>0</v>
      </c>
      <c r="M304" s="5">
        <v>5</v>
      </c>
      <c r="N304" s="19">
        <v>-37.529882999999998</v>
      </c>
      <c r="O304" s="19" t="s">
        <v>343</v>
      </c>
      <c r="P304" s="20"/>
    </row>
    <row r="305" spans="1:16" ht="12.75" customHeight="1" x14ac:dyDescent="0.2">
      <c r="A305" s="19">
        <v>197.5</v>
      </c>
      <c r="B305" s="19">
        <v>2.5</v>
      </c>
      <c r="C305" s="19">
        <v>2.5</v>
      </c>
      <c r="D305" s="19">
        <v>195</v>
      </c>
      <c r="E305" s="19">
        <v>200</v>
      </c>
      <c r="F305" s="5" t="s">
        <v>887</v>
      </c>
      <c r="G305" s="24">
        <v>54.256300000000003</v>
      </c>
      <c r="H305" s="24">
        <v>-1.2825</v>
      </c>
      <c r="I305" s="5" t="s">
        <v>345</v>
      </c>
      <c r="J305" s="5" t="s">
        <v>349</v>
      </c>
      <c r="K305" s="5">
        <v>1</v>
      </c>
      <c r="L305" s="5">
        <v>0</v>
      </c>
      <c r="M305" s="5">
        <v>5</v>
      </c>
      <c r="N305" s="19">
        <v>-33.461261999999998</v>
      </c>
      <c r="O305" s="19" t="s">
        <v>343</v>
      </c>
      <c r="P305" s="20"/>
    </row>
    <row r="306" spans="1:16" ht="12.75" customHeight="1" x14ac:dyDescent="0.2">
      <c r="A306" s="19">
        <v>197.5</v>
      </c>
      <c r="B306" s="19">
        <v>2.5</v>
      </c>
      <c r="C306" s="19">
        <v>2.5</v>
      </c>
      <c r="D306" s="19">
        <v>195</v>
      </c>
      <c r="E306" s="19">
        <v>200</v>
      </c>
      <c r="F306" s="5" t="s">
        <v>887</v>
      </c>
      <c r="G306" s="24">
        <v>54.256300000000003</v>
      </c>
      <c r="H306" s="24">
        <v>-1.2825</v>
      </c>
      <c r="I306" s="5" t="s">
        <v>345</v>
      </c>
      <c r="J306" s="5" t="s">
        <v>350</v>
      </c>
      <c r="K306" s="5">
        <v>1</v>
      </c>
      <c r="L306" s="5">
        <v>0</v>
      </c>
      <c r="M306" s="5">
        <v>5</v>
      </c>
      <c r="N306" s="19">
        <v>-33.432248999999999</v>
      </c>
      <c r="O306" s="19" t="s">
        <v>343</v>
      </c>
      <c r="P306" s="20"/>
    </row>
    <row r="307" spans="1:16" ht="12.75" customHeight="1" x14ac:dyDescent="0.2">
      <c r="A307" s="19">
        <v>197.5</v>
      </c>
      <c r="B307" s="19">
        <v>2.5</v>
      </c>
      <c r="C307" s="19">
        <v>2.5</v>
      </c>
      <c r="D307" s="19">
        <v>195</v>
      </c>
      <c r="E307" s="19">
        <v>200</v>
      </c>
      <c r="F307" s="5" t="s">
        <v>887</v>
      </c>
      <c r="G307" s="24">
        <v>54.256300000000003</v>
      </c>
      <c r="H307" s="24">
        <v>-1.2825</v>
      </c>
      <c r="I307" s="5" t="s">
        <v>345</v>
      </c>
      <c r="J307" s="5" t="s">
        <v>351</v>
      </c>
      <c r="K307" s="5">
        <v>1</v>
      </c>
      <c r="L307" s="5">
        <v>0</v>
      </c>
      <c r="M307" s="5">
        <v>5</v>
      </c>
      <c r="N307" s="19">
        <v>-32.155709000000002</v>
      </c>
      <c r="O307" s="19" t="s">
        <v>343</v>
      </c>
      <c r="P307" s="20"/>
    </row>
    <row r="308" spans="1:16" ht="12.75" customHeight="1" x14ac:dyDescent="0.2">
      <c r="A308" s="19">
        <v>197.5</v>
      </c>
      <c r="B308" s="19">
        <v>2.5</v>
      </c>
      <c r="C308" s="19">
        <v>2.5</v>
      </c>
      <c r="D308" s="19">
        <v>195</v>
      </c>
      <c r="E308" s="19">
        <v>200</v>
      </c>
      <c r="F308" s="5" t="s">
        <v>887</v>
      </c>
      <c r="G308" s="24">
        <v>54.256300000000003</v>
      </c>
      <c r="H308" s="24">
        <v>-1.2825</v>
      </c>
      <c r="I308" s="5" t="s">
        <v>345</v>
      </c>
      <c r="J308" s="5" t="s">
        <v>351</v>
      </c>
      <c r="K308" s="5">
        <v>1</v>
      </c>
      <c r="L308" s="5">
        <v>0</v>
      </c>
      <c r="M308" s="5">
        <v>5</v>
      </c>
      <c r="N308" s="19">
        <v>-33.337125999999998</v>
      </c>
      <c r="O308" s="19" t="s">
        <v>343</v>
      </c>
      <c r="P308" s="20"/>
    </row>
    <row r="309" spans="1:16" ht="12.75" customHeight="1" x14ac:dyDescent="0.2">
      <c r="A309" s="19">
        <v>197.5</v>
      </c>
      <c r="B309" s="19">
        <v>2.5</v>
      </c>
      <c r="C309" s="19">
        <v>2.5</v>
      </c>
      <c r="D309" s="19">
        <v>195</v>
      </c>
      <c r="E309" s="19">
        <v>200</v>
      </c>
      <c r="F309" s="5" t="s">
        <v>887</v>
      </c>
      <c r="G309" s="24">
        <v>54.256300000000003</v>
      </c>
      <c r="H309" s="24">
        <v>-1.2825</v>
      </c>
      <c r="I309" s="5" t="s">
        <v>345</v>
      </c>
      <c r="J309" s="5" t="s">
        <v>352</v>
      </c>
      <c r="K309" s="5">
        <v>1</v>
      </c>
      <c r="L309" s="5">
        <v>0</v>
      </c>
      <c r="M309" s="5">
        <v>5</v>
      </c>
      <c r="N309" s="19">
        <v>-33.624056000000003</v>
      </c>
      <c r="O309" s="19" t="s">
        <v>343</v>
      </c>
      <c r="P309" s="20"/>
    </row>
    <row r="310" spans="1:16" ht="12.75" customHeight="1" x14ac:dyDescent="0.2">
      <c r="A310" s="19">
        <v>197.5</v>
      </c>
      <c r="B310" s="19">
        <v>2.5</v>
      </c>
      <c r="C310" s="19">
        <v>2.5</v>
      </c>
      <c r="D310" s="19">
        <v>195</v>
      </c>
      <c r="E310" s="19">
        <v>200</v>
      </c>
      <c r="F310" s="5" t="s">
        <v>887</v>
      </c>
      <c r="G310" s="24">
        <v>54.256300000000003</v>
      </c>
      <c r="H310" s="24">
        <v>-1.2825</v>
      </c>
      <c r="I310" s="5" t="s">
        <v>345</v>
      </c>
      <c r="J310" s="5" t="s">
        <v>353</v>
      </c>
      <c r="K310" s="5">
        <v>1</v>
      </c>
      <c r="L310" s="5">
        <v>0</v>
      </c>
      <c r="M310" s="5">
        <v>5</v>
      </c>
      <c r="N310" s="19">
        <v>-33.883659999999999</v>
      </c>
      <c r="O310" s="19" t="s">
        <v>343</v>
      </c>
      <c r="P310" s="20"/>
    </row>
    <row r="311" spans="1:16" ht="12.75" customHeight="1" x14ac:dyDescent="0.2">
      <c r="A311" s="19">
        <v>197.5</v>
      </c>
      <c r="B311" s="19">
        <v>2.5</v>
      </c>
      <c r="C311" s="19">
        <v>2.5</v>
      </c>
      <c r="D311" s="19">
        <v>195</v>
      </c>
      <c r="E311" s="19">
        <v>200</v>
      </c>
      <c r="F311" s="5" t="s">
        <v>887</v>
      </c>
      <c r="G311" s="24">
        <v>54.256300000000003</v>
      </c>
      <c r="H311" s="24">
        <v>-1.2825</v>
      </c>
      <c r="I311" s="5" t="s">
        <v>345</v>
      </c>
      <c r="J311" s="5" t="s">
        <v>354</v>
      </c>
      <c r="K311" s="5">
        <v>1</v>
      </c>
      <c r="L311" s="5">
        <v>0</v>
      </c>
      <c r="M311" s="5">
        <v>5</v>
      </c>
      <c r="N311" s="19">
        <v>-34.074947000000002</v>
      </c>
      <c r="O311" s="19" t="s">
        <v>343</v>
      </c>
      <c r="P311" s="20"/>
    </row>
    <row r="312" spans="1:16" ht="12.75" customHeight="1" x14ac:dyDescent="0.2">
      <c r="A312" s="19">
        <v>197.5</v>
      </c>
      <c r="B312" s="19">
        <v>2.5</v>
      </c>
      <c r="C312" s="19">
        <v>2.5</v>
      </c>
      <c r="D312" s="19">
        <v>195</v>
      </c>
      <c r="E312" s="19">
        <v>200</v>
      </c>
      <c r="F312" s="5" t="s">
        <v>887</v>
      </c>
      <c r="G312" s="24">
        <v>54.256300000000003</v>
      </c>
      <c r="H312" s="24">
        <v>-1.2825</v>
      </c>
      <c r="I312" s="5" t="s">
        <v>345</v>
      </c>
      <c r="J312" s="5" t="s">
        <v>355</v>
      </c>
      <c r="K312" s="5">
        <v>1</v>
      </c>
      <c r="L312" s="5">
        <v>0</v>
      </c>
      <c r="M312" s="5">
        <v>5</v>
      </c>
      <c r="N312" s="19">
        <v>-31.459084000000001</v>
      </c>
      <c r="O312" s="19" t="s">
        <v>343</v>
      </c>
      <c r="P312" s="20"/>
    </row>
    <row r="313" spans="1:16" ht="12.75" customHeight="1" x14ac:dyDescent="0.2">
      <c r="A313" s="19">
        <v>197.5</v>
      </c>
      <c r="B313" s="19">
        <v>2.5</v>
      </c>
      <c r="C313" s="19">
        <v>2.5</v>
      </c>
      <c r="D313" s="19">
        <v>195</v>
      </c>
      <c r="E313" s="19">
        <v>200</v>
      </c>
      <c r="F313" s="5" t="s">
        <v>887</v>
      </c>
      <c r="G313" s="24">
        <v>54.256300000000003</v>
      </c>
      <c r="H313" s="24">
        <v>-1.2825</v>
      </c>
      <c r="I313" s="5" t="s">
        <v>345</v>
      </c>
      <c r="J313" s="5" t="s">
        <v>356</v>
      </c>
      <c r="K313" s="5">
        <v>1</v>
      </c>
      <c r="L313" s="5">
        <v>0</v>
      </c>
      <c r="M313" s="5">
        <v>5</v>
      </c>
      <c r="N313" s="19">
        <v>-33.030347999999996</v>
      </c>
      <c r="O313" s="19" t="s">
        <v>343</v>
      </c>
      <c r="P313" s="20"/>
    </row>
    <row r="314" spans="1:16" ht="12.75" customHeight="1" x14ac:dyDescent="0.2">
      <c r="A314" s="19">
        <v>200.5</v>
      </c>
      <c r="B314" s="19">
        <v>0.5</v>
      </c>
      <c r="C314" s="19">
        <v>0.5</v>
      </c>
      <c r="D314" s="19">
        <v>200</v>
      </c>
      <c r="E314" s="19">
        <v>201</v>
      </c>
      <c r="F314" s="5" t="s">
        <v>887</v>
      </c>
      <c r="G314" s="24">
        <v>54.256300000000003</v>
      </c>
      <c r="H314" s="24">
        <v>-1.2825</v>
      </c>
      <c r="I314" s="5" t="s">
        <v>345</v>
      </c>
      <c r="J314" s="5" t="s">
        <v>363</v>
      </c>
      <c r="K314" s="5">
        <v>1</v>
      </c>
      <c r="L314" s="5">
        <v>0</v>
      </c>
      <c r="M314" s="5">
        <v>5</v>
      </c>
      <c r="N314" s="19">
        <v>-32.570318999999998</v>
      </c>
      <c r="O314" s="19" t="s">
        <v>343</v>
      </c>
      <c r="P314" s="20"/>
    </row>
    <row r="315" spans="1:16" ht="12.75" customHeight="1" x14ac:dyDescent="0.2">
      <c r="A315" s="19">
        <v>200.5</v>
      </c>
      <c r="B315" s="19">
        <v>0.5</v>
      </c>
      <c r="C315" s="19">
        <v>0.5</v>
      </c>
      <c r="D315" s="19">
        <v>200</v>
      </c>
      <c r="E315" s="19">
        <v>201</v>
      </c>
      <c r="F315" s="5" t="s">
        <v>887</v>
      </c>
      <c r="G315" s="24">
        <v>54.256300000000003</v>
      </c>
      <c r="H315" s="24">
        <v>-1.2825</v>
      </c>
      <c r="I315" s="5" t="s">
        <v>345</v>
      </c>
      <c r="J315" s="5" t="s">
        <v>357</v>
      </c>
      <c r="K315" s="5">
        <v>1</v>
      </c>
      <c r="L315" s="5">
        <v>0</v>
      </c>
      <c r="M315" s="5">
        <v>5</v>
      </c>
      <c r="N315" s="19">
        <v>-31.602371999999999</v>
      </c>
      <c r="O315" s="19" t="s">
        <v>343</v>
      </c>
      <c r="P315" s="20"/>
    </row>
    <row r="316" spans="1:16" ht="12.75" customHeight="1" x14ac:dyDescent="0.2">
      <c r="A316" s="19">
        <v>200.5</v>
      </c>
      <c r="B316" s="19">
        <v>0.5</v>
      </c>
      <c r="C316" s="19">
        <v>0.5</v>
      </c>
      <c r="D316" s="19">
        <v>200</v>
      </c>
      <c r="E316" s="19">
        <v>201</v>
      </c>
      <c r="F316" s="5" t="s">
        <v>887</v>
      </c>
      <c r="G316" s="24">
        <v>54.256300000000003</v>
      </c>
      <c r="H316" s="24">
        <v>-1.2825</v>
      </c>
      <c r="I316" s="5" t="s">
        <v>345</v>
      </c>
      <c r="J316" s="5" t="s">
        <v>358</v>
      </c>
      <c r="K316" s="5">
        <v>1</v>
      </c>
      <c r="L316" s="5">
        <v>0</v>
      </c>
      <c r="M316" s="5">
        <v>5</v>
      </c>
      <c r="N316" s="19">
        <v>-32.037447</v>
      </c>
      <c r="O316" s="19" t="s">
        <v>343</v>
      </c>
      <c r="P316" s="20"/>
    </row>
    <row r="317" spans="1:16" ht="12.75" customHeight="1" x14ac:dyDescent="0.2">
      <c r="A317" s="19">
        <v>200.5</v>
      </c>
      <c r="B317" s="19">
        <v>0.5</v>
      </c>
      <c r="C317" s="19">
        <v>0.5</v>
      </c>
      <c r="D317" s="19">
        <v>200</v>
      </c>
      <c r="E317" s="19">
        <v>201</v>
      </c>
      <c r="F317" s="5" t="s">
        <v>887</v>
      </c>
      <c r="G317" s="24">
        <v>54.256300000000003</v>
      </c>
      <c r="H317" s="24">
        <v>-1.2825</v>
      </c>
      <c r="I317" s="5" t="s">
        <v>345</v>
      </c>
      <c r="J317" s="5" t="s">
        <v>358</v>
      </c>
      <c r="K317" s="5">
        <v>1</v>
      </c>
      <c r="L317" s="5">
        <v>0</v>
      </c>
      <c r="M317" s="5">
        <v>5</v>
      </c>
      <c r="N317" s="19">
        <v>-32.750487</v>
      </c>
      <c r="O317" s="19" t="s">
        <v>343</v>
      </c>
      <c r="P317" s="20"/>
    </row>
    <row r="318" spans="1:16" ht="12.75" customHeight="1" x14ac:dyDescent="0.2">
      <c r="A318" s="19">
        <v>200.5</v>
      </c>
      <c r="B318" s="19">
        <v>0.5</v>
      </c>
      <c r="C318" s="19">
        <v>0.5</v>
      </c>
      <c r="D318" s="19">
        <v>200</v>
      </c>
      <c r="E318" s="19">
        <v>201</v>
      </c>
      <c r="F318" s="5" t="s">
        <v>887</v>
      </c>
      <c r="G318" s="24">
        <v>54.256300000000003</v>
      </c>
      <c r="H318" s="24">
        <v>-1.2825</v>
      </c>
      <c r="I318" s="5" t="s">
        <v>345</v>
      </c>
      <c r="J318" s="5" t="s">
        <v>359</v>
      </c>
      <c r="K318" s="5">
        <v>1</v>
      </c>
      <c r="L318" s="5">
        <v>0</v>
      </c>
      <c r="M318" s="5">
        <v>5</v>
      </c>
      <c r="N318" s="19">
        <v>-32.131450999999998</v>
      </c>
      <c r="O318" s="19" t="s">
        <v>343</v>
      </c>
      <c r="P318" s="20"/>
    </row>
    <row r="319" spans="1:16" ht="12.75" customHeight="1" x14ac:dyDescent="0.2">
      <c r="A319" s="19">
        <v>200.5</v>
      </c>
      <c r="B319" s="19">
        <v>0.5</v>
      </c>
      <c r="C319" s="19">
        <v>0.5</v>
      </c>
      <c r="D319" s="19">
        <v>200</v>
      </c>
      <c r="E319" s="19">
        <v>201</v>
      </c>
      <c r="F319" s="5" t="s">
        <v>887</v>
      </c>
      <c r="G319" s="24">
        <v>54.256300000000003</v>
      </c>
      <c r="H319" s="24">
        <v>-1.2825</v>
      </c>
      <c r="I319" s="5" t="s">
        <v>345</v>
      </c>
      <c r="J319" s="5" t="s">
        <v>360</v>
      </c>
      <c r="K319" s="5">
        <v>1</v>
      </c>
      <c r="L319" s="5">
        <v>0</v>
      </c>
      <c r="M319" s="5">
        <v>5</v>
      </c>
      <c r="N319" s="19">
        <v>-31.258900000000001</v>
      </c>
      <c r="O319" s="19" t="s">
        <v>343</v>
      </c>
      <c r="P319" s="20"/>
    </row>
    <row r="320" spans="1:16" ht="12.75" customHeight="1" x14ac:dyDescent="0.2">
      <c r="A320" s="19">
        <v>200.5</v>
      </c>
      <c r="B320" s="19">
        <v>0.5</v>
      </c>
      <c r="C320" s="19">
        <v>0.5</v>
      </c>
      <c r="D320" s="19">
        <v>200</v>
      </c>
      <c r="E320" s="19">
        <v>201</v>
      </c>
      <c r="F320" s="5" t="s">
        <v>887</v>
      </c>
      <c r="G320" s="24">
        <v>54.256300000000003</v>
      </c>
      <c r="H320" s="24">
        <v>-1.2825</v>
      </c>
      <c r="I320" s="5" t="s">
        <v>345</v>
      </c>
      <c r="J320" s="5" t="s">
        <v>361</v>
      </c>
      <c r="K320" s="5">
        <v>1</v>
      </c>
      <c r="L320" s="5">
        <v>0</v>
      </c>
      <c r="M320" s="5">
        <v>5</v>
      </c>
      <c r="N320" s="19">
        <v>-32.220322000000003</v>
      </c>
      <c r="O320" s="19" t="s">
        <v>343</v>
      </c>
      <c r="P320" s="20"/>
    </row>
    <row r="321" spans="1:16" ht="12.75" customHeight="1" x14ac:dyDescent="0.2">
      <c r="A321" s="19">
        <v>200.5</v>
      </c>
      <c r="B321" s="19">
        <v>0.5</v>
      </c>
      <c r="C321" s="19">
        <v>0.5</v>
      </c>
      <c r="D321" s="19">
        <v>200</v>
      </c>
      <c r="E321" s="19">
        <v>201</v>
      </c>
      <c r="F321" s="5" t="s">
        <v>887</v>
      </c>
      <c r="G321" s="24">
        <v>54.256300000000003</v>
      </c>
      <c r="H321" s="24">
        <v>-1.2825</v>
      </c>
      <c r="I321" s="5" t="s">
        <v>345</v>
      </c>
      <c r="J321" s="5" t="s">
        <v>362</v>
      </c>
      <c r="K321" s="5">
        <v>1</v>
      </c>
      <c r="L321" s="5">
        <v>0</v>
      </c>
      <c r="M321" s="5">
        <v>5</v>
      </c>
      <c r="N321" s="19">
        <v>-32.102882000000001</v>
      </c>
      <c r="O321" s="19" t="s">
        <v>343</v>
      </c>
      <c r="P321" s="20"/>
    </row>
    <row r="322" spans="1:16" ht="12.75" customHeight="1" x14ac:dyDescent="0.2">
      <c r="A322" s="26">
        <v>200.5</v>
      </c>
      <c r="B322" s="19">
        <v>0.5</v>
      </c>
      <c r="C322" s="19">
        <v>0.5</v>
      </c>
      <c r="D322" s="19">
        <v>200</v>
      </c>
      <c r="E322" s="19">
        <v>201</v>
      </c>
      <c r="F322" s="5" t="s">
        <v>887</v>
      </c>
      <c r="G322" s="24">
        <v>54.256300000000003</v>
      </c>
      <c r="H322" s="24">
        <v>-1.2825</v>
      </c>
      <c r="I322" s="5" t="s">
        <v>345</v>
      </c>
      <c r="J322" s="5" t="s">
        <v>364</v>
      </c>
      <c r="K322" s="5">
        <v>1</v>
      </c>
      <c r="L322" s="5">
        <v>0</v>
      </c>
      <c r="M322" s="5">
        <v>5</v>
      </c>
      <c r="N322" s="19">
        <v>-32.588979999999999</v>
      </c>
      <c r="O322" s="19" t="s">
        <v>343</v>
      </c>
      <c r="P322" s="20"/>
    </row>
    <row r="323" spans="1:16" ht="12.75" customHeight="1" x14ac:dyDescent="0.2">
      <c r="A323" s="19">
        <f t="shared" ref="A323:A331" si="22">(D323+E323)/2</f>
        <v>203.5</v>
      </c>
      <c r="B323" s="19">
        <f t="shared" ref="B323:B331" si="23">A323-D323</f>
        <v>1.5</v>
      </c>
      <c r="C323" s="19">
        <f t="shared" ref="C323:C331" si="24">E323-A323</f>
        <v>1.5</v>
      </c>
      <c r="D323" s="19">
        <v>202</v>
      </c>
      <c r="E323" s="19">
        <v>205</v>
      </c>
      <c r="F323" s="5" t="s">
        <v>914</v>
      </c>
      <c r="G323" s="24">
        <v>51.1</v>
      </c>
      <c r="H323" s="24">
        <v>-3.17</v>
      </c>
      <c r="I323" s="5" t="s">
        <v>367</v>
      </c>
      <c r="J323" s="5" t="s">
        <v>366</v>
      </c>
      <c r="K323" s="5">
        <v>1</v>
      </c>
      <c r="L323" s="5">
        <v>0</v>
      </c>
      <c r="M323" s="5">
        <v>0</v>
      </c>
      <c r="N323" s="19">
        <v>-33.9</v>
      </c>
      <c r="O323" s="19" t="s">
        <v>365</v>
      </c>
    </row>
    <row r="324" spans="1:16" ht="12.75" customHeight="1" x14ac:dyDescent="0.2">
      <c r="A324" s="19">
        <f t="shared" si="22"/>
        <v>203.5</v>
      </c>
      <c r="B324" s="19">
        <f t="shared" si="23"/>
        <v>1.5</v>
      </c>
      <c r="C324" s="19">
        <f t="shared" si="24"/>
        <v>1.5</v>
      </c>
      <c r="D324" s="19">
        <v>202</v>
      </c>
      <c r="E324" s="19">
        <v>205</v>
      </c>
      <c r="F324" s="5" t="s">
        <v>914</v>
      </c>
      <c r="G324" s="24">
        <v>51.1</v>
      </c>
      <c r="H324" s="24">
        <v>-3.17</v>
      </c>
      <c r="I324" s="5" t="s">
        <v>367</v>
      </c>
      <c r="J324" s="5" t="s">
        <v>368</v>
      </c>
      <c r="K324" s="5">
        <v>1</v>
      </c>
      <c r="L324" s="5">
        <v>0</v>
      </c>
      <c r="M324" s="5">
        <v>0</v>
      </c>
      <c r="N324" s="19">
        <v>-34.6</v>
      </c>
      <c r="O324" s="19" t="s">
        <v>365</v>
      </c>
    </row>
    <row r="325" spans="1:16" ht="12.75" customHeight="1" x14ac:dyDescent="0.2">
      <c r="A325" s="19">
        <f t="shared" si="22"/>
        <v>203.5</v>
      </c>
      <c r="B325" s="19">
        <f t="shared" si="23"/>
        <v>1.5</v>
      </c>
      <c r="C325" s="19">
        <f t="shared" si="24"/>
        <v>1.5</v>
      </c>
      <c r="D325" s="19">
        <v>202</v>
      </c>
      <c r="E325" s="19">
        <v>205</v>
      </c>
      <c r="F325" s="5" t="s">
        <v>914</v>
      </c>
      <c r="G325" s="24">
        <v>51.1</v>
      </c>
      <c r="H325" s="24">
        <v>-3.17</v>
      </c>
      <c r="I325" s="5" t="s">
        <v>367</v>
      </c>
      <c r="J325" s="5" t="s">
        <v>369</v>
      </c>
      <c r="K325" s="5">
        <v>1</v>
      </c>
      <c r="L325" s="5">
        <v>0</v>
      </c>
      <c r="M325" s="5">
        <v>0</v>
      </c>
      <c r="N325" s="19">
        <v>-33.6</v>
      </c>
      <c r="O325" s="19" t="s">
        <v>365</v>
      </c>
    </row>
    <row r="326" spans="1:16" ht="12.75" customHeight="1" x14ac:dyDescent="0.2">
      <c r="A326" s="19">
        <f t="shared" si="22"/>
        <v>203.5</v>
      </c>
      <c r="B326" s="19">
        <f t="shared" si="23"/>
        <v>1.5</v>
      </c>
      <c r="C326" s="19">
        <f t="shared" si="24"/>
        <v>1.5</v>
      </c>
      <c r="D326" s="19">
        <v>202</v>
      </c>
      <c r="E326" s="19">
        <v>205</v>
      </c>
      <c r="F326" s="5" t="s">
        <v>914</v>
      </c>
      <c r="G326" s="24">
        <v>51.1</v>
      </c>
      <c r="H326" s="24">
        <v>-3.17</v>
      </c>
      <c r="I326" s="5" t="s">
        <v>367</v>
      </c>
      <c r="J326" s="5" t="s">
        <v>370</v>
      </c>
      <c r="K326" s="5">
        <v>1</v>
      </c>
      <c r="L326" s="5">
        <v>0</v>
      </c>
      <c r="M326" s="5">
        <v>0</v>
      </c>
      <c r="N326" s="19">
        <v>-33.6</v>
      </c>
      <c r="O326" s="19" t="s">
        <v>365</v>
      </c>
    </row>
    <row r="327" spans="1:16" ht="12.75" customHeight="1" x14ac:dyDescent="0.2">
      <c r="A327" s="19">
        <f t="shared" si="22"/>
        <v>203.5</v>
      </c>
      <c r="B327" s="19">
        <f t="shared" si="23"/>
        <v>1.5</v>
      </c>
      <c r="C327" s="19">
        <f t="shared" si="24"/>
        <v>1.5</v>
      </c>
      <c r="D327" s="19">
        <v>202</v>
      </c>
      <c r="E327" s="19">
        <v>205</v>
      </c>
      <c r="F327" s="5" t="s">
        <v>914</v>
      </c>
      <c r="G327" s="24">
        <v>51.1</v>
      </c>
      <c r="H327" s="24">
        <v>-3.17</v>
      </c>
      <c r="I327" s="5" t="s">
        <v>367</v>
      </c>
      <c r="J327" s="5" t="s">
        <v>371</v>
      </c>
      <c r="K327" s="5">
        <v>1</v>
      </c>
      <c r="L327" s="5">
        <v>0</v>
      </c>
      <c r="M327" s="5">
        <v>0</v>
      </c>
      <c r="N327" s="19">
        <v>-33</v>
      </c>
      <c r="O327" s="19" t="s">
        <v>365</v>
      </c>
    </row>
    <row r="328" spans="1:16" ht="12.75" customHeight="1" x14ac:dyDescent="0.2">
      <c r="A328" s="19">
        <f t="shared" si="22"/>
        <v>203.5</v>
      </c>
      <c r="B328" s="19">
        <f t="shared" si="23"/>
        <v>1.5</v>
      </c>
      <c r="C328" s="19">
        <f t="shared" si="24"/>
        <v>1.5</v>
      </c>
      <c r="D328" s="19">
        <v>202</v>
      </c>
      <c r="E328" s="19">
        <v>205</v>
      </c>
      <c r="F328" s="5" t="s">
        <v>914</v>
      </c>
      <c r="G328" s="24">
        <v>51.1</v>
      </c>
      <c r="H328" s="24">
        <v>-3.17</v>
      </c>
      <c r="I328" s="5" t="s">
        <v>367</v>
      </c>
      <c r="J328" s="5" t="s">
        <v>372</v>
      </c>
      <c r="K328" s="5">
        <v>1</v>
      </c>
      <c r="L328" s="5">
        <v>0</v>
      </c>
      <c r="M328" s="5">
        <v>0</v>
      </c>
      <c r="N328" s="19">
        <v>-30.2</v>
      </c>
      <c r="O328" s="19" t="s">
        <v>365</v>
      </c>
    </row>
    <row r="329" spans="1:16" ht="12.75" customHeight="1" x14ac:dyDescent="0.2">
      <c r="A329" s="19">
        <f t="shared" si="22"/>
        <v>203.5</v>
      </c>
      <c r="B329" s="19">
        <f t="shared" si="23"/>
        <v>1.5</v>
      </c>
      <c r="C329" s="19">
        <f t="shared" si="24"/>
        <v>1.5</v>
      </c>
      <c r="D329" s="19">
        <v>202</v>
      </c>
      <c r="E329" s="19">
        <v>205</v>
      </c>
      <c r="F329" s="5" t="s">
        <v>914</v>
      </c>
      <c r="G329" s="24">
        <v>51.1</v>
      </c>
      <c r="H329" s="24">
        <v>-3.17</v>
      </c>
      <c r="I329" s="5" t="s">
        <v>367</v>
      </c>
      <c r="J329" s="5" t="s">
        <v>373</v>
      </c>
      <c r="K329" s="5">
        <v>1</v>
      </c>
      <c r="L329" s="5">
        <v>0</v>
      </c>
      <c r="M329" s="5">
        <v>0</v>
      </c>
      <c r="N329" s="19">
        <v>-34.200000000000003</v>
      </c>
      <c r="O329" s="19" t="s">
        <v>365</v>
      </c>
    </row>
    <row r="330" spans="1:16" ht="12.75" customHeight="1" x14ac:dyDescent="0.2">
      <c r="A330" s="19">
        <f t="shared" si="22"/>
        <v>203.5</v>
      </c>
      <c r="B330" s="19">
        <f t="shared" si="23"/>
        <v>1.5</v>
      </c>
      <c r="C330" s="19">
        <f t="shared" si="24"/>
        <v>1.5</v>
      </c>
      <c r="D330" s="19">
        <v>202</v>
      </c>
      <c r="E330" s="19">
        <v>205</v>
      </c>
      <c r="F330" s="5" t="s">
        <v>914</v>
      </c>
      <c r="G330" s="24">
        <v>51.1</v>
      </c>
      <c r="H330" s="24">
        <v>-3.17</v>
      </c>
      <c r="I330" s="5" t="s">
        <v>367</v>
      </c>
      <c r="J330" s="5" t="s">
        <v>374</v>
      </c>
      <c r="K330" s="5">
        <v>1</v>
      </c>
      <c r="L330" s="5">
        <v>0</v>
      </c>
      <c r="M330" s="5">
        <v>0</v>
      </c>
      <c r="N330" s="19">
        <v>-33.4</v>
      </c>
      <c r="O330" s="19" t="s">
        <v>365</v>
      </c>
    </row>
    <row r="331" spans="1:16" ht="12.75" customHeight="1" x14ac:dyDescent="0.2">
      <c r="A331" s="19">
        <f t="shared" si="22"/>
        <v>203.5</v>
      </c>
      <c r="B331" s="19">
        <f t="shared" si="23"/>
        <v>1.5</v>
      </c>
      <c r="C331" s="19">
        <f t="shared" si="24"/>
        <v>1.5</v>
      </c>
      <c r="D331" s="19">
        <v>202</v>
      </c>
      <c r="E331" s="19">
        <v>205</v>
      </c>
      <c r="F331" s="5" t="s">
        <v>914</v>
      </c>
      <c r="G331" s="24">
        <v>51.1</v>
      </c>
      <c r="H331" s="24">
        <v>-3.17</v>
      </c>
      <c r="I331" s="5" t="s">
        <v>367</v>
      </c>
      <c r="J331" s="5" t="s">
        <v>375</v>
      </c>
      <c r="K331" s="5">
        <v>1</v>
      </c>
      <c r="L331" s="5">
        <v>0</v>
      </c>
      <c r="M331" s="5">
        <v>0</v>
      </c>
      <c r="N331" s="19">
        <v>-33.700000000000003</v>
      </c>
      <c r="O331" s="19" t="s">
        <v>365</v>
      </c>
    </row>
    <row r="332" spans="1:16" ht="12.75" customHeight="1" x14ac:dyDescent="0.2">
      <c r="A332" s="26">
        <v>204.75</v>
      </c>
      <c r="B332" s="19">
        <v>3.75</v>
      </c>
      <c r="C332" s="19">
        <v>3.75</v>
      </c>
      <c r="D332" s="19">
        <v>201</v>
      </c>
      <c r="E332" s="19">
        <v>208.5</v>
      </c>
      <c r="F332" s="5" t="s">
        <v>887</v>
      </c>
      <c r="G332" s="24">
        <v>51.406944000000003</v>
      </c>
      <c r="H332" s="24">
        <v>-3.1722220000000001</v>
      </c>
      <c r="I332" s="5" t="s">
        <v>377</v>
      </c>
      <c r="J332" s="5" t="s">
        <v>376</v>
      </c>
      <c r="K332" s="5">
        <v>1</v>
      </c>
      <c r="L332" s="5">
        <v>0</v>
      </c>
      <c r="M332" s="5">
        <v>8</v>
      </c>
      <c r="N332" s="19">
        <v>-37.349214000000003</v>
      </c>
      <c r="O332" s="19" t="s">
        <v>343</v>
      </c>
      <c r="P332" s="20"/>
    </row>
    <row r="333" spans="1:16" ht="12.75" customHeight="1" x14ac:dyDescent="0.2">
      <c r="A333" s="19">
        <v>204.75</v>
      </c>
      <c r="B333" s="19">
        <v>3.75</v>
      </c>
      <c r="C333" s="19">
        <v>3.75</v>
      </c>
      <c r="D333" s="19">
        <v>201</v>
      </c>
      <c r="E333" s="19">
        <v>208.5</v>
      </c>
      <c r="F333" s="5" t="s">
        <v>887</v>
      </c>
      <c r="G333" s="24">
        <v>51.406944000000003</v>
      </c>
      <c r="H333" s="24">
        <v>-3.1722220000000001</v>
      </c>
      <c r="I333" s="5" t="s">
        <v>377</v>
      </c>
      <c r="J333" s="5" t="s">
        <v>378</v>
      </c>
      <c r="K333" s="5">
        <v>1</v>
      </c>
      <c r="L333" s="5">
        <v>0</v>
      </c>
      <c r="M333" s="5">
        <v>8</v>
      </c>
      <c r="N333" s="19">
        <v>-38.198680000000003</v>
      </c>
      <c r="O333" s="19" t="s">
        <v>343</v>
      </c>
      <c r="P333" s="20"/>
    </row>
    <row r="334" spans="1:16" ht="12.75" customHeight="1" x14ac:dyDescent="0.2">
      <c r="A334" s="19">
        <v>204.75</v>
      </c>
      <c r="B334" s="19">
        <v>3.75</v>
      </c>
      <c r="C334" s="19">
        <v>3.75</v>
      </c>
      <c r="D334" s="19">
        <v>201</v>
      </c>
      <c r="E334" s="19">
        <v>208.5</v>
      </c>
      <c r="F334" s="5" t="s">
        <v>887</v>
      </c>
      <c r="G334" s="24">
        <v>51.406944000000003</v>
      </c>
      <c r="H334" s="24">
        <v>-3.1722220000000001</v>
      </c>
      <c r="I334" s="5" t="s">
        <v>377</v>
      </c>
      <c r="J334" s="5" t="s">
        <v>379</v>
      </c>
      <c r="K334" s="5">
        <v>1</v>
      </c>
      <c r="L334" s="5">
        <v>0</v>
      </c>
      <c r="M334" s="5">
        <v>8</v>
      </c>
      <c r="N334" s="19">
        <v>-50.255460999999997</v>
      </c>
      <c r="O334" s="19" t="s">
        <v>343</v>
      </c>
      <c r="P334" s="20"/>
    </row>
    <row r="335" spans="1:16" ht="12.75" customHeight="1" x14ac:dyDescent="0.2">
      <c r="A335" s="19">
        <v>204.75</v>
      </c>
      <c r="B335" s="19">
        <v>3.75</v>
      </c>
      <c r="C335" s="19">
        <v>3.75</v>
      </c>
      <c r="D335" s="19">
        <v>201</v>
      </c>
      <c r="E335" s="19">
        <v>208.5</v>
      </c>
      <c r="F335" s="5" t="s">
        <v>887</v>
      </c>
      <c r="G335" s="24">
        <v>51.406944000000003</v>
      </c>
      <c r="H335" s="24">
        <v>-3.1722220000000001</v>
      </c>
      <c r="I335" s="5" t="s">
        <v>377</v>
      </c>
      <c r="J335" s="5" t="s">
        <v>380</v>
      </c>
      <c r="K335" s="5">
        <v>1</v>
      </c>
      <c r="L335" s="5">
        <v>0</v>
      </c>
      <c r="M335" s="5">
        <v>8</v>
      </c>
      <c r="N335" s="19">
        <v>-35.489846</v>
      </c>
      <c r="O335" s="19" t="s">
        <v>343</v>
      </c>
      <c r="P335" s="20"/>
    </row>
    <row r="336" spans="1:16" ht="12.75" customHeight="1" x14ac:dyDescent="0.2">
      <c r="A336" s="19">
        <v>204.75</v>
      </c>
      <c r="B336" s="19">
        <v>3.75</v>
      </c>
      <c r="C336" s="19">
        <v>3.75</v>
      </c>
      <c r="D336" s="19">
        <v>201</v>
      </c>
      <c r="E336" s="19">
        <v>208.5</v>
      </c>
      <c r="F336" s="5" t="s">
        <v>887</v>
      </c>
      <c r="G336" s="24">
        <v>51.406944000000003</v>
      </c>
      <c r="H336" s="24">
        <v>-3.1722220000000001</v>
      </c>
      <c r="I336" s="5" t="s">
        <v>377</v>
      </c>
      <c r="J336" s="5" t="s">
        <v>381</v>
      </c>
      <c r="K336" s="5">
        <v>1</v>
      </c>
      <c r="L336" s="5">
        <v>0</v>
      </c>
      <c r="M336" s="5">
        <v>8</v>
      </c>
      <c r="N336" s="19">
        <v>-38.767570999999997</v>
      </c>
      <c r="O336" s="19" t="s">
        <v>343</v>
      </c>
      <c r="P336" s="20"/>
    </row>
    <row r="337" spans="1:16" ht="12.75" customHeight="1" x14ac:dyDescent="0.2">
      <c r="A337" s="19">
        <v>204.75</v>
      </c>
      <c r="B337" s="19">
        <v>3.75</v>
      </c>
      <c r="C337" s="19">
        <v>3.75</v>
      </c>
      <c r="D337" s="19">
        <v>201</v>
      </c>
      <c r="E337" s="19">
        <v>208.5</v>
      </c>
      <c r="F337" s="5" t="s">
        <v>887</v>
      </c>
      <c r="G337" s="24">
        <v>51.406944000000003</v>
      </c>
      <c r="H337" s="24">
        <v>-3.1722220000000001</v>
      </c>
      <c r="I337" s="5" t="s">
        <v>377</v>
      </c>
      <c r="J337" s="5" t="s">
        <v>382</v>
      </c>
      <c r="K337" s="5">
        <v>1</v>
      </c>
      <c r="L337" s="5">
        <v>0</v>
      </c>
      <c r="M337" s="5">
        <v>8</v>
      </c>
      <c r="N337" s="30">
        <v>-52.554932000000001</v>
      </c>
      <c r="O337" s="26" t="s">
        <v>343</v>
      </c>
      <c r="P337" s="20"/>
    </row>
    <row r="338" spans="1:16" ht="12.75" customHeight="1" x14ac:dyDescent="0.2">
      <c r="A338" s="26">
        <v>204.75</v>
      </c>
      <c r="B338" s="19">
        <v>3.75</v>
      </c>
      <c r="C338" s="19">
        <v>3.75</v>
      </c>
      <c r="D338" s="19">
        <v>201</v>
      </c>
      <c r="E338" s="19">
        <v>208.5</v>
      </c>
      <c r="F338" s="5" t="s">
        <v>887</v>
      </c>
      <c r="G338" s="24">
        <v>51.406944000000003</v>
      </c>
      <c r="H338" s="24">
        <v>-3.1722220000000001</v>
      </c>
      <c r="I338" s="28" t="s">
        <v>377</v>
      </c>
      <c r="J338" s="35" t="s">
        <v>383</v>
      </c>
      <c r="K338" s="28">
        <v>1</v>
      </c>
      <c r="L338" s="5">
        <v>0</v>
      </c>
      <c r="M338" s="5">
        <v>8</v>
      </c>
      <c r="N338" s="30">
        <v>-34.391022</v>
      </c>
      <c r="O338" s="26" t="s">
        <v>343</v>
      </c>
      <c r="P338" s="20"/>
    </row>
    <row r="339" spans="1:16" ht="12.75" customHeight="1" x14ac:dyDescent="0.2">
      <c r="A339" s="26">
        <v>204.75</v>
      </c>
      <c r="B339" s="19">
        <v>3.75</v>
      </c>
      <c r="C339" s="19">
        <v>3.75</v>
      </c>
      <c r="D339" s="19">
        <v>201</v>
      </c>
      <c r="E339" s="19">
        <v>208.5</v>
      </c>
      <c r="F339" s="5" t="s">
        <v>887</v>
      </c>
      <c r="G339" s="24">
        <v>51.406944000000003</v>
      </c>
      <c r="H339" s="24">
        <v>-3.1722220000000001</v>
      </c>
      <c r="I339" s="28" t="s">
        <v>377</v>
      </c>
      <c r="J339" s="35" t="s">
        <v>384</v>
      </c>
      <c r="K339" s="28">
        <v>1</v>
      </c>
      <c r="L339" s="5">
        <v>0</v>
      </c>
      <c r="M339" s="5">
        <v>8</v>
      </c>
      <c r="N339" s="19">
        <v>-35.932023999999998</v>
      </c>
      <c r="O339" s="19" t="s">
        <v>343</v>
      </c>
      <c r="P339" s="20"/>
    </row>
    <row r="340" spans="1:16" ht="12.75" customHeight="1" x14ac:dyDescent="0.2">
      <c r="A340" s="19">
        <v>204.75</v>
      </c>
      <c r="B340" s="19">
        <v>3.75</v>
      </c>
      <c r="C340" s="19">
        <v>3.75</v>
      </c>
      <c r="D340" s="19">
        <v>201</v>
      </c>
      <c r="E340" s="19">
        <v>208.5</v>
      </c>
      <c r="F340" s="5" t="s">
        <v>887</v>
      </c>
      <c r="G340" s="24">
        <v>51.406944000000003</v>
      </c>
      <c r="H340" s="24">
        <v>-3.1722220000000001</v>
      </c>
      <c r="I340" s="5" t="s">
        <v>377</v>
      </c>
      <c r="J340" s="5" t="s">
        <v>385</v>
      </c>
      <c r="K340" s="5">
        <v>1</v>
      </c>
      <c r="L340" s="5">
        <v>0</v>
      </c>
      <c r="M340" s="5">
        <v>8</v>
      </c>
      <c r="N340" s="19">
        <v>-40.018295000000002</v>
      </c>
      <c r="O340" s="19" t="s">
        <v>343</v>
      </c>
      <c r="P340" s="20"/>
    </row>
    <row r="341" spans="1:16" ht="12.75" customHeight="1" x14ac:dyDescent="0.2">
      <c r="A341" s="19">
        <v>204.75</v>
      </c>
      <c r="B341" s="19">
        <v>3.75</v>
      </c>
      <c r="C341" s="19">
        <v>3.75</v>
      </c>
      <c r="D341" s="19">
        <v>201</v>
      </c>
      <c r="E341" s="19">
        <v>208.5</v>
      </c>
      <c r="F341" s="5" t="s">
        <v>887</v>
      </c>
      <c r="G341" s="24">
        <v>51.406944000000003</v>
      </c>
      <c r="H341" s="24">
        <v>-3.1722220000000001</v>
      </c>
      <c r="I341" s="5" t="s">
        <v>377</v>
      </c>
      <c r="J341" s="5" t="s">
        <v>386</v>
      </c>
      <c r="K341" s="5">
        <v>1</v>
      </c>
      <c r="L341" s="5">
        <v>0</v>
      </c>
      <c r="M341" s="5">
        <v>8</v>
      </c>
      <c r="N341" s="19">
        <v>-53.653796999999997</v>
      </c>
      <c r="O341" s="19" t="s">
        <v>343</v>
      </c>
      <c r="P341" s="20"/>
    </row>
    <row r="342" spans="1:16" ht="12.75" customHeight="1" x14ac:dyDescent="0.2">
      <c r="A342" s="19">
        <v>204.75</v>
      </c>
      <c r="B342" s="19">
        <v>3.75</v>
      </c>
      <c r="C342" s="19">
        <v>3.75</v>
      </c>
      <c r="D342" s="19">
        <v>201</v>
      </c>
      <c r="E342" s="19">
        <v>208.5</v>
      </c>
      <c r="F342" s="5" t="s">
        <v>887</v>
      </c>
      <c r="G342" s="24">
        <v>51.406944000000003</v>
      </c>
      <c r="H342" s="24">
        <v>-3.1722220000000001</v>
      </c>
      <c r="I342" s="5" t="s">
        <v>377</v>
      </c>
      <c r="J342" s="5" t="s">
        <v>387</v>
      </c>
      <c r="K342" s="5">
        <v>1</v>
      </c>
      <c r="L342" s="5">
        <v>0</v>
      </c>
      <c r="M342" s="5">
        <v>8</v>
      </c>
      <c r="N342" s="19">
        <v>-40.123603000000003</v>
      </c>
      <c r="O342" s="19" t="s">
        <v>343</v>
      </c>
      <c r="P342" s="20"/>
    </row>
    <row r="343" spans="1:16" ht="12.75" customHeight="1" x14ac:dyDescent="0.2">
      <c r="A343" s="19">
        <v>204.75</v>
      </c>
      <c r="B343" s="19">
        <v>3.75</v>
      </c>
      <c r="C343" s="19">
        <v>3.75</v>
      </c>
      <c r="D343" s="19">
        <v>201</v>
      </c>
      <c r="E343" s="19">
        <v>208.5</v>
      </c>
      <c r="F343" s="5" t="s">
        <v>887</v>
      </c>
      <c r="G343" s="24">
        <v>51.406944000000003</v>
      </c>
      <c r="H343" s="24">
        <v>-3.1722220000000001</v>
      </c>
      <c r="I343" s="5" t="s">
        <v>377</v>
      </c>
      <c r="J343" s="5" t="s">
        <v>388</v>
      </c>
      <c r="K343" s="5">
        <v>1</v>
      </c>
      <c r="L343" s="5">
        <v>0</v>
      </c>
      <c r="M343" s="5">
        <v>8</v>
      </c>
      <c r="N343" s="19">
        <v>-41.183798000000003</v>
      </c>
      <c r="O343" s="19" t="s">
        <v>343</v>
      </c>
      <c r="P343" s="20"/>
    </row>
    <row r="344" spans="1:16" ht="12.75" customHeight="1" x14ac:dyDescent="0.2">
      <c r="A344" s="19">
        <v>204.75</v>
      </c>
      <c r="B344" s="19">
        <v>3.75</v>
      </c>
      <c r="C344" s="19">
        <v>3.75</v>
      </c>
      <c r="D344" s="19">
        <v>201</v>
      </c>
      <c r="E344" s="19">
        <v>208.5</v>
      </c>
      <c r="F344" s="5" t="s">
        <v>887</v>
      </c>
      <c r="G344" s="24">
        <v>51.406944000000003</v>
      </c>
      <c r="H344" s="24">
        <v>-3.1722220000000001</v>
      </c>
      <c r="I344" s="5" t="s">
        <v>377</v>
      </c>
      <c r="J344" s="5" t="s">
        <v>389</v>
      </c>
      <c r="K344" s="5">
        <v>1</v>
      </c>
      <c r="L344" s="5">
        <v>0</v>
      </c>
      <c r="M344" s="5">
        <v>8</v>
      </c>
      <c r="N344" s="19">
        <v>-38.853048000000001</v>
      </c>
      <c r="O344" s="19" t="s">
        <v>343</v>
      </c>
      <c r="P344" s="20"/>
    </row>
    <row r="345" spans="1:16" ht="12.75" customHeight="1" x14ac:dyDescent="0.2">
      <c r="A345" s="19">
        <v>204.75</v>
      </c>
      <c r="B345" s="19">
        <v>3.75</v>
      </c>
      <c r="C345" s="19">
        <v>3.75</v>
      </c>
      <c r="D345" s="19">
        <v>201</v>
      </c>
      <c r="E345" s="19">
        <v>208.5</v>
      </c>
      <c r="F345" s="5" t="s">
        <v>887</v>
      </c>
      <c r="G345" s="24">
        <v>51.406944000000003</v>
      </c>
      <c r="H345" s="24">
        <v>-3.1722220000000001</v>
      </c>
      <c r="I345" s="5" t="s">
        <v>377</v>
      </c>
      <c r="J345" s="5" t="s">
        <v>390</v>
      </c>
      <c r="K345" s="5">
        <v>1</v>
      </c>
      <c r="L345" s="5">
        <v>0</v>
      </c>
      <c r="M345" s="5">
        <v>8</v>
      </c>
      <c r="N345" s="19">
        <v>-39.460382000000003</v>
      </c>
      <c r="O345" s="19" t="s">
        <v>343</v>
      </c>
      <c r="P345" s="20"/>
    </row>
    <row r="346" spans="1:16" ht="12.75" customHeight="1" x14ac:dyDescent="0.2">
      <c r="A346" s="26">
        <v>204.75</v>
      </c>
      <c r="B346" s="19">
        <v>3.75</v>
      </c>
      <c r="C346" s="19">
        <v>3.75</v>
      </c>
      <c r="D346" s="19">
        <v>201</v>
      </c>
      <c r="E346" s="19">
        <v>208.5</v>
      </c>
      <c r="F346" s="5" t="s">
        <v>887</v>
      </c>
      <c r="G346" s="24">
        <v>51.406944000000003</v>
      </c>
      <c r="H346" s="24">
        <v>-3.1722220000000001</v>
      </c>
      <c r="I346" s="5" t="s">
        <v>377</v>
      </c>
      <c r="J346" s="5" t="s">
        <v>391</v>
      </c>
      <c r="K346" s="5">
        <v>1</v>
      </c>
      <c r="L346" s="5">
        <v>0</v>
      </c>
      <c r="M346" s="5">
        <v>8</v>
      </c>
      <c r="N346" s="19">
        <v>-39.336531999999998</v>
      </c>
      <c r="O346" s="19" t="s">
        <v>343</v>
      </c>
      <c r="P346" s="20"/>
    </row>
    <row r="347" spans="1:16" ht="12.75" customHeight="1" x14ac:dyDescent="0.2">
      <c r="A347" s="26">
        <v>204.75</v>
      </c>
      <c r="B347" s="19">
        <v>3.75</v>
      </c>
      <c r="C347" s="19">
        <v>3.75</v>
      </c>
      <c r="D347" s="19">
        <v>201</v>
      </c>
      <c r="E347" s="19">
        <v>208.5</v>
      </c>
      <c r="F347" s="5" t="s">
        <v>887</v>
      </c>
      <c r="G347" s="24">
        <v>54.256300000000003</v>
      </c>
      <c r="H347" s="24">
        <v>-1.2825</v>
      </c>
      <c r="I347" s="5" t="s">
        <v>345</v>
      </c>
      <c r="J347" s="5" t="s">
        <v>392</v>
      </c>
      <c r="K347" s="5">
        <v>1</v>
      </c>
      <c r="L347" s="5">
        <v>0</v>
      </c>
      <c r="M347" s="5">
        <v>5</v>
      </c>
      <c r="N347" s="19">
        <v>-32.298760999999999</v>
      </c>
      <c r="O347" s="19" t="s">
        <v>343</v>
      </c>
      <c r="P347" s="20"/>
    </row>
    <row r="348" spans="1:16" ht="12.75" customHeight="1" x14ac:dyDescent="0.2">
      <c r="A348" s="26">
        <v>204.75</v>
      </c>
      <c r="B348" s="19">
        <v>3.75</v>
      </c>
      <c r="C348" s="19">
        <v>3.75</v>
      </c>
      <c r="D348" s="19">
        <v>201</v>
      </c>
      <c r="E348" s="19">
        <v>208.5</v>
      </c>
      <c r="F348" s="5" t="s">
        <v>887</v>
      </c>
      <c r="G348" s="24">
        <v>54.256300000000003</v>
      </c>
      <c r="H348" s="24">
        <v>-1.2825</v>
      </c>
      <c r="I348" s="5" t="s">
        <v>345</v>
      </c>
      <c r="J348" s="5" t="s">
        <v>393</v>
      </c>
      <c r="K348" s="5">
        <v>1</v>
      </c>
      <c r="L348" s="5">
        <v>0</v>
      </c>
      <c r="M348" s="5">
        <v>5</v>
      </c>
      <c r="N348" s="19">
        <v>-30.705614000000001</v>
      </c>
      <c r="O348" s="19" t="s">
        <v>343</v>
      </c>
      <c r="P348" s="20"/>
    </row>
    <row r="349" spans="1:16" ht="12.75" customHeight="1" x14ac:dyDescent="0.2">
      <c r="A349" s="19">
        <v>204.75</v>
      </c>
      <c r="B349" s="19">
        <v>3.75</v>
      </c>
      <c r="C349" s="19">
        <v>3.75</v>
      </c>
      <c r="D349" s="19">
        <v>201</v>
      </c>
      <c r="E349" s="19">
        <v>208.5</v>
      </c>
      <c r="F349" s="5" t="s">
        <v>887</v>
      </c>
      <c r="G349" s="24">
        <v>54.256300000000003</v>
      </c>
      <c r="H349" s="24">
        <v>-1.2825</v>
      </c>
      <c r="I349" s="5" t="s">
        <v>345</v>
      </c>
      <c r="J349" s="5" t="s">
        <v>394</v>
      </c>
      <c r="K349" s="5">
        <v>1</v>
      </c>
      <c r="L349" s="5">
        <v>0</v>
      </c>
      <c r="M349" s="5">
        <v>5</v>
      </c>
      <c r="N349" s="19">
        <v>-32.197071000000001</v>
      </c>
      <c r="O349" s="19" t="s">
        <v>343</v>
      </c>
      <c r="P349" s="20"/>
    </row>
    <row r="350" spans="1:16" ht="12.75" customHeight="1" x14ac:dyDescent="0.2">
      <c r="A350" s="19">
        <v>204.75</v>
      </c>
      <c r="B350" s="19">
        <v>3.75</v>
      </c>
      <c r="C350" s="19">
        <v>3.75</v>
      </c>
      <c r="D350" s="19">
        <v>201</v>
      </c>
      <c r="E350" s="19">
        <v>208.5</v>
      </c>
      <c r="F350" s="5" t="s">
        <v>887</v>
      </c>
      <c r="G350" s="24">
        <v>54.256300000000003</v>
      </c>
      <c r="H350" s="24">
        <v>-1.2825</v>
      </c>
      <c r="I350" s="5" t="s">
        <v>345</v>
      </c>
      <c r="J350" s="5" t="s">
        <v>357</v>
      </c>
      <c r="K350" s="5">
        <v>1</v>
      </c>
      <c r="L350" s="5">
        <v>0</v>
      </c>
      <c r="M350" s="5">
        <v>5</v>
      </c>
      <c r="N350" s="19">
        <v>-31.384834000000001</v>
      </c>
      <c r="O350" s="19" t="s">
        <v>343</v>
      </c>
      <c r="P350" s="20"/>
    </row>
    <row r="351" spans="1:16" ht="12.75" customHeight="1" x14ac:dyDescent="0.2">
      <c r="A351" s="26">
        <v>204.9</v>
      </c>
      <c r="B351" s="19">
        <v>3.5999999999999943</v>
      </c>
      <c r="C351" s="19">
        <v>3.5999999999999943</v>
      </c>
      <c r="D351" s="19">
        <v>201.3</v>
      </c>
      <c r="E351" s="19">
        <v>208.5</v>
      </c>
      <c r="F351" s="5" t="s">
        <v>887</v>
      </c>
      <c r="G351" s="24">
        <v>51.182833000000002</v>
      </c>
      <c r="H351" s="24">
        <v>-3.286</v>
      </c>
      <c r="I351" s="5" t="s">
        <v>397</v>
      </c>
      <c r="J351" s="5" t="s">
        <v>396</v>
      </c>
      <c r="K351" s="5">
        <v>1</v>
      </c>
      <c r="L351" s="5">
        <v>0</v>
      </c>
      <c r="M351" s="12">
        <v>0</v>
      </c>
      <c r="N351" s="19">
        <v>-30.350999999999999</v>
      </c>
      <c r="O351" s="19" t="s">
        <v>395</v>
      </c>
    </row>
    <row r="352" spans="1:16" ht="12.75" customHeight="1" x14ac:dyDescent="0.2">
      <c r="A352" s="26">
        <v>204.9</v>
      </c>
      <c r="B352" s="19">
        <v>3.5999999999999943</v>
      </c>
      <c r="C352" s="19">
        <v>3.5999999999999943</v>
      </c>
      <c r="D352" s="19">
        <v>201.3</v>
      </c>
      <c r="E352" s="19">
        <v>208.5</v>
      </c>
      <c r="F352" s="5" t="s">
        <v>887</v>
      </c>
      <c r="G352" s="24">
        <v>51.182833000000002</v>
      </c>
      <c r="H352" s="24">
        <v>-3.286</v>
      </c>
      <c r="I352" s="5" t="s">
        <v>397</v>
      </c>
      <c r="J352" s="5" t="s">
        <v>398</v>
      </c>
      <c r="K352" s="5">
        <v>1</v>
      </c>
      <c r="L352" s="5">
        <v>0</v>
      </c>
      <c r="M352" s="12">
        <v>0</v>
      </c>
      <c r="N352" s="19">
        <v>-33.476999999999897</v>
      </c>
      <c r="O352" s="19" t="s">
        <v>395</v>
      </c>
    </row>
    <row r="353" spans="1:15" ht="12.75" customHeight="1" x14ac:dyDescent="0.2">
      <c r="A353" s="26">
        <v>204.9</v>
      </c>
      <c r="B353" s="19">
        <v>3.5999999999999943</v>
      </c>
      <c r="C353" s="19">
        <v>3.5999999999999943</v>
      </c>
      <c r="D353" s="19">
        <v>201.3</v>
      </c>
      <c r="E353" s="19">
        <v>208.5</v>
      </c>
      <c r="F353" s="5" t="s">
        <v>887</v>
      </c>
      <c r="G353" s="24">
        <v>51.182833000000002</v>
      </c>
      <c r="H353" s="24">
        <v>-3.286</v>
      </c>
      <c r="I353" s="5" t="s">
        <v>397</v>
      </c>
      <c r="J353" s="5" t="s">
        <v>399</v>
      </c>
      <c r="K353" s="5">
        <v>1</v>
      </c>
      <c r="L353" s="5">
        <v>0</v>
      </c>
      <c r="M353" s="12">
        <v>0</v>
      </c>
      <c r="N353" s="19">
        <v>-30.322333329999999</v>
      </c>
      <c r="O353" s="19" t="s">
        <v>395</v>
      </c>
    </row>
    <row r="354" spans="1:15" ht="12.75" customHeight="1" x14ac:dyDescent="0.2">
      <c r="A354" s="19">
        <v>204.9</v>
      </c>
      <c r="B354" s="19">
        <v>3.5999999999999943</v>
      </c>
      <c r="C354" s="19">
        <v>3.5999999999999943</v>
      </c>
      <c r="D354" s="19">
        <v>201.3</v>
      </c>
      <c r="E354" s="19">
        <v>208.5</v>
      </c>
      <c r="F354" s="5" t="s">
        <v>887</v>
      </c>
      <c r="G354" s="24">
        <v>51.182833000000002</v>
      </c>
      <c r="H354" s="24">
        <v>-3.286</v>
      </c>
      <c r="I354" s="5" t="s">
        <v>397</v>
      </c>
      <c r="J354" s="5" t="s">
        <v>400</v>
      </c>
      <c r="K354" s="5">
        <v>1</v>
      </c>
      <c r="L354" s="5">
        <v>0</v>
      </c>
      <c r="M354" s="12">
        <v>0</v>
      </c>
      <c r="N354" s="19">
        <v>-31.725666669999999</v>
      </c>
      <c r="O354" s="19" t="s">
        <v>395</v>
      </c>
    </row>
    <row r="355" spans="1:15" ht="12.75" customHeight="1" x14ac:dyDescent="0.2">
      <c r="A355" s="19">
        <v>204.9</v>
      </c>
      <c r="B355" s="19">
        <v>3.5999999999999943</v>
      </c>
      <c r="C355" s="19">
        <v>3.5999999999999943</v>
      </c>
      <c r="D355" s="19">
        <v>201.3</v>
      </c>
      <c r="E355" s="19">
        <v>208.5</v>
      </c>
      <c r="F355" s="5" t="s">
        <v>887</v>
      </c>
      <c r="G355" s="24">
        <v>51.182833000000002</v>
      </c>
      <c r="H355" s="24">
        <v>-3.286</v>
      </c>
      <c r="I355" s="5" t="s">
        <v>397</v>
      </c>
      <c r="J355" s="5" t="s">
        <v>401</v>
      </c>
      <c r="K355" s="5">
        <v>1</v>
      </c>
      <c r="L355" s="5">
        <v>0</v>
      </c>
      <c r="M355" s="12">
        <v>0</v>
      </c>
      <c r="N355" s="30">
        <v>-31.316333329999999</v>
      </c>
      <c r="O355" s="19" t="s">
        <v>395</v>
      </c>
    </row>
    <row r="356" spans="1:15" ht="12.75" customHeight="1" x14ac:dyDescent="0.2">
      <c r="A356" s="26">
        <v>204.9</v>
      </c>
      <c r="B356" s="19">
        <v>3.5999999999999943</v>
      </c>
      <c r="C356" s="19">
        <v>3.5999999999999943</v>
      </c>
      <c r="D356" s="19">
        <v>201.3</v>
      </c>
      <c r="E356" s="19">
        <v>208.5</v>
      </c>
      <c r="F356" s="5" t="s">
        <v>887</v>
      </c>
      <c r="G356" s="24">
        <v>51.182833000000002</v>
      </c>
      <c r="H356" s="24">
        <v>-3.286</v>
      </c>
      <c r="I356" s="5" t="s">
        <v>397</v>
      </c>
      <c r="J356" s="35" t="s">
        <v>402</v>
      </c>
      <c r="K356" s="5">
        <v>1</v>
      </c>
      <c r="L356" s="5">
        <v>0</v>
      </c>
      <c r="M356" s="12">
        <v>0</v>
      </c>
      <c r="N356" s="19">
        <v>-32.315333330000001</v>
      </c>
      <c r="O356" s="19" t="s">
        <v>395</v>
      </c>
    </row>
    <row r="357" spans="1:15" ht="12.75" customHeight="1" x14ac:dyDescent="0.2">
      <c r="A357" s="19">
        <v>204.9</v>
      </c>
      <c r="B357" s="19">
        <v>3.5999999999999943</v>
      </c>
      <c r="C357" s="19">
        <v>3.5999999999999943</v>
      </c>
      <c r="D357" s="19">
        <v>201.3</v>
      </c>
      <c r="E357" s="19">
        <v>208.5</v>
      </c>
      <c r="F357" s="5" t="s">
        <v>887</v>
      </c>
      <c r="G357" s="24">
        <v>51.182833000000002</v>
      </c>
      <c r="H357" s="24">
        <v>-3.286</v>
      </c>
      <c r="I357" s="5" t="s">
        <v>397</v>
      </c>
      <c r="J357" s="5" t="s">
        <v>403</v>
      </c>
      <c r="K357" s="5">
        <v>1</v>
      </c>
      <c r="L357" s="5">
        <v>0</v>
      </c>
      <c r="M357" s="12">
        <v>0</v>
      </c>
      <c r="N357" s="19">
        <v>-33.247666670000001</v>
      </c>
      <c r="O357" s="19" t="s">
        <v>395</v>
      </c>
    </row>
    <row r="358" spans="1:15" ht="12.75" customHeight="1" x14ac:dyDescent="0.2">
      <c r="A358" s="19">
        <v>204.9</v>
      </c>
      <c r="B358" s="19">
        <v>3.5999999999999943</v>
      </c>
      <c r="C358" s="19">
        <v>3.5999999999999943</v>
      </c>
      <c r="D358" s="19">
        <v>201.3</v>
      </c>
      <c r="E358" s="19">
        <v>208.5</v>
      </c>
      <c r="F358" s="5" t="s">
        <v>887</v>
      </c>
      <c r="G358" s="24">
        <v>51.182833000000002</v>
      </c>
      <c r="H358" s="24">
        <v>-3.286</v>
      </c>
      <c r="I358" s="5" t="s">
        <v>397</v>
      </c>
      <c r="J358" s="37" t="s">
        <v>404</v>
      </c>
      <c r="K358" s="5">
        <v>1</v>
      </c>
      <c r="L358" s="5">
        <v>0</v>
      </c>
      <c r="M358" s="12">
        <v>0</v>
      </c>
      <c r="N358" s="19">
        <v>-33.200666669999897</v>
      </c>
      <c r="O358" s="19" t="s">
        <v>395</v>
      </c>
    </row>
    <row r="359" spans="1:15" ht="12.75" customHeight="1" x14ac:dyDescent="0.2">
      <c r="A359" s="19">
        <v>204.9</v>
      </c>
      <c r="B359" s="19">
        <v>3.5999999999999943</v>
      </c>
      <c r="C359" s="19">
        <v>3.5999999999999943</v>
      </c>
      <c r="D359" s="19">
        <v>201.3</v>
      </c>
      <c r="E359" s="19">
        <v>208.5</v>
      </c>
      <c r="F359" s="5" t="s">
        <v>887</v>
      </c>
      <c r="G359" s="24">
        <v>51.182833000000002</v>
      </c>
      <c r="H359" s="24">
        <v>-3.286</v>
      </c>
      <c r="I359" s="5" t="s">
        <v>397</v>
      </c>
      <c r="J359" s="37" t="s">
        <v>405</v>
      </c>
      <c r="K359" s="5">
        <v>1</v>
      </c>
      <c r="L359" s="5">
        <v>0</v>
      </c>
      <c r="M359" s="12">
        <v>0</v>
      </c>
      <c r="N359" s="30">
        <v>-32.600333329999998</v>
      </c>
      <c r="O359" s="19" t="s">
        <v>395</v>
      </c>
    </row>
    <row r="360" spans="1:15" ht="12.75" customHeight="1" x14ac:dyDescent="0.2">
      <c r="A360" s="19">
        <v>204.9</v>
      </c>
      <c r="B360" s="19">
        <v>3.5999999999999943</v>
      </c>
      <c r="C360" s="19">
        <v>3.5999999999999943</v>
      </c>
      <c r="D360" s="19">
        <v>201.3</v>
      </c>
      <c r="E360" s="19">
        <v>208.5</v>
      </c>
      <c r="F360" s="5" t="s">
        <v>887</v>
      </c>
      <c r="G360" s="24">
        <v>51.182833000000002</v>
      </c>
      <c r="H360" s="24">
        <v>-3.286</v>
      </c>
      <c r="I360" s="5" t="s">
        <v>397</v>
      </c>
      <c r="J360" s="5" t="s">
        <v>406</v>
      </c>
      <c r="K360" s="5">
        <v>1</v>
      </c>
      <c r="L360" s="5">
        <v>0</v>
      </c>
      <c r="M360" s="12">
        <v>0</v>
      </c>
      <c r="N360" s="19">
        <v>-32.09866667</v>
      </c>
      <c r="O360" s="19" t="s">
        <v>395</v>
      </c>
    </row>
    <row r="361" spans="1:15" ht="12.75" customHeight="1" x14ac:dyDescent="0.2">
      <c r="A361" s="19">
        <v>204.9</v>
      </c>
      <c r="B361" s="19">
        <v>3.5999999999999943</v>
      </c>
      <c r="C361" s="19">
        <v>3.5999999999999943</v>
      </c>
      <c r="D361" s="19">
        <v>201.3</v>
      </c>
      <c r="E361" s="19">
        <v>208.5</v>
      </c>
      <c r="F361" s="5" t="s">
        <v>887</v>
      </c>
      <c r="G361" s="24">
        <v>51.182833000000002</v>
      </c>
      <c r="H361" s="24">
        <v>-3.286</v>
      </c>
      <c r="I361" s="5" t="s">
        <v>397</v>
      </c>
      <c r="J361" s="5" t="s">
        <v>407</v>
      </c>
      <c r="K361" s="5">
        <v>1</v>
      </c>
      <c r="L361" s="5">
        <v>0</v>
      </c>
      <c r="M361" s="12">
        <v>0</v>
      </c>
      <c r="N361" s="19">
        <v>-32.35166667</v>
      </c>
      <c r="O361" s="19" t="s">
        <v>395</v>
      </c>
    </row>
    <row r="362" spans="1:15" ht="12.75" customHeight="1" x14ac:dyDescent="0.2">
      <c r="A362" s="19">
        <v>204.9</v>
      </c>
      <c r="B362" s="19">
        <v>3.5999999999999943</v>
      </c>
      <c r="C362" s="19">
        <v>3.5999999999999943</v>
      </c>
      <c r="D362" s="19">
        <v>201.3</v>
      </c>
      <c r="E362" s="19">
        <v>208.5</v>
      </c>
      <c r="F362" s="5" t="s">
        <v>887</v>
      </c>
      <c r="G362" s="24">
        <v>51.182833000000002</v>
      </c>
      <c r="H362" s="24">
        <v>-3.286</v>
      </c>
      <c r="I362" s="5" t="s">
        <v>397</v>
      </c>
      <c r="J362" s="5" t="s">
        <v>408</v>
      </c>
      <c r="K362" s="5">
        <v>1</v>
      </c>
      <c r="L362" s="5">
        <v>0</v>
      </c>
      <c r="M362" s="12">
        <v>0</v>
      </c>
      <c r="N362" s="30">
        <v>-32.667666670000003</v>
      </c>
      <c r="O362" s="19" t="s">
        <v>395</v>
      </c>
    </row>
    <row r="363" spans="1:15" ht="12.75" customHeight="1" x14ac:dyDescent="0.2">
      <c r="A363" s="19">
        <v>204.9</v>
      </c>
      <c r="B363" s="19">
        <v>3.5999999999999943</v>
      </c>
      <c r="C363" s="19">
        <v>3.5999999999999943</v>
      </c>
      <c r="D363" s="19">
        <v>201.3</v>
      </c>
      <c r="E363" s="19">
        <v>208.5</v>
      </c>
      <c r="F363" s="5" t="s">
        <v>887</v>
      </c>
      <c r="G363" s="24">
        <v>51.182833000000002</v>
      </c>
      <c r="H363" s="24">
        <v>-3.286</v>
      </c>
      <c r="I363" s="5" t="s">
        <v>397</v>
      </c>
      <c r="J363" s="5" t="s">
        <v>409</v>
      </c>
      <c r="K363" s="5">
        <v>1</v>
      </c>
      <c r="L363" s="5">
        <v>0</v>
      </c>
      <c r="M363" s="12">
        <v>0</v>
      </c>
      <c r="N363" s="19">
        <v>-32.667666670000003</v>
      </c>
      <c r="O363" s="19" t="s">
        <v>395</v>
      </c>
    </row>
    <row r="364" spans="1:15" ht="12.75" customHeight="1" x14ac:dyDescent="0.2">
      <c r="A364" s="19">
        <v>204.9</v>
      </c>
      <c r="B364" s="19">
        <v>3.5999999999999943</v>
      </c>
      <c r="C364" s="19">
        <v>3.5999999999999943</v>
      </c>
      <c r="D364" s="19">
        <v>201.3</v>
      </c>
      <c r="E364" s="19">
        <v>208.5</v>
      </c>
      <c r="F364" s="5" t="s">
        <v>887</v>
      </c>
      <c r="G364" s="24">
        <v>51.182833000000002</v>
      </c>
      <c r="H364" s="24">
        <v>-3.286</v>
      </c>
      <c r="I364" s="5" t="s">
        <v>397</v>
      </c>
      <c r="J364" s="5" t="s">
        <v>410</v>
      </c>
      <c r="K364" s="5">
        <v>1</v>
      </c>
      <c r="L364" s="5">
        <v>0</v>
      </c>
      <c r="M364" s="12">
        <v>0</v>
      </c>
      <c r="N364" s="19">
        <v>-32.46</v>
      </c>
      <c r="O364" s="19" t="s">
        <v>395</v>
      </c>
    </row>
    <row r="365" spans="1:15" ht="12.75" customHeight="1" x14ac:dyDescent="0.2">
      <c r="A365" s="19">
        <v>204.9</v>
      </c>
      <c r="B365" s="19">
        <v>3.5999999999999943</v>
      </c>
      <c r="C365" s="19">
        <v>3.5999999999999943</v>
      </c>
      <c r="D365" s="19">
        <v>201.3</v>
      </c>
      <c r="E365" s="19">
        <v>208.5</v>
      </c>
      <c r="F365" s="5" t="s">
        <v>887</v>
      </c>
      <c r="G365" s="24">
        <v>51.182833000000002</v>
      </c>
      <c r="H365" s="24">
        <v>-3.286</v>
      </c>
      <c r="I365" s="5" t="s">
        <v>397</v>
      </c>
      <c r="J365" s="5" t="s">
        <v>411</v>
      </c>
      <c r="K365" s="5">
        <v>1</v>
      </c>
      <c r="L365" s="5">
        <v>0</v>
      </c>
      <c r="M365" s="12">
        <v>0</v>
      </c>
      <c r="N365" s="30">
        <v>-31.63625</v>
      </c>
      <c r="O365" s="19" t="s">
        <v>395</v>
      </c>
    </row>
    <row r="366" spans="1:15" ht="12.75" customHeight="1" x14ac:dyDescent="0.2">
      <c r="A366" s="19">
        <v>204.9</v>
      </c>
      <c r="B366" s="19">
        <v>3.5999999999999943</v>
      </c>
      <c r="C366" s="19">
        <v>3.5999999999999943</v>
      </c>
      <c r="D366" s="19">
        <v>201.3</v>
      </c>
      <c r="E366" s="19">
        <v>208.5</v>
      </c>
      <c r="F366" s="5" t="s">
        <v>887</v>
      </c>
      <c r="G366" s="24">
        <v>51.182833000000002</v>
      </c>
      <c r="H366" s="24">
        <v>-3.286</v>
      </c>
      <c r="I366" s="5" t="s">
        <v>397</v>
      </c>
      <c r="J366" s="5" t="s">
        <v>412</v>
      </c>
      <c r="K366" s="5">
        <v>1</v>
      </c>
      <c r="L366" s="5">
        <v>0</v>
      </c>
      <c r="M366" s="12">
        <v>0</v>
      </c>
      <c r="N366" s="19">
        <v>-30.686</v>
      </c>
      <c r="O366" s="19" t="s">
        <v>395</v>
      </c>
    </row>
    <row r="367" spans="1:15" ht="12.75" customHeight="1" x14ac:dyDescent="0.2">
      <c r="A367" s="19">
        <v>204.9</v>
      </c>
      <c r="B367" s="19">
        <v>3.5999999999999943</v>
      </c>
      <c r="C367" s="19">
        <v>3.5999999999999943</v>
      </c>
      <c r="D367" s="19">
        <v>201.3</v>
      </c>
      <c r="E367" s="19">
        <v>208.5</v>
      </c>
      <c r="F367" s="5" t="s">
        <v>887</v>
      </c>
      <c r="G367" s="24">
        <v>51.200757000000003</v>
      </c>
      <c r="H367" s="24">
        <v>-3.286</v>
      </c>
      <c r="I367" s="5" t="s">
        <v>414</v>
      </c>
      <c r="J367" s="5" t="s">
        <v>413</v>
      </c>
      <c r="K367" s="5">
        <v>1</v>
      </c>
      <c r="L367" s="5">
        <v>0</v>
      </c>
      <c r="M367" s="12">
        <v>0</v>
      </c>
      <c r="N367" s="19">
        <v>-31.733000000000001</v>
      </c>
      <c r="O367" s="19" t="s">
        <v>395</v>
      </c>
    </row>
    <row r="368" spans="1:15" ht="12.75" customHeight="1" x14ac:dyDescent="0.2">
      <c r="A368" s="19">
        <v>204.9</v>
      </c>
      <c r="B368" s="19">
        <v>3.5999999999999943</v>
      </c>
      <c r="C368" s="19">
        <v>3.5999999999999943</v>
      </c>
      <c r="D368" s="19">
        <v>201.3</v>
      </c>
      <c r="E368" s="19">
        <v>208.5</v>
      </c>
      <c r="F368" s="5" t="s">
        <v>887</v>
      </c>
      <c r="G368" s="24">
        <v>51.200757000000003</v>
      </c>
      <c r="H368" s="24">
        <v>-3.1763889999999999</v>
      </c>
      <c r="I368" s="5" t="s">
        <v>414</v>
      </c>
      <c r="J368" s="5" t="s">
        <v>415</v>
      </c>
      <c r="K368" s="5">
        <v>1</v>
      </c>
      <c r="L368" s="5">
        <v>0</v>
      </c>
      <c r="M368" s="12">
        <v>0</v>
      </c>
      <c r="N368" s="30">
        <v>-31.614999999999998</v>
      </c>
      <c r="O368" s="19" t="s">
        <v>395</v>
      </c>
    </row>
    <row r="369" spans="1:15" ht="12.75" customHeight="1" x14ac:dyDescent="0.2">
      <c r="A369" s="19">
        <v>204.9</v>
      </c>
      <c r="B369" s="19">
        <v>3.5999999999999943</v>
      </c>
      <c r="C369" s="19">
        <v>3.5999999999999943</v>
      </c>
      <c r="D369" s="19">
        <v>201.3</v>
      </c>
      <c r="E369" s="19">
        <v>208.5</v>
      </c>
      <c r="F369" s="5" t="s">
        <v>887</v>
      </c>
      <c r="G369" s="24">
        <v>51.200757000000003</v>
      </c>
      <c r="H369" s="24">
        <v>-3.1763889999999999</v>
      </c>
      <c r="I369" s="5" t="s">
        <v>414</v>
      </c>
      <c r="J369" s="37" t="s">
        <v>416</v>
      </c>
      <c r="K369" s="5">
        <v>1</v>
      </c>
      <c r="L369" s="5">
        <v>0</v>
      </c>
      <c r="M369" s="12">
        <v>0</v>
      </c>
      <c r="N369" s="19">
        <v>-28.783666669999999</v>
      </c>
      <c r="O369" s="19" t="s">
        <v>395</v>
      </c>
    </row>
    <row r="370" spans="1:15" ht="12.75" customHeight="1" x14ac:dyDescent="0.2">
      <c r="A370" s="19">
        <v>204.9</v>
      </c>
      <c r="B370" s="19">
        <v>3.5999999999999943</v>
      </c>
      <c r="C370" s="19">
        <v>3.5999999999999943</v>
      </c>
      <c r="D370" s="19">
        <v>201.3</v>
      </c>
      <c r="E370" s="19">
        <v>208.5</v>
      </c>
      <c r="F370" s="5" t="s">
        <v>887</v>
      </c>
      <c r="G370" s="24">
        <v>51.200757000000003</v>
      </c>
      <c r="H370" s="24">
        <v>-3.1763889999999999</v>
      </c>
      <c r="I370" s="5" t="s">
        <v>414</v>
      </c>
      <c r="J370" s="37" t="s">
        <v>417</v>
      </c>
      <c r="K370" s="5">
        <v>1</v>
      </c>
      <c r="L370" s="5">
        <v>0</v>
      </c>
      <c r="M370" s="12">
        <v>0</v>
      </c>
      <c r="N370" s="19">
        <v>-28.875499999999999</v>
      </c>
      <c r="O370" s="19" t="s">
        <v>395</v>
      </c>
    </row>
    <row r="371" spans="1:15" ht="12.75" customHeight="1" x14ac:dyDescent="0.2">
      <c r="A371" s="19">
        <v>204.9</v>
      </c>
      <c r="B371" s="19">
        <v>3.5999999999999943</v>
      </c>
      <c r="C371" s="19">
        <v>3.5999999999999943</v>
      </c>
      <c r="D371" s="19">
        <v>201.3</v>
      </c>
      <c r="E371" s="19">
        <v>208.5</v>
      </c>
      <c r="F371" s="5" t="s">
        <v>887</v>
      </c>
      <c r="G371" s="24">
        <v>51.200757000000003</v>
      </c>
      <c r="H371" s="24">
        <v>-3.1763889999999999</v>
      </c>
      <c r="I371" s="5" t="s">
        <v>414</v>
      </c>
      <c r="J371" s="5" t="s">
        <v>418</v>
      </c>
      <c r="K371" s="5">
        <v>1</v>
      </c>
      <c r="L371" s="5">
        <v>0</v>
      </c>
      <c r="M371" s="12">
        <v>0</v>
      </c>
      <c r="N371" s="19">
        <v>-28.316600000000001</v>
      </c>
      <c r="O371" s="19" t="s">
        <v>395</v>
      </c>
    </row>
    <row r="372" spans="1:15" ht="12.75" customHeight="1" x14ac:dyDescent="0.2">
      <c r="A372" s="19">
        <v>204.9</v>
      </c>
      <c r="B372" s="19">
        <v>3.5999999999999943</v>
      </c>
      <c r="C372" s="19">
        <v>3.5999999999999943</v>
      </c>
      <c r="D372" s="19">
        <v>201.3</v>
      </c>
      <c r="E372" s="19">
        <v>208.5</v>
      </c>
      <c r="F372" s="5" t="s">
        <v>887</v>
      </c>
      <c r="G372" s="24">
        <v>51.200757000000003</v>
      </c>
      <c r="H372" s="24">
        <v>-3.1763889999999999</v>
      </c>
      <c r="I372" s="5" t="s">
        <v>414</v>
      </c>
      <c r="J372" s="5" t="s">
        <v>419</v>
      </c>
      <c r="K372" s="5">
        <v>1</v>
      </c>
      <c r="L372" s="5">
        <v>0</v>
      </c>
      <c r="M372" s="12">
        <v>0</v>
      </c>
      <c r="N372" s="19">
        <v>-28.957333330000001</v>
      </c>
      <c r="O372" s="19" t="s">
        <v>395</v>
      </c>
    </row>
    <row r="373" spans="1:15" ht="12.75" customHeight="1" x14ac:dyDescent="0.2">
      <c r="A373" s="19">
        <v>204.9</v>
      </c>
      <c r="B373" s="19">
        <v>3.5999999999999943</v>
      </c>
      <c r="C373" s="19">
        <v>3.5999999999999943</v>
      </c>
      <c r="D373" s="19">
        <v>201.3</v>
      </c>
      <c r="E373" s="19">
        <v>208.5</v>
      </c>
      <c r="F373" s="5" t="s">
        <v>887</v>
      </c>
      <c r="G373" s="24">
        <v>51.200757000000003</v>
      </c>
      <c r="H373" s="24">
        <v>-3.1763889999999999</v>
      </c>
      <c r="I373" s="5" t="s">
        <v>414</v>
      </c>
      <c r="J373" s="37" t="s">
        <v>420</v>
      </c>
      <c r="K373" s="5">
        <v>1</v>
      </c>
      <c r="L373" s="5">
        <v>0</v>
      </c>
      <c r="M373" s="12">
        <v>0</v>
      </c>
      <c r="N373" s="19">
        <v>-28.988</v>
      </c>
      <c r="O373" s="19" t="s">
        <v>395</v>
      </c>
    </row>
    <row r="374" spans="1:15" ht="12.75" customHeight="1" x14ac:dyDescent="0.2">
      <c r="A374" s="19">
        <v>204.9</v>
      </c>
      <c r="B374" s="19">
        <v>3.5999999999999943</v>
      </c>
      <c r="C374" s="19">
        <v>3.5999999999999943</v>
      </c>
      <c r="D374" s="19">
        <v>201.3</v>
      </c>
      <c r="E374" s="19">
        <v>208.5</v>
      </c>
      <c r="F374" s="5" t="s">
        <v>887</v>
      </c>
      <c r="G374" s="24">
        <v>51.200757000000003</v>
      </c>
      <c r="H374" s="24">
        <v>-3.1763889999999999</v>
      </c>
      <c r="I374" s="5" t="s">
        <v>414</v>
      </c>
      <c r="J374" s="37" t="s">
        <v>421</v>
      </c>
      <c r="K374" s="5">
        <v>1</v>
      </c>
      <c r="L374" s="5">
        <v>0</v>
      </c>
      <c r="M374" s="12">
        <v>0</v>
      </c>
      <c r="N374" s="19">
        <v>-29.303999999999998</v>
      </c>
      <c r="O374" s="19" t="s">
        <v>395</v>
      </c>
    </row>
    <row r="375" spans="1:15" ht="12.75" customHeight="1" x14ac:dyDescent="0.2">
      <c r="A375" s="19">
        <v>204.9</v>
      </c>
      <c r="B375" s="19">
        <v>3.5999999999999943</v>
      </c>
      <c r="C375" s="19">
        <v>3.5999999999999943</v>
      </c>
      <c r="D375" s="19">
        <v>201.3</v>
      </c>
      <c r="E375" s="19">
        <v>208.5</v>
      </c>
      <c r="F375" s="5" t="s">
        <v>887</v>
      </c>
      <c r="G375" s="24">
        <v>51.200757000000003</v>
      </c>
      <c r="H375" s="24">
        <v>-3.1763889999999999</v>
      </c>
      <c r="I375" s="5" t="s">
        <v>414</v>
      </c>
      <c r="J375" s="5" t="s">
        <v>422</v>
      </c>
      <c r="K375" s="5">
        <v>1</v>
      </c>
      <c r="L375" s="5">
        <v>0</v>
      </c>
      <c r="M375" s="12">
        <v>0</v>
      </c>
      <c r="N375" s="19">
        <v>-29.071000000000002</v>
      </c>
      <c r="O375" s="19" t="s">
        <v>395</v>
      </c>
    </row>
    <row r="376" spans="1:15" ht="12.75" customHeight="1" x14ac:dyDescent="0.2">
      <c r="A376" s="26">
        <v>204.9</v>
      </c>
      <c r="B376" s="19">
        <v>3.5999999999999943</v>
      </c>
      <c r="C376" s="19">
        <v>3.5999999999999943</v>
      </c>
      <c r="D376" s="26">
        <v>201.3</v>
      </c>
      <c r="E376" s="26">
        <v>208.5</v>
      </c>
      <c r="F376" s="27" t="s">
        <v>887</v>
      </c>
      <c r="G376" s="24">
        <v>51.200757000000003</v>
      </c>
      <c r="H376" s="24">
        <v>-3.1763889999999999</v>
      </c>
      <c r="I376" s="5" t="s">
        <v>414</v>
      </c>
      <c r="J376" s="35" t="s">
        <v>423</v>
      </c>
      <c r="K376" s="5">
        <v>1</v>
      </c>
      <c r="L376" s="5">
        <v>0</v>
      </c>
      <c r="M376" s="12">
        <v>0</v>
      </c>
      <c r="N376" s="19">
        <v>-29.661999999999999</v>
      </c>
      <c r="O376" s="19" t="s">
        <v>395</v>
      </c>
    </row>
    <row r="377" spans="1:15" ht="12.75" customHeight="1" x14ac:dyDescent="0.2">
      <c r="A377" s="26">
        <v>204.9</v>
      </c>
      <c r="B377" s="19">
        <v>3.5999999999999943</v>
      </c>
      <c r="C377" s="19">
        <v>3.5999999999999943</v>
      </c>
      <c r="D377" s="26">
        <v>201.3</v>
      </c>
      <c r="E377" s="26">
        <v>208.5</v>
      </c>
      <c r="F377" s="27" t="s">
        <v>887</v>
      </c>
      <c r="G377" s="24">
        <v>51.200757000000003</v>
      </c>
      <c r="H377" s="24">
        <v>-3.1763889999999999</v>
      </c>
      <c r="I377" s="5" t="s">
        <v>414</v>
      </c>
      <c r="J377" s="35" t="s">
        <v>424</v>
      </c>
      <c r="K377" s="5">
        <v>1</v>
      </c>
      <c r="L377" s="5">
        <v>0</v>
      </c>
      <c r="M377" s="12">
        <v>0</v>
      </c>
      <c r="N377" s="19">
        <v>-29.264199999999999</v>
      </c>
      <c r="O377" s="19" t="s">
        <v>395</v>
      </c>
    </row>
    <row r="378" spans="1:15" ht="12.75" customHeight="1" x14ac:dyDescent="0.2">
      <c r="A378" s="26">
        <v>204.9</v>
      </c>
      <c r="B378" s="19">
        <v>3.5999999999999943</v>
      </c>
      <c r="C378" s="19">
        <v>3.5999999999999943</v>
      </c>
      <c r="D378" s="26">
        <v>201.3</v>
      </c>
      <c r="E378" s="26">
        <v>208.5</v>
      </c>
      <c r="F378" s="27" t="s">
        <v>887</v>
      </c>
      <c r="G378" s="24">
        <v>51.200757000000003</v>
      </c>
      <c r="H378" s="24">
        <v>-3.1763889999999999</v>
      </c>
      <c r="I378" s="5" t="s">
        <v>414</v>
      </c>
      <c r="J378" s="35" t="s">
        <v>425</v>
      </c>
      <c r="K378" s="5">
        <v>1</v>
      </c>
      <c r="L378" s="5">
        <v>0</v>
      </c>
      <c r="M378" s="12">
        <v>0</v>
      </c>
      <c r="N378" s="19">
        <v>-31.908666669999999</v>
      </c>
      <c r="O378" s="19" t="s">
        <v>395</v>
      </c>
    </row>
    <row r="379" spans="1:15" ht="12.75" customHeight="1" x14ac:dyDescent="0.2">
      <c r="A379" s="19">
        <v>204.9</v>
      </c>
      <c r="B379" s="19">
        <v>3.5999999999999943</v>
      </c>
      <c r="C379" s="19">
        <v>3.5999999999999943</v>
      </c>
      <c r="D379" s="19">
        <v>201.3</v>
      </c>
      <c r="E379" s="19">
        <v>208.5</v>
      </c>
      <c r="F379" s="5" t="s">
        <v>887</v>
      </c>
      <c r="G379" s="24">
        <v>51.200757000000003</v>
      </c>
      <c r="H379" s="24">
        <v>-3.1763889999999999</v>
      </c>
      <c r="I379" s="5" t="s">
        <v>414</v>
      </c>
      <c r="J379" s="5" t="s">
        <v>426</v>
      </c>
      <c r="K379" s="5">
        <v>1</v>
      </c>
      <c r="L379" s="5">
        <v>0</v>
      </c>
      <c r="M379" s="12">
        <v>0</v>
      </c>
      <c r="N379" s="19">
        <v>-33.646333329999898</v>
      </c>
      <c r="O379" s="19" t="s">
        <v>395</v>
      </c>
    </row>
    <row r="380" spans="1:15" ht="12.75" customHeight="1" x14ac:dyDescent="0.2">
      <c r="A380" s="19">
        <v>204.9</v>
      </c>
      <c r="B380" s="19">
        <v>3.5999999999999943</v>
      </c>
      <c r="C380" s="19">
        <v>3.5999999999999943</v>
      </c>
      <c r="D380" s="19">
        <v>201.3</v>
      </c>
      <c r="E380" s="19">
        <v>208.5</v>
      </c>
      <c r="F380" s="5" t="s">
        <v>887</v>
      </c>
      <c r="G380" s="24">
        <v>51.200757000000003</v>
      </c>
      <c r="H380" s="24">
        <v>-3.1763889999999999</v>
      </c>
      <c r="I380" s="5" t="s">
        <v>414</v>
      </c>
      <c r="J380" s="5" t="s">
        <v>427</v>
      </c>
      <c r="K380" s="5">
        <v>1</v>
      </c>
      <c r="L380" s="5">
        <v>0</v>
      </c>
      <c r="M380" s="12">
        <v>0</v>
      </c>
      <c r="N380" s="19">
        <v>-32.017499999999998</v>
      </c>
      <c r="O380" s="19" t="s">
        <v>395</v>
      </c>
    </row>
    <row r="381" spans="1:15" ht="12.75" customHeight="1" x14ac:dyDescent="0.2">
      <c r="A381" s="19">
        <v>204.9</v>
      </c>
      <c r="B381" s="19">
        <v>3.5999999999999943</v>
      </c>
      <c r="C381" s="19">
        <v>3.5999999999999943</v>
      </c>
      <c r="D381" s="19">
        <v>201.3</v>
      </c>
      <c r="E381" s="19">
        <v>208.5</v>
      </c>
      <c r="F381" s="5" t="s">
        <v>887</v>
      </c>
      <c r="G381" s="24">
        <v>51.200757000000003</v>
      </c>
      <c r="H381" s="24">
        <v>-3.1763889999999999</v>
      </c>
      <c r="I381" s="5" t="s">
        <v>414</v>
      </c>
      <c r="J381" s="5" t="s">
        <v>428</v>
      </c>
      <c r="K381" s="5">
        <v>1</v>
      </c>
      <c r="L381" s="5">
        <v>0</v>
      </c>
      <c r="M381" s="12">
        <v>0</v>
      </c>
      <c r="N381" s="19">
        <v>-34.171500000000002</v>
      </c>
      <c r="O381" s="19" t="s">
        <v>395</v>
      </c>
    </row>
    <row r="382" spans="1:15" ht="12.75" customHeight="1" x14ac:dyDescent="0.2">
      <c r="A382" s="19">
        <v>204.9</v>
      </c>
      <c r="B382" s="19">
        <v>3.5999999999999943</v>
      </c>
      <c r="C382" s="19">
        <v>3.5999999999999943</v>
      </c>
      <c r="D382" s="19">
        <v>201.3</v>
      </c>
      <c r="E382" s="19">
        <v>208.5</v>
      </c>
      <c r="F382" s="5" t="s">
        <v>887</v>
      </c>
      <c r="G382" s="24">
        <v>51.200757000000003</v>
      </c>
      <c r="H382" s="24">
        <v>-3.1763889999999999</v>
      </c>
      <c r="I382" s="5" t="s">
        <v>414</v>
      </c>
      <c r="J382" s="5" t="s">
        <v>429</v>
      </c>
      <c r="K382" s="5">
        <v>1</v>
      </c>
      <c r="L382" s="5">
        <v>0</v>
      </c>
      <c r="M382" s="12">
        <v>0</v>
      </c>
      <c r="N382" s="19">
        <v>-34.494999999999997</v>
      </c>
      <c r="O382" s="19" t="s">
        <v>395</v>
      </c>
    </row>
    <row r="383" spans="1:15" ht="12.75" customHeight="1" x14ac:dyDescent="0.2">
      <c r="A383" s="19">
        <v>204.9</v>
      </c>
      <c r="B383" s="19">
        <v>3.5999999999999943</v>
      </c>
      <c r="C383" s="19">
        <v>3.5999999999999943</v>
      </c>
      <c r="D383" s="19">
        <v>201.3</v>
      </c>
      <c r="E383" s="19">
        <v>208.5</v>
      </c>
      <c r="F383" s="5" t="s">
        <v>887</v>
      </c>
      <c r="G383" s="24">
        <v>51.200757000000003</v>
      </c>
      <c r="H383" s="24">
        <v>-3.1763889999999999</v>
      </c>
      <c r="I383" s="5" t="s">
        <v>414</v>
      </c>
      <c r="J383" s="5" t="s">
        <v>430</v>
      </c>
      <c r="K383" s="5">
        <v>1</v>
      </c>
      <c r="L383" s="5">
        <v>0</v>
      </c>
      <c r="M383" s="12">
        <v>0</v>
      </c>
      <c r="N383" s="19">
        <v>-31.780333330000001</v>
      </c>
      <c r="O383" s="19" t="s">
        <v>395</v>
      </c>
    </row>
    <row r="384" spans="1:15" ht="12.75" customHeight="1" x14ac:dyDescent="0.2">
      <c r="A384" s="19">
        <v>204.9</v>
      </c>
      <c r="B384" s="19">
        <v>3.5999999999999943</v>
      </c>
      <c r="C384" s="19">
        <v>3.5999999999999943</v>
      </c>
      <c r="D384" s="19">
        <v>201.3</v>
      </c>
      <c r="E384" s="19">
        <v>208.5</v>
      </c>
      <c r="F384" s="5" t="s">
        <v>887</v>
      </c>
      <c r="G384" s="24">
        <v>51.200757000000003</v>
      </c>
      <c r="H384" s="24">
        <v>-3.1763889999999999</v>
      </c>
      <c r="I384" s="5" t="s">
        <v>414</v>
      </c>
      <c r="J384" s="5" t="s">
        <v>431</v>
      </c>
      <c r="K384" s="5">
        <v>1</v>
      </c>
      <c r="L384" s="5">
        <v>0</v>
      </c>
      <c r="M384" s="12">
        <v>0</v>
      </c>
      <c r="N384" s="19">
        <v>-31.559333330000001</v>
      </c>
      <c r="O384" s="19" t="s">
        <v>395</v>
      </c>
    </row>
    <row r="385" spans="1:16" ht="12.75" customHeight="1" x14ac:dyDescent="0.2">
      <c r="A385" s="19">
        <v>204.9</v>
      </c>
      <c r="B385" s="19">
        <v>3.5999999999999943</v>
      </c>
      <c r="C385" s="19">
        <v>3.5999999999999943</v>
      </c>
      <c r="D385" s="19">
        <v>201.3</v>
      </c>
      <c r="E385" s="19">
        <v>208.5</v>
      </c>
      <c r="F385" s="5" t="s">
        <v>887</v>
      </c>
      <c r="G385" s="24">
        <v>51.200757000000003</v>
      </c>
      <c r="H385" s="24">
        <v>-3.1763889999999999</v>
      </c>
      <c r="I385" s="5" t="s">
        <v>414</v>
      </c>
      <c r="J385" s="5" t="s">
        <v>432</v>
      </c>
      <c r="K385" s="5">
        <v>1</v>
      </c>
      <c r="L385" s="5">
        <v>0</v>
      </c>
      <c r="M385" s="12">
        <v>0</v>
      </c>
      <c r="N385" s="19">
        <v>-32.954333329999898</v>
      </c>
      <c r="O385" s="19" t="s">
        <v>395</v>
      </c>
    </row>
    <row r="386" spans="1:16" ht="12.75" customHeight="1" x14ac:dyDescent="0.2">
      <c r="A386" s="19">
        <v>204.9</v>
      </c>
      <c r="B386" s="19">
        <v>3.5999999999999943</v>
      </c>
      <c r="C386" s="19">
        <v>3.5999999999999943</v>
      </c>
      <c r="D386" s="19">
        <v>201.3</v>
      </c>
      <c r="E386" s="19">
        <v>208.5</v>
      </c>
      <c r="F386" s="5" t="s">
        <v>887</v>
      </c>
      <c r="G386" s="24">
        <v>51.200757000000003</v>
      </c>
      <c r="H386" s="24">
        <v>-3.1763889999999999</v>
      </c>
      <c r="I386" s="5" t="s">
        <v>414</v>
      </c>
      <c r="J386" s="5" t="s">
        <v>433</v>
      </c>
      <c r="K386" s="5">
        <v>1</v>
      </c>
      <c r="L386" s="5">
        <v>0</v>
      </c>
      <c r="M386" s="12">
        <v>0</v>
      </c>
      <c r="N386" s="19">
        <v>-32.067666670000001</v>
      </c>
      <c r="O386" s="19" t="s">
        <v>395</v>
      </c>
    </row>
    <row r="387" spans="1:16" ht="12.75" customHeight="1" x14ac:dyDescent="0.2">
      <c r="A387" s="19">
        <v>204.9</v>
      </c>
      <c r="B387" s="19">
        <v>3.5999999999999943</v>
      </c>
      <c r="C387" s="19">
        <v>3.5999999999999943</v>
      </c>
      <c r="D387" s="19">
        <v>201.3</v>
      </c>
      <c r="E387" s="19">
        <v>208.5</v>
      </c>
      <c r="F387" s="5" t="s">
        <v>887</v>
      </c>
      <c r="G387" s="24">
        <v>51.200757000000003</v>
      </c>
      <c r="H387" s="24">
        <v>-3.1763889999999999</v>
      </c>
      <c r="I387" s="5" t="s">
        <v>414</v>
      </c>
      <c r="J387" s="5" t="s">
        <v>434</v>
      </c>
      <c r="K387" s="5">
        <v>1</v>
      </c>
      <c r="L387" s="5">
        <v>0</v>
      </c>
      <c r="M387" s="12">
        <v>0</v>
      </c>
      <c r="N387" s="19">
        <v>-32.33</v>
      </c>
      <c r="O387" s="19" t="s">
        <v>395</v>
      </c>
    </row>
    <row r="388" spans="1:16" ht="12.75" customHeight="1" x14ac:dyDescent="0.2">
      <c r="A388" s="19">
        <v>204.9</v>
      </c>
      <c r="B388" s="19">
        <v>3.5999999999999943</v>
      </c>
      <c r="C388" s="19">
        <v>3.5999999999999943</v>
      </c>
      <c r="D388" s="19">
        <v>201.3</v>
      </c>
      <c r="E388" s="19">
        <v>208.5</v>
      </c>
      <c r="F388" s="5" t="s">
        <v>887</v>
      </c>
      <c r="G388" s="24">
        <v>51.200757000000003</v>
      </c>
      <c r="H388" s="24">
        <v>-3.1763889999999999</v>
      </c>
      <c r="I388" s="5" t="s">
        <v>414</v>
      </c>
      <c r="J388" s="5" t="s">
        <v>435</v>
      </c>
      <c r="K388" s="5">
        <v>1</v>
      </c>
      <c r="L388" s="5">
        <v>0</v>
      </c>
      <c r="M388" s="12">
        <v>0</v>
      </c>
      <c r="N388" s="19">
        <v>-32.323</v>
      </c>
      <c r="O388" s="19" t="s">
        <v>395</v>
      </c>
    </row>
    <row r="389" spans="1:16" ht="12.75" customHeight="1" x14ac:dyDescent="0.2">
      <c r="A389" s="26">
        <v>204.9</v>
      </c>
      <c r="B389" s="19">
        <v>3.5999999999999943</v>
      </c>
      <c r="C389" s="19">
        <v>3.5999999999999943</v>
      </c>
      <c r="D389" s="26">
        <v>201.3</v>
      </c>
      <c r="E389" s="26">
        <v>208.5</v>
      </c>
      <c r="F389" s="27" t="s">
        <v>887</v>
      </c>
      <c r="G389" s="24">
        <v>51.200757000000003</v>
      </c>
      <c r="H389" s="24">
        <v>-3.1763889999999999</v>
      </c>
      <c r="I389" s="5" t="s">
        <v>414</v>
      </c>
      <c r="J389" s="31" t="s">
        <v>436</v>
      </c>
      <c r="K389" s="5">
        <v>1</v>
      </c>
      <c r="L389" s="5">
        <v>0</v>
      </c>
      <c r="M389" s="12">
        <v>0</v>
      </c>
      <c r="N389" s="19">
        <v>-32.715000000000003</v>
      </c>
      <c r="O389" s="19" t="s">
        <v>395</v>
      </c>
    </row>
    <row r="390" spans="1:16" ht="12.75" customHeight="1" x14ac:dyDescent="0.2">
      <c r="A390" s="26">
        <v>204.9</v>
      </c>
      <c r="B390" s="19">
        <v>3.5999999999999943</v>
      </c>
      <c r="C390" s="19">
        <v>3.5999999999999943</v>
      </c>
      <c r="D390" s="26">
        <v>201.3</v>
      </c>
      <c r="E390" s="26">
        <v>208.5</v>
      </c>
      <c r="F390" s="27" t="s">
        <v>887</v>
      </c>
      <c r="G390" s="24">
        <v>51.200757000000003</v>
      </c>
      <c r="H390" s="24">
        <v>-3.1763889999999999</v>
      </c>
      <c r="I390" s="5" t="s">
        <v>414</v>
      </c>
      <c r="J390" s="31" t="s">
        <v>437</v>
      </c>
      <c r="K390" s="5">
        <v>1</v>
      </c>
      <c r="L390" s="5">
        <v>0</v>
      </c>
      <c r="M390" s="12">
        <v>0</v>
      </c>
      <c r="N390" s="19">
        <v>-32.705666669999999</v>
      </c>
      <c r="O390" s="19" t="s">
        <v>395</v>
      </c>
    </row>
    <row r="391" spans="1:16" ht="12.75" customHeight="1" x14ac:dyDescent="0.2">
      <c r="A391" s="26">
        <v>204.9</v>
      </c>
      <c r="B391" s="19">
        <v>3.5999999999999943</v>
      </c>
      <c r="C391" s="19">
        <v>3.5999999999999943</v>
      </c>
      <c r="D391" s="26">
        <v>201.3</v>
      </c>
      <c r="E391" s="26">
        <v>208.5</v>
      </c>
      <c r="F391" s="27" t="s">
        <v>887</v>
      </c>
      <c r="G391" s="24">
        <v>51.200757000000003</v>
      </c>
      <c r="H391" s="24">
        <v>-3.1763889999999999</v>
      </c>
      <c r="I391" s="5" t="s">
        <v>414</v>
      </c>
      <c r="J391" s="31" t="s">
        <v>438</v>
      </c>
      <c r="K391" s="5">
        <v>1</v>
      </c>
      <c r="L391" s="5">
        <v>0</v>
      </c>
      <c r="M391" s="12">
        <v>0</v>
      </c>
      <c r="N391" s="19">
        <v>-32.632249999999999</v>
      </c>
      <c r="O391" s="19" t="s">
        <v>395</v>
      </c>
    </row>
    <row r="392" spans="1:16" ht="12.75" customHeight="1" x14ac:dyDescent="0.2">
      <c r="A392" s="26">
        <v>204.9</v>
      </c>
      <c r="B392" s="19">
        <v>3.5999999999999943</v>
      </c>
      <c r="C392" s="19">
        <v>3.5999999999999943</v>
      </c>
      <c r="D392" s="26">
        <v>201.3</v>
      </c>
      <c r="E392" s="26">
        <v>208.5</v>
      </c>
      <c r="F392" s="27" t="s">
        <v>887</v>
      </c>
      <c r="G392" s="24">
        <v>51.200757000000003</v>
      </c>
      <c r="H392" s="24">
        <v>-3.1763889999999999</v>
      </c>
      <c r="I392" s="5" t="s">
        <v>414</v>
      </c>
      <c r="J392" s="31" t="s">
        <v>439</v>
      </c>
      <c r="K392" s="5">
        <v>1</v>
      </c>
      <c r="L392" s="5">
        <v>0</v>
      </c>
      <c r="M392" s="12">
        <v>0</v>
      </c>
      <c r="N392" s="19">
        <v>-32.259333329999897</v>
      </c>
      <c r="O392" s="19" t="s">
        <v>395</v>
      </c>
    </row>
    <row r="393" spans="1:16" ht="12.75" customHeight="1" x14ac:dyDescent="0.2">
      <c r="A393" s="26">
        <v>204.9</v>
      </c>
      <c r="B393" s="19">
        <v>3.5999999999999943</v>
      </c>
      <c r="C393" s="19">
        <v>3.5999999999999943</v>
      </c>
      <c r="D393" s="26">
        <v>201.3</v>
      </c>
      <c r="E393" s="26">
        <v>208.5</v>
      </c>
      <c r="F393" s="27" t="s">
        <v>887</v>
      </c>
      <c r="G393" s="24">
        <v>51.200757000000003</v>
      </c>
      <c r="H393" s="24">
        <v>-3.1763889999999999</v>
      </c>
      <c r="I393" s="5" t="s">
        <v>414</v>
      </c>
      <c r="J393" s="31" t="s">
        <v>440</v>
      </c>
      <c r="K393" s="5">
        <v>1</v>
      </c>
      <c r="L393" s="5">
        <v>0</v>
      </c>
      <c r="M393" s="12">
        <v>0</v>
      </c>
      <c r="N393" s="19">
        <v>-32.037999999999897</v>
      </c>
      <c r="O393" s="19" t="s">
        <v>395</v>
      </c>
    </row>
    <row r="394" spans="1:16" ht="12.75" customHeight="1" x14ac:dyDescent="0.2">
      <c r="A394" s="26">
        <v>204.9</v>
      </c>
      <c r="B394" s="19">
        <v>3.5999999999999943</v>
      </c>
      <c r="C394" s="19">
        <v>3.5999999999999943</v>
      </c>
      <c r="D394" s="26">
        <v>201.3</v>
      </c>
      <c r="E394" s="26">
        <v>208.5</v>
      </c>
      <c r="F394" s="27" t="s">
        <v>887</v>
      </c>
      <c r="G394" s="24">
        <v>51.200757000000003</v>
      </c>
      <c r="H394" s="24">
        <v>-3.1763889999999999</v>
      </c>
      <c r="I394" s="5" t="s">
        <v>414</v>
      </c>
      <c r="J394" s="27" t="s">
        <v>441</v>
      </c>
      <c r="K394" s="5">
        <v>1</v>
      </c>
      <c r="L394" s="5">
        <v>0</v>
      </c>
      <c r="M394" s="12">
        <v>0</v>
      </c>
      <c r="N394" s="19">
        <v>-32.26733333</v>
      </c>
      <c r="O394" s="19" t="s">
        <v>395</v>
      </c>
    </row>
    <row r="395" spans="1:16" ht="12.75" customHeight="1" x14ac:dyDescent="0.2">
      <c r="A395" s="26">
        <v>204.9</v>
      </c>
      <c r="B395" s="19">
        <v>3.5999999999999943</v>
      </c>
      <c r="C395" s="19">
        <v>3.5999999999999943</v>
      </c>
      <c r="D395" s="26">
        <v>201.3</v>
      </c>
      <c r="E395" s="26">
        <v>208.5</v>
      </c>
      <c r="F395" s="27" t="s">
        <v>887</v>
      </c>
      <c r="G395" s="24">
        <v>51.200757000000003</v>
      </c>
      <c r="H395" s="24">
        <v>-3.1763889999999999</v>
      </c>
      <c r="I395" s="5" t="s">
        <v>414</v>
      </c>
      <c r="J395" s="31" t="s">
        <v>442</v>
      </c>
      <c r="K395" s="5">
        <v>1</v>
      </c>
      <c r="L395" s="5">
        <v>0</v>
      </c>
      <c r="M395" s="12">
        <v>0</v>
      </c>
      <c r="N395" s="19">
        <v>-33.162999999999897</v>
      </c>
      <c r="O395" s="19" t="s">
        <v>395</v>
      </c>
    </row>
    <row r="396" spans="1:16" ht="12.75" customHeight="1" x14ac:dyDescent="0.2">
      <c r="A396" s="19">
        <v>204.9</v>
      </c>
      <c r="B396" s="19">
        <v>3.5999999999999943</v>
      </c>
      <c r="C396" s="19">
        <v>3.5999999999999943</v>
      </c>
      <c r="D396" s="26">
        <v>201.3</v>
      </c>
      <c r="E396" s="26">
        <v>208.5</v>
      </c>
      <c r="F396" s="5" t="s">
        <v>887</v>
      </c>
      <c r="G396" s="24">
        <v>51.200757000000003</v>
      </c>
      <c r="H396" s="24">
        <v>-3.1763889999999999</v>
      </c>
      <c r="I396" s="5" t="s">
        <v>414</v>
      </c>
      <c r="J396" s="41" t="s">
        <v>443</v>
      </c>
      <c r="K396" s="5">
        <v>1</v>
      </c>
      <c r="L396" s="5">
        <v>0</v>
      </c>
      <c r="M396" s="12">
        <v>0</v>
      </c>
      <c r="N396" s="26">
        <v>-34.40816667</v>
      </c>
      <c r="O396" s="19" t="s">
        <v>395</v>
      </c>
    </row>
    <row r="397" spans="1:16" ht="12.75" customHeight="1" x14ac:dyDescent="0.2">
      <c r="A397" s="26">
        <v>204.9</v>
      </c>
      <c r="B397" s="19">
        <v>3.5999999999999943</v>
      </c>
      <c r="C397" s="19">
        <v>3.5999999999999943</v>
      </c>
      <c r="D397" s="26">
        <v>201.3</v>
      </c>
      <c r="E397" s="26">
        <v>208.5</v>
      </c>
      <c r="F397" s="27" t="s">
        <v>887</v>
      </c>
      <c r="G397" s="24">
        <v>51.200757000000003</v>
      </c>
      <c r="H397" s="24">
        <v>-3.1763889999999999</v>
      </c>
      <c r="I397" s="5" t="s">
        <v>414</v>
      </c>
      <c r="J397" s="31" t="s">
        <v>444</v>
      </c>
      <c r="K397" s="5">
        <v>1</v>
      </c>
      <c r="L397" s="5">
        <v>0</v>
      </c>
      <c r="M397" s="12">
        <v>0</v>
      </c>
      <c r="N397" s="26">
        <v>-33.91116667</v>
      </c>
      <c r="O397" s="19" t="s">
        <v>395</v>
      </c>
    </row>
    <row r="398" spans="1:16" ht="12.75" customHeight="1" x14ac:dyDescent="0.2">
      <c r="A398" s="26">
        <v>204.9</v>
      </c>
      <c r="B398" s="19">
        <v>3.5999999999999943</v>
      </c>
      <c r="C398" s="19">
        <v>3.5999999999999943</v>
      </c>
      <c r="D398" s="26">
        <v>201.3</v>
      </c>
      <c r="E398" s="26">
        <v>208.5</v>
      </c>
      <c r="F398" s="27" t="s">
        <v>887</v>
      </c>
      <c r="G398" s="24">
        <v>51.200757000000003</v>
      </c>
      <c r="H398" s="24">
        <v>-3.1763889999999999</v>
      </c>
      <c r="I398" s="5" t="s">
        <v>414</v>
      </c>
      <c r="J398" s="31" t="s">
        <v>445</v>
      </c>
      <c r="K398" s="5">
        <v>1</v>
      </c>
      <c r="L398" s="5">
        <v>0</v>
      </c>
      <c r="M398" s="12">
        <v>0</v>
      </c>
      <c r="N398" s="30">
        <v>-33.689333329999897</v>
      </c>
      <c r="O398" s="19" t="s">
        <v>395</v>
      </c>
    </row>
    <row r="399" spans="1:16" ht="12.75" customHeight="1" x14ac:dyDescent="0.2">
      <c r="A399" s="19">
        <v>204.9</v>
      </c>
      <c r="B399" s="19">
        <v>3.5999999999999943</v>
      </c>
      <c r="C399" s="19">
        <v>3.5999999999999943</v>
      </c>
      <c r="D399" s="19">
        <v>201.3</v>
      </c>
      <c r="E399" s="19">
        <v>208.5</v>
      </c>
      <c r="F399" s="5" t="s">
        <v>887</v>
      </c>
      <c r="G399" s="24">
        <v>51.200757000000003</v>
      </c>
      <c r="H399" s="24">
        <v>-3.1763889999999999</v>
      </c>
      <c r="I399" s="5" t="s">
        <v>414</v>
      </c>
      <c r="J399" s="41" t="s">
        <v>446</v>
      </c>
      <c r="K399" s="5">
        <v>1</v>
      </c>
      <c r="L399" s="5">
        <v>0</v>
      </c>
      <c r="M399" s="12">
        <v>0</v>
      </c>
      <c r="N399" s="40">
        <v>-31.601333329999999</v>
      </c>
      <c r="O399" s="19" t="s">
        <v>395</v>
      </c>
    </row>
    <row r="400" spans="1:16" s="20" customFormat="1" x14ac:dyDescent="0.2">
      <c r="A400" s="19">
        <v>248</v>
      </c>
      <c r="B400" s="19">
        <f>ABS(A400-D400)</f>
        <v>3.1999999999999886</v>
      </c>
      <c r="C400" s="19">
        <f>ABS(E400-A400)</f>
        <v>4.1699999999999875</v>
      </c>
      <c r="D400" s="19">
        <v>251.2</v>
      </c>
      <c r="E400" s="19">
        <v>252.17</v>
      </c>
      <c r="F400" s="5" t="s">
        <v>840</v>
      </c>
      <c r="G400" s="24">
        <v>70.166667000000004</v>
      </c>
      <c r="H400" s="24">
        <v>-90.733329999999995</v>
      </c>
      <c r="I400" s="5" t="s">
        <v>842</v>
      </c>
      <c r="J400" s="5" t="s">
        <v>843</v>
      </c>
      <c r="K400" s="25">
        <v>0</v>
      </c>
      <c r="L400" s="25">
        <v>0</v>
      </c>
      <c r="M400" s="5">
        <v>0</v>
      </c>
      <c r="N400" s="19">
        <v>-30.5</v>
      </c>
      <c r="O400" s="19" t="s">
        <v>844</v>
      </c>
      <c r="P400" s="23"/>
    </row>
    <row r="401" spans="1:15" ht="12.75" customHeight="1" x14ac:dyDescent="0.2">
      <c r="A401" s="19">
        <v>218</v>
      </c>
      <c r="B401" s="19">
        <f t="shared" ref="B401:B411" si="25">ABS(A401-D401)</f>
        <v>9</v>
      </c>
      <c r="C401" s="19">
        <f t="shared" ref="C401:C411" si="26">ABS(E401-A401)</f>
        <v>9</v>
      </c>
      <c r="D401" s="19">
        <v>209</v>
      </c>
      <c r="E401" s="19">
        <v>227</v>
      </c>
      <c r="F401" s="5" t="s">
        <v>1028</v>
      </c>
      <c r="G401" s="24" t="s">
        <v>999</v>
      </c>
      <c r="H401" s="24" t="s">
        <v>1000</v>
      </c>
      <c r="I401" s="5" t="s">
        <v>1030</v>
      </c>
      <c r="J401" s="5" t="s">
        <v>1029</v>
      </c>
      <c r="K401" s="5">
        <v>0</v>
      </c>
      <c r="L401" s="5">
        <v>0</v>
      </c>
      <c r="M401" s="12">
        <v>3</v>
      </c>
      <c r="N401" s="19">
        <v>-31.8</v>
      </c>
      <c r="O401" s="19" t="s">
        <v>214</v>
      </c>
    </row>
    <row r="402" spans="1:15" ht="12.75" customHeight="1" x14ac:dyDescent="0.2">
      <c r="A402" s="19">
        <v>226</v>
      </c>
      <c r="B402" s="19">
        <f t="shared" si="25"/>
        <v>6</v>
      </c>
      <c r="C402" s="19">
        <f t="shared" si="26"/>
        <v>6</v>
      </c>
      <c r="D402" s="19">
        <v>220</v>
      </c>
      <c r="E402" s="19">
        <v>232</v>
      </c>
      <c r="F402" s="5" t="s">
        <v>1028</v>
      </c>
      <c r="G402" s="24" t="s">
        <v>999</v>
      </c>
      <c r="H402" s="24" t="s">
        <v>1000</v>
      </c>
      <c r="I402" s="5" t="s">
        <v>450</v>
      </c>
      <c r="J402" s="5" t="s">
        <v>449</v>
      </c>
      <c r="K402" s="5">
        <v>0</v>
      </c>
      <c r="L402" s="5">
        <v>0</v>
      </c>
      <c r="M402" s="12">
        <v>7</v>
      </c>
      <c r="N402" s="19">
        <v>-32.799999999999997</v>
      </c>
      <c r="O402" s="19" t="s">
        <v>214</v>
      </c>
    </row>
    <row r="403" spans="1:15" ht="12.75" customHeight="1" x14ac:dyDescent="0.2">
      <c r="A403" s="19">
        <v>204</v>
      </c>
      <c r="B403" s="19">
        <f t="shared" si="25"/>
        <v>2.6999999999999886</v>
      </c>
      <c r="C403" s="19">
        <f t="shared" si="26"/>
        <v>4.5</v>
      </c>
      <c r="D403" s="19">
        <v>201.3</v>
      </c>
      <c r="E403" s="19">
        <v>208.5</v>
      </c>
      <c r="F403" s="5" t="s">
        <v>1028</v>
      </c>
      <c r="G403" s="24" t="s">
        <v>999</v>
      </c>
      <c r="H403" s="24" t="s">
        <v>1000</v>
      </c>
      <c r="I403" s="5" t="s">
        <v>448</v>
      </c>
      <c r="J403" s="5" t="s">
        <v>1031</v>
      </c>
      <c r="K403" s="5">
        <v>0</v>
      </c>
      <c r="L403" s="5">
        <v>0</v>
      </c>
      <c r="M403" s="12">
        <v>3</v>
      </c>
      <c r="N403" s="19">
        <v>-31.7</v>
      </c>
      <c r="O403" s="19" t="s">
        <v>214</v>
      </c>
    </row>
    <row r="404" spans="1:15" ht="12.75" customHeight="1" x14ac:dyDescent="0.2">
      <c r="A404" s="19">
        <v>226</v>
      </c>
      <c r="B404" s="19">
        <f t="shared" si="25"/>
        <v>6</v>
      </c>
      <c r="C404" s="19">
        <f t="shared" si="26"/>
        <v>6</v>
      </c>
      <c r="D404" s="19">
        <v>220</v>
      </c>
      <c r="E404" s="19">
        <v>232</v>
      </c>
      <c r="F404" s="5" t="s">
        <v>1028</v>
      </c>
      <c r="G404" s="24" t="s">
        <v>999</v>
      </c>
      <c r="H404" s="24" t="s">
        <v>1000</v>
      </c>
      <c r="I404" s="5" t="s">
        <v>448</v>
      </c>
      <c r="J404" s="5" t="s">
        <v>447</v>
      </c>
      <c r="K404" s="5">
        <v>0</v>
      </c>
      <c r="L404" s="5">
        <v>0</v>
      </c>
      <c r="M404" s="12">
        <v>3</v>
      </c>
      <c r="N404" s="19">
        <v>-30.5</v>
      </c>
      <c r="O404" s="19" t="s">
        <v>214</v>
      </c>
    </row>
    <row r="405" spans="1:15" ht="12.75" customHeight="1" x14ac:dyDescent="0.2">
      <c r="A405" s="19">
        <v>228</v>
      </c>
      <c r="B405" s="19">
        <f t="shared" si="25"/>
        <v>8</v>
      </c>
      <c r="C405" s="19">
        <f t="shared" si="26"/>
        <v>4</v>
      </c>
      <c r="D405" s="19">
        <v>220</v>
      </c>
      <c r="E405" s="19">
        <v>232</v>
      </c>
      <c r="F405" s="5" t="s">
        <v>1032</v>
      </c>
      <c r="G405" s="24" t="s">
        <v>999</v>
      </c>
      <c r="H405" s="24" t="s">
        <v>1000</v>
      </c>
      <c r="I405" s="5" t="s">
        <v>216</v>
      </c>
      <c r="J405" s="5" t="s">
        <v>451</v>
      </c>
      <c r="K405" s="5">
        <v>0</v>
      </c>
      <c r="L405" s="5">
        <v>0</v>
      </c>
      <c r="M405" s="12">
        <v>3</v>
      </c>
      <c r="N405" s="19">
        <v>-31.9</v>
      </c>
      <c r="O405" s="19" t="s">
        <v>214</v>
      </c>
    </row>
    <row r="406" spans="1:15" ht="12.75" customHeight="1" x14ac:dyDescent="0.2">
      <c r="A406" s="19">
        <v>237</v>
      </c>
      <c r="B406" s="19">
        <f t="shared" si="25"/>
        <v>5</v>
      </c>
      <c r="C406" s="19">
        <f t="shared" si="26"/>
        <v>5</v>
      </c>
      <c r="D406" s="19">
        <v>232</v>
      </c>
      <c r="E406" s="19">
        <v>242</v>
      </c>
      <c r="F406" s="5" t="s">
        <v>1033</v>
      </c>
      <c r="G406" s="24" t="s">
        <v>999</v>
      </c>
      <c r="H406" s="24" t="s">
        <v>1000</v>
      </c>
      <c r="I406" s="5" t="s">
        <v>448</v>
      </c>
      <c r="J406" s="5" t="s">
        <v>454</v>
      </c>
      <c r="K406" s="5">
        <v>0</v>
      </c>
      <c r="L406" s="5">
        <v>0</v>
      </c>
      <c r="M406" s="12">
        <v>3</v>
      </c>
      <c r="N406" s="19">
        <v>-32.299999999999997</v>
      </c>
      <c r="O406" s="19" t="s">
        <v>214</v>
      </c>
    </row>
    <row r="407" spans="1:15" ht="12.75" customHeight="1" x14ac:dyDescent="0.2">
      <c r="A407" s="19">
        <v>245</v>
      </c>
      <c r="B407" s="19">
        <f t="shared" si="25"/>
        <v>3</v>
      </c>
      <c r="C407" s="19">
        <f t="shared" si="26"/>
        <v>2.1999999999999886</v>
      </c>
      <c r="D407" s="19">
        <v>242</v>
      </c>
      <c r="E407" s="19">
        <v>247.2</v>
      </c>
      <c r="F407" s="5" t="s">
        <v>1033</v>
      </c>
      <c r="G407" s="24" t="s">
        <v>999</v>
      </c>
      <c r="H407" s="24" t="s">
        <v>1000</v>
      </c>
      <c r="I407" s="5" t="s">
        <v>448</v>
      </c>
      <c r="J407" s="5" t="s">
        <v>1034</v>
      </c>
      <c r="K407" s="5">
        <v>0</v>
      </c>
      <c r="L407" s="5">
        <v>0</v>
      </c>
      <c r="M407" s="12">
        <v>7</v>
      </c>
      <c r="N407" s="19">
        <v>-31.4</v>
      </c>
      <c r="O407" s="19" t="s">
        <v>214</v>
      </c>
    </row>
    <row r="408" spans="1:15" ht="12.75" customHeight="1" x14ac:dyDescent="0.2">
      <c r="A408" s="19">
        <v>245</v>
      </c>
      <c r="B408" s="19">
        <f t="shared" si="25"/>
        <v>3</v>
      </c>
      <c r="C408" s="19">
        <f t="shared" si="26"/>
        <v>2.1999999999999886</v>
      </c>
      <c r="D408" s="19">
        <v>242</v>
      </c>
      <c r="E408" s="19">
        <v>247.2</v>
      </c>
      <c r="F408" s="5" t="s">
        <v>1033</v>
      </c>
      <c r="G408" s="24" t="s">
        <v>999</v>
      </c>
      <c r="H408" s="24" t="s">
        <v>1000</v>
      </c>
      <c r="I408" s="5" t="s">
        <v>216</v>
      </c>
      <c r="J408" s="5" t="s">
        <v>1035</v>
      </c>
      <c r="K408" s="5">
        <v>0</v>
      </c>
      <c r="L408" s="5">
        <v>0</v>
      </c>
      <c r="M408" s="12">
        <v>3</v>
      </c>
      <c r="N408" s="19">
        <v>-32.799999999999997</v>
      </c>
      <c r="O408" s="19" t="s">
        <v>214</v>
      </c>
    </row>
    <row r="409" spans="1:15" ht="12.75" customHeight="1" x14ac:dyDescent="0.2">
      <c r="A409" s="19">
        <v>245</v>
      </c>
      <c r="B409" s="19">
        <f t="shared" si="25"/>
        <v>3</v>
      </c>
      <c r="C409" s="19">
        <f t="shared" si="26"/>
        <v>2.1999999999999886</v>
      </c>
      <c r="D409" s="19">
        <v>242</v>
      </c>
      <c r="E409" s="19">
        <v>247.2</v>
      </c>
      <c r="F409" s="5" t="s">
        <v>1033</v>
      </c>
      <c r="G409" s="24" t="s">
        <v>999</v>
      </c>
      <c r="H409" s="24" t="s">
        <v>1000</v>
      </c>
      <c r="I409" s="5" t="s">
        <v>448</v>
      </c>
      <c r="J409" s="5" t="s">
        <v>1036</v>
      </c>
      <c r="K409" s="5">
        <v>0</v>
      </c>
      <c r="L409" s="5">
        <v>0</v>
      </c>
      <c r="M409" s="12">
        <v>7</v>
      </c>
      <c r="N409" s="19">
        <v>-31.4</v>
      </c>
      <c r="O409" s="19" t="s">
        <v>214</v>
      </c>
    </row>
    <row r="410" spans="1:15" ht="12.75" customHeight="1" x14ac:dyDescent="0.2">
      <c r="A410" s="19">
        <v>245</v>
      </c>
      <c r="B410" s="19">
        <f t="shared" si="25"/>
        <v>3</v>
      </c>
      <c r="C410" s="19">
        <f t="shared" si="26"/>
        <v>2.1999999999999886</v>
      </c>
      <c r="D410" s="19">
        <v>242</v>
      </c>
      <c r="E410" s="19">
        <v>247.2</v>
      </c>
      <c r="F410" s="5" t="s">
        <v>1033</v>
      </c>
      <c r="G410" s="24" t="s">
        <v>999</v>
      </c>
      <c r="H410" s="24" t="s">
        <v>1000</v>
      </c>
      <c r="I410" s="5" t="s">
        <v>448</v>
      </c>
      <c r="J410" s="5" t="s">
        <v>1037</v>
      </c>
      <c r="K410" s="5">
        <v>0</v>
      </c>
      <c r="L410" s="5">
        <v>0</v>
      </c>
      <c r="M410" s="12">
        <v>7</v>
      </c>
      <c r="N410" s="19">
        <v>-32.4</v>
      </c>
      <c r="O410" s="19" t="s">
        <v>214</v>
      </c>
    </row>
    <row r="411" spans="1:15" ht="12.75" customHeight="1" x14ac:dyDescent="0.2">
      <c r="A411" s="19">
        <v>245</v>
      </c>
      <c r="B411" s="19">
        <f t="shared" si="25"/>
        <v>3</v>
      </c>
      <c r="C411" s="19">
        <f t="shared" si="26"/>
        <v>2.1999999999999886</v>
      </c>
      <c r="D411" s="19">
        <v>242</v>
      </c>
      <c r="E411" s="19">
        <v>247.2</v>
      </c>
      <c r="F411" s="5" t="s">
        <v>1033</v>
      </c>
      <c r="G411" s="24" t="s">
        <v>999</v>
      </c>
      <c r="H411" s="24" t="s">
        <v>1000</v>
      </c>
      <c r="I411" s="5" t="s">
        <v>276</v>
      </c>
      <c r="J411" s="5" t="s">
        <v>1038</v>
      </c>
      <c r="K411" s="5">
        <v>0</v>
      </c>
      <c r="L411" s="5">
        <v>0</v>
      </c>
      <c r="M411" s="12">
        <v>3</v>
      </c>
      <c r="N411" s="19">
        <v>-30.4</v>
      </c>
      <c r="O411" s="19" t="s">
        <v>214</v>
      </c>
    </row>
    <row r="412" spans="1:15" ht="12.75" customHeight="1" x14ac:dyDescent="0.2">
      <c r="A412" s="19">
        <v>246</v>
      </c>
      <c r="B412" s="19">
        <v>5</v>
      </c>
      <c r="C412" s="19">
        <v>6</v>
      </c>
      <c r="D412" s="19">
        <v>251</v>
      </c>
      <c r="E412" s="19">
        <v>252</v>
      </c>
      <c r="F412" s="5" t="s">
        <v>1039</v>
      </c>
      <c r="G412" s="24">
        <v>77.875</v>
      </c>
      <c r="H412" s="24">
        <v>20.975200000000001</v>
      </c>
      <c r="I412" s="5" t="s">
        <v>460</v>
      </c>
      <c r="J412" s="5" t="s">
        <v>1173</v>
      </c>
      <c r="K412" s="5">
        <v>1</v>
      </c>
      <c r="L412" s="5">
        <v>0</v>
      </c>
      <c r="M412" s="12">
        <v>0</v>
      </c>
      <c r="N412" s="19">
        <v>-33.200000000000003</v>
      </c>
      <c r="O412" s="19" t="s">
        <v>459</v>
      </c>
    </row>
    <row r="413" spans="1:15" ht="12.75" customHeight="1" x14ac:dyDescent="0.2">
      <c r="A413" s="19">
        <v>246</v>
      </c>
      <c r="B413" s="19">
        <v>5</v>
      </c>
      <c r="C413" s="19">
        <v>6</v>
      </c>
      <c r="D413" s="19">
        <v>251</v>
      </c>
      <c r="E413" s="19">
        <v>252</v>
      </c>
      <c r="F413" s="5" t="s">
        <v>1039</v>
      </c>
      <c r="G413" s="24">
        <v>77.875</v>
      </c>
      <c r="H413" s="24">
        <v>20.975200000000001</v>
      </c>
      <c r="I413" s="5" t="s">
        <v>460</v>
      </c>
      <c r="J413" s="5" t="s">
        <v>1040</v>
      </c>
      <c r="K413" s="5">
        <v>1</v>
      </c>
      <c r="L413" s="5">
        <v>0</v>
      </c>
      <c r="M413" s="12">
        <v>0</v>
      </c>
      <c r="N413" s="19">
        <v>-35.799999999999997</v>
      </c>
      <c r="O413" s="19" t="s">
        <v>459</v>
      </c>
    </row>
    <row r="414" spans="1:15" ht="12.75" customHeight="1" x14ac:dyDescent="0.2">
      <c r="A414" s="19">
        <v>247</v>
      </c>
      <c r="B414" s="19">
        <v>4</v>
      </c>
      <c r="C414" s="19">
        <v>5</v>
      </c>
      <c r="D414" s="19">
        <v>251</v>
      </c>
      <c r="E414" s="19">
        <v>252</v>
      </c>
      <c r="F414" s="5" t="s">
        <v>1039</v>
      </c>
      <c r="G414" s="24">
        <v>77.875</v>
      </c>
      <c r="H414" s="24">
        <v>20.975200000000001</v>
      </c>
      <c r="I414" s="5" t="s">
        <v>460</v>
      </c>
      <c r="J414" s="5" t="s">
        <v>1041</v>
      </c>
      <c r="K414" s="5">
        <v>1</v>
      </c>
      <c r="L414" s="5">
        <v>0</v>
      </c>
      <c r="M414" s="12">
        <v>0</v>
      </c>
      <c r="N414" s="19">
        <v>-36.700000000000003</v>
      </c>
      <c r="O414" s="19" t="s">
        <v>459</v>
      </c>
    </row>
    <row r="415" spans="1:15" ht="12.75" customHeight="1" x14ac:dyDescent="0.2">
      <c r="A415" s="19">
        <v>247</v>
      </c>
      <c r="B415" s="19">
        <f t="shared" ref="B415:B418" si="27">ABS(A415-D415)</f>
        <v>4.1999999999999886</v>
      </c>
      <c r="C415" s="19">
        <f t="shared" ref="C415:C418" si="28">ABS(E415-A415)</f>
        <v>5.1699999999999875</v>
      </c>
      <c r="D415" s="19">
        <v>251.2</v>
      </c>
      <c r="E415" s="19">
        <v>252.17</v>
      </c>
      <c r="F415" s="5" t="s">
        <v>1039</v>
      </c>
      <c r="G415" s="24">
        <v>77.875</v>
      </c>
      <c r="H415" s="24">
        <v>20.975200000000001</v>
      </c>
      <c r="I415" s="5" t="s">
        <v>460</v>
      </c>
      <c r="J415" s="5" t="s">
        <v>1042</v>
      </c>
      <c r="K415" s="5">
        <v>1</v>
      </c>
      <c r="L415" s="5">
        <v>0</v>
      </c>
      <c r="M415" s="12">
        <v>0</v>
      </c>
      <c r="N415" s="19">
        <v>-36.799999999999997</v>
      </c>
      <c r="O415" s="19" t="s">
        <v>459</v>
      </c>
    </row>
    <row r="416" spans="1:15" ht="12.75" customHeight="1" x14ac:dyDescent="0.2">
      <c r="A416" s="19">
        <v>247</v>
      </c>
      <c r="B416" s="19">
        <f t="shared" si="27"/>
        <v>4.1999999999999886</v>
      </c>
      <c r="C416" s="19">
        <f t="shared" si="28"/>
        <v>5.1699999999999875</v>
      </c>
      <c r="D416" s="19">
        <v>251.2</v>
      </c>
      <c r="E416" s="19">
        <v>252.17</v>
      </c>
      <c r="F416" s="5" t="s">
        <v>1039</v>
      </c>
      <c r="G416" s="24">
        <v>77.875</v>
      </c>
      <c r="H416" s="24">
        <v>20.975200000000001</v>
      </c>
      <c r="I416" s="5" t="s">
        <v>460</v>
      </c>
      <c r="J416" s="5" t="s">
        <v>1043</v>
      </c>
      <c r="K416" s="5">
        <v>1</v>
      </c>
      <c r="L416" s="5">
        <v>0</v>
      </c>
      <c r="M416" s="12">
        <v>5</v>
      </c>
      <c r="N416" s="19">
        <v>-32.700000000000003</v>
      </c>
      <c r="O416" s="19" t="s">
        <v>459</v>
      </c>
    </row>
    <row r="417" spans="1:19" ht="12.75" customHeight="1" x14ac:dyDescent="0.2">
      <c r="A417" s="19">
        <v>253</v>
      </c>
      <c r="B417" s="19">
        <f t="shared" si="27"/>
        <v>0.83000000000001251</v>
      </c>
      <c r="C417" s="19">
        <f t="shared" si="28"/>
        <v>1.1399999999999864</v>
      </c>
      <c r="D417" s="19">
        <v>252.17</v>
      </c>
      <c r="E417" s="19">
        <v>254.14</v>
      </c>
      <c r="F417" s="5" t="s">
        <v>1044</v>
      </c>
      <c r="G417" s="24">
        <v>77.875</v>
      </c>
      <c r="H417" s="24">
        <v>20.975200000000001</v>
      </c>
      <c r="I417" s="5" t="s">
        <v>460</v>
      </c>
      <c r="J417" s="5" t="s">
        <v>461</v>
      </c>
      <c r="K417" s="5">
        <v>1</v>
      </c>
      <c r="L417" s="5">
        <v>0</v>
      </c>
      <c r="M417" s="12">
        <v>5</v>
      </c>
      <c r="N417" s="19">
        <v>-33.200000000000003</v>
      </c>
      <c r="O417" s="19" t="s">
        <v>459</v>
      </c>
    </row>
    <row r="418" spans="1:19" ht="12.75" customHeight="1" x14ac:dyDescent="0.2">
      <c r="A418" s="19">
        <v>253</v>
      </c>
      <c r="B418" s="19">
        <f t="shared" si="27"/>
        <v>0.83000000000001251</v>
      </c>
      <c r="C418" s="19">
        <f t="shared" si="28"/>
        <v>1.1399999999999864</v>
      </c>
      <c r="D418" s="19">
        <v>252.17</v>
      </c>
      <c r="E418" s="19">
        <v>254.14</v>
      </c>
      <c r="F418" s="5" t="s">
        <v>1044</v>
      </c>
      <c r="G418" s="24">
        <v>77.875</v>
      </c>
      <c r="H418" s="24">
        <v>20.975200000000001</v>
      </c>
      <c r="I418" s="5" t="s">
        <v>460</v>
      </c>
      <c r="J418" s="5" t="s">
        <v>462</v>
      </c>
      <c r="K418" s="5">
        <v>1</v>
      </c>
      <c r="L418" s="5">
        <v>0</v>
      </c>
      <c r="M418" s="12">
        <v>5</v>
      </c>
      <c r="N418" s="19">
        <v>-32.299999999999997</v>
      </c>
      <c r="O418" s="19" t="s">
        <v>459</v>
      </c>
    </row>
    <row r="419" spans="1:19" ht="12.75" customHeight="1" x14ac:dyDescent="0.2">
      <c r="A419" s="19">
        <v>256</v>
      </c>
      <c r="B419" s="19">
        <f>ABS(A419-D419)</f>
        <v>4</v>
      </c>
      <c r="C419" s="19">
        <f>ABS(E419-A419)</f>
        <v>4</v>
      </c>
      <c r="D419" s="19">
        <v>252</v>
      </c>
      <c r="E419" s="19">
        <v>260</v>
      </c>
      <c r="F419" s="5" t="s">
        <v>1045</v>
      </c>
      <c r="G419" s="24">
        <v>51.227699999999999</v>
      </c>
      <c r="H419" s="24">
        <v>6.7735000000000003</v>
      </c>
      <c r="I419" s="5" t="s">
        <v>465</v>
      </c>
      <c r="J419" s="5" t="s">
        <v>480</v>
      </c>
      <c r="K419" s="5">
        <v>1</v>
      </c>
      <c r="L419" s="5">
        <v>0</v>
      </c>
      <c r="M419" s="12">
        <v>0</v>
      </c>
      <c r="N419" s="19">
        <v>-30.8</v>
      </c>
      <c r="O419" s="19" t="s">
        <v>479</v>
      </c>
    </row>
    <row r="420" spans="1:19" ht="12.75" customHeight="1" x14ac:dyDescent="0.2">
      <c r="A420" s="19">
        <v>298.10500000000002</v>
      </c>
      <c r="B420" s="19">
        <v>25.095000000000027</v>
      </c>
      <c r="C420" s="19">
        <v>25.09499999999997</v>
      </c>
      <c r="D420" s="19">
        <v>273.01</v>
      </c>
      <c r="E420" s="19">
        <v>323.2</v>
      </c>
      <c r="F420" s="5" t="s">
        <v>905</v>
      </c>
      <c r="G420" s="24">
        <v>-17.3</v>
      </c>
      <c r="H420" s="24">
        <v>124.1</v>
      </c>
      <c r="I420" s="5" t="s">
        <v>483</v>
      </c>
      <c r="J420" s="19" t="s">
        <v>482</v>
      </c>
      <c r="K420" s="5">
        <v>0</v>
      </c>
      <c r="L420" s="5">
        <v>0</v>
      </c>
      <c r="M420" s="12">
        <v>10</v>
      </c>
      <c r="N420" s="19">
        <v>-31.4</v>
      </c>
      <c r="O420" s="19" t="s">
        <v>481</v>
      </c>
      <c r="P420" s="20"/>
      <c r="Q420" s="20"/>
      <c r="R420" s="20"/>
      <c r="S420" s="20"/>
    </row>
    <row r="421" spans="1:19" ht="12.75" customHeight="1" x14ac:dyDescent="0.2">
      <c r="A421" s="19">
        <v>298.10500000000002</v>
      </c>
      <c r="B421" s="19">
        <v>25.095000000000027</v>
      </c>
      <c r="C421" s="19">
        <v>25.09499999999997</v>
      </c>
      <c r="D421" s="19">
        <v>273.01</v>
      </c>
      <c r="E421" s="19">
        <v>323.2</v>
      </c>
      <c r="F421" s="5" t="s">
        <v>905</v>
      </c>
      <c r="G421" s="24">
        <v>-17.3</v>
      </c>
      <c r="H421" s="24">
        <v>124.1</v>
      </c>
      <c r="I421" s="5" t="s">
        <v>483</v>
      </c>
      <c r="J421" s="19" t="s">
        <v>484</v>
      </c>
      <c r="K421" s="5">
        <v>0</v>
      </c>
      <c r="L421" s="5">
        <v>0</v>
      </c>
      <c r="M421" s="12">
        <v>10</v>
      </c>
      <c r="N421" s="19">
        <v>-31.8</v>
      </c>
      <c r="O421" s="19" t="s">
        <v>481</v>
      </c>
      <c r="P421" s="20"/>
      <c r="Q421" s="20"/>
      <c r="R421" s="20"/>
      <c r="S421" s="20"/>
    </row>
    <row r="422" spans="1:19" ht="12.75" customHeight="1" x14ac:dyDescent="0.2">
      <c r="A422" s="26">
        <v>298.10500000000002</v>
      </c>
      <c r="B422" s="19">
        <v>25.095000000000027</v>
      </c>
      <c r="C422" s="19">
        <v>25.09499999999997</v>
      </c>
      <c r="D422" s="26">
        <v>273.01</v>
      </c>
      <c r="E422" s="26">
        <v>323.2</v>
      </c>
      <c r="F422" s="5" t="s">
        <v>908</v>
      </c>
      <c r="G422" s="24">
        <v>-17.3</v>
      </c>
      <c r="H422" s="24">
        <v>124.1</v>
      </c>
      <c r="I422" s="5" t="s">
        <v>483</v>
      </c>
      <c r="J422" s="19" t="s">
        <v>485</v>
      </c>
      <c r="K422" s="5">
        <v>0</v>
      </c>
      <c r="L422" s="5">
        <v>0</v>
      </c>
      <c r="M422" s="12">
        <v>10</v>
      </c>
      <c r="N422" s="19">
        <v>-31.4</v>
      </c>
      <c r="O422" s="19" t="s">
        <v>481</v>
      </c>
      <c r="P422" s="20"/>
      <c r="Q422" s="20"/>
      <c r="R422" s="20"/>
      <c r="S422" s="20"/>
    </row>
    <row r="423" spans="1:19" ht="12.75" customHeight="1" x14ac:dyDescent="0.2">
      <c r="A423" s="19">
        <v>298.10500000000002</v>
      </c>
      <c r="B423" s="19">
        <v>25.095000000000027</v>
      </c>
      <c r="C423" s="19">
        <v>25.09499999999997</v>
      </c>
      <c r="D423" s="19">
        <v>273.01</v>
      </c>
      <c r="E423" s="19">
        <v>323.2</v>
      </c>
      <c r="F423" s="5" t="s">
        <v>905</v>
      </c>
      <c r="G423" s="24">
        <v>-17.3</v>
      </c>
      <c r="H423" s="24">
        <v>124.1</v>
      </c>
      <c r="I423" s="5" t="s">
        <v>483</v>
      </c>
      <c r="J423" s="19" t="s">
        <v>486</v>
      </c>
      <c r="K423" s="5">
        <v>0</v>
      </c>
      <c r="L423" s="5">
        <v>0</v>
      </c>
      <c r="M423" s="12">
        <v>10</v>
      </c>
      <c r="N423" s="19">
        <v>-30.6</v>
      </c>
      <c r="O423" s="19" t="s">
        <v>481</v>
      </c>
      <c r="P423" s="20"/>
      <c r="Q423" s="20"/>
      <c r="R423" s="20"/>
      <c r="S423" s="20"/>
    </row>
    <row r="424" spans="1:19" ht="12.75" customHeight="1" x14ac:dyDescent="0.2">
      <c r="A424" s="19">
        <v>338.79999999999995</v>
      </c>
      <c r="B424" s="19">
        <v>7.8999999999999773</v>
      </c>
      <c r="C424" s="19">
        <v>7.9000000000000341</v>
      </c>
      <c r="D424" s="19">
        <v>330.9</v>
      </c>
      <c r="E424" s="19">
        <v>346.7</v>
      </c>
      <c r="F424" s="5" t="s">
        <v>906</v>
      </c>
      <c r="G424" s="24">
        <v>-17.3</v>
      </c>
      <c r="H424" s="24">
        <v>124.1</v>
      </c>
      <c r="I424" s="5" t="s">
        <v>483</v>
      </c>
      <c r="J424" s="19" t="s">
        <v>487</v>
      </c>
      <c r="K424" s="5">
        <v>0</v>
      </c>
      <c r="L424" s="5">
        <v>0</v>
      </c>
      <c r="M424" s="12">
        <v>10</v>
      </c>
      <c r="N424" s="26">
        <v>-31.1</v>
      </c>
      <c r="O424" s="19" t="s">
        <v>481</v>
      </c>
      <c r="P424" s="20"/>
      <c r="Q424" s="20"/>
      <c r="R424" s="20"/>
      <c r="S424" s="20"/>
    </row>
    <row r="425" spans="1:19" ht="12.75" customHeight="1" x14ac:dyDescent="0.2">
      <c r="A425" s="26">
        <v>338.79999999999995</v>
      </c>
      <c r="B425" s="19">
        <v>7.8999999999999773</v>
      </c>
      <c r="C425" s="19">
        <v>7.9000000000000341</v>
      </c>
      <c r="D425" s="26">
        <v>330.9</v>
      </c>
      <c r="E425" s="26">
        <v>346.7</v>
      </c>
      <c r="F425" s="5" t="s">
        <v>906</v>
      </c>
      <c r="G425" s="24">
        <v>-17.3</v>
      </c>
      <c r="H425" s="24">
        <v>124.1</v>
      </c>
      <c r="I425" s="5" t="s">
        <v>483</v>
      </c>
      <c r="J425" s="19" t="s">
        <v>488</v>
      </c>
      <c r="K425" s="5">
        <v>0</v>
      </c>
      <c r="L425" s="5">
        <v>0</v>
      </c>
      <c r="M425" s="12">
        <v>10</v>
      </c>
      <c r="N425" s="26">
        <v>-30</v>
      </c>
      <c r="O425" s="19" t="s">
        <v>481</v>
      </c>
      <c r="P425" s="20"/>
      <c r="Q425" s="20"/>
      <c r="R425" s="20"/>
      <c r="S425" s="20"/>
    </row>
    <row r="426" spans="1:19" ht="12.75" customHeight="1" x14ac:dyDescent="0.2">
      <c r="A426" s="19">
        <v>338.79999999999995</v>
      </c>
      <c r="B426" s="19">
        <v>7.8999999999999773</v>
      </c>
      <c r="C426" s="19">
        <v>7.9000000000000341</v>
      </c>
      <c r="D426" s="19">
        <v>330.9</v>
      </c>
      <c r="E426" s="19">
        <v>346.7</v>
      </c>
      <c r="F426" s="5" t="s">
        <v>909</v>
      </c>
      <c r="G426" s="24">
        <v>-17.3</v>
      </c>
      <c r="H426" s="24">
        <v>124.1</v>
      </c>
      <c r="I426" s="5" t="s">
        <v>483</v>
      </c>
      <c r="J426" s="19" t="s">
        <v>489</v>
      </c>
      <c r="K426" s="5">
        <v>0</v>
      </c>
      <c r="L426" s="5">
        <v>0</v>
      </c>
      <c r="M426" s="12">
        <v>10</v>
      </c>
      <c r="N426" s="19">
        <v>-29.3</v>
      </c>
      <c r="O426" s="19" t="s">
        <v>481</v>
      </c>
      <c r="P426" s="20"/>
      <c r="Q426" s="20"/>
      <c r="R426" s="20"/>
      <c r="S426" s="20"/>
    </row>
    <row r="427" spans="1:19" ht="12.75" customHeight="1" x14ac:dyDescent="0.2">
      <c r="A427" s="19">
        <v>338.79999999999995</v>
      </c>
      <c r="B427" s="19">
        <v>7.8999999999999773</v>
      </c>
      <c r="C427" s="19">
        <v>7.9000000000000341</v>
      </c>
      <c r="D427" s="19">
        <v>330.9</v>
      </c>
      <c r="E427" s="19">
        <v>346.7</v>
      </c>
      <c r="F427" s="5" t="s">
        <v>906</v>
      </c>
      <c r="G427" s="24">
        <v>-17.3</v>
      </c>
      <c r="H427" s="24">
        <v>124.1</v>
      </c>
      <c r="I427" s="5" t="s">
        <v>483</v>
      </c>
      <c r="J427" s="19" t="s">
        <v>490</v>
      </c>
      <c r="K427" s="5">
        <v>0</v>
      </c>
      <c r="L427" s="5">
        <v>0</v>
      </c>
      <c r="M427" s="12">
        <v>10</v>
      </c>
      <c r="N427" s="19">
        <v>-29.8</v>
      </c>
      <c r="O427" s="19" t="s">
        <v>481</v>
      </c>
      <c r="P427" s="20"/>
      <c r="Q427" s="20"/>
      <c r="R427" s="20"/>
      <c r="S427" s="20"/>
    </row>
    <row r="428" spans="1:19" ht="12.75" customHeight="1" x14ac:dyDescent="0.2">
      <c r="A428" s="26">
        <v>344.9</v>
      </c>
      <c r="B428" s="19">
        <v>14</v>
      </c>
      <c r="C428" s="19">
        <v>14</v>
      </c>
      <c r="D428" s="26">
        <v>330.9</v>
      </c>
      <c r="E428" s="26">
        <v>358.9</v>
      </c>
      <c r="F428" s="5" t="s">
        <v>907</v>
      </c>
      <c r="G428" s="24">
        <v>-17.3</v>
      </c>
      <c r="H428" s="24">
        <v>124.1</v>
      </c>
      <c r="I428" s="5" t="s">
        <v>483</v>
      </c>
      <c r="J428" s="19" t="s">
        <v>491</v>
      </c>
      <c r="K428" s="5">
        <v>0</v>
      </c>
      <c r="L428" s="5">
        <v>0</v>
      </c>
      <c r="M428" s="12">
        <v>10</v>
      </c>
      <c r="N428" s="30">
        <v>-29.4</v>
      </c>
      <c r="O428" s="19" t="s">
        <v>481</v>
      </c>
      <c r="P428" s="20"/>
      <c r="Q428" s="20"/>
      <c r="R428" s="20"/>
      <c r="S428" s="20"/>
    </row>
    <row r="429" spans="1:19" ht="12.75" customHeight="1" x14ac:dyDescent="0.2">
      <c r="A429" s="19">
        <v>344.9</v>
      </c>
      <c r="B429" s="19">
        <v>14</v>
      </c>
      <c r="C429" s="19">
        <v>14</v>
      </c>
      <c r="D429" s="19">
        <v>330.9</v>
      </c>
      <c r="E429" s="19">
        <v>358.9</v>
      </c>
      <c r="F429" s="5" t="s">
        <v>907</v>
      </c>
      <c r="G429" s="24">
        <v>-17.3</v>
      </c>
      <c r="H429" s="24">
        <v>124.1</v>
      </c>
      <c r="I429" s="5" t="s">
        <v>483</v>
      </c>
      <c r="J429" s="19" t="s">
        <v>492</v>
      </c>
      <c r="K429" s="5">
        <v>0</v>
      </c>
      <c r="L429" s="5">
        <v>0</v>
      </c>
      <c r="M429" s="12">
        <v>10</v>
      </c>
      <c r="N429" s="19">
        <v>-30.2</v>
      </c>
      <c r="O429" s="19" t="s">
        <v>481</v>
      </c>
      <c r="P429" s="20"/>
      <c r="Q429" s="20"/>
      <c r="R429" s="20"/>
      <c r="S429" s="20"/>
    </row>
    <row r="430" spans="1:19" ht="12.75" customHeight="1" x14ac:dyDescent="0.2">
      <c r="A430" s="19">
        <v>351.54999999999995</v>
      </c>
      <c r="B430" s="19">
        <v>20.649999999999977</v>
      </c>
      <c r="C430" s="19">
        <v>20.650000000000034</v>
      </c>
      <c r="D430" s="19">
        <v>330.9</v>
      </c>
      <c r="E430" s="19">
        <v>372.2</v>
      </c>
      <c r="F430" s="5" t="s">
        <v>911</v>
      </c>
      <c r="G430" s="24">
        <v>-17.3</v>
      </c>
      <c r="H430" s="24">
        <v>124.1</v>
      </c>
      <c r="I430" s="5" t="s">
        <v>483</v>
      </c>
      <c r="J430" s="19" t="s">
        <v>493</v>
      </c>
      <c r="K430" s="5">
        <v>0</v>
      </c>
      <c r="L430" s="5">
        <v>0</v>
      </c>
      <c r="M430" s="12">
        <v>10</v>
      </c>
      <c r="N430" s="19">
        <v>-31.1</v>
      </c>
      <c r="O430" s="19" t="s">
        <v>481</v>
      </c>
      <c r="P430" s="20"/>
      <c r="Q430" s="20"/>
      <c r="R430" s="20"/>
      <c r="S430" s="20"/>
    </row>
    <row r="431" spans="1:19" ht="12.75" customHeight="1" x14ac:dyDescent="0.2">
      <c r="A431" s="19">
        <v>359.45</v>
      </c>
      <c r="B431" s="19">
        <v>12.75</v>
      </c>
      <c r="C431" s="19">
        <v>12.75</v>
      </c>
      <c r="D431" s="19">
        <v>346.7</v>
      </c>
      <c r="E431" s="19">
        <v>372.2</v>
      </c>
      <c r="F431" s="5" t="s">
        <v>910</v>
      </c>
      <c r="G431" s="24">
        <v>-17.3</v>
      </c>
      <c r="H431" s="24">
        <v>124.1</v>
      </c>
      <c r="I431" s="5" t="s">
        <v>483</v>
      </c>
      <c r="J431" s="19" t="s">
        <v>494</v>
      </c>
      <c r="K431" s="5">
        <v>0</v>
      </c>
      <c r="L431" s="5">
        <v>0</v>
      </c>
      <c r="M431" s="12">
        <v>10</v>
      </c>
      <c r="N431" s="19">
        <v>-30.8</v>
      </c>
      <c r="O431" s="19" t="s">
        <v>481</v>
      </c>
      <c r="P431" s="20"/>
      <c r="Q431" s="20"/>
      <c r="R431" s="20"/>
      <c r="S431" s="20"/>
    </row>
    <row r="432" spans="1:19" ht="12.75" customHeight="1" x14ac:dyDescent="0.2">
      <c r="A432" s="19">
        <v>359.45</v>
      </c>
      <c r="B432" s="19">
        <v>12.75</v>
      </c>
      <c r="C432" s="19">
        <v>12.75</v>
      </c>
      <c r="D432" s="19">
        <v>346.7</v>
      </c>
      <c r="E432" s="19">
        <v>372.2</v>
      </c>
      <c r="F432" s="5" t="s">
        <v>910</v>
      </c>
      <c r="G432" s="24">
        <v>-17.3</v>
      </c>
      <c r="H432" s="24">
        <v>124.1</v>
      </c>
      <c r="I432" s="5" t="s">
        <v>483</v>
      </c>
      <c r="J432" s="19" t="s">
        <v>495</v>
      </c>
      <c r="K432" s="5">
        <v>0</v>
      </c>
      <c r="L432" s="5">
        <v>0</v>
      </c>
      <c r="M432" s="12">
        <v>10</v>
      </c>
      <c r="N432" s="19">
        <v>-31.3</v>
      </c>
      <c r="O432" s="19" t="s">
        <v>481</v>
      </c>
      <c r="P432" s="20"/>
      <c r="Q432" s="20"/>
      <c r="R432" s="20"/>
      <c r="S432" s="20"/>
    </row>
    <row r="433" spans="1:19" ht="12.75" customHeight="1" x14ac:dyDescent="0.2">
      <c r="A433" s="19">
        <v>359.45</v>
      </c>
      <c r="B433" s="19">
        <v>12.75</v>
      </c>
      <c r="C433" s="19">
        <v>12.75</v>
      </c>
      <c r="D433" s="19">
        <v>346.7</v>
      </c>
      <c r="E433" s="19">
        <v>372.2</v>
      </c>
      <c r="F433" s="5" t="s">
        <v>910</v>
      </c>
      <c r="G433" s="24">
        <v>-17.3</v>
      </c>
      <c r="H433" s="24">
        <v>124.1</v>
      </c>
      <c r="I433" s="5" t="s">
        <v>483</v>
      </c>
      <c r="J433" s="19" t="s">
        <v>496</v>
      </c>
      <c r="K433" s="5">
        <v>0</v>
      </c>
      <c r="L433" s="5">
        <v>0</v>
      </c>
      <c r="M433" s="12">
        <v>10</v>
      </c>
      <c r="N433" s="19">
        <v>-31.3</v>
      </c>
      <c r="O433" s="19" t="s">
        <v>481</v>
      </c>
      <c r="P433" s="20"/>
      <c r="Q433" s="20"/>
      <c r="R433" s="20"/>
      <c r="S433" s="20"/>
    </row>
    <row r="434" spans="1:19" ht="12.75" customHeight="1" x14ac:dyDescent="0.2">
      <c r="A434" s="19">
        <v>359.45</v>
      </c>
      <c r="B434" s="19">
        <v>12.75</v>
      </c>
      <c r="C434" s="19">
        <v>12.75</v>
      </c>
      <c r="D434" s="19">
        <v>346.7</v>
      </c>
      <c r="E434" s="19">
        <v>372.2</v>
      </c>
      <c r="F434" s="5" t="s">
        <v>910</v>
      </c>
      <c r="G434" s="24">
        <v>-17.3</v>
      </c>
      <c r="H434" s="24">
        <v>124.1</v>
      </c>
      <c r="I434" s="5" t="s">
        <v>483</v>
      </c>
      <c r="J434" s="19" t="s">
        <v>497</v>
      </c>
      <c r="K434" s="5">
        <v>0</v>
      </c>
      <c r="L434" s="5">
        <v>0</v>
      </c>
      <c r="M434" s="12">
        <v>10</v>
      </c>
      <c r="N434" s="19">
        <v>-31.7</v>
      </c>
      <c r="O434" s="19" t="s">
        <v>481</v>
      </c>
      <c r="P434" s="20"/>
      <c r="Q434" s="20"/>
      <c r="R434" s="20"/>
      <c r="S434" s="20"/>
    </row>
    <row r="435" spans="1:19" ht="12.75" customHeight="1" x14ac:dyDescent="0.2">
      <c r="A435" s="19">
        <v>359.45</v>
      </c>
      <c r="B435" s="19">
        <v>12.75</v>
      </c>
      <c r="C435" s="19">
        <v>12.75</v>
      </c>
      <c r="D435" s="19">
        <v>346.7</v>
      </c>
      <c r="E435" s="19">
        <v>372.2</v>
      </c>
      <c r="F435" s="5" t="s">
        <v>910</v>
      </c>
      <c r="G435" s="24">
        <v>-17.3</v>
      </c>
      <c r="H435" s="24">
        <v>124.1</v>
      </c>
      <c r="I435" s="5" t="s">
        <v>483</v>
      </c>
      <c r="J435" s="19" t="s">
        <v>498</v>
      </c>
      <c r="K435" s="5">
        <v>0</v>
      </c>
      <c r="L435" s="5">
        <v>0</v>
      </c>
      <c r="M435" s="12">
        <v>10</v>
      </c>
      <c r="N435" s="19">
        <v>-31.5</v>
      </c>
      <c r="O435" s="19" t="s">
        <v>481</v>
      </c>
      <c r="P435" s="20"/>
      <c r="Q435" s="20"/>
      <c r="R435" s="20"/>
      <c r="S435" s="20"/>
    </row>
    <row r="436" spans="1:19" ht="12.75" customHeight="1" x14ac:dyDescent="0.2">
      <c r="A436" s="19">
        <v>359.45</v>
      </c>
      <c r="B436" s="19">
        <v>12.75</v>
      </c>
      <c r="C436" s="19">
        <v>12.75</v>
      </c>
      <c r="D436" s="19">
        <v>346.7</v>
      </c>
      <c r="E436" s="19">
        <v>372.2</v>
      </c>
      <c r="F436" s="5" t="s">
        <v>910</v>
      </c>
      <c r="G436" s="24">
        <v>-17.3</v>
      </c>
      <c r="H436" s="24">
        <v>124.1</v>
      </c>
      <c r="I436" s="5" t="s">
        <v>483</v>
      </c>
      <c r="J436" s="19" t="s">
        <v>499</v>
      </c>
      <c r="K436" s="5">
        <v>0</v>
      </c>
      <c r="L436" s="5">
        <v>0</v>
      </c>
      <c r="M436" s="12">
        <v>10</v>
      </c>
      <c r="N436" s="36">
        <v>-31.2</v>
      </c>
      <c r="O436" s="19" t="s">
        <v>481</v>
      </c>
      <c r="P436" s="20"/>
      <c r="Q436" s="20"/>
      <c r="R436" s="20"/>
      <c r="S436" s="20"/>
    </row>
    <row r="437" spans="1:19" ht="12.75" customHeight="1" x14ac:dyDescent="0.2">
      <c r="A437" s="19">
        <v>370.5</v>
      </c>
      <c r="B437" s="19">
        <f t="shared" ref="B437" si="29">ABS(A437-D437)</f>
        <v>11.600000000000023</v>
      </c>
      <c r="C437" s="19">
        <f t="shared" ref="C437:C467" si="30">ABS(E437-A437)</f>
        <v>12.199999999999989</v>
      </c>
      <c r="D437" s="19">
        <v>358.9</v>
      </c>
      <c r="E437" s="19">
        <v>382.7</v>
      </c>
      <c r="F437" s="5" t="s">
        <v>1049</v>
      </c>
      <c r="G437" s="24">
        <v>33.398468999999999</v>
      </c>
      <c r="H437" s="24">
        <v>-103.178798</v>
      </c>
      <c r="I437" s="5" t="s">
        <v>1046</v>
      </c>
      <c r="J437" s="5" t="s">
        <v>1050</v>
      </c>
      <c r="K437" s="5">
        <v>0</v>
      </c>
      <c r="L437" s="5">
        <v>0</v>
      </c>
      <c r="M437" s="5">
        <v>0</v>
      </c>
      <c r="N437" s="19">
        <v>-31</v>
      </c>
      <c r="O437" s="19" t="s">
        <v>960</v>
      </c>
    </row>
    <row r="438" spans="1:19" x14ac:dyDescent="0.2">
      <c r="A438" s="19">
        <v>360</v>
      </c>
      <c r="B438" s="19">
        <f t="shared" ref="B438:B454" si="31">ABS(A438-D438)</f>
        <v>15.800000000000011</v>
      </c>
      <c r="C438" s="19">
        <f t="shared" ref="C438:C460" si="32">ABS(E438-A438)</f>
        <v>12.199999999999989</v>
      </c>
      <c r="D438" s="19">
        <v>375.8</v>
      </c>
      <c r="E438" s="19">
        <v>372.2</v>
      </c>
      <c r="F438" s="5" t="s">
        <v>1047</v>
      </c>
      <c r="G438" s="24">
        <v>50.5</v>
      </c>
      <c r="H438" s="24">
        <v>20.3</v>
      </c>
      <c r="I438" s="5" t="s">
        <v>1192</v>
      </c>
      <c r="J438" s="5">
        <v>70.05</v>
      </c>
      <c r="K438" s="25">
        <v>1</v>
      </c>
      <c r="L438" s="25">
        <v>0</v>
      </c>
      <c r="M438" s="5">
        <v>0</v>
      </c>
      <c r="N438" s="19">
        <v>-31.8</v>
      </c>
      <c r="O438" s="19" t="s">
        <v>1193</v>
      </c>
    </row>
    <row r="439" spans="1:19" x14ac:dyDescent="0.2">
      <c r="A439" s="19">
        <v>362</v>
      </c>
      <c r="B439" s="19">
        <f t="shared" si="31"/>
        <v>13.800000000000011</v>
      </c>
      <c r="C439" s="19">
        <f t="shared" si="32"/>
        <v>10.199999999999989</v>
      </c>
      <c r="D439" s="19">
        <v>375.8</v>
      </c>
      <c r="E439" s="19">
        <v>372.2</v>
      </c>
      <c r="F439" s="5" t="s">
        <v>1047</v>
      </c>
      <c r="G439" s="24">
        <v>50.5</v>
      </c>
      <c r="H439" s="24">
        <v>20.3</v>
      </c>
      <c r="I439" s="5" t="s">
        <v>1192</v>
      </c>
      <c r="J439" s="5">
        <v>66.05</v>
      </c>
      <c r="K439" s="25">
        <v>1</v>
      </c>
      <c r="L439" s="25">
        <v>0</v>
      </c>
      <c r="M439" s="5">
        <v>0</v>
      </c>
      <c r="N439" s="19">
        <v>-31.9</v>
      </c>
      <c r="O439" s="19" t="s">
        <v>1193</v>
      </c>
    </row>
    <row r="440" spans="1:19" x14ac:dyDescent="0.2">
      <c r="A440" s="19">
        <v>365.5</v>
      </c>
      <c r="B440" s="19">
        <f t="shared" si="31"/>
        <v>10.300000000000011</v>
      </c>
      <c r="C440" s="19">
        <f t="shared" si="32"/>
        <v>6.6999999999999886</v>
      </c>
      <c r="D440" s="19">
        <v>375.8</v>
      </c>
      <c r="E440" s="19">
        <v>372.2</v>
      </c>
      <c r="F440" s="5" t="s">
        <v>1047</v>
      </c>
      <c r="G440" s="24">
        <v>50.5</v>
      </c>
      <c r="H440" s="24">
        <v>20.3</v>
      </c>
      <c r="I440" s="5" t="s">
        <v>1192</v>
      </c>
      <c r="J440" s="5">
        <v>62.25</v>
      </c>
      <c r="K440" s="25">
        <v>1</v>
      </c>
      <c r="L440" s="25">
        <v>0</v>
      </c>
      <c r="M440" s="5">
        <v>0</v>
      </c>
      <c r="N440" s="19">
        <v>-31.9</v>
      </c>
      <c r="O440" s="19" t="s">
        <v>1193</v>
      </c>
    </row>
    <row r="441" spans="1:19" x14ac:dyDescent="0.2">
      <c r="A441" s="19">
        <v>366</v>
      </c>
      <c r="B441" s="19">
        <f t="shared" si="31"/>
        <v>9.8000000000000114</v>
      </c>
      <c r="C441" s="19">
        <f t="shared" si="32"/>
        <v>6.1999999999999886</v>
      </c>
      <c r="D441" s="19">
        <v>375.8</v>
      </c>
      <c r="E441" s="19">
        <v>372.2</v>
      </c>
      <c r="F441" s="5" t="s">
        <v>1047</v>
      </c>
      <c r="G441" s="24">
        <v>50.5</v>
      </c>
      <c r="H441" s="24">
        <v>20.3</v>
      </c>
      <c r="I441" s="5" t="s">
        <v>1192</v>
      </c>
      <c r="J441" s="5">
        <v>58.85</v>
      </c>
      <c r="K441" s="25">
        <v>1</v>
      </c>
      <c r="L441" s="25">
        <v>0</v>
      </c>
      <c r="M441" s="5">
        <v>0</v>
      </c>
      <c r="N441" s="19">
        <v>-31.4</v>
      </c>
      <c r="O441" s="19" t="s">
        <v>1193</v>
      </c>
    </row>
    <row r="442" spans="1:19" x14ac:dyDescent="0.2">
      <c r="A442" s="19">
        <v>367</v>
      </c>
      <c r="B442" s="19">
        <f t="shared" si="31"/>
        <v>8.8000000000000114</v>
      </c>
      <c r="C442" s="19">
        <f t="shared" si="32"/>
        <v>5.1999999999999886</v>
      </c>
      <c r="D442" s="19">
        <v>375.8</v>
      </c>
      <c r="E442" s="19">
        <v>372.2</v>
      </c>
      <c r="F442" s="5" t="s">
        <v>1047</v>
      </c>
      <c r="G442" s="24">
        <v>50.5</v>
      </c>
      <c r="H442" s="24">
        <v>20.3</v>
      </c>
      <c r="I442" s="5" t="s">
        <v>1192</v>
      </c>
      <c r="J442" s="5">
        <v>56.35</v>
      </c>
      <c r="K442" s="25">
        <v>1</v>
      </c>
      <c r="L442" s="25">
        <v>0</v>
      </c>
      <c r="M442" s="5">
        <v>0</v>
      </c>
      <c r="N442" s="19">
        <v>-31.5</v>
      </c>
      <c r="O442" s="19" t="s">
        <v>1193</v>
      </c>
    </row>
    <row r="443" spans="1:19" x14ac:dyDescent="0.2">
      <c r="A443" s="19">
        <v>367.8</v>
      </c>
      <c r="B443" s="19">
        <f t="shared" si="31"/>
        <v>8</v>
      </c>
      <c r="C443" s="19">
        <f t="shared" si="32"/>
        <v>4.3999999999999773</v>
      </c>
      <c r="D443" s="19">
        <v>375.8</v>
      </c>
      <c r="E443" s="19">
        <v>372.2</v>
      </c>
      <c r="F443" s="5" t="s">
        <v>1047</v>
      </c>
      <c r="G443" s="24">
        <v>50.5</v>
      </c>
      <c r="H443" s="24">
        <v>20.3</v>
      </c>
      <c r="I443" s="5" t="s">
        <v>1192</v>
      </c>
      <c r="J443" s="5">
        <v>54.75</v>
      </c>
      <c r="K443" s="25">
        <v>1</v>
      </c>
      <c r="L443" s="25">
        <v>0</v>
      </c>
      <c r="M443" s="5">
        <v>0</v>
      </c>
      <c r="N443" s="19">
        <v>-30.9</v>
      </c>
      <c r="O443" s="19" t="s">
        <v>1193</v>
      </c>
    </row>
    <row r="444" spans="1:19" x14ac:dyDescent="0.2">
      <c r="A444" s="19">
        <v>368</v>
      </c>
      <c r="B444" s="19">
        <f t="shared" si="31"/>
        <v>7.8000000000000114</v>
      </c>
      <c r="C444" s="19">
        <f t="shared" si="32"/>
        <v>4.1999999999999886</v>
      </c>
      <c r="D444" s="19">
        <v>375.8</v>
      </c>
      <c r="E444" s="19">
        <v>372.2</v>
      </c>
      <c r="F444" s="5" t="s">
        <v>1047</v>
      </c>
      <c r="G444" s="24">
        <v>50.5</v>
      </c>
      <c r="H444" s="24">
        <v>20.3</v>
      </c>
      <c r="I444" s="5" t="s">
        <v>1192</v>
      </c>
      <c r="J444" s="5">
        <v>51.65</v>
      </c>
      <c r="K444" s="25">
        <v>1</v>
      </c>
      <c r="L444" s="25">
        <v>0</v>
      </c>
      <c r="M444" s="5">
        <v>0</v>
      </c>
      <c r="N444" s="19">
        <v>-30.2</v>
      </c>
      <c r="O444" s="19" t="s">
        <v>1193</v>
      </c>
    </row>
    <row r="445" spans="1:19" x14ac:dyDescent="0.2">
      <c r="A445" s="19">
        <v>368.5</v>
      </c>
      <c r="B445" s="19">
        <f t="shared" si="31"/>
        <v>7.3000000000000114</v>
      </c>
      <c r="C445" s="19">
        <f t="shared" si="32"/>
        <v>3.6999999999999886</v>
      </c>
      <c r="D445" s="19">
        <v>375.8</v>
      </c>
      <c r="E445" s="19">
        <v>372.2</v>
      </c>
      <c r="F445" s="5" t="s">
        <v>1047</v>
      </c>
      <c r="G445" s="24">
        <v>50.5</v>
      </c>
      <c r="H445" s="24">
        <v>20.3</v>
      </c>
      <c r="I445" s="5" t="s">
        <v>1192</v>
      </c>
      <c r="J445" s="5">
        <v>50.35</v>
      </c>
      <c r="K445" s="25">
        <v>1</v>
      </c>
      <c r="L445" s="25">
        <v>0</v>
      </c>
      <c r="M445" s="5">
        <v>0</v>
      </c>
      <c r="N445" s="19">
        <v>-30.4</v>
      </c>
      <c r="O445" s="19" t="s">
        <v>1193</v>
      </c>
    </row>
    <row r="446" spans="1:19" x14ac:dyDescent="0.2">
      <c r="A446" s="19">
        <v>369</v>
      </c>
      <c r="B446" s="19">
        <f t="shared" si="31"/>
        <v>6.8000000000000114</v>
      </c>
      <c r="C446" s="19">
        <f t="shared" si="32"/>
        <v>3.1999999999999886</v>
      </c>
      <c r="D446" s="19">
        <v>375.8</v>
      </c>
      <c r="E446" s="19">
        <v>372.2</v>
      </c>
      <c r="F446" s="5" t="s">
        <v>1048</v>
      </c>
      <c r="G446" s="24">
        <v>50.5</v>
      </c>
      <c r="H446" s="24">
        <v>20.3</v>
      </c>
      <c r="I446" s="5" t="s">
        <v>1192</v>
      </c>
      <c r="J446" s="5">
        <v>49.35</v>
      </c>
      <c r="K446" s="25">
        <v>1</v>
      </c>
      <c r="L446" s="25">
        <v>0</v>
      </c>
      <c r="M446" s="5">
        <v>0</v>
      </c>
      <c r="N446" s="19">
        <v>-30.1</v>
      </c>
      <c r="O446" s="19" t="s">
        <v>1193</v>
      </c>
    </row>
    <row r="447" spans="1:19" x14ac:dyDescent="0.2">
      <c r="A447" s="19">
        <v>370.5</v>
      </c>
      <c r="B447" s="19">
        <f t="shared" si="31"/>
        <v>5.3000000000000114</v>
      </c>
      <c r="C447" s="19">
        <f t="shared" si="32"/>
        <v>1.6999999999999886</v>
      </c>
      <c r="D447" s="19">
        <v>375.8</v>
      </c>
      <c r="E447" s="19">
        <v>372.2</v>
      </c>
      <c r="F447" s="5" t="s">
        <v>1048</v>
      </c>
      <c r="G447" s="24">
        <v>50.5</v>
      </c>
      <c r="H447" s="24">
        <v>20.3</v>
      </c>
      <c r="I447" s="5" t="s">
        <v>1192</v>
      </c>
      <c r="J447" s="5">
        <v>49.25</v>
      </c>
      <c r="K447" s="25">
        <v>1</v>
      </c>
      <c r="L447" s="25">
        <v>0</v>
      </c>
      <c r="M447" s="5">
        <v>0</v>
      </c>
      <c r="N447" s="19">
        <v>-30.4</v>
      </c>
      <c r="O447" s="19" t="s">
        <v>1193</v>
      </c>
    </row>
    <row r="448" spans="1:19" x14ac:dyDescent="0.2">
      <c r="A448" s="19">
        <v>371</v>
      </c>
      <c r="B448" s="19">
        <f t="shared" si="31"/>
        <v>4.8000000000000114</v>
      </c>
      <c r="C448" s="19">
        <f t="shared" si="32"/>
        <v>1.1999999999999886</v>
      </c>
      <c r="D448" s="19">
        <v>375.8</v>
      </c>
      <c r="E448" s="19">
        <v>372.2</v>
      </c>
      <c r="F448" s="5" t="s">
        <v>1048</v>
      </c>
      <c r="G448" s="24">
        <v>50.5</v>
      </c>
      <c r="H448" s="24">
        <v>20.3</v>
      </c>
      <c r="I448" s="5" t="s">
        <v>1192</v>
      </c>
      <c r="J448" s="5">
        <v>46.4</v>
      </c>
      <c r="K448" s="25">
        <v>1</v>
      </c>
      <c r="L448" s="25">
        <v>0</v>
      </c>
      <c r="M448" s="5">
        <v>0</v>
      </c>
      <c r="N448" s="19">
        <v>-30.4</v>
      </c>
      <c r="O448" s="19" t="s">
        <v>1193</v>
      </c>
    </row>
    <row r="449" spans="1:25" x14ac:dyDescent="0.2">
      <c r="A449" s="19">
        <v>371</v>
      </c>
      <c r="B449" s="19">
        <f t="shared" si="31"/>
        <v>4.8000000000000114</v>
      </c>
      <c r="C449" s="19">
        <f t="shared" si="32"/>
        <v>1.1999999999999886</v>
      </c>
      <c r="D449" s="19">
        <v>375.8</v>
      </c>
      <c r="E449" s="19">
        <v>372.2</v>
      </c>
      <c r="F449" s="5" t="s">
        <v>1048</v>
      </c>
      <c r="G449" s="24">
        <v>50.5</v>
      </c>
      <c r="H449" s="24">
        <v>20.3</v>
      </c>
      <c r="I449" s="5" t="s">
        <v>1192</v>
      </c>
      <c r="J449" s="5">
        <v>45.9</v>
      </c>
      <c r="K449" s="25">
        <v>1</v>
      </c>
      <c r="L449" s="25">
        <v>0</v>
      </c>
      <c r="M449" s="5">
        <v>0</v>
      </c>
      <c r="N449" s="19">
        <v>-31.6</v>
      </c>
      <c r="O449" s="19" t="s">
        <v>1193</v>
      </c>
    </row>
    <row r="450" spans="1:25" x14ac:dyDescent="0.2">
      <c r="A450" s="19">
        <v>372.9</v>
      </c>
      <c r="B450" s="19">
        <f t="shared" si="31"/>
        <v>0.69999999999998863</v>
      </c>
      <c r="C450" s="19">
        <f t="shared" si="32"/>
        <v>9.8000000000000114</v>
      </c>
      <c r="D450" s="19">
        <v>372.2</v>
      </c>
      <c r="E450" s="19">
        <v>382.7</v>
      </c>
      <c r="F450" s="5" t="s">
        <v>1052</v>
      </c>
      <c r="G450" s="24">
        <v>50.5</v>
      </c>
      <c r="H450" s="24">
        <v>20.3</v>
      </c>
      <c r="I450" s="5" t="s">
        <v>1192</v>
      </c>
      <c r="J450" s="5">
        <v>45.2</v>
      </c>
      <c r="K450" s="25">
        <v>1</v>
      </c>
      <c r="L450" s="25">
        <v>0</v>
      </c>
      <c r="M450" s="5">
        <v>0</v>
      </c>
      <c r="N450" s="19">
        <v>-31.6</v>
      </c>
      <c r="O450" s="19" t="s">
        <v>1193</v>
      </c>
    </row>
    <row r="451" spans="1:25" x14ac:dyDescent="0.2">
      <c r="A451" s="19">
        <v>373</v>
      </c>
      <c r="B451" s="19">
        <f t="shared" si="31"/>
        <v>0.80000000000001137</v>
      </c>
      <c r="C451" s="19">
        <f t="shared" si="32"/>
        <v>9.6999999999999886</v>
      </c>
      <c r="D451" s="19">
        <v>372.2</v>
      </c>
      <c r="E451" s="19">
        <v>382.7</v>
      </c>
      <c r="F451" s="5" t="s">
        <v>1052</v>
      </c>
      <c r="G451" s="24">
        <v>50.5</v>
      </c>
      <c r="H451" s="24">
        <v>20.3</v>
      </c>
      <c r="I451" s="5" t="s">
        <v>1192</v>
      </c>
      <c r="J451" s="5">
        <v>44.7</v>
      </c>
      <c r="K451" s="25">
        <v>1</v>
      </c>
      <c r="L451" s="25">
        <v>0</v>
      </c>
      <c r="M451" s="5">
        <v>0</v>
      </c>
      <c r="N451" s="19">
        <v>-33</v>
      </c>
      <c r="O451" s="19" t="s">
        <v>1193</v>
      </c>
    </row>
    <row r="452" spans="1:25" x14ac:dyDescent="0.2">
      <c r="A452" s="19">
        <v>373.5</v>
      </c>
      <c r="B452" s="19">
        <f t="shared" si="31"/>
        <v>1.3000000000000114</v>
      </c>
      <c r="C452" s="19">
        <f t="shared" si="32"/>
        <v>9.1999999999999886</v>
      </c>
      <c r="D452" s="19">
        <v>372.2</v>
      </c>
      <c r="E452" s="19">
        <v>382.7</v>
      </c>
      <c r="F452" s="5" t="s">
        <v>1052</v>
      </c>
      <c r="G452" s="24">
        <v>50.5</v>
      </c>
      <c r="H452" s="24">
        <v>20.3</v>
      </c>
      <c r="I452" s="5" t="s">
        <v>1192</v>
      </c>
      <c r="J452" s="5">
        <v>44.300000000000004</v>
      </c>
      <c r="K452" s="25">
        <v>1</v>
      </c>
      <c r="L452" s="25">
        <v>0</v>
      </c>
      <c r="M452" s="5">
        <v>0</v>
      </c>
      <c r="N452" s="19">
        <v>-33</v>
      </c>
      <c r="O452" s="19" t="s">
        <v>1193</v>
      </c>
    </row>
    <row r="453" spans="1:25" x14ac:dyDescent="0.2">
      <c r="A453" s="19">
        <v>374</v>
      </c>
      <c r="B453" s="19">
        <f t="shared" si="31"/>
        <v>1.8000000000000114</v>
      </c>
      <c r="C453" s="19">
        <f t="shared" si="32"/>
        <v>8.6999999999999886</v>
      </c>
      <c r="D453" s="19">
        <v>372.2</v>
      </c>
      <c r="E453" s="19">
        <v>382.7</v>
      </c>
      <c r="F453" s="5" t="s">
        <v>1052</v>
      </c>
      <c r="G453" s="24">
        <v>50.5</v>
      </c>
      <c r="H453" s="24">
        <v>20.3</v>
      </c>
      <c r="I453" s="5" t="s">
        <v>1192</v>
      </c>
      <c r="J453" s="5">
        <v>43.4</v>
      </c>
      <c r="K453" s="25">
        <v>1</v>
      </c>
      <c r="L453" s="25">
        <v>0</v>
      </c>
      <c r="M453" s="5">
        <v>0</v>
      </c>
      <c r="N453" s="19">
        <v>-33.299999999999997</v>
      </c>
      <c r="O453" s="19" t="s">
        <v>1193</v>
      </c>
    </row>
    <row r="454" spans="1:25" x14ac:dyDescent="0.2">
      <c r="A454" s="19">
        <v>374.5</v>
      </c>
      <c r="B454" s="19">
        <f t="shared" si="31"/>
        <v>2.3000000000000114</v>
      </c>
      <c r="C454" s="19">
        <f t="shared" si="32"/>
        <v>8.1999999999999886</v>
      </c>
      <c r="D454" s="19">
        <v>372.2</v>
      </c>
      <c r="E454" s="19">
        <v>382.7</v>
      </c>
      <c r="F454" s="5" t="s">
        <v>1052</v>
      </c>
      <c r="G454" s="24">
        <v>50.5</v>
      </c>
      <c r="H454" s="24">
        <v>20.3</v>
      </c>
      <c r="I454" s="5" t="s">
        <v>1192</v>
      </c>
      <c r="J454" s="5">
        <v>42.5</v>
      </c>
      <c r="K454" s="25">
        <v>1</v>
      </c>
      <c r="L454" s="25">
        <v>0</v>
      </c>
      <c r="M454" s="5">
        <v>0</v>
      </c>
      <c r="N454" s="19">
        <v>-32.799999999999997</v>
      </c>
      <c r="O454" s="19" t="s">
        <v>1193</v>
      </c>
    </row>
    <row r="455" spans="1:25" x14ac:dyDescent="0.2">
      <c r="A455" s="19">
        <v>375</v>
      </c>
      <c r="B455" s="19">
        <f t="shared" ref="B455:B460" si="33">ABS(A455-E455)</f>
        <v>7.6999999999999886</v>
      </c>
      <c r="C455" s="19">
        <f t="shared" si="32"/>
        <v>7.6999999999999886</v>
      </c>
      <c r="D455" s="19">
        <v>372.2</v>
      </c>
      <c r="E455" s="19">
        <v>382.7</v>
      </c>
      <c r="F455" s="5" t="s">
        <v>1053</v>
      </c>
      <c r="G455" s="24">
        <v>50.5</v>
      </c>
      <c r="H455" s="24">
        <v>20.3</v>
      </c>
      <c r="I455" s="5" t="s">
        <v>1192</v>
      </c>
      <c r="J455" s="5">
        <v>40.300000000000004</v>
      </c>
      <c r="K455" s="25">
        <v>1</v>
      </c>
      <c r="L455" s="25">
        <v>0</v>
      </c>
      <c r="M455" s="5">
        <v>0</v>
      </c>
      <c r="N455" s="19">
        <v>-33.1</v>
      </c>
      <c r="O455" s="19" t="s">
        <v>1193</v>
      </c>
    </row>
    <row r="456" spans="1:25" x14ac:dyDescent="0.2">
      <c r="A456" s="19">
        <v>376</v>
      </c>
      <c r="B456" s="19">
        <f t="shared" si="33"/>
        <v>6.6999999999999886</v>
      </c>
      <c r="C456" s="19">
        <f t="shared" si="32"/>
        <v>6.6999999999999886</v>
      </c>
      <c r="D456" s="19">
        <v>372.2</v>
      </c>
      <c r="E456" s="19">
        <v>382.7</v>
      </c>
      <c r="F456" s="5" t="s">
        <v>1053</v>
      </c>
      <c r="G456" s="24">
        <v>50.5</v>
      </c>
      <c r="H456" s="24">
        <v>20.3</v>
      </c>
      <c r="I456" s="5" t="s">
        <v>1192</v>
      </c>
      <c r="J456" s="5">
        <v>36.5</v>
      </c>
      <c r="K456" s="25">
        <v>1</v>
      </c>
      <c r="L456" s="25">
        <v>0</v>
      </c>
      <c r="M456" s="5">
        <v>0</v>
      </c>
      <c r="N456" s="19">
        <v>-33.200000000000003</v>
      </c>
      <c r="O456" s="19" t="s">
        <v>1193</v>
      </c>
    </row>
    <row r="457" spans="1:25" x14ac:dyDescent="0.2">
      <c r="A457" s="19">
        <v>377</v>
      </c>
      <c r="B457" s="19">
        <f t="shared" si="33"/>
        <v>5.6999999999999886</v>
      </c>
      <c r="C457" s="19">
        <f t="shared" si="32"/>
        <v>5.6999999999999886</v>
      </c>
      <c r="D457" s="19">
        <v>372.2</v>
      </c>
      <c r="E457" s="19">
        <v>382.7</v>
      </c>
      <c r="F457" s="5" t="s">
        <v>1053</v>
      </c>
      <c r="G457" s="24">
        <v>50.5</v>
      </c>
      <c r="H457" s="24">
        <v>20.3</v>
      </c>
      <c r="I457" s="5" t="s">
        <v>1192</v>
      </c>
      <c r="J457" s="5">
        <v>34.4</v>
      </c>
      <c r="K457" s="25">
        <v>1</v>
      </c>
      <c r="L457" s="25">
        <v>0</v>
      </c>
      <c r="M457" s="5">
        <v>0</v>
      </c>
      <c r="N457" s="19">
        <v>-33.1</v>
      </c>
      <c r="O457" s="19" t="s">
        <v>1193</v>
      </c>
    </row>
    <row r="458" spans="1:25" x14ac:dyDescent="0.2">
      <c r="A458" s="19">
        <v>378</v>
      </c>
      <c r="B458" s="19">
        <f t="shared" si="33"/>
        <v>4.6999999999999886</v>
      </c>
      <c r="C458" s="19">
        <f t="shared" si="32"/>
        <v>4.6999999999999886</v>
      </c>
      <c r="D458" s="19">
        <v>372.2</v>
      </c>
      <c r="E458" s="19">
        <v>382.7</v>
      </c>
      <c r="F458" s="5" t="s">
        <v>1053</v>
      </c>
      <c r="G458" s="24">
        <v>50.5</v>
      </c>
      <c r="H458" s="24">
        <v>20.3</v>
      </c>
      <c r="I458" s="5" t="s">
        <v>1192</v>
      </c>
      <c r="J458" s="5">
        <v>31.8</v>
      </c>
      <c r="K458" s="25">
        <v>1</v>
      </c>
      <c r="L458" s="25">
        <v>0</v>
      </c>
      <c r="M458" s="5">
        <v>0</v>
      </c>
      <c r="N458" s="19">
        <v>-33</v>
      </c>
      <c r="O458" s="19" t="s">
        <v>1193</v>
      </c>
    </row>
    <row r="459" spans="1:25" x14ac:dyDescent="0.2">
      <c r="A459" s="19">
        <v>378</v>
      </c>
      <c r="B459" s="19">
        <f t="shared" si="33"/>
        <v>4.6999999999999886</v>
      </c>
      <c r="C459" s="19">
        <f t="shared" si="32"/>
        <v>4.6999999999999886</v>
      </c>
      <c r="D459" s="19">
        <v>372.2</v>
      </c>
      <c r="E459" s="19">
        <v>382.7</v>
      </c>
      <c r="F459" s="5" t="s">
        <v>1054</v>
      </c>
      <c r="G459" s="24">
        <v>50.5</v>
      </c>
      <c r="H459" s="24">
        <v>20.3</v>
      </c>
      <c r="I459" s="5" t="s">
        <v>1192</v>
      </c>
      <c r="J459" s="5">
        <v>29.900000000000002</v>
      </c>
      <c r="K459" s="25">
        <v>1</v>
      </c>
      <c r="L459" s="25">
        <v>0</v>
      </c>
      <c r="M459" s="5">
        <v>0</v>
      </c>
      <c r="N459" s="19">
        <v>-33.5</v>
      </c>
      <c r="O459" s="19" t="s">
        <v>1193</v>
      </c>
    </row>
    <row r="460" spans="1:25" x14ac:dyDescent="0.2">
      <c r="A460" s="19">
        <v>379</v>
      </c>
      <c r="B460" s="19">
        <f t="shared" si="33"/>
        <v>3.6999999999999886</v>
      </c>
      <c r="C460" s="19">
        <f t="shared" si="32"/>
        <v>3.6999999999999886</v>
      </c>
      <c r="D460" s="19">
        <v>372.2</v>
      </c>
      <c r="E460" s="19">
        <v>382.7</v>
      </c>
      <c r="F460" s="5" t="s">
        <v>1054</v>
      </c>
      <c r="G460" s="24">
        <v>50.5</v>
      </c>
      <c r="H460" s="24">
        <v>20.3</v>
      </c>
      <c r="I460" s="5" t="s">
        <v>1192</v>
      </c>
      <c r="J460" s="5">
        <v>23.55</v>
      </c>
      <c r="K460" s="25">
        <v>1</v>
      </c>
      <c r="L460" s="25">
        <v>0</v>
      </c>
      <c r="M460" s="5">
        <v>0</v>
      </c>
      <c r="N460" s="19">
        <v>-33.200000000000003</v>
      </c>
      <c r="O460" s="19" t="s">
        <v>1193</v>
      </c>
    </row>
    <row r="461" spans="1:25" s="22" customFormat="1" ht="12.75" customHeight="1" x14ac:dyDescent="0.2">
      <c r="A461" s="19">
        <v>441</v>
      </c>
      <c r="B461" s="19">
        <f t="shared" ref="B461:B492" si="34">ABS(A461-D461)</f>
        <v>1</v>
      </c>
      <c r="C461" s="19">
        <f t="shared" si="30"/>
        <v>5</v>
      </c>
      <c r="D461" s="19">
        <v>440</v>
      </c>
      <c r="E461" s="19">
        <v>446</v>
      </c>
      <c r="F461" s="5" t="s">
        <v>1055</v>
      </c>
      <c r="G461" s="24">
        <v>42.132153000000002</v>
      </c>
      <c r="H461" s="24">
        <v>-90.664201000000006</v>
      </c>
      <c r="I461" s="5" t="s">
        <v>502</v>
      </c>
      <c r="J461" s="5" t="s">
        <v>501</v>
      </c>
      <c r="K461" s="5">
        <v>1</v>
      </c>
      <c r="L461" s="5">
        <v>0</v>
      </c>
      <c r="M461" s="12">
        <v>0</v>
      </c>
      <c r="N461" s="19">
        <v>-33.700000000000003</v>
      </c>
      <c r="O461" s="19" t="s">
        <v>500</v>
      </c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s="22" customFormat="1" ht="12.75" customHeight="1" x14ac:dyDescent="0.2">
      <c r="A462" s="19">
        <v>442</v>
      </c>
      <c r="B462" s="19">
        <f t="shared" si="34"/>
        <v>2</v>
      </c>
      <c r="C462" s="19">
        <f t="shared" si="30"/>
        <v>4</v>
      </c>
      <c r="D462" s="19">
        <v>440</v>
      </c>
      <c r="E462" s="19">
        <v>446</v>
      </c>
      <c r="F462" s="5" t="s">
        <v>1055</v>
      </c>
      <c r="G462" s="24">
        <v>42.132153000000002</v>
      </c>
      <c r="H462" s="24">
        <v>-90.664201000000006</v>
      </c>
      <c r="I462" s="5" t="s">
        <v>502</v>
      </c>
      <c r="J462" s="5" t="s">
        <v>503</v>
      </c>
      <c r="K462" s="5">
        <v>1</v>
      </c>
      <c r="L462" s="5">
        <v>0</v>
      </c>
      <c r="M462" s="12">
        <v>0</v>
      </c>
      <c r="N462" s="19">
        <v>-33.6</v>
      </c>
      <c r="O462" s="19" t="s">
        <v>500</v>
      </c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s="22" customFormat="1" ht="12.75" customHeight="1" x14ac:dyDescent="0.2">
      <c r="A463" s="19">
        <v>443</v>
      </c>
      <c r="B463" s="19">
        <f t="shared" si="34"/>
        <v>3</v>
      </c>
      <c r="C463" s="19">
        <f t="shared" si="30"/>
        <v>3</v>
      </c>
      <c r="D463" s="19">
        <v>440</v>
      </c>
      <c r="E463" s="19">
        <v>446</v>
      </c>
      <c r="F463" s="5" t="s">
        <v>1055</v>
      </c>
      <c r="G463" s="24">
        <v>42.132153000000002</v>
      </c>
      <c r="H463" s="24">
        <v>-90.664201000000006</v>
      </c>
      <c r="I463" s="5" t="s">
        <v>502</v>
      </c>
      <c r="J463" s="5" t="s">
        <v>504</v>
      </c>
      <c r="K463" s="5">
        <v>1</v>
      </c>
      <c r="L463" s="5">
        <v>0</v>
      </c>
      <c r="M463" s="12">
        <v>0</v>
      </c>
      <c r="N463" s="19">
        <v>-32.4</v>
      </c>
      <c r="O463" s="19" t="s">
        <v>500</v>
      </c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s="22" customFormat="1" ht="12.75" customHeight="1" x14ac:dyDescent="0.2">
      <c r="A464" s="19">
        <v>443</v>
      </c>
      <c r="B464" s="19">
        <f t="shared" si="34"/>
        <v>3</v>
      </c>
      <c r="C464" s="19">
        <f t="shared" si="30"/>
        <v>3</v>
      </c>
      <c r="D464" s="19">
        <v>440</v>
      </c>
      <c r="E464" s="19">
        <v>446</v>
      </c>
      <c r="F464" s="5" t="s">
        <v>1055</v>
      </c>
      <c r="G464" s="24">
        <v>40.931471999999999</v>
      </c>
      <c r="H464" s="24">
        <v>-91.147599999999997</v>
      </c>
      <c r="I464" s="5" t="s">
        <v>502</v>
      </c>
      <c r="J464" s="5" t="s">
        <v>506</v>
      </c>
      <c r="K464" s="5">
        <v>1</v>
      </c>
      <c r="L464" s="5">
        <v>0</v>
      </c>
      <c r="M464" s="12">
        <v>0</v>
      </c>
      <c r="N464" s="19">
        <v>-34.5</v>
      </c>
      <c r="O464" s="19" t="s">
        <v>500</v>
      </c>
    </row>
    <row r="465" spans="1:15" s="22" customFormat="1" ht="12.75" customHeight="1" x14ac:dyDescent="0.2">
      <c r="A465" s="19">
        <v>443</v>
      </c>
      <c r="B465" s="19">
        <f t="shared" si="34"/>
        <v>3</v>
      </c>
      <c r="C465" s="19">
        <f t="shared" si="30"/>
        <v>3</v>
      </c>
      <c r="D465" s="19">
        <v>440</v>
      </c>
      <c r="E465" s="19">
        <v>446</v>
      </c>
      <c r="F465" s="5" t="s">
        <v>1055</v>
      </c>
      <c r="G465" s="24">
        <v>40.931471999999999</v>
      </c>
      <c r="H465" s="24">
        <v>-91.147599999999997</v>
      </c>
      <c r="I465" s="5" t="s">
        <v>502</v>
      </c>
      <c r="J465" s="5" t="s">
        <v>507</v>
      </c>
      <c r="K465" s="5">
        <v>1</v>
      </c>
      <c r="L465" s="5">
        <v>0</v>
      </c>
      <c r="M465" s="12">
        <v>0</v>
      </c>
      <c r="N465" s="19">
        <v>-34.4</v>
      </c>
      <c r="O465" s="19" t="s">
        <v>500</v>
      </c>
    </row>
    <row r="466" spans="1:15" s="22" customFormat="1" ht="12.75" customHeight="1" x14ac:dyDescent="0.2">
      <c r="A466" s="19">
        <v>443</v>
      </c>
      <c r="B466" s="19">
        <f t="shared" si="34"/>
        <v>3</v>
      </c>
      <c r="C466" s="19">
        <f t="shared" si="30"/>
        <v>3</v>
      </c>
      <c r="D466" s="19">
        <v>440</v>
      </c>
      <c r="E466" s="19">
        <v>446</v>
      </c>
      <c r="F466" s="5" t="s">
        <v>1055</v>
      </c>
      <c r="G466" s="24">
        <v>40.648665999999999</v>
      </c>
      <c r="H466" s="24">
        <v>-90.312639000000004</v>
      </c>
      <c r="I466" s="5" t="s">
        <v>509</v>
      </c>
      <c r="J466" s="5" t="s">
        <v>508</v>
      </c>
      <c r="K466" s="5">
        <v>1</v>
      </c>
      <c r="L466" s="5">
        <v>0</v>
      </c>
      <c r="M466" s="12">
        <v>0</v>
      </c>
      <c r="N466" s="19">
        <v>-33.4</v>
      </c>
      <c r="O466" s="19" t="s">
        <v>500</v>
      </c>
    </row>
    <row r="467" spans="1:15" s="22" customFormat="1" ht="12.75" customHeight="1" x14ac:dyDescent="0.2">
      <c r="A467" s="19">
        <v>443</v>
      </c>
      <c r="B467" s="19">
        <f t="shared" si="34"/>
        <v>3</v>
      </c>
      <c r="C467" s="19">
        <f t="shared" si="30"/>
        <v>3</v>
      </c>
      <c r="D467" s="19">
        <v>440</v>
      </c>
      <c r="E467" s="19">
        <v>446</v>
      </c>
      <c r="F467" s="5" t="s">
        <v>1055</v>
      </c>
      <c r="G467" s="24">
        <v>39.199596999999997</v>
      </c>
      <c r="H467" s="24">
        <v>-87.038713000000001</v>
      </c>
      <c r="I467" s="5" t="s">
        <v>509</v>
      </c>
      <c r="J467" s="5" t="s">
        <v>510</v>
      </c>
      <c r="K467" s="5">
        <v>1</v>
      </c>
      <c r="L467" s="5">
        <v>0</v>
      </c>
      <c r="M467" s="12">
        <v>0</v>
      </c>
      <c r="N467" s="19">
        <v>-32.799999999999997</v>
      </c>
      <c r="O467" s="19" t="s">
        <v>500</v>
      </c>
    </row>
    <row r="468" spans="1:15" s="22" customFormat="1" ht="12.75" customHeight="1" x14ac:dyDescent="0.2">
      <c r="A468" s="19">
        <v>443</v>
      </c>
      <c r="B468" s="19">
        <f t="shared" si="34"/>
        <v>3</v>
      </c>
      <c r="C468" s="19">
        <f t="shared" ref="C468:C499" si="35">ABS(E468-A468)</f>
        <v>3</v>
      </c>
      <c r="D468" s="19">
        <v>440</v>
      </c>
      <c r="E468" s="19">
        <v>446</v>
      </c>
      <c r="F468" s="5" t="s">
        <v>1055</v>
      </c>
      <c r="G468" s="24">
        <v>39.199596999999997</v>
      </c>
      <c r="H468" s="24">
        <v>-87.038713000000001</v>
      </c>
      <c r="I468" s="5" t="s">
        <v>509</v>
      </c>
      <c r="J468" s="5" t="s">
        <v>511</v>
      </c>
      <c r="K468" s="5">
        <v>1</v>
      </c>
      <c r="L468" s="5">
        <v>0</v>
      </c>
      <c r="M468" s="12">
        <v>0</v>
      </c>
      <c r="N468" s="19">
        <v>-31.9</v>
      </c>
      <c r="O468" s="19" t="s">
        <v>500</v>
      </c>
    </row>
    <row r="469" spans="1:15" s="22" customFormat="1" ht="12.75" customHeight="1" x14ac:dyDescent="0.2">
      <c r="A469" s="19">
        <v>443</v>
      </c>
      <c r="B469" s="19">
        <f t="shared" si="34"/>
        <v>3</v>
      </c>
      <c r="C469" s="19">
        <f t="shared" si="35"/>
        <v>3</v>
      </c>
      <c r="D469" s="19">
        <v>440</v>
      </c>
      <c r="E469" s="19">
        <v>446</v>
      </c>
      <c r="F469" s="5" t="s">
        <v>1055</v>
      </c>
      <c r="G469" s="24">
        <v>39.199596999999997</v>
      </c>
      <c r="H469" s="24">
        <v>-87.038713000000001</v>
      </c>
      <c r="I469" s="5" t="s">
        <v>509</v>
      </c>
      <c r="J469" s="5" t="s">
        <v>512</v>
      </c>
      <c r="K469" s="5">
        <v>1</v>
      </c>
      <c r="L469" s="5">
        <v>0</v>
      </c>
      <c r="M469" s="12">
        <v>0</v>
      </c>
      <c r="N469" s="19">
        <v>-31.8</v>
      </c>
      <c r="O469" s="19" t="s">
        <v>500</v>
      </c>
    </row>
    <row r="470" spans="1:15" s="22" customFormat="1" ht="12.75" customHeight="1" x14ac:dyDescent="0.2">
      <c r="A470" s="19">
        <v>443</v>
      </c>
      <c r="B470" s="19">
        <f t="shared" si="34"/>
        <v>3</v>
      </c>
      <c r="C470" s="19">
        <f t="shared" si="35"/>
        <v>3</v>
      </c>
      <c r="D470" s="19">
        <v>440</v>
      </c>
      <c r="E470" s="19">
        <v>446</v>
      </c>
      <c r="F470" s="5" t="s">
        <v>1055</v>
      </c>
      <c r="G470" s="24">
        <v>39.199596999999997</v>
      </c>
      <c r="H470" s="24">
        <v>-87.038713000000001</v>
      </c>
      <c r="I470" s="5" t="s">
        <v>509</v>
      </c>
      <c r="J470" s="5" t="s">
        <v>1057</v>
      </c>
      <c r="K470" s="5">
        <v>1</v>
      </c>
      <c r="L470" s="5">
        <v>0</v>
      </c>
      <c r="M470" s="12">
        <v>0</v>
      </c>
      <c r="N470" s="19">
        <v>-31.8</v>
      </c>
      <c r="O470" s="19" t="s">
        <v>500</v>
      </c>
    </row>
    <row r="471" spans="1:15" s="22" customFormat="1" ht="12.75" customHeight="1" x14ac:dyDescent="0.2">
      <c r="A471" s="19">
        <v>444</v>
      </c>
      <c r="B471" s="19">
        <f t="shared" si="34"/>
        <v>4</v>
      </c>
      <c r="C471" s="19">
        <f t="shared" si="35"/>
        <v>2</v>
      </c>
      <c r="D471" s="19">
        <v>440</v>
      </c>
      <c r="E471" s="19">
        <v>446</v>
      </c>
      <c r="F471" s="5" t="s">
        <v>1055</v>
      </c>
      <c r="G471" s="24">
        <v>42.132153000000002</v>
      </c>
      <c r="H471" s="24">
        <v>-90.664201000000006</v>
      </c>
      <c r="I471" s="5" t="s">
        <v>502</v>
      </c>
      <c r="J471" s="5" t="s">
        <v>505</v>
      </c>
      <c r="K471" s="5">
        <v>1</v>
      </c>
      <c r="L471" s="5">
        <v>0</v>
      </c>
      <c r="M471" s="12">
        <v>0</v>
      </c>
      <c r="N471" s="19">
        <v>-33.6</v>
      </c>
      <c r="O471" s="19" t="s">
        <v>500</v>
      </c>
    </row>
    <row r="472" spans="1:15" s="22" customFormat="1" ht="12.75" customHeight="1" x14ac:dyDescent="0.2">
      <c r="A472" s="19">
        <v>444</v>
      </c>
      <c r="B472" s="19">
        <f t="shared" si="34"/>
        <v>4</v>
      </c>
      <c r="C472" s="19">
        <f t="shared" si="35"/>
        <v>2</v>
      </c>
      <c r="D472" s="19">
        <v>440</v>
      </c>
      <c r="E472" s="19">
        <v>446</v>
      </c>
      <c r="F472" s="5" t="s">
        <v>1055</v>
      </c>
      <c r="G472" s="24">
        <v>40.648665999999999</v>
      </c>
      <c r="H472" s="24">
        <v>-90.312639000000004</v>
      </c>
      <c r="I472" s="5" t="s">
        <v>509</v>
      </c>
      <c r="J472" s="5" t="s">
        <v>515</v>
      </c>
      <c r="K472" s="5">
        <v>1</v>
      </c>
      <c r="L472" s="5">
        <v>0</v>
      </c>
      <c r="M472" s="12">
        <v>0</v>
      </c>
      <c r="N472" s="19">
        <v>-33.4</v>
      </c>
      <c r="O472" s="19" t="s">
        <v>500</v>
      </c>
    </row>
    <row r="473" spans="1:15" s="22" customFormat="1" ht="12.75" customHeight="1" x14ac:dyDescent="0.2">
      <c r="A473" s="19">
        <v>445</v>
      </c>
      <c r="B473" s="19">
        <f t="shared" si="34"/>
        <v>5</v>
      </c>
      <c r="C473" s="19">
        <f t="shared" si="35"/>
        <v>1</v>
      </c>
      <c r="D473" s="19">
        <v>440</v>
      </c>
      <c r="E473" s="19">
        <v>446</v>
      </c>
      <c r="F473" s="5" t="s">
        <v>1055</v>
      </c>
      <c r="G473" s="24">
        <v>40.648665999999999</v>
      </c>
      <c r="H473" s="24">
        <v>-90.312639000000004</v>
      </c>
      <c r="I473" s="5" t="s">
        <v>509</v>
      </c>
      <c r="J473" s="5" t="s">
        <v>517</v>
      </c>
      <c r="K473" s="5">
        <v>1</v>
      </c>
      <c r="L473" s="5">
        <v>0</v>
      </c>
      <c r="M473" s="12">
        <v>0</v>
      </c>
      <c r="N473" s="19">
        <v>-33.299999999999997</v>
      </c>
      <c r="O473" s="19" t="s">
        <v>500</v>
      </c>
    </row>
    <row r="474" spans="1:15" s="22" customFormat="1" ht="12.75" customHeight="1" x14ac:dyDescent="0.2">
      <c r="A474" s="19">
        <v>445</v>
      </c>
      <c r="B474" s="19">
        <f t="shared" si="34"/>
        <v>5</v>
      </c>
      <c r="C474" s="19">
        <f t="shared" si="35"/>
        <v>1</v>
      </c>
      <c r="D474" s="19">
        <v>440</v>
      </c>
      <c r="E474" s="19">
        <v>446</v>
      </c>
      <c r="F474" s="5" t="s">
        <v>1055</v>
      </c>
      <c r="G474" s="24">
        <v>42.132153000000002</v>
      </c>
      <c r="H474" s="24">
        <v>-90.664201000000006</v>
      </c>
      <c r="I474" s="5" t="s">
        <v>502</v>
      </c>
      <c r="J474" s="5" t="s">
        <v>514</v>
      </c>
      <c r="K474" s="5">
        <v>1</v>
      </c>
      <c r="L474" s="5">
        <v>0</v>
      </c>
      <c r="M474" s="12">
        <v>0</v>
      </c>
      <c r="N474" s="19">
        <v>-34</v>
      </c>
      <c r="O474" s="19" t="s">
        <v>500</v>
      </c>
    </row>
    <row r="475" spans="1:15" s="22" customFormat="1" ht="12.75" customHeight="1" x14ac:dyDescent="0.2">
      <c r="A475" s="19">
        <v>445</v>
      </c>
      <c r="B475" s="19">
        <f t="shared" si="34"/>
        <v>5</v>
      </c>
      <c r="C475" s="19">
        <f t="shared" si="35"/>
        <v>1</v>
      </c>
      <c r="D475" s="19">
        <v>440</v>
      </c>
      <c r="E475" s="19">
        <v>446</v>
      </c>
      <c r="F475" s="5" t="s">
        <v>1055</v>
      </c>
      <c r="G475" s="24">
        <v>42.132153000000002</v>
      </c>
      <c r="H475" s="24">
        <v>-90.664201000000006</v>
      </c>
      <c r="I475" s="5" t="s">
        <v>502</v>
      </c>
      <c r="J475" s="5" t="s">
        <v>516</v>
      </c>
      <c r="K475" s="5">
        <v>1</v>
      </c>
      <c r="L475" s="5">
        <v>0</v>
      </c>
      <c r="M475" s="12">
        <v>0</v>
      </c>
      <c r="N475" s="19">
        <v>-32.700000000000003</v>
      </c>
      <c r="O475" s="19" t="s">
        <v>500</v>
      </c>
    </row>
    <row r="476" spans="1:15" s="22" customFormat="1" ht="12.75" customHeight="1" x14ac:dyDescent="0.2">
      <c r="A476" s="19">
        <v>451</v>
      </c>
      <c r="B476" s="19">
        <f t="shared" si="34"/>
        <v>0</v>
      </c>
      <c r="C476" s="19">
        <f t="shared" si="35"/>
        <v>3</v>
      </c>
      <c r="D476" s="19">
        <v>451</v>
      </c>
      <c r="E476" s="19">
        <v>454</v>
      </c>
      <c r="F476" s="5" t="s">
        <v>1182</v>
      </c>
      <c r="G476" s="24">
        <v>42.670833000000002</v>
      </c>
      <c r="H476" s="24">
        <v>-81.162499999999994</v>
      </c>
      <c r="I476" s="5" t="s">
        <v>1059</v>
      </c>
      <c r="J476" s="5" t="s">
        <v>1058</v>
      </c>
      <c r="K476" s="5">
        <v>1</v>
      </c>
      <c r="L476" s="5">
        <v>0</v>
      </c>
      <c r="M476" s="5">
        <v>0</v>
      </c>
      <c r="N476" s="19">
        <v>-32</v>
      </c>
      <c r="O476" s="19" t="s">
        <v>518</v>
      </c>
    </row>
    <row r="477" spans="1:15" s="22" customFormat="1" ht="12.75" customHeight="1" x14ac:dyDescent="0.2">
      <c r="A477" s="19">
        <v>451.2</v>
      </c>
      <c r="B477" s="19">
        <f t="shared" si="34"/>
        <v>0.19999999999998863</v>
      </c>
      <c r="C477" s="19">
        <f t="shared" si="35"/>
        <v>2.8000000000000114</v>
      </c>
      <c r="D477" s="19">
        <v>451</v>
      </c>
      <c r="E477" s="19">
        <v>454</v>
      </c>
      <c r="F477" s="5" t="s">
        <v>1183</v>
      </c>
      <c r="G477" s="24">
        <v>42.670833000000002</v>
      </c>
      <c r="H477" s="24">
        <v>-81.162499999999994</v>
      </c>
      <c r="I477" s="5" t="s">
        <v>1059</v>
      </c>
      <c r="J477" s="5" t="s">
        <v>1060</v>
      </c>
      <c r="K477" s="5">
        <v>1</v>
      </c>
      <c r="L477" s="5">
        <v>0</v>
      </c>
      <c r="M477" s="5">
        <v>0</v>
      </c>
      <c r="N477" s="19">
        <v>-31.7</v>
      </c>
      <c r="O477" s="19" t="s">
        <v>518</v>
      </c>
    </row>
    <row r="478" spans="1:15" s="22" customFormat="1" ht="12.75" customHeight="1" x14ac:dyDescent="0.2">
      <c r="A478" s="19">
        <v>451.4</v>
      </c>
      <c r="B478" s="19">
        <f t="shared" si="34"/>
        <v>0.39999999999997726</v>
      </c>
      <c r="C478" s="19">
        <f t="shared" si="35"/>
        <v>2.6000000000000227</v>
      </c>
      <c r="D478" s="19">
        <v>451</v>
      </c>
      <c r="E478" s="19">
        <v>454</v>
      </c>
      <c r="F478" s="5" t="s">
        <v>1183</v>
      </c>
      <c r="G478" s="24">
        <v>42.670833000000002</v>
      </c>
      <c r="H478" s="24">
        <v>-81.162499999999994</v>
      </c>
      <c r="I478" s="5" t="s">
        <v>1059</v>
      </c>
      <c r="J478" s="5" t="s">
        <v>1061</v>
      </c>
      <c r="K478" s="5">
        <v>1</v>
      </c>
      <c r="L478" s="5">
        <v>0</v>
      </c>
      <c r="M478" s="5">
        <v>0</v>
      </c>
      <c r="N478" s="19">
        <v>-31.5</v>
      </c>
      <c r="O478" s="19" t="s">
        <v>518</v>
      </c>
    </row>
    <row r="479" spans="1:15" s="22" customFormat="1" ht="12.75" customHeight="1" x14ac:dyDescent="0.2">
      <c r="A479" s="19">
        <v>451.6</v>
      </c>
      <c r="B479" s="19">
        <f t="shared" si="34"/>
        <v>0.60000000000002274</v>
      </c>
      <c r="C479" s="19">
        <f t="shared" si="35"/>
        <v>2.3999999999999773</v>
      </c>
      <c r="D479" s="19">
        <v>451</v>
      </c>
      <c r="E479" s="19">
        <v>454</v>
      </c>
      <c r="F479" s="5" t="s">
        <v>1183</v>
      </c>
      <c r="G479" s="24">
        <v>42.670833000000002</v>
      </c>
      <c r="H479" s="24">
        <v>-81.162499999999994</v>
      </c>
      <c r="I479" s="5" t="s">
        <v>1059</v>
      </c>
      <c r="J479" s="5" t="s">
        <v>1062</v>
      </c>
      <c r="K479" s="5">
        <v>1</v>
      </c>
      <c r="L479" s="5">
        <v>0</v>
      </c>
      <c r="M479" s="5">
        <v>0</v>
      </c>
      <c r="N479" s="19">
        <v>-31.5</v>
      </c>
      <c r="O479" s="19" t="s">
        <v>518</v>
      </c>
    </row>
    <row r="480" spans="1:15" s="22" customFormat="1" ht="12.75" customHeight="1" x14ac:dyDescent="0.2">
      <c r="A480" s="19">
        <v>451.8</v>
      </c>
      <c r="B480" s="19">
        <f t="shared" si="34"/>
        <v>0.80000000000001137</v>
      </c>
      <c r="C480" s="19">
        <f t="shared" si="35"/>
        <v>2.1999999999999886</v>
      </c>
      <c r="D480" s="19">
        <v>451</v>
      </c>
      <c r="E480" s="19">
        <v>454</v>
      </c>
      <c r="F480" s="5" t="s">
        <v>1183</v>
      </c>
      <c r="G480" s="24">
        <v>42.670833000000002</v>
      </c>
      <c r="H480" s="24">
        <v>-81.162499999999994</v>
      </c>
      <c r="I480" s="5" t="s">
        <v>1059</v>
      </c>
      <c r="J480" s="5" t="s">
        <v>1063</v>
      </c>
      <c r="K480" s="5">
        <v>1</v>
      </c>
      <c r="L480" s="5">
        <v>0</v>
      </c>
      <c r="M480" s="5">
        <v>0</v>
      </c>
      <c r="N480" s="19">
        <v>-30.7</v>
      </c>
      <c r="O480" s="19" t="s">
        <v>518</v>
      </c>
    </row>
    <row r="481" spans="1:15" s="22" customFormat="1" ht="12.75" customHeight="1" x14ac:dyDescent="0.2">
      <c r="A481" s="19">
        <v>452</v>
      </c>
      <c r="B481" s="19">
        <f t="shared" si="34"/>
        <v>1</v>
      </c>
      <c r="C481" s="19">
        <f t="shared" si="35"/>
        <v>2</v>
      </c>
      <c r="D481" s="19">
        <v>451</v>
      </c>
      <c r="E481" s="19">
        <v>454</v>
      </c>
      <c r="F481" s="5" t="s">
        <v>1184</v>
      </c>
      <c r="G481" s="24">
        <v>42.670833000000002</v>
      </c>
      <c r="H481" s="24">
        <v>-81.162499999999994</v>
      </c>
      <c r="I481" s="5" t="s">
        <v>1059</v>
      </c>
      <c r="J481" s="5" t="s">
        <v>1064</v>
      </c>
      <c r="K481" s="5">
        <v>1</v>
      </c>
      <c r="L481" s="5">
        <v>0</v>
      </c>
      <c r="M481" s="5">
        <v>0</v>
      </c>
      <c r="N481" s="19">
        <v>-31.2</v>
      </c>
      <c r="O481" s="19" t="s">
        <v>518</v>
      </c>
    </row>
    <row r="482" spans="1:15" s="22" customFormat="1" ht="12.75" customHeight="1" x14ac:dyDescent="0.2">
      <c r="A482" s="19">
        <v>452.2</v>
      </c>
      <c r="B482" s="19">
        <f t="shared" si="34"/>
        <v>1.1999999999999886</v>
      </c>
      <c r="C482" s="19">
        <f t="shared" si="35"/>
        <v>1.8000000000000114</v>
      </c>
      <c r="D482" s="19">
        <v>451</v>
      </c>
      <c r="E482" s="19">
        <v>454</v>
      </c>
      <c r="F482" s="5" t="s">
        <v>1184</v>
      </c>
      <c r="G482" s="24">
        <v>42.670833000000002</v>
      </c>
      <c r="H482" s="24">
        <v>-81.162499999999994</v>
      </c>
      <c r="I482" s="5" t="s">
        <v>1059</v>
      </c>
      <c r="J482" s="5" t="s">
        <v>1065</v>
      </c>
      <c r="K482" s="5">
        <v>1</v>
      </c>
      <c r="L482" s="5">
        <v>0</v>
      </c>
      <c r="M482" s="5">
        <v>0</v>
      </c>
      <c r="N482" s="19">
        <v>-31</v>
      </c>
      <c r="O482" s="19" t="s">
        <v>518</v>
      </c>
    </row>
    <row r="483" spans="1:15" s="22" customFormat="1" ht="12.75" customHeight="1" x14ac:dyDescent="0.2">
      <c r="A483" s="19">
        <v>452.4</v>
      </c>
      <c r="B483" s="19">
        <f t="shared" si="34"/>
        <v>1.3999999999999773</v>
      </c>
      <c r="C483" s="19">
        <f t="shared" si="35"/>
        <v>1.6000000000000227</v>
      </c>
      <c r="D483" s="19">
        <v>451</v>
      </c>
      <c r="E483" s="19">
        <v>454</v>
      </c>
      <c r="F483" s="5" t="s">
        <v>1184</v>
      </c>
      <c r="G483" s="24">
        <v>42.670833000000002</v>
      </c>
      <c r="H483" s="24">
        <v>-81.162499999999994</v>
      </c>
      <c r="I483" s="5" t="s">
        <v>1059</v>
      </c>
      <c r="J483" s="5" t="s">
        <v>1066</v>
      </c>
      <c r="K483" s="5">
        <v>1</v>
      </c>
      <c r="L483" s="5">
        <v>0</v>
      </c>
      <c r="M483" s="5">
        <v>0</v>
      </c>
      <c r="N483" s="19">
        <v>-30.5</v>
      </c>
      <c r="O483" s="19" t="s">
        <v>518</v>
      </c>
    </row>
    <row r="484" spans="1:15" s="22" customFormat="1" ht="12.75" customHeight="1" x14ac:dyDescent="0.2">
      <c r="A484" s="19">
        <v>452.6</v>
      </c>
      <c r="B484" s="19">
        <f t="shared" si="34"/>
        <v>1.6000000000000227</v>
      </c>
      <c r="C484" s="19">
        <f t="shared" si="35"/>
        <v>1.3999999999999773</v>
      </c>
      <c r="D484" s="19">
        <v>451</v>
      </c>
      <c r="E484" s="19">
        <v>454</v>
      </c>
      <c r="F484" s="5" t="s">
        <v>1184</v>
      </c>
      <c r="G484" s="24">
        <v>42.670833000000002</v>
      </c>
      <c r="H484" s="24">
        <v>-81.162499999999994</v>
      </c>
      <c r="I484" s="5" t="s">
        <v>1059</v>
      </c>
      <c r="J484" s="5" t="s">
        <v>1067</v>
      </c>
      <c r="K484" s="5">
        <v>1</v>
      </c>
      <c r="L484" s="5">
        <v>0</v>
      </c>
      <c r="M484" s="5">
        <v>0</v>
      </c>
      <c r="N484" s="19">
        <v>-29.8</v>
      </c>
      <c r="O484" s="19" t="s">
        <v>518</v>
      </c>
    </row>
    <row r="485" spans="1:15" s="22" customFormat="1" ht="12.75" customHeight="1" x14ac:dyDescent="0.2">
      <c r="A485" s="19">
        <v>452.8</v>
      </c>
      <c r="B485" s="19">
        <f t="shared" si="34"/>
        <v>1.8000000000000114</v>
      </c>
      <c r="C485" s="19">
        <f t="shared" si="35"/>
        <v>1.1999999999999886</v>
      </c>
      <c r="D485" s="19">
        <v>451</v>
      </c>
      <c r="E485" s="19">
        <v>454</v>
      </c>
      <c r="F485" s="5" t="s">
        <v>1184</v>
      </c>
      <c r="G485" s="24">
        <v>42.670833000000002</v>
      </c>
      <c r="H485" s="24">
        <v>-81.162499999999994</v>
      </c>
      <c r="I485" s="5" t="s">
        <v>1059</v>
      </c>
      <c r="J485" s="5" t="s">
        <v>1068</v>
      </c>
      <c r="K485" s="5">
        <v>1</v>
      </c>
      <c r="L485" s="5">
        <v>0</v>
      </c>
      <c r="M485" s="5">
        <v>0</v>
      </c>
      <c r="N485" s="19">
        <v>-30.5</v>
      </c>
      <c r="O485" s="19" t="s">
        <v>518</v>
      </c>
    </row>
    <row r="486" spans="1:15" s="22" customFormat="1" ht="12.75" customHeight="1" x14ac:dyDescent="0.2">
      <c r="A486" s="19">
        <v>453</v>
      </c>
      <c r="B486" s="19">
        <f t="shared" si="34"/>
        <v>2</v>
      </c>
      <c r="C486" s="19">
        <f t="shared" si="35"/>
        <v>1</v>
      </c>
      <c r="D486" s="19">
        <v>451</v>
      </c>
      <c r="E486" s="19">
        <v>454</v>
      </c>
      <c r="F486" s="5" t="s">
        <v>1184</v>
      </c>
      <c r="G486" s="24">
        <v>42.670833000000002</v>
      </c>
      <c r="H486" s="24">
        <v>-81.162499999999994</v>
      </c>
      <c r="I486" s="5" t="s">
        <v>1059</v>
      </c>
      <c r="J486" s="5" t="s">
        <v>1069</v>
      </c>
      <c r="K486" s="5">
        <v>1</v>
      </c>
      <c r="L486" s="5">
        <v>0</v>
      </c>
      <c r="M486" s="5">
        <v>0</v>
      </c>
      <c r="N486" s="19">
        <v>-31</v>
      </c>
      <c r="O486" s="19" t="s">
        <v>518</v>
      </c>
    </row>
    <row r="487" spans="1:15" s="22" customFormat="1" ht="12.75" customHeight="1" x14ac:dyDescent="0.2">
      <c r="A487" s="19">
        <v>453.2</v>
      </c>
      <c r="B487" s="19">
        <f t="shared" si="34"/>
        <v>2.1999999999999886</v>
      </c>
      <c r="C487" s="19">
        <f t="shared" si="35"/>
        <v>0.80000000000001137</v>
      </c>
      <c r="D487" s="19">
        <v>451</v>
      </c>
      <c r="E487" s="19">
        <v>454</v>
      </c>
      <c r="F487" s="5" t="s">
        <v>1184</v>
      </c>
      <c r="G487" s="24">
        <v>42.670833000000002</v>
      </c>
      <c r="H487" s="24">
        <v>-81.162499999999994</v>
      </c>
      <c r="I487" s="5" t="s">
        <v>1059</v>
      </c>
      <c r="J487" s="5" t="s">
        <v>1070</v>
      </c>
      <c r="K487" s="5">
        <v>1</v>
      </c>
      <c r="L487" s="5">
        <v>0</v>
      </c>
      <c r="M487" s="5">
        <v>0</v>
      </c>
      <c r="N487" s="19">
        <v>-30.2</v>
      </c>
      <c r="O487" s="19" t="s">
        <v>518</v>
      </c>
    </row>
    <row r="488" spans="1:15" s="22" customFormat="1" ht="12.75" customHeight="1" x14ac:dyDescent="0.2">
      <c r="A488" s="19">
        <v>453.4</v>
      </c>
      <c r="B488" s="19">
        <f t="shared" si="34"/>
        <v>2.3999999999999773</v>
      </c>
      <c r="C488" s="19">
        <f t="shared" si="35"/>
        <v>0.60000000000002274</v>
      </c>
      <c r="D488" s="19">
        <v>451</v>
      </c>
      <c r="E488" s="19">
        <v>454</v>
      </c>
      <c r="F488" s="5" t="s">
        <v>1184</v>
      </c>
      <c r="G488" s="24">
        <v>42.670833000000002</v>
      </c>
      <c r="H488" s="24">
        <v>-81.162499999999994</v>
      </c>
      <c r="I488" s="5" t="s">
        <v>1059</v>
      </c>
      <c r="J488" s="5" t="s">
        <v>1071</v>
      </c>
      <c r="K488" s="5">
        <v>1</v>
      </c>
      <c r="L488" s="5">
        <v>0</v>
      </c>
      <c r="M488" s="5">
        <v>0</v>
      </c>
      <c r="N488" s="19">
        <v>-29.8</v>
      </c>
      <c r="O488" s="19" t="s">
        <v>518</v>
      </c>
    </row>
    <row r="489" spans="1:15" s="22" customFormat="1" ht="12.75" customHeight="1" x14ac:dyDescent="0.2">
      <c r="A489" s="19">
        <v>453.6</v>
      </c>
      <c r="B489" s="19">
        <f t="shared" si="34"/>
        <v>2.6000000000000227</v>
      </c>
      <c r="C489" s="19">
        <f t="shared" si="35"/>
        <v>0.39999999999997726</v>
      </c>
      <c r="D489" s="19">
        <v>451</v>
      </c>
      <c r="E489" s="19">
        <v>454</v>
      </c>
      <c r="F489" s="5" t="s">
        <v>1184</v>
      </c>
      <c r="G489" s="24">
        <v>42.670833000000002</v>
      </c>
      <c r="H489" s="24">
        <v>-81.162499999999994</v>
      </c>
      <c r="I489" s="5" t="s">
        <v>1059</v>
      </c>
      <c r="J489" s="5" t="s">
        <v>1072</v>
      </c>
      <c r="K489" s="5">
        <v>1</v>
      </c>
      <c r="L489" s="5">
        <v>0</v>
      </c>
      <c r="M489" s="5">
        <v>0</v>
      </c>
      <c r="N489" s="19">
        <v>-28.7</v>
      </c>
      <c r="O489" s="19" t="s">
        <v>518</v>
      </c>
    </row>
    <row r="490" spans="1:15" s="22" customFormat="1" ht="12.75" customHeight="1" x14ac:dyDescent="0.2">
      <c r="A490" s="19">
        <v>453.8</v>
      </c>
      <c r="B490" s="19">
        <f t="shared" si="34"/>
        <v>2.8000000000000114</v>
      </c>
      <c r="C490" s="19">
        <f t="shared" si="35"/>
        <v>0.19999999999998863</v>
      </c>
      <c r="D490" s="19">
        <v>451</v>
      </c>
      <c r="E490" s="19">
        <v>454</v>
      </c>
      <c r="F490" s="5" t="s">
        <v>1184</v>
      </c>
      <c r="G490" s="24">
        <v>42.670833000000002</v>
      </c>
      <c r="H490" s="24">
        <v>-81.162499999999994</v>
      </c>
      <c r="I490" s="5" t="s">
        <v>1059</v>
      </c>
      <c r="J490" s="5" t="s">
        <v>1073</v>
      </c>
      <c r="K490" s="5">
        <v>1</v>
      </c>
      <c r="L490" s="5">
        <v>0</v>
      </c>
      <c r="M490" s="5">
        <v>0</v>
      </c>
      <c r="N490" s="19">
        <v>-29.7</v>
      </c>
      <c r="O490" s="19" t="s">
        <v>518</v>
      </c>
    </row>
    <row r="491" spans="1:15" s="22" customFormat="1" ht="12.75" customHeight="1" x14ac:dyDescent="0.2">
      <c r="A491" s="19">
        <v>454</v>
      </c>
      <c r="B491" s="19">
        <f t="shared" si="34"/>
        <v>0</v>
      </c>
      <c r="C491" s="19">
        <f t="shared" si="35"/>
        <v>0</v>
      </c>
      <c r="D491" s="19">
        <v>454</v>
      </c>
      <c r="E491" s="19">
        <v>454</v>
      </c>
      <c r="F491" s="5" t="s">
        <v>1181</v>
      </c>
      <c r="G491" s="24">
        <v>42.670833000000002</v>
      </c>
      <c r="H491" s="24">
        <v>-81.162499999999994</v>
      </c>
      <c r="I491" s="5" t="s">
        <v>1059</v>
      </c>
      <c r="J491" s="5" t="s">
        <v>1074</v>
      </c>
      <c r="K491" s="5">
        <v>1</v>
      </c>
      <c r="L491" s="5">
        <v>0</v>
      </c>
      <c r="M491" s="5">
        <v>0</v>
      </c>
      <c r="N491" s="19">
        <v>-29.2</v>
      </c>
      <c r="O491" s="19" t="s">
        <v>518</v>
      </c>
    </row>
    <row r="492" spans="1:15" s="22" customFormat="1" ht="12.75" customHeight="1" x14ac:dyDescent="0.2">
      <c r="A492" s="19">
        <v>454.2</v>
      </c>
      <c r="B492" s="19">
        <f t="shared" si="34"/>
        <v>1.3999999999999773</v>
      </c>
      <c r="C492" s="19">
        <f t="shared" si="35"/>
        <v>4</v>
      </c>
      <c r="D492" s="19">
        <v>452.8</v>
      </c>
      <c r="E492" s="19">
        <v>458.2</v>
      </c>
      <c r="F492" s="5" t="s">
        <v>1181</v>
      </c>
      <c r="G492" s="24">
        <v>42.670833000000002</v>
      </c>
      <c r="H492" s="24">
        <v>-81.162499999999994</v>
      </c>
      <c r="I492" s="5" t="s">
        <v>1059</v>
      </c>
      <c r="J492" s="5" t="s">
        <v>1075</v>
      </c>
      <c r="K492" s="5">
        <v>1</v>
      </c>
      <c r="L492" s="5">
        <v>0</v>
      </c>
      <c r="M492" s="5">
        <v>0</v>
      </c>
      <c r="N492" s="19">
        <v>-29.3</v>
      </c>
      <c r="O492" s="19" t="s">
        <v>518</v>
      </c>
    </row>
    <row r="493" spans="1:15" s="22" customFormat="1" ht="12.75" customHeight="1" x14ac:dyDescent="0.2">
      <c r="A493" s="19">
        <v>454.4</v>
      </c>
      <c r="B493" s="19">
        <f t="shared" ref="B493:B499" si="36">ABS(A493-D493)</f>
        <v>1.5999999999999659</v>
      </c>
      <c r="C493" s="19">
        <f t="shared" si="35"/>
        <v>3.8000000000000114</v>
      </c>
      <c r="D493" s="19">
        <v>452.8</v>
      </c>
      <c r="E493" s="19">
        <v>458.2</v>
      </c>
      <c r="F493" s="5" t="s">
        <v>1181</v>
      </c>
      <c r="G493" s="24">
        <v>42.670833000000002</v>
      </c>
      <c r="H493" s="24">
        <v>-81.162499999999994</v>
      </c>
      <c r="I493" s="5" t="s">
        <v>1059</v>
      </c>
      <c r="J493" s="5" t="s">
        <v>1076</v>
      </c>
      <c r="K493" s="5">
        <v>1</v>
      </c>
      <c r="L493" s="5">
        <v>0</v>
      </c>
      <c r="M493" s="5">
        <v>0</v>
      </c>
      <c r="N493" s="19">
        <v>-30.4</v>
      </c>
      <c r="O493" s="19" t="s">
        <v>518</v>
      </c>
    </row>
    <row r="494" spans="1:15" s="22" customFormat="1" ht="12.75" customHeight="1" x14ac:dyDescent="0.2">
      <c r="A494" s="19">
        <v>454.6</v>
      </c>
      <c r="B494" s="19">
        <f t="shared" si="36"/>
        <v>1.8000000000000114</v>
      </c>
      <c r="C494" s="19">
        <f t="shared" si="35"/>
        <v>3.5999999999999659</v>
      </c>
      <c r="D494" s="19">
        <v>452.8</v>
      </c>
      <c r="E494" s="19">
        <v>458.2</v>
      </c>
      <c r="F494" s="5" t="s">
        <v>1181</v>
      </c>
      <c r="G494" s="24">
        <v>42.670833000000002</v>
      </c>
      <c r="H494" s="24">
        <v>-81.162499999999994</v>
      </c>
      <c r="I494" s="5" t="s">
        <v>1059</v>
      </c>
      <c r="J494" s="5" t="s">
        <v>1077</v>
      </c>
      <c r="K494" s="5">
        <v>1</v>
      </c>
      <c r="L494" s="5">
        <v>0</v>
      </c>
      <c r="M494" s="5">
        <v>0</v>
      </c>
      <c r="N494" s="19">
        <v>-30.7</v>
      </c>
      <c r="O494" s="19" t="s">
        <v>518</v>
      </c>
    </row>
    <row r="495" spans="1:15" s="22" customFormat="1" ht="12.75" customHeight="1" x14ac:dyDescent="0.2">
      <c r="A495" s="19">
        <v>454.8</v>
      </c>
      <c r="B495" s="19">
        <f t="shared" si="36"/>
        <v>2</v>
      </c>
      <c r="C495" s="19">
        <f t="shared" si="35"/>
        <v>3.3999999999999773</v>
      </c>
      <c r="D495" s="19">
        <v>452.8</v>
      </c>
      <c r="E495" s="19">
        <v>458.2</v>
      </c>
      <c r="F495" s="5" t="s">
        <v>1181</v>
      </c>
      <c r="G495" s="24">
        <v>42.670833000000002</v>
      </c>
      <c r="H495" s="24">
        <v>-81.162499999999994</v>
      </c>
      <c r="I495" s="5" t="s">
        <v>1059</v>
      </c>
      <c r="J495" s="5" t="s">
        <v>1078</v>
      </c>
      <c r="K495" s="5">
        <v>1</v>
      </c>
      <c r="L495" s="5">
        <v>0</v>
      </c>
      <c r="M495" s="5">
        <v>0</v>
      </c>
      <c r="N495" s="19">
        <v>-30.2</v>
      </c>
      <c r="O495" s="19" t="s">
        <v>518</v>
      </c>
    </row>
    <row r="496" spans="1:15" s="22" customFormat="1" ht="12.75" customHeight="1" x14ac:dyDescent="0.2">
      <c r="A496" s="19">
        <v>455</v>
      </c>
      <c r="B496" s="19">
        <f t="shared" si="36"/>
        <v>2.1999999999999886</v>
      </c>
      <c r="C496" s="19">
        <f t="shared" si="35"/>
        <v>3.1999999999999886</v>
      </c>
      <c r="D496" s="19">
        <v>452.8</v>
      </c>
      <c r="E496" s="19">
        <v>458.2</v>
      </c>
      <c r="F496" s="5" t="s">
        <v>1181</v>
      </c>
      <c r="G496" s="24">
        <v>42.670833000000002</v>
      </c>
      <c r="H496" s="24">
        <v>-81.162499999999994</v>
      </c>
      <c r="I496" s="5" t="s">
        <v>1059</v>
      </c>
      <c r="J496" s="5" t="s">
        <v>1079</v>
      </c>
      <c r="K496" s="5">
        <v>1</v>
      </c>
      <c r="L496" s="5">
        <v>0</v>
      </c>
      <c r="M496" s="5">
        <v>0</v>
      </c>
      <c r="N496" s="19">
        <v>-31</v>
      </c>
      <c r="O496" s="19" t="s">
        <v>518</v>
      </c>
    </row>
    <row r="497" spans="1:17" s="22" customFormat="1" ht="12.75" customHeight="1" x14ac:dyDescent="0.2">
      <c r="A497" s="19">
        <v>455.2</v>
      </c>
      <c r="B497" s="19">
        <f t="shared" si="36"/>
        <v>2.3999999999999773</v>
      </c>
      <c r="C497" s="19">
        <f t="shared" si="35"/>
        <v>3</v>
      </c>
      <c r="D497" s="19">
        <v>452.8</v>
      </c>
      <c r="E497" s="19">
        <v>458.2</v>
      </c>
      <c r="F497" s="5" t="s">
        <v>1181</v>
      </c>
      <c r="G497" s="24">
        <v>42.670833000000002</v>
      </c>
      <c r="H497" s="24">
        <v>-81.162499999999994</v>
      </c>
      <c r="I497" s="5" t="s">
        <v>1059</v>
      </c>
      <c r="J497" s="5" t="s">
        <v>1080</v>
      </c>
      <c r="K497" s="5">
        <v>1</v>
      </c>
      <c r="L497" s="5">
        <v>0</v>
      </c>
      <c r="M497" s="5">
        <v>0</v>
      </c>
      <c r="N497" s="19">
        <v>-31</v>
      </c>
      <c r="O497" s="19" t="s">
        <v>518</v>
      </c>
    </row>
    <row r="498" spans="1:17" s="22" customFormat="1" ht="12.75" customHeight="1" x14ac:dyDescent="0.2">
      <c r="A498" s="19">
        <v>455.4</v>
      </c>
      <c r="B498" s="19">
        <f t="shared" si="36"/>
        <v>2.5999999999999659</v>
      </c>
      <c r="C498" s="19">
        <f t="shared" si="35"/>
        <v>2.8000000000000114</v>
      </c>
      <c r="D498" s="19">
        <v>452.8</v>
      </c>
      <c r="E498" s="19">
        <v>458.2</v>
      </c>
      <c r="F498" s="5" t="s">
        <v>1181</v>
      </c>
      <c r="G498" s="24">
        <v>42.670833000000002</v>
      </c>
      <c r="H498" s="24">
        <v>-81.162499999999994</v>
      </c>
      <c r="I498" s="5" t="s">
        <v>1059</v>
      </c>
      <c r="J498" s="5" t="s">
        <v>1081</v>
      </c>
      <c r="K498" s="5">
        <v>1</v>
      </c>
      <c r="L498" s="5">
        <v>0</v>
      </c>
      <c r="M498" s="5">
        <v>0</v>
      </c>
      <c r="N498" s="19">
        <v>-31.4</v>
      </c>
      <c r="O498" s="19" t="s">
        <v>518</v>
      </c>
    </row>
    <row r="499" spans="1:17" s="22" customFormat="1" ht="12.75" customHeight="1" x14ac:dyDescent="0.2">
      <c r="A499" s="19">
        <v>455.6</v>
      </c>
      <c r="B499" s="19">
        <f t="shared" si="36"/>
        <v>2.8000000000000114</v>
      </c>
      <c r="C499" s="19">
        <f t="shared" si="35"/>
        <v>2.5999999999999659</v>
      </c>
      <c r="D499" s="19">
        <v>452.8</v>
      </c>
      <c r="E499" s="19">
        <v>458.2</v>
      </c>
      <c r="F499" s="5" t="s">
        <v>1181</v>
      </c>
      <c r="G499" s="24">
        <v>42.670833000000002</v>
      </c>
      <c r="H499" s="24">
        <v>-81.162499999999994</v>
      </c>
      <c r="I499" s="5" t="s">
        <v>1059</v>
      </c>
      <c r="J499" s="5" t="s">
        <v>1082</v>
      </c>
      <c r="K499" s="5">
        <v>1</v>
      </c>
      <c r="L499" s="5">
        <v>0</v>
      </c>
      <c r="M499" s="5">
        <v>0</v>
      </c>
      <c r="N499" s="19">
        <v>-30.5</v>
      </c>
      <c r="O499" s="19" t="s">
        <v>518</v>
      </c>
    </row>
    <row r="500" spans="1:17" x14ac:dyDescent="0.2">
      <c r="A500" s="19">
        <v>447</v>
      </c>
      <c r="B500" s="19">
        <f t="shared" ref="B500:B522" si="37">ABS(A500-D500)</f>
        <v>1</v>
      </c>
      <c r="C500" s="19">
        <f t="shared" ref="C500:C522" si="38">ABS(E500-A500)</f>
        <v>7</v>
      </c>
      <c r="D500" s="19">
        <v>446</v>
      </c>
      <c r="E500" s="19">
        <v>454</v>
      </c>
      <c r="F500" s="5" t="s">
        <v>1176</v>
      </c>
      <c r="G500" s="24">
        <v>42.068899999999999</v>
      </c>
      <c r="H500" s="24">
        <v>-90.665700000000001</v>
      </c>
      <c r="I500" s="5" t="s">
        <v>520</v>
      </c>
      <c r="J500" s="5">
        <v>201</v>
      </c>
      <c r="K500" s="25">
        <v>1</v>
      </c>
      <c r="L500" s="25">
        <v>0</v>
      </c>
      <c r="M500" s="5">
        <v>0</v>
      </c>
      <c r="N500" s="19">
        <v>-30.2</v>
      </c>
      <c r="O500" s="19" t="s">
        <v>873</v>
      </c>
    </row>
    <row r="501" spans="1:17" x14ac:dyDescent="0.2">
      <c r="A501" s="19">
        <v>447.5</v>
      </c>
      <c r="B501" s="19">
        <f t="shared" si="37"/>
        <v>1.5</v>
      </c>
      <c r="C501" s="19">
        <f t="shared" si="38"/>
        <v>6.5</v>
      </c>
      <c r="D501" s="19">
        <v>446</v>
      </c>
      <c r="E501" s="19">
        <v>454</v>
      </c>
      <c r="F501" s="5" t="s">
        <v>1177</v>
      </c>
      <c r="G501" s="24">
        <v>42.068899999999999</v>
      </c>
      <c r="H501" s="24">
        <v>-90.665700000000001</v>
      </c>
      <c r="I501" s="5" t="s">
        <v>520</v>
      </c>
      <c r="J501" s="5">
        <v>201.9</v>
      </c>
      <c r="K501" s="25">
        <v>1</v>
      </c>
      <c r="L501" s="25">
        <v>0</v>
      </c>
      <c r="M501" s="5">
        <v>0</v>
      </c>
      <c r="N501" s="19">
        <v>-29</v>
      </c>
      <c r="O501" s="19" t="s">
        <v>873</v>
      </c>
    </row>
    <row r="502" spans="1:17" x14ac:dyDescent="0.2">
      <c r="A502" s="19">
        <v>448</v>
      </c>
      <c r="B502" s="19">
        <f t="shared" si="37"/>
        <v>2</v>
      </c>
      <c r="C502" s="19">
        <f t="shared" si="38"/>
        <v>6</v>
      </c>
      <c r="D502" s="19">
        <v>446</v>
      </c>
      <c r="E502" s="19">
        <v>454</v>
      </c>
      <c r="F502" s="5" t="s">
        <v>1177</v>
      </c>
      <c r="G502" s="24">
        <v>42.068899999999999</v>
      </c>
      <c r="H502" s="24">
        <v>-90.665700000000001</v>
      </c>
      <c r="I502" s="5" t="s">
        <v>520</v>
      </c>
      <c r="J502" s="5">
        <v>203.1</v>
      </c>
      <c r="K502" s="25">
        <v>1</v>
      </c>
      <c r="L502" s="25">
        <v>0</v>
      </c>
      <c r="M502" s="5">
        <v>0</v>
      </c>
      <c r="N502" s="19">
        <v>-30</v>
      </c>
      <c r="O502" s="19" t="s">
        <v>873</v>
      </c>
    </row>
    <row r="503" spans="1:17" x14ac:dyDescent="0.2">
      <c r="A503" s="19">
        <v>448.5</v>
      </c>
      <c r="B503" s="19">
        <f t="shared" si="37"/>
        <v>2.5</v>
      </c>
      <c r="C503" s="19">
        <f t="shared" si="38"/>
        <v>5.5</v>
      </c>
      <c r="D503" s="19">
        <v>446</v>
      </c>
      <c r="E503" s="19">
        <v>454</v>
      </c>
      <c r="F503" s="5" t="s">
        <v>1177</v>
      </c>
      <c r="G503" s="24">
        <v>42.068899999999999</v>
      </c>
      <c r="H503" s="24">
        <v>-90.665700000000001</v>
      </c>
      <c r="I503" s="5" t="s">
        <v>520</v>
      </c>
      <c r="J503" s="5">
        <v>203.7</v>
      </c>
      <c r="K503" s="25">
        <v>1</v>
      </c>
      <c r="L503" s="25">
        <v>0</v>
      </c>
      <c r="M503" s="5">
        <v>0</v>
      </c>
      <c r="N503" s="19">
        <v>-28.6</v>
      </c>
      <c r="O503" s="19" t="s">
        <v>873</v>
      </c>
    </row>
    <row r="504" spans="1:17" x14ac:dyDescent="0.2">
      <c r="A504" s="19">
        <v>449</v>
      </c>
      <c r="B504" s="19">
        <f t="shared" si="37"/>
        <v>3</v>
      </c>
      <c r="C504" s="19">
        <f t="shared" si="38"/>
        <v>5</v>
      </c>
      <c r="D504" s="19">
        <v>446</v>
      </c>
      <c r="E504" s="19">
        <v>454</v>
      </c>
      <c r="F504" s="5" t="s">
        <v>1179</v>
      </c>
      <c r="G504" s="24">
        <v>42.068899999999999</v>
      </c>
      <c r="H504" s="24">
        <v>-90.665700000000001</v>
      </c>
      <c r="I504" s="5" t="s">
        <v>520</v>
      </c>
      <c r="J504" s="5">
        <v>204.8</v>
      </c>
      <c r="K504" s="25">
        <v>1</v>
      </c>
      <c r="L504" s="25">
        <v>0</v>
      </c>
      <c r="M504" s="5">
        <v>0</v>
      </c>
      <c r="N504" s="19">
        <v>-27</v>
      </c>
      <c r="O504" s="19" t="s">
        <v>873</v>
      </c>
    </row>
    <row r="505" spans="1:17" x14ac:dyDescent="0.2">
      <c r="A505" s="19">
        <v>449.5</v>
      </c>
      <c r="B505" s="19">
        <f t="shared" si="37"/>
        <v>3.5</v>
      </c>
      <c r="C505" s="19">
        <f t="shared" si="38"/>
        <v>4.5</v>
      </c>
      <c r="D505" s="19">
        <v>446</v>
      </c>
      <c r="E505" s="19">
        <v>454</v>
      </c>
      <c r="F505" s="5" t="s">
        <v>1179</v>
      </c>
      <c r="G505" s="24">
        <v>42.068899999999999</v>
      </c>
      <c r="H505" s="24">
        <v>-90.665700000000001</v>
      </c>
      <c r="I505" s="5" t="s">
        <v>520</v>
      </c>
      <c r="J505" s="5">
        <v>206</v>
      </c>
      <c r="K505" s="25">
        <v>1</v>
      </c>
      <c r="L505" s="25">
        <v>0</v>
      </c>
      <c r="M505" s="5">
        <v>0</v>
      </c>
      <c r="N505" s="19">
        <v>-27.7</v>
      </c>
      <c r="O505" s="19" t="s">
        <v>873</v>
      </c>
    </row>
    <row r="506" spans="1:17" ht="15" x14ac:dyDescent="0.25">
      <c r="A506" s="19">
        <v>450</v>
      </c>
      <c r="B506" s="19">
        <f t="shared" si="37"/>
        <v>4</v>
      </c>
      <c r="C506" s="19">
        <f t="shared" si="38"/>
        <v>4</v>
      </c>
      <c r="D506" s="19">
        <v>446</v>
      </c>
      <c r="E506" s="19">
        <v>454</v>
      </c>
      <c r="F506" s="5" t="s">
        <v>1179</v>
      </c>
      <c r="G506" s="24">
        <v>42.068899999999999</v>
      </c>
      <c r="H506" s="24">
        <v>-90.665700000000001</v>
      </c>
      <c r="I506" s="5" t="s">
        <v>520</v>
      </c>
      <c r="J506" s="5">
        <v>206.7</v>
      </c>
      <c r="K506" s="25">
        <v>1</v>
      </c>
      <c r="L506" s="25">
        <v>0</v>
      </c>
      <c r="M506" s="5">
        <v>0</v>
      </c>
      <c r="N506" s="19">
        <v>-26.7</v>
      </c>
      <c r="O506" s="19" t="s">
        <v>873</v>
      </c>
      <c r="Q506"/>
    </row>
    <row r="507" spans="1:17" x14ac:dyDescent="0.2">
      <c r="A507" s="19">
        <v>450.5</v>
      </c>
      <c r="B507" s="19">
        <f t="shared" si="37"/>
        <v>4.5</v>
      </c>
      <c r="C507" s="19">
        <f t="shared" si="38"/>
        <v>3.5</v>
      </c>
      <c r="D507" s="19">
        <v>446</v>
      </c>
      <c r="E507" s="19">
        <v>454</v>
      </c>
      <c r="F507" s="5" t="s">
        <v>1179</v>
      </c>
      <c r="G507" s="24">
        <v>42.068899999999999</v>
      </c>
      <c r="H507" s="24">
        <v>-90.665700000000001</v>
      </c>
      <c r="I507" s="5" t="s">
        <v>520</v>
      </c>
      <c r="J507" s="5">
        <v>207.7</v>
      </c>
      <c r="K507" s="25">
        <v>1</v>
      </c>
      <c r="L507" s="25">
        <v>0</v>
      </c>
      <c r="M507" s="5">
        <v>0</v>
      </c>
      <c r="N507" s="19">
        <v>-26</v>
      </c>
      <c r="O507" s="19" t="s">
        <v>873</v>
      </c>
    </row>
    <row r="508" spans="1:17" x14ac:dyDescent="0.2">
      <c r="A508" s="19">
        <v>451</v>
      </c>
      <c r="B508" s="19">
        <f t="shared" si="37"/>
        <v>5</v>
      </c>
      <c r="C508" s="19">
        <f t="shared" si="38"/>
        <v>3</v>
      </c>
      <c r="D508" s="19">
        <v>446</v>
      </c>
      <c r="E508" s="19">
        <v>454</v>
      </c>
      <c r="F508" s="5" t="s">
        <v>1179</v>
      </c>
      <c r="G508" s="24">
        <v>42.068899999999999</v>
      </c>
      <c r="H508" s="24">
        <v>-90.665700000000001</v>
      </c>
      <c r="I508" s="5" t="s">
        <v>520</v>
      </c>
      <c r="J508" s="5">
        <v>208.4</v>
      </c>
      <c r="K508" s="25">
        <v>1</v>
      </c>
      <c r="L508" s="25">
        <v>0</v>
      </c>
      <c r="M508" s="5">
        <v>0</v>
      </c>
      <c r="N508" s="19">
        <v>-25.9</v>
      </c>
      <c r="O508" s="19" t="s">
        <v>873</v>
      </c>
    </row>
    <row r="509" spans="1:17" x14ac:dyDescent="0.2">
      <c r="A509" s="19">
        <v>451.5</v>
      </c>
      <c r="B509" s="19">
        <f t="shared" si="37"/>
        <v>5.5</v>
      </c>
      <c r="C509" s="19">
        <f t="shared" si="38"/>
        <v>2.5</v>
      </c>
      <c r="D509" s="19">
        <v>446</v>
      </c>
      <c r="E509" s="19">
        <v>454</v>
      </c>
      <c r="F509" s="5" t="s">
        <v>1179</v>
      </c>
      <c r="G509" s="24">
        <v>42.068899999999999</v>
      </c>
      <c r="H509" s="24">
        <v>-90.665700000000001</v>
      </c>
      <c r="I509" s="5" t="s">
        <v>520</v>
      </c>
      <c r="J509" s="5">
        <v>208.7</v>
      </c>
      <c r="K509" s="25">
        <v>1</v>
      </c>
      <c r="L509" s="25">
        <v>0</v>
      </c>
      <c r="M509" s="5">
        <v>0</v>
      </c>
      <c r="N509" s="19">
        <v>-28.4</v>
      </c>
      <c r="O509" s="19" t="s">
        <v>873</v>
      </c>
    </row>
    <row r="510" spans="1:17" x14ac:dyDescent="0.2">
      <c r="A510" s="19">
        <v>452</v>
      </c>
      <c r="B510" s="19">
        <f t="shared" si="37"/>
        <v>6</v>
      </c>
      <c r="C510" s="19">
        <f t="shared" si="38"/>
        <v>2</v>
      </c>
      <c r="D510" s="19">
        <v>446</v>
      </c>
      <c r="E510" s="19">
        <v>454</v>
      </c>
      <c r="F510" s="5" t="s">
        <v>1179</v>
      </c>
      <c r="G510" s="24">
        <v>42.068899999999999</v>
      </c>
      <c r="H510" s="24">
        <v>-90.665700000000001</v>
      </c>
      <c r="I510" s="5" t="s">
        <v>520</v>
      </c>
      <c r="J510" s="5">
        <v>209.6</v>
      </c>
      <c r="K510" s="25">
        <v>1</v>
      </c>
      <c r="L510" s="25">
        <v>0</v>
      </c>
      <c r="M510" s="5">
        <v>0</v>
      </c>
      <c r="N510" s="19">
        <v>-28.2</v>
      </c>
      <c r="O510" s="19" t="s">
        <v>873</v>
      </c>
    </row>
    <row r="511" spans="1:17" x14ac:dyDescent="0.2">
      <c r="A511" s="19">
        <v>452.5</v>
      </c>
      <c r="B511" s="19">
        <f t="shared" si="37"/>
        <v>6.5</v>
      </c>
      <c r="C511" s="19">
        <f t="shared" si="38"/>
        <v>1.5</v>
      </c>
      <c r="D511" s="19">
        <v>446</v>
      </c>
      <c r="E511" s="19">
        <v>454</v>
      </c>
      <c r="F511" s="5" t="s">
        <v>1179</v>
      </c>
      <c r="G511" s="24">
        <v>42.068899999999999</v>
      </c>
      <c r="H511" s="24">
        <v>-90.665700000000001</v>
      </c>
      <c r="I511" s="5" t="s">
        <v>520</v>
      </c>
      <c r="J511" s="5">
        <v>209.9</v>
      </c>
      <c r="K511" s="25">
        <v>1</v>
      </c>
      <c r="L511" s="25">
        <v>0</v>
      </c>
      <c r="M511" s="5">
        <v>0</v>
      </c>
      <c r="N511" s="19">
        <v>-27.5</v>
      </c>
      <c r="O511" s="19" t="s">
        <v>873</v>
      </c>
    </row>
    <row r="512" spans="1:17" x14ac:dyDescent="0.2">
      <c r="A512" s="19">
        <v>453</v>
      </c>
      <c r="B512" s="19">
        <f t="shared" si="37"/>
        <v>7</v>
      </c>
      <c r="C512" s="19">
        <f t="shared" si="38"/>
        <v>1</v>
      </c>
      <c r="D512" s="19">
        <v>446</v>
      </c>
      <c r="E512" s="19">
        <v>454</v>
      </c>
      <c r="F512" s="5" t="s">
        <v>1180</v>
      </c>
      <c r="G512" s="24">
        <v>42.068899999999999</v>
      </c>
      <c r="H512" s="24">
        <v>-90.665700000000001</v>
      </c>
      <c r="I512" s="5" t="s">
        <v>520</v>
      </c>
      <c r="J512" s="5">
        <v>211</v>
      </c>
      <c r="K512" s="25">
        <v>1</v>
      </c>
      <c r="L512" s="25">
        <v>0</v>
      </c>
      <c r="M512" s="5">
        <v>0</v>
      </c>
      <c r="N512" s="19">
        <v>-28.6</v>
      </c>
      <c r="O512" s="19" t="s">
        <v>873</v>
      </c>
    </row>
    <row r="513" spans="1:15" ht="12.75" customHeight="1" x14ac:dyDescent="0.2">
      <c r="A513" s="19">
        <v>453.5</v>
      </c>
      <c r="B513" s="19">
        <f t="shared" si="37"/>
        <v>7.5</v>
      </c>
      <c r="C513" s="19">
        <f t="shared" si="38"/>
        <v>0.5</v>
      </c>
      <c r="D513" s="19">
        <v>446</v>
      </c>
      <c r="E513" s="19">
        <v>454</v>
      </c>
      <c r="F513" s="5" t="s">
        <v>1180</v>
      </c>
      <c r="G513" s="24">
        <v>42.068899999999999</v>
      </c>
      <c r="H513" s="24">
        <v>-90.665700000000001</v>
      </c>
      <c r="I513" s="5" t="s">
        <v>520</v>
      </c>
      <c r="J513" s="5">
        <v>212.1</v>
      </c>
      <c r="K513" s="25">
        <v>1</v>
      </c>
      <c r="L513" s="25">
        <v>0</v>
      </c>
      <c r="M513" s="5">
        <v>0</v>
      </c>
      <c r="N513" s="19">
        <v>-29.5</v>
      </c>
      <c r="O513" s="19" t="s">
        <v>873</v>
      </c>
    </row>
    <row r="514" spans="1:15" ht="12.75" customHeight="1" x14ac:dyDescent="0.2">
      <c r="A514" s="19">
        <v>454</v>
      </c>
      <c r="B514" s="19">
        <f t="shared" si="37"/>
        <v>0</v>
      </c>
      <c r="C514" s="19">
        <f t="shared" si="38"/>
        <v>0</v>
      </c>
      <c r="D514" s="19">
        <v>454</v>
      </c>
      <c r="E514" s="19">
        <v>454</v>
      </c>
      <c r="F514" s="5" t="s">
        <v>1180</v>
      </c>
      <c r="G514" s="24">
        <v>42.068899999999999</v>
      </c>
      <c r="H514" s="24">
        <v>-90.665700000000001</v>
      </c>
      <c r="I514" s="5" t="s">
        <v>520</v>
      </c>
      <c r="J514" s="5">
        <v>213.7</v>
      </c>
      <c r="K514" s="25">
        <v>1</v>
      </c>
      <c r="L514" s="25">
        <v>0</v>
      </c>
      <c r="M514" s="5">
        <v>0</v>
      </c>
      <c r="N514" s="19">
        <v>-27</v>
      </c>
      <c r="O514" s="19" t="s">
        <v>873</v>
      </c>
    </row>
    <row r="515" spans="1:15" ht="12.75" customHeight="1" x14ac:dyDescent="0.2">
      <c r="A515" s="19">
        <v>454.5</v>
      </c>
      <c r="B515" s="19">
        <f t="shared" si="37"/>
        <v>0.5</v>
      </c>
      <c r="C515" s="19">
        <f t="shared" si="38"/>
        <v>4</v>
      </c>
      <c r="D515" s="19">
        <v>454</v>
      </c>
      <c r="E515" s="19">
        <v>458.5</v>
      </c>
      <c r="F515" s="5" t="s">
        <v>1178</v>
      </c>
      <c r="G515" s="24">
        <v>42.068899999999999</v>
      </c>
      <c r="H515" s="24">
        <v>-90.665700000000001</v>
      </c>
      <c r="I515" s="5" t="s">
        <v>520</v>
      </c>
      <c r="J515" s="5">
        <v>214.8</v>
      </c>
      <c r="K515" s="25">
        <v>1</v>
      </c>
      <c r="L515" s="25">
        <v>0</v>
      </c>
      <c r="M515" s="5">
        <v>0</v>
      </c>
      <c r="N515" s="19">
        <v>-31</v>
      </c>
      <c r="O515" s="19" t="s">
        <v>873</v>
      </c>
    </row>
    <row r="516" spans="1:15" ht="12.75" customHeight="1" x14ac:dyDescent="0.2">
      <c r="A516" s="19">
        <v>456</v>
      </c>
      <c r="B516" s="19">
        <f t="shared" si="37"/>
        <v>2</v>
      </c>
      <c r="C516" s="19">
        <f t="shared" si="38"/>
        <v>2.5</v>
      </c>
      <c r="D516" s="19">
        <v>454</v>
      </c>
      <c r="E516" s="19">
        <v>458.5</v>
      </c>
      <c r="F516" s="5" t="s">
        <v>1178</v>
      </c>
      <c r="G516" s="24">
        <v>42.068899999999999</v>
      </c>
      <c r="H516" s="24">
        <v>-90.665700000000001</v>
      </c>
      <c r="I516" s="5" t="s">
        <v>520</v>
      </c>
      <c r="J516" s="5">
        <v>216.1</v>
      </c>
      <c r="K516" s="25">
        <v>1</v>
      </c>
      <c r="L516" s="25">
        <v>0</v>
      </c>
      <c r="M516" s="5">
        <v>0</v>
      </c>
      <c r="N516" s="19">
        <v>-30.7</v>
      </c>
      <c r="O516" s="19" t="s">
        <v>873</v>
      </c>
    </row>
    <row r="517" spans="1:15" ht="12.75" customHeight="1" x14ac:dyDescent="0.2">
      <c r="A517" s="19">
        <v>456.5</v>
      </c>
      <c r="B517" s="19">
        <f t="shared" si="37"/>
        <v>2.5</v>
      </c>
      <c r="C517" s="19">
        <f t="shared" si="38"/>
        <v>2</v>
      </c>
      <c r="D517" s="19">
        <v>454</v>
      </c>
      <c r="E517" s="19">
        <v>458.5</v>
      </c>
      <c r="F517" s="5" t="s">
        <v>1178</v>
      </c>
      <c r="G517" s="24">
        <v>42.068899999999999</v>
      </c>
      <c r="H517" s="24">
        <v>-90.665700000000001</v>
      </c>
      <c r="I517" s="5" t="s">
        <v>520</v>
      </c>
      <c r="J517" s="5">
        <v>216.6</v>
      </c>
      <c r="K517" s="25">
        <v>1</v>
      </c>
      <c r="L517" s="25">
        <v>0</v>
      </c>
      <c r="M517" s="5">
        <v>0</v>
      </c>
      <c r="N517" s="19">
        <v>-30.5</v>
      </c>
      <c r="O517" s="19" t="s">
        <v>873</v>
      </c>
    </row>
    <row r="518" spans="1:15" ht="12.75" customHeight="1" x14ac:dyDescent="0.2">
      <c r="A518" s="19">
        <v>457</v>
      </c>
      <c r="B518" s="19">
        <f t="shared" si="37"/>
        <v>3</v>
      </c>
      <c r="C518" s="19">
        <f t="shared" si="38"/>
        <v>1.5</v>
      </c>
      <c r="D518" s="19">
        <v>454</v>
      </c>
      <c r="E518" s="19">
        <v>458.5</v>
      </c>
      <c r="F518" s="5" t="s">
        <v>1178</v>
      </c>
      <c r="G518" s="24">
        <v>42.068899999999999</v>
      </c>
      <c r="H518" s="24">
        <v>-90.665700000000001</v>
      </c>
      <c r="I518" s="5" t="s">
        <v>520</v>
      </c>
      <c r="J518" s="19">
        <v>217.7</v>
      </c>
      <c r="K518" s="25">
        <v>1</v>
      </c>
      <c r="L518" s="25">
        <v>0</v>
      </c>
      <c r="M518" s="5">
        <v>0</v>
      </c>
      <c r="N518" s="19">
        <v>-28.7</v>
      </c>
      <c r="O518" s="19" t="s">
        <v>873</v>
      </c>
    </row>
    <row r="519" spans="1:15" ht="12.75" customHeight="1" x14ac:dyDescent="0.2">
      <c r="A519" s="19">
        <v>457.5</v>
      </c>
      <c r="B519" s="19">
        <f t="shared" si="37"/>
        <v>3.5</v>
      </c>
      <c r="C519" s="19">
        <f t="shared" si="38"/>
        <v>1</v>
      </c>
      <c r="D519" s="19">
        <v>454</v>
      </c>
      <c r="E519" s="19">
        <v>458.5</v>
      </c>
      <c r="F519" s="5" t="s">
        <v>1178</v>
      </c>
      <c r="G519" s="24">
        <v>42.068899999999999</v>
      </c>
      <c r="H519" s="24">
        <v>-90.665700000000001</v>
      </c>
      <c r="I519" s="5" t="s">
        <v>520</v>
      </c>
      <c r="J519" s="19">
        <v>219.1</v>
      </c>
      <c r="K519" s="25">
        <v>1</v>
      </c>
      <c r="L519" s="25">
        <v>0</v>
      </c>
      <c r="M519" s="5">
        <v>0</v>
      </c>
      <c r="N519" s="19">
        <v>-29.6</v>
      </c>
      <c r="O519" s="19" t="s">
        <v>873</v>
      </c>
    </row>
    <row r="520" spans="1:15" ht="12.75" customHeight="1" x14ac:dyDescent="0.2">
      <c r="A520" s="19">
        <v>458</v>
      </c>
      <c r="B520" s="19">
        <f t="shared" si="37"/>
        <v>4</v>
      </c>
      <c r="C520" s="19">
        <f t="shared" si="38"/>
        <v>0.5</v>
      </c>
      <c r="D520" s="19">
        <v>454</v>
      </c>
      <c r="E520" s="19">
        <v>458.5</v>
      </c>
      <c r="F520" s="5" t="s">
        <v>1178</v>
      </c>
      <c r="G520" s="24">
        <v>42.068899999999999</v>
      </c>
      <c r="H520" s="24">
        <v>-90.665700000000001</v>
      </c>
      <c r="I520" s="5" t="s">
        <v>520</v>
      </c>
      <c r="J520" s="19">
        <v>220.6</v>
      </c>
      <c r="K520" s="25">
        <v>1</v>
      </c>
      <c r="L520" s="25">
        <v>0</v>
      </c>
      <c r="M520" s="5">
        <v>0</v>
      </c>
      <c r="N520" s="19">
        <v>-28.3</v>
      </c>
      <c r="O520" s="19" t="s">
        <v>873</v>
      </c>
    </row>
    <row r="521" spans="1:15" ht="12.75" customHeight="1" x14ac:dyDescent="0.2">
      <c r="A521" s="19">
        <v>458.5</v>
      </c>
      <c r="B521" s="19">
        <f t="shared" si="37"/>
        <v>4.5</v>
      </c>
      <c r="C521" s="19">
        <f t="shared" si="38"/>
        <v>0</v>
      </c>
      <c r="D521" s="19">
        <v>454</v>
      </c>
      <c r="E521" s="19">
        <v>458.5</v>
      </c>
      <c r="F521" s="5" t="s">
        <v>1178</v>
      </c>
      <c r="G521" s="24">
        <v>42.068899999999999</v>
      </c>
      <c r="H521" s="24">
        <v>-90.665700000000001</v>
      </c>
      <c r="I521" s="5" t="s">
        <v>520</v>
      </c>
      <c r="J521" s="19">
        <v>221.5</v>
      </c>
      <c r="K521" s="25">
        <v>1</v>
      </c>
      <c r="L521" s="25">
        <v>0</v>
      </c>
      <c r="M521" s="5">
        <v>0</v>
      </c>
      <c r="N521" s="19">
        <v>-31</v>
      </c>
      <c r="O521" s="19" t="s">
        <v>873</v>
      </c>
    </row>
    <row r="522" spans="1:15" ht="12.75" customHeight="1" x14ac:dyDescent="0.2">
      <c r="A522" s="19">
        <v>458.5</v>
      </c>
      <c r="B522" s="19">
        <f t="shared" si="37"/>
        <v>4.5</v>
      </c>
      <c r="C522" s="19">
        <f t="shared" si="38"/>
        <v>0</v>
      </c>
      <c r="D522" s="19">
        <v>454</v>
      </c>
      <c r="E522" s="19">
        <v>458.5</v>
      </c>
      <c r="F522" s="5" t="s">
        <v>1178</v>
      </c>
      <c r="G522" s="24">
        <v>42.068899999999999</v>
      </c>
      <c r="H522" s="24">
        <v>-90.665700000000001</v>
      </c>
      <c r="I522" s="5" t="s">
        <v>520</v>
      </c>
      <c r="J522" s="19">
        <v>223.4</v>
      </c>
      <c r="K522" s="25">
        <v>1</v>
      </c>
      <c r="L522" s="25">
        <v>0</v>
      </c>
      <c r="M522" s="5">
        <v>0</v>
      </c>
      <c r="N522" s="19">
        <v>-29.8</v>
      </c>
      <c r="O522" s="19" t="s">
        <v>873</v>
      </c>
    </row>
  </sheetData>
  <sortState xmlns:xlrd2="http://schemas.microsoft.com/office/spreadsheetml/2017/richdata2" ref="A419:O436">
    <sortCondition ref="O419:O436"/>
  </sortState>
  <phoneticPr fontId="4" type="noConversion"/>
  <conditionalFormatting sqref="A460:A499">
    <cfRule type="cellIs" dxfId="3" priority="1" operator="greaterThan">
      <formula>538</formula>
    </cfRule>
  </conditionalFormatting>
  <conditionalFormatting sqref="M299:M350">
    <cfRule type="cellIs" dxfId="2" priority="4" operator="greaterThan">
      <formula>538</formula>
    </cfRule>
  </conditionalFormatting>
  <conditionalFormatting sqref="M400">
    <cfRule type="cellIs" dxfId="1" priority="3" operator="greaterThan">
      <formula>538</formula>
    </cfRule>
  </conditionalFormatting>
  <conditionalFormatting sqref="M476:M1048576">
    <cfRule type="cellIs" dxfId="0" priority="2" operator="greaterThan">
      <formula>538</formula>
    </cfRule>
  </conditionalFormatting>
  <pageMargins left="0.25" right="0.25" top="0.25" bottom="0.25" header="0.3" footer="0.3"/>
  <pageSetup paperSize="9" scale="67" orientation="landscape" r:id="rId1"/>
  <headerFooter>
    <oddFooter>&amp;R Witkowski &amp;P</oddFooter>
  </headerFooter>
  <rowBreaks count="1" manualBreakCount="1">
    <brk id="91" min="2" max="4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9183BD03A7454BAA8305C61B31F9FF" ma:contentTypeVersion="13" ma:contentTypeDescription="Create a new document." ma:contentTypeScope="" ma:versionID="7c13a410b9def444be10793190838c9c">
  <xsd:schema xmlns:xsd="http://www.w3.org/2001/XMLSchema" xmlns:xs="http://www.w3.org/2001/XMLSchema" xmlns:p="http://schemas.microsoft.com/office/2006/metadata/properties" xmlns:ns3="6070b6a2-c8d4-4e1a-a8c9-c0da7c779e1c" xmlns:ns4="3d5f8b15-1008-45a1-a486-c83ac7bc26ab" targetNamespace="http://schemas.microsoft.com/office/2006/metadata/properties" ma:root="true" ma:fieldsID="7a630ab14fed5503991c6b5f5ba2dd42" ns3:_="" ns4:_="">
    <xsd:import namespace="6070b6a2-c8d4-4e1a-a8c9-c0da7c779e1c"/>
    <xsd:import namespace="3d5f8b15-1008-45a1-a486-c83ac7bc26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0b6a2-c8d4-4e1a-a8c9-c0da7c779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f8b15-1008-45a1-a486-c83ac7bc26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C67FEE-1A9D-4213-9CC2-E409031CB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70b6a2-c8d4-4e1a-a8c9-c0da7c779e1c"/>
    <ds:schemaRef ds:uri="3d5f8b15-1008-45a1-a486-c83ac7bc2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4415EA-1F64-412B-BB33-6FF4DE220F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3FBE5-AB48-44D7-9329-72BB72D09E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Pr-Ph pairs (Marine)</vt:lpstr>
      <vt:lpstr>Phytane (Marine)</vt:lpstr>
      <vt:lpstr>Pristane (Marine)</vt:lpstr>
      <vt:lpstr>d13C OM</vt:lpstr>
      <vt:lpstr>Pr-Ph pairs (All)</vt:lpstr>
      <vt:lpstr>Phytane (All)</vt:lpstr>
      <vt:lpstr>Pristane (All)</vt:lpstr>
      <vt:lpstr>'Phytane (All)'!Print_Area</vt:lpstr>
      <vt:lpstr>'Phytane (Marine)'!Print_Area</vt:lpstr>
      <vt:lpstr>'Pristane (All)'!Print_Area</vt:lpstr>
      <vt:lpstr>'Pristane (Marine)'!Print_Area</vt:lpstr>
      <vt:lpstr>'Phytane (All)'!Print_Titles</vt:lpstr>
      <vt:lpstr>'Phytane (Marine)'!Print_Titles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Caitlyn Witkowski</dc:creator>
  <cp:keywords/>
  <dc:description/>
  <cp:lastModifiedBy>Caitlyn Witkowski</cp:lastModifiedBy>
  <cp:revision/>
  <dcterms:created xsi:type="dcterms:W3CDTF">2015-08-20T08:37:33Z</dcterms:created>
  <dcterms:modified xsi:type="dcterms:W3CDTF">2026-06-05T11:20:39Z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0x010100889183BD03A7454BAA8305C61B31F9FF</vt:lpwstr>
  </property>
</Properties>
</file>