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tudk-my.sharepoint.com/personal/tadse_dtu_dk/Documents/Skrivebord/01_PhD/09_Article IV_New SBTs/Article/"/>
    </mc:Choice>
  </mc:AlternateContent>
  <xr:revisionPtr revIDLastSave="0" documentId="8_{77486117-E322-4762-A43C-2B9AB406609C}" xr6:coauthVersionLast="47" xr6:coauthVersionMax="47" xr10:uidLastSave="{00000000-0000-0000-0000-000000000000}"/>
  <bookViews>
    <workbookView xWindow="-120" yWindow="-120" windowWidth="29040" windowHeight="17520" tabRatio="854" xr2:uid="{707F3FE0-EB09-4F22-98C4-07D03198DDDA}"/>
  </bookViews>
  <sheets>
    <sheet name="README" sheetId="26" r:id="rId1"/>
    <sheet name="Parameters and Sensitivity" sheetId="14" r:id="rId2"/>
    <sheet name="TimeSeriesInput" sheetId="5" r:id="rId3"/>
    <sheet name="Input Simworld" sheetId="4" r:id="rId4"/>
    <sheet name="Matrices" sheetId="3" r:id="rId5"/>
    <sheet name="Output Simworld" sheetId="27" r:id="rId6"/>
    <sheet name="TimeSeriesOutput" sheetId="13" r:id="rId7"/>
    <sheet name="Sensitivity" sheetId="32" r:id="rId8"/>
    <sheet name="Parameter types" sheetId="30" r:id="rId9"/>
  </sheets>
  <definedNames>
    <definedName name="_xlnm._FilterDatabase" localSheetId="1" hidden="1">'Parameters and Sensitivity'!$A$3:$X$3</definedName>
    <definedName name="_xlnm._FilterDatabase" localSheetId="7" hidden="1">Sensitivity!$A$2:$K$142</definedName>
    <definedName name="mitigation_urbanwheels" localSheetId="7">Sensitivity!$A$2:$G$142</definedName>
    <definedName name="mitigation_urbanwheels">#REF!</definedName>
    <definedName name="param_categories">'Parameter types'!$A$1:$D$7</definedName>
    <definedName name="targets">TimeSeriesOutput!#REF!</definedName>
    <definedName name="TimeSeries">TimeSeriesInput!$A$3:$N$83</definedName>
    <definedName name="Variables">'Parameters and Sensitivity'!$A$3:$E$11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C4" i="4"/>
  <c r="B4" i="4"/>
  <c r="D26" i="14"/>
  <c r="B15" i="4" s="1"/>
  <c r="D27" i="14"/>
  <c r="B16" i="4" s="1"/>
  <c r="D28" i="14"/>
  <c r="B17" i="4" s="1"/>
  <c r="D29" i="14"/>
  <c r="B18" i="4" s="1"/>
  <c r="D30" i="14"/>
  <c r="B19" i="4" s="1"/>
  <c r="D31" i="14"/>
  <c r="B20" i="4" s="1"/>
  <c r="D32" i="14"/>
  <c r="B21" i="4" s="1"/>
  <c r="D36" i="14"/>
  <c r="C15" i="4" s="1"/>
  <c r="D37" i="14"/>
  <c r="C16" i="4" s="1"/>
  <c r="D38" i="14"/>
  <c r="C17" i="4" s="1"/>
  <c r="D39" i="14"/>
  <c r="C18" i="4" s="1"/>
  <c r="D40" i="14"/>
  <c r="C19" i="4" s="1"/>
  <c r="D41" i="14"/>
  <c r="C20" i="4" s="1"/>
  <c r="D42" i="14"/>
  <c r="C21" i="4" s="1"/>
  <c r="D46" i="14"/>
  <c r="D15" i="4" s="1"/>
  <c r="D47" i="14"/>
  <c r="D16" i="4" s="1"/>
  <c r="D48" i="14"/>
  <c r="D17" i="4" s="1"/>
  <c r="D49" i="14"/>
  <c r="D18" i="4" s="1"/>
  <c r="D50" i="14"/>
  <c r="D19" i="4" s="1"/>
  <c r="D51" i="14"/>
  <c r="D20" i="4" s="1"/>
  <c r="D52" i="14"/>
  <c r="D21" i="4" s="1"/>
  <c r="D57" i="14"/>
  <c r="E16" i="4" s="1"/>
  <c r="D58" i="14"/>
  <c r="E17" i="4" s="1"/>
  <c r="D59" i="14"/>
  <c r="E18" i="4" s="1"/>
  <c r="D60" i="14"/>
  <c r="E19" i="4" s="1"/>
  <c r="D61" i="14"/>
  <c r="E20" i="4" s="1"/>
  <c r="D62" i="14"/>
  <c r="E21" i="4" s="1"/>
  <c r="D64" i="14"/>
  <c r="D67" i="14"/>
  <c r="F16" i="4" s="1"/>
  <c r="D68" i="14"/>
  <c r="F17" i="4" s="1"/>
  <c r="D69" i="14"/>
  <c r="F18" i="4" s="1"/>
  <c r="D70" i="14"/>
  <c r="F19" i="4" s="1"/>
  <c r="D71" i="14"/>
  <c r="F20" i="4" s="1"/>
  <c r="D72" i="14"/>
  <c r="F21" i="4" s="1"/>
  <c r="D76" i="14"/>
  <c r="G15" i="4" s="1"/>
  <c r="D78" i="14"/>
  <c r="G17" i="4" s="1"/>
  <c r="D79" i="14"/>
  <c r="G18" i="4" s="1"/>
  <c r="D80" i="14"/>
  <c r="G19" i="4" s="1"/>
  <c r="D81" i="14"/>
  <c r="G20" i="4" s="1"/>
  <c r="D82" i="14"/>
  <c r="G21" i="4" s="1"/>
  <c r="D86" i="14"/>
  <c r="H15" i="4" s="1"/>
  <c r="D87" i="14"/>
  <c r="H16" i="4" s="1"/>
  <c r="D89" i="14"/>
  <c r="H18" i="4" s="1"/>
  <c r="D90" i="14"/>
  <c r="H19" i="4" s="1"/>
  <c r="D91" i="14"/>
  <c r="H20" i="4" s="1"/>
  <c r="D92" i="14"/>
  <c r="H21" i="4" s="1"/>
  <c r="D94" i="14"/>
  <c r="D95" i="14"/>
  <c r="I14" i="4" s="1"/>
  <c r="D97" i="14"/>
  <c r="I16" i="4" s="1"/>
  <c r="D98" i="14"/>
  <c r="I17" i="4" s="1"/>
  <c r="D99" i="14"/>
  <c r="I18" i="4" s="1"/>
  <c r="D100" i="14"/>
  <c r="I19" i="4" s="1"/>
  <c r="D101" i="14"/>
  <c r="I20" i="4" s="1"/>
  <c r="D102" i="14"/>
  <c r="I21" i="4" s="1"/>
  <c r="D106" i="14"/>
  <c r="J15" i="4" s="1"/>
  <c r="D108" i="14"/>
  <c r="J17" i="4" s="1"/>
  <c r="D109" i="14"/>
  <c r="J18" i="4" s="1"/>
  <c r="D110" i="14"/>
  <c r="J19" i="4" s="1"/>
  <c r="D111" i="14"/>
  <c r="J20" i="4" s="1"/>
  <c r="D112" i="14"/>
  <c r="J21" i="4" s="1"/>
  <c r="D116" i="14"/>
  <c r="K15" i="4" s="1"/>
  <c r="D117" i="14"/>
  <c r="K16" i="4" s="1"/>
  <c r="D119" i="14"/>
  <c r="K18" i="4" s="1"/>
  <c r="D120" i="14"/>
  <c r="K19" i="4" s="1"/>
  <c r="D121" i="14"/>
  <c r="K20" i="4" s="1"/>
  <c r="D122" i="14"/>
  <c r="K21" i="4" s="1"/>
  <c r="D126" i="14"/>
  <c r="L15" i="4" s="1"/>
  <c r="D127" i="14"/>
  <c r="L16" i="4" s="1"/>
  <c r="D129" i="14"/>
  <c r="L18" i="4" s="1"/>
  <c r="D130" i="14"/>
  <c r="L19" i="4" s="1"/>
  <c r="D131" i="14"/>
  <c r="L20" i="4" s="1"/>
  <c r="D132" i="14"/>
  <c r="L21" i="4" s="1"/>
  <c r="B24" i="4" a="1"/>
  <c r="D8" i="4"/>
  <c r="D7" i="4" s="1"/>
  <c r="B11" i="4"/>
  <c r="B14" i="4"/>
  <c r="C11" i="4"/>
  <c r="C14" i="4"/>
  <c r="D11" i="4"/>
  <c r="D14" i="4"/>
  <c r="E11" i="4"/>
  <c r="E14" i="4"/>
  <c r="E15" i="4"/>
  <c r="F11" i="4"/>
  <c r="F14" i="4"/>
  <c r="F15" i="4"/>
  <c r="G11" i="4"/>
  <c r="G14" i="4"/>
  <c r="G16" i="4"/>
  <c r="H11" i="4"/>
  <c r="H14" i="4"/>
  <c r="H17" i="4"/>
  <c r="I11" i="4"/>
  <c r="I15" i="4"/>
  <c r="J11" i="4"/>
  <c r="J14" i="4"/>
  <c r="J16" i="4"/>
  <c r="K11" i="4"/>
  <c r="K14" i="4"/>
  <c r="K17" i="4"/>
  <c r="L11" i="4"/>
  <c r="L14" i="4"/>
  <c r="L17" i="4"/>
  <c r="E79" i="5"/>
  <c r="F79" i="5"/>
  <c r="G79" i="5"/>
  <c r="H79" i="5"/>
  <c r="E80" i="5"/>
  <c r="F80" i="5"/>
  <c r="G80" i="5"/>
  <c r="H80" i="5"/>
  <c r="I80" i="5"/>
  <c r="J80" i="5"/>
  <c r="K80" i="5"/>
  <c r="E81" i="5"/>
  <c r="F81" i="5"/>
  <c r="G81" i="5"/>
  <c r="H81" i="5"/>
  <c r="I81" i="5"/>
  <c r="J81" i="5"/>
  <c r="K81" i="5"/>
  <c r="E82" i="5"/>
  <c r="F82" i="5"/>
  <c r="G82" i="5"/>
  <c r="H82" i="5"/>
  <c r="I82" i="5"/>
  <c r="J82" i="5"/>
  <c r="K82" i="5"/>
  <c r="E83" i="5"/>
  <c r="F83" i="5"/>
  <c r="G83" i="5"/>
  <c r="H83" i="5"/>
  <c r="I83" i="5"/>
  <c r="J83" i="5"/>
  <c r="K83" i="5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111" i="32"/>
  <c r="J111" i="32" s="1"/>
  <c r="G77" i="32"/>
  <c r="J77" i="32" s="1"/>
  <c r="G78" i="32"/>
  <c r="J78" i="32" s="1"/>
  <c r="G120" i="32"/>
  <c r="J120" i="32" s="1"/>
  <c r="G113" i="32"/>
  <c r="J113" i="32" s="1"/>
  <c r="G117" i="32"/>
  <c r="J117" i="32" s="1"/>
  <c r="G118" i="32"/>
  <c r="J118" i="32" s="1"/>
  <c r="G119" i="32"/>
  <c r="J119" i="32" s="1"/>
  <c r="G123" i="32"/>
  <c r="J123" i="32" s="1"/>
  <c r="G107" i="32"/>
  <c r="J107" i="32" s="1"/>
  <c r="G131" i="32"/>
  <c r="J131" i="32" s="1"/>
  <c r="G136" i="32"/>
  <c r="J136" i="32" s="1"/>
  <c r="G96" i="32"/>
  <c r="J96" i="32" s="1"/>
  <c r="G98" i="32"/>
  <c r="J98" i="32" s="1"/>
  <c r="G79" i="32"/>
  <c r="J79" i="32" s="1"/>
  <c r="G99" i="32"/>
  <c r="J99" i="32" s="1"/>
  <c r="G81" i="32"/>
  <c r="J81" i="32" s="1"/>
  <c r="G100" i="32"/>
  <c r="J100" i="32" s="1"/>
  <c r="G80" i="32"/>
  <c r="J80" i="32" s="1"/>
  <c r="G101" i="32"/>
  <c r="J101" i="32" s="1"/>
  <c r="G104" i="32"/>
  <c r="J104" i="32" s="1"/>
  <c r="G102" i="32"/>
  <c r="J102" i="32" s="1"/>
  <c r="G106" i="32"/>
  <c r="J106" i="32" s="1"/>
  <c r="G105" i="32"/>
  <c r="J105" i="32" s="1"/>
  <c r="G82" i="32"/>
  <c r="J82" i="32" s="1"/>
  <c r="G108" i="32"/>
  <c r="J108" i="32" s="1"/>
  <c r="G109" i="32"/>
  <c r="J109" i="32" s="1"/>
  <c r="G83" i="32"/>
  <c r="J83" i="32" s="1"/>
  <c r="G103" i="32"/>
  <c r="J103" i="32" s="1"/>
  <c r="G84" i="32"/>
  <c r="J84" i="32" s="1"/>
  <c r="G110" i="32"/>
  <c r="J110" i="32" s="1"/>
  <c r="G122" i="32"/>
  <c r="J122" i="32" s="1"/>
  <c r="G112" i="32"/>
  <c r="J112" i="32" s="1"/>
  <c r="G86" i="32"/>
  <c r="J86" i="32" s="1"/>
  <c r="G116" i="32"/>
  <c r="J116" i="32" s="1"/>
  <c r="G115" i="32"/>
  <c r="J115" i="32" s="1"/>
  <c r="G121" i="32"/>
  <c r="J121" i="32" s="1"/>
  <c r="G114" i="32"/>
  <c r="J114" i="32" s="1"/>
  <c r="G138" i="32"/>
  <c r="J138" i="32" s="1"/>
  <c r="G128" i="32"/>
  <c r="J128" i="32" s="1"/>
  <c r="G125" i="32"/>
  <c r="J125" i="32" s="1"/>
  <c r="G124" i="32"/>
  <c r="J124" i="32" s="1"/>
  <c r="G126" i="32"/>
  <c r="J126" i="32" s="1"/>
  <c r="G130" i="32"/>
  <c r="J130" i="32" s="1"/>
  <c r="G129" i="32"/>
  <c r="J129" i="32" s="1"/>
  <c r="G127" i="32"/>
  <c r="J127" i="32" s="1"/>
  <c r="G132" i="32"/>
  <c r="J132" i="32" s="1"/>
  <c r="G87" i="32"/>
  <c r="J87" i="32" s="1"/>
  <c r="G133" i="32"/>
  <c r="J133" i="32" s="1"/>
  <c r="G139" i="32"/>
  <c r="J139" i="32" s="1"/>
  <c r="G135" i="32"/>
  <c r="J135" i="32" s="1"/>
  <c r="G134" i="32"/>
  <c r="J134" i="32" s="1"/>
  <c r="G88" i="32"/>
  <c r="J88" i="32" s="1"/>
  <c r="G137" i="32"/>
  <c r="J137" i="32" s="1"/>
  <c r="G90" i="32"/>
  <c r="J90" i="32" s="1"/>
  <c r="G93" i="32"/>
  <c r="J93" i="32" s="1"/>
  <c r="G91" i="32"/>
  <c r="J91" i="32" s="1"/>
  <c r="G89" i="32"/>
  <c r="J89" i="32" s="1"/>
  <c r="G92" i="32"/>
  <c r="J92" i="32" s="1"/>
  <c r="G95" i="32"/>
  <c r="J95" i="32" s="1"/>
  <c r="G142" i="32"/>
  <c r="J142" i="32" s="1"/>
  <c r="G94" i="32"/>
  <c r="J94" i="32" s="1"/>
  <c r="G141" i="32"/>
  <c r="J141" i="32" s="1"/>
  <c r="G140" i="32"/>
  <c r="J140" i="32" s="1"/>
  <c r="G85" i="32"/>
  <c r="J85" i="32" s="1"/>
  <c r="G97" i="32"/>
  <c r="J97" i="32" s="1"/>
  <c r="E3" i="5"/>
  <c r="I3" i="5" s="1"/>
  <c r="K111" i="32"/>
  <c r="N81" i="5" l="1"/>
  <c r="N82" i="5"/>
  <c r="M80" i="5"/>
  <c r="M81" i="5"/>
  <c r="M82" i="5"/>
  <c r="M83" i="5"/>
  <c r="M79" i="5"/>
  <c r="N79" i="5"/>
  <c r="N83" i="5"/>
  <c r="N80" i="5"/>
  <c r="L80" i="5"/>
  <c r="B80" i="5" s="1"/>
  <c r="L83" i="5"/>
  <c r="L79" i="5"/>
  <c r="L82" i="5"/>
  <c r="L81" i="5"/>
  <c r="C80" i="5"/>
  <c r="D80" i="5"/>
  <c r="B81" i="5"/>
  <c r="C83" i="5"/>
  <c r="C81" i="5"/>
  <c r="D81" i="5"/>
  <c r="C82" i="5"/>
  <c r="D82" i="5"/>
  <c r="B83" i="5"/>
  <c r="D83" i="5"/>
  <c r="B82" i="5"/>
  <c r="B13" i="4"/>
  <c r="B12" i="4"/>
  <c r="C12" i="4"/>
  <c r="C13" i="4"/>
  <c r="D13" i="4"/>
  <c r="D12" i="4"/>
  <c r="E13" i="4"/>
  <c r="E12" i="4"/>
  <c r="G13" i="4"/>
  <c r="G12" i="4"/>
  <c r="H13" i="4"/>
  <c r="H12" i="4"/>
  <c r="J13" i="4"/>
  <c r="J12" i="4"/>
  <c r="K12" i="4"/>
  <c r="K13" i="4"/>
  <c r="L12" i="4"/>
  <c r="L13" i="4"/>
  <c r="I79" i="5"/>
  <c r="B79" i="5" s="1"/>
  <c r="J79" i="5"/>
  <c r="C79" i="5" s="1"/>
  <c r="K79" i="5"/>
  <c r="D79" i="5" s="1"/>
  <c r="F13" i="4"/>
  <c r="F12" i="4"/>
  <c r="I13" i="4"/>
  <c r="I12" i="4"/>
  <c r="B24" i="4"/>
  <c r="C24" i="4"/>
  <c r="D24" i="4"/>
  <c r="E24" i="4"/>
  <c r="F24" i="4"/>
  <c r="G24" i="4"/>
  <c r="H24" i="4"/>
  <c r="I24" i="4"/>
  <c r="J24" i="4"/>
  <c r="K24" i="4"/>
  <c r="L24" i="4"/>
  <c r="K116" i="32"/>
  <c r="K140" i="32"/>
  <c r="K141" i="32"/>
  <c r="K142" i="32"/>
  <c r="K86" i="32"/>
  <c r="K76" i="32"/>
  <c r="K75" i="32"/>
  <c r="K95" i="32"/>
  <c r="K85" i="32"/>
  <c r="K110" i="32"/>
  <c r="K122" i="32"/>
  <c r="K89" i="32"/>
  <c r="K94" i="32"/>
  <c r="K93" i="32"/>
  <c r="K139" i="32"/>
  <c r="K74" i="32"/>
  <c r="K73" i="32"/>
  <c r="K72" i="32"/>
  <c r="K71" i="32"/>
  <c r="K70" i="32"/>
  <c r="K69" i="32"/>
  <c r="K68" i="32"/>
  <c r="K67" i="32"/>
  <c r="K66" i="32"/>
  <c r="K65" i="32"/>
  <c r="K64" i="32"/>
  <c r="K63" i="32"/>
  <c r="K62" i="32"/>
  <c r="K61" i="32"/>
  <c r="K60" i="32"/>
  <c r="K59" i="32"/>
  <c r="K58" i="32"/>
  <c r="K57" i="32"/>
  <c r="K56" i="32"/>
  <c r="K55" i="32"/>
  <c r="K54" i="32"/>
  <c r="K53" i="32"/>
  <c r="K52" i="32"/>
  <c r="K51" i="32"/>
  <c r="K50" i="32"/>
  <c r="K49" i="32"/>
  <c r="K48" i="32"/>
  <c r="K47" i="32"/>
  <c r="K46" i="32"/>
  <c r="K45" i="32"/>
  <c r="K44" i="32"/>
  <c r="K43" i="32"/>
  <c r="K42" i="32"/>
  <c r="K41" i="32"/>
  <c r="K40" i="32"/>
  <c r="K39" i="32"/>
  <c r="K38" i="32"/>
  <c r="K37" i="32"/>
  <c r="K36" i="32"/>
  <c r="K35" i="32"/>
  <c r="K34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K18" i="32"/>
  <c r="K17" i="32"/>
  <c r="K16" i="32"/>
  <c r="K15" i="32"/>
  <c r="K14" i="32"/>
  <c r="K13" i="32"/>
  <c r="K12" i="32"/>
  <c r="K11" i="32"/>
  <c r="K10" i="32"/>
  <c r="K9" i="32"/>
  <c r="K8" i="32"/>
  <c r="K7" i="32"/>
  <c r="K6" i="32"/>
  <c r="K5" i="32"/>
  <c r="K4" i="32"/>
  <c r="K3" i="32"/>
  <c r="K132" i="32"/>
  <c r="K121" i="32"/>
  <c r="K115" i="32"/>
  <c r="K112" i="32"/>
  <c r="K84" i="32"/>
  <c r="K83" i="32"/>
  <c r="K109" i="32"/>
  <c r="K108" i="32"/>
  <c r="K105" i="32"/>
  <c r="K106" i="32"/>
  <c r="K102" i="32"/>
  <c r="K100" i="32"/>
  <c r="K81" i="32"/>
  <c r="K99" i="32"/>
  <c r="K79" i="32"/>
  <c r="K96" i="32"/>
  <c r="K104" i="32"/>
  <c r="K80" i="32"/>
  <c r="K98" i="32"/>
  <c r="K103" i="32"/>
  <c r="K92" i="32"/>
  <c r="K91" i="32"/>
  <c r="K90" i="32"/>
  <c r="K137" i="32"/>
  <c r="K88" i="32"/>
  <c r="K134" i="32"/>
  <c r="K135" i="32"/>
  <c r="K133" i="32"/>
  <c r="K87" i="32"/>
  <c r="K127" i="32"/>
  <c r="K129" i="32"/>
  <c r="K130" i="32"/>
  <c r="K82" i="32"/>
  <c r="K101" i="32"/>
  <c r="K131" i="32"/>
  <c r="K107" i="32"/>
  <c r="K119" i="32"/>
  <c r="K118" i="32"/>
  <c r="K117" i="32"/>
  <c r="K126" i="32"/>
  <c r="K124" i="32"/>
  <c r="K125" i="32"/>
  <c r="K120" i="32"/>
  <c r="K78" i="32"/>
  <c r="K77" i="32"/>
  <c r="K97" i="32"/>
  <c r="K136" i="32"/>
  <c r="K123" i="32"/>
  <c r="K113" i="32"/>
  <c r="K128" i="32"/>
  <c r="K138" i="32"/>
  <c r="K114" i="32"/>
  <c r="C114" i="32"/>
  <c r="F114" i="32" s="1"/>
  <c r="C138" i="32"/>
  <c r="F138" i="32" s="1"/>
  <c r="C128" i="32"/>
  <c r="F128" i="32" s="1"/>
  <c r="C113" i="32"/>
  <c r="F113" i="32" s="1"/>
  <c r="C123" i="32"/>
  <c r="F123" i="32" s="1"/>
  <c r="C136" i="32"/>
  <c r="F136" i="32" s="1"/>
  <c r="C97" i="32"/>
  <c r="F97" i="32" s="1"/>
  <c r="C77" i="32"/>
  <c r="F77" i="32" s="1"/>
  <c r="C78" i="32"/>
  <c r="F78" i="32" s="1"/>
  <c r="C120" i="32"/>
  <c r="F120" i="32" s="1"/>
  <c r="C125" i="32"/>
  <c r="F125" i="32" s="1"/>
  <c r="C124" i="32"/>
  <c r="F124" i="32" s="1"/>
  <c r="C126" i="32"/>
  <c r="F126" i="32" s="1"/>
  <c r="C117" i="32"/>
  <c r="F117" i="32" s="1"/>
  <c r="C118" i="32"/>
  <c r="F118" i="32" s="1"/>
  <c r="C119" i="32"/>
  <c r="F119" i="32" s="1"/>
  <c r="C107" i="32"/>
  <c r="F107" i="32" s="1"/>
  <c r="C131" i="32"/>
  <c r="F131" i="32" s="1"/>
  <c r="C101" i="32"/>
  <c r="F101" i="32" s="1"/>
  <c r="C82" i="32"/>
  <c r="F82" i="32" s="1"/>
  <c r="C130" i="32"/>
  <c r="F130" i="32" s="1"/>
  <c r="C129" i="32"/>
  <c r="F129" i="32" s="1"/>
  <c r="C127" i="32"/>
  <c r="F127" i="32" s="1"/>
  <c r="C87" i="32"/>
  <c r="F87" i="32" s="1"/>
  <c r="C133" i="32"/>
  <c r="F133" i="32" s="1"/>
  <c r="C135" i="32"/>
  <c r="F135" i="32" s="1"/>
  <c r="C134" i="32"/>
  <c r="F134" i="32" s="1"/>
  <c r="C88" i="32"/>
  <c r="F88" i="32" s="1"/>
  <c r="C137" i="32"/>
  <c r="F137" i="32" s="1"/>
  <c r="C90" i="32"/>
  <c r="F90" i="32" s="1"/>
  <c r="C91" i="32"/>
  <c r="F91" i="32" s="1"/>
  <c r="C92" i="32"/>
  <c r="F92" i="32" s="1"/>
  <c r="C103" i="32"/>
  <c r="F103" i="32" s="1"/>
  <c r="C98" i="32"/>
  <c r="F98" i="32" s="1"/>
  <c r="C80" i="32"/>
  <c r="F80" i="32" s="1"/>
  <c r="C104" i="32"/>
  <c r="F104" i="32" s="1"/>
  <c r="C96" i="32"/>
  <c r="F96" i="32" s="1"/>
  <c r="C79" i="32"/>
  <c r="F79" i="32" s="1"/>
  <c r="C99" i="32"/>
  <c r="F99" i="32" s="1"/>
  <c r="C81" i="32"/>
  <c r="F81" i="32" s="1"/>
  <c r="C100" i="32"/>
  <c r="F100" i="32" s="1"/>
  <c r="C102" i="32"/>
  <c r="F102" i="32" s="1"/>
  <c r="C106" i="32"/>
  <c r="F106" i="32" s="1"/>
  <c r="C105" i="32"/>
  <c r="F105" i="32" s="1"/>
  <c r="C108" i="32"/>
  <c r="F108" i="32" s="1"/>
  <c r="C109" i="32"/>
  <c r="F109" i="32" s="1"/>
  <c r="C83" i="32"/>
  <c r="F83" i="32" s="1"/>
  <c r="C84" i="32"/>
  <c r="F84" i="32" s="1"/>
  <c r="C112" i="32"/>
  <c r="F112" i="32" s="1"/>
  <c r="C115" i="32"/>
  <c r="F115" i="32" s="1"/>
  <c r="C121" i="32"/>
  <c r="F121" i="32" s="1"/>
  <c r="C132" i="32"/>
  <c r="F132" i="32" s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52" i="32"/>
  <c r="C53" i="32"/>
  <c r="C54" i="32"/>
  <c r="C55" i="32"/>
  <c r="C56" i="32"/>
  <c r="C57" i="32"/>
  <c r="C58" i="32"/>
  <c r="C59" i="32"/>
  <c r="C60" i="32"/>
  <c r="C61" i="32"/>
  <c r="C62" i="32"/>
  <c r="C63" i="32"/>
  <c r="C64" i="32"/>
  <c r="C65" i="32"/>
  <c r="C66" i="32"/>
  <c r="C67" i="32"/>
  <c r="C68" i="32"/>
  <c r="C69" i="32"/>
  <c r="C70" i="32"/>
  <c r="C71" i="32"/>
  <c r="C72" i="32"/>
  <c r="C73" i="32"/>
  <c r="C74" i="32"/>
  <c r="C139" i="32"/>
  <c r="F139" i="32" s="1"/>
  <c r="C93" i="32"/>
  <c r="F93" i="32" s="1"/>
  <c r="C94" i="32"/>
  <c r="F94" i="32" s="1"/>
  <c r="C89" i="32"/>
  <c r="F89" i="32" s="1"/>
  <c r="C122" i="32"/>
  <c r="F122" i="32" s="1"/>
  <c r="C110" i="32"/>
  <c r="F110" i="32" s="1"/>
  <c r="C85" i="32"/>
  <c r="F85" i="32" s="1"/>
  <c r="C95" i="32"/>
  <c r="F95" i="32" s="1"/>
  <c r="C75" i="32"/>
  <c r="C76" i="32"/>
  <c r="C86" i="32"/>
  <c r="F86" i="32" s="1"/>
  <c r="C142" i="32"/>
  <c r="F142" i="32" s="1"/>
  <c r="C141" i="32"/>
  <c r="F141" i="32" s="1"/>
  <c r="C140" i="32"/>
  <c r="F140" i="32" s="1"/>
  <c r="C116" i="32"/>
  <c r="F116" i="32" s="1"/>
  <c r="C111" i="32"/>
  <c r="F111" i="32" s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O4" i="3" l="1" a="1"/>
  <c r="J3" i="5"/>
  <c r="K3" i="5"/>
  <c r="O6" i="3" l="1"/>
  <c r="R12" i="3"/>
  <c r="P12" i="3"/>
  <c r="X11" i="3"/>
  <c r="U11" i="3"/>
  <c r="T11" i="3"/>
  <c r="S11" i="3"/>
  <c r="X10" i="3"/>
  <c r="T10" i="3"/>
  <c r="S10" i="3"/>
  <c r="R10" i="3"/>
  <c r="Q10" i="3"/>
  <c r="P10" i="3"/>
  <c r="Y9" i="3"/>
  <c r="X9" i="3"/>
  <c r="U9" i="3"/>
  <c r="T9" i="3"/>
  <c r="S9" i="3"/>
  <c r="R9" i="3"/>
  <c r="Y8" i="3"/>
  <c r="P8" i="3"/>
  <c r="Y7" i="3"/>
  <c r="X7" i="3"/>
  <c r="W7" i="3"/>
  <c r="V7" i="3"/>
  <c r="U7" i="3"/>
  <c r="T7" i="3"/>
  <c r="S7" i="3"/>
  <c r="R7" i="3"/>
  <c r="Q7" i="3"/>
  <c r="P7" i="3"/>
  <c r="O7" i="3"/>
  <c r="Y6" i="3"/>
  <c r="V6" i="3"/>
  <c r="S6" i="3"/>
  <c r="R6" i="3"/>
  <c r="Q6" i="3"/>
  <c r="Y5" i="3"/>
  <c r="V5" i="3"/>
  <c r="S5" i="3"/>
  <c r="R5" i="3"/>
  <c r="Q5" i="3"/>
  <c r="Y4" i="3"/>
  <c r="X4" i="3"/>
  <c r="W4" i="3"/>
  <c r="V4" i="3"/>
  <c r="U4" i="3"/>
  <c r="T4" i="3"/>
  <c r="S4" i="3"/>
  <c r="R4" i="3"/>
  <c r="Q4" i="3"/>
  <c r="P4" i="3"/>
  <c r="O4" i="3"/>
  <c r="S12" i="3"/>
  <c r="Q12" i="3"/>
  <c r="O12" i="3"/>
  <c r="W11" i="3"/>
  <c r="V11" i="3"/>
  <c r="R11" i="3"/>
  <c r="Q11" i="3"/>
  <c r="P11" i="3"/>
  <c r="O11" i="3"/>
  <c r="Y10" i="3"/>
  <c r="W10" i="3"/>
  <c r="V10" i="3"/>
  <c r="U10" i="3"/>
  <c r="O10" i="3"/>
  <c r="W9" i="3"/>
  <c r="V9" i="3"/>
  <c r="Q9" i="3"/>
  <c r="P9" i="3"/>
  <c r="O9" i="3"/>
  <c r="X8" i="3"/>
  <c r="W8" i="3"/>
  <c r="V8" i="3"/>
  <c r="U8" i="3"/>
  <c r="T8" i="3"/>
  <c r="S8" i="3"/>
  <c r="R8" i="3"/>
  <c r="O8" i="3"/>
  <c r="Y14" i="3"/>
  <c r="X14" i="3"/>
  <c r="W14" i="3"/>
  <c r="V14" i="3"/>
  <c r="U14" i="3"/>
  <c r="T14" i="3"/>
  <c r="Q13" i="3"/>
  <c r="O13" i="3"/>
  <c r="X12" i="3"/>
  <c r="W12" i="3"/>
  <c r="V12" i="3"/>
  <c r="U12" i="3"/>
  <c r="Y11" i="3"/>
  <c r="X5" i="3"/>
  <c r="W6" i="3"/>
  <c r="U6" i="3"/>
  <c r="T5" i="3"/>
  <c r="P6" i="3"/>
  <c r="P5" i="3"/>
  <c r="O5" i="3"/>
  <c r="Q8" i="3"/>
  <c r="S14" i="3"/>
  <c r="R14" i="3"/>
  <c r="Q14" i="3"/>
  <c r="P14" i="3"/>
  <c r="O14" i="3"/>
  <c r="Y13" i="3"/>
  <c r="X13" i="3"/>
  <c r="W13" i="3"/>
  <c r="V13" i="3"/>
  <c r="U13" i="3"/>
  <c r="T13" i="3"/>
  <c r="S13" i="3"/>
  <c r="R13" i="3"/>
  <c r="P13" i="3"/>
  <c r="Y12" i="3"/>
  <c r="T12" i="3"/>
  <c r="X6" i="3"/>
  <c r="W5" i="3"/>
  <c r="U5" i="3"/>
  <c r="T6" i="3"/>
  <c r="J28" i="5"/>
  <c r="I28" i="5"/>
  <c r="F4" i="5" l="1"/>
  <c r="F29" i="5"/>
  <c r="G4" i="5"/>
  <c r="G29" i="5"/>
  <c r="K28" i="5"/>
  <c r="G5" i="5" l="1"/>
  <c r="J4" i="5"/>
  <c r="F30" i="5"/>
  <c r="I29" i="5"/>
  <c r="F5" i="5"/>
  <c r="I4" i="5"/>
  <c r="G30" i="5"/>
  <c r="J29" i="5"/>
  <c r="H29" i="5"/>
  <c r="H4" i="5"/>
  <c r="G6" i="5" l="1"/>
  <c r="J5" i="5"/>
  <c r="G31" i="5"/>
  <c r="J30" i="5"/>
  <c r="F6" i="5"/>
  <c r="I5" i="5"/>
  <c r="H5" i="5"/>
  <c r="K4" i="5"/>
  <c r="H30" i="5"/>
  <c r="K29" i="5"/>
  <c r="F31" i="5"/>
  <c r="I30" i="5"/>
  <c r="O17" i="3" a="1"/>
  <c r="T17" i="3" l="1"/>
  <c r="Y25" i="3"/>
  <c r="R26" i="3"/>
  <c r="X26" i="3"/>
  <c r="Y26" i="3"/>
  <c r="O27" i="3"/>
  <c r="R27" i="3"/>
  <c r="S27" i="3"/>
  <c r="T27" i="3"/>
  <c r="W26" i="3"/>
  <c r="R17" i="3"/>
  <c r="U17" i="3"/>
  <c r="P18" i="3"/>
  <c r="R18" i="3"/>
  <c r="Q17" i="3"/>
  <c r="T18" i="3"/>
  <c r="U18" i="3"/>
  <c r="V18" i="3"/>
  <c r="W18" i="3"/>
  <c r="X18" i="3"/>
  <c r="Y18" i="3"/>
  <c r="O19" i="3"/>
  <c r="P19" i="3"/>
  <c r="Q19" i="3"/>
  <c r="R19" i="3"/>
  <c r="S19" i="3"/>
  <c r="T19" i="3"/>
  <c r="U19" i="3"/>
  <c r="V19" i="3"/>
  <c r="W19" i="3"/>
  <c r="X19" i="3"/>
  <c r="Y19" i="3"/>
  <c r="U20" i="3"/>
  <c r="V20" i="3"/>
  <c r="W20" i="3"/>
  <c r="Q21" i="3"/>
  <c r="R21" i="3"/>
  <c r="S21" i="3"/>
  <c r="T21" i="3"/>
  <c r="O22" i="3"/>
  <c r="P22" i="3"/>
  <c r="W22" i="3"/>
  <c r="X22" i="3"/>
  <c r="Q23" i="3"/>
  <c r="T23" i="3"/>
  <c r="X23" i="3"/>
  <c r="Y24" i="3"/>
  <c r="T25" i="3"/>
  <c r="V25" i="3"/>
  <c r="O26" i="3"/>
  <c r="Q26" i="3"/>
  <c r="U27" i="3"/>
  <c r="V27" i="3"/>
  <c r="V17" i="3"/>
  <c r="Q18" i="3"/>
  <c r="S18" i="3"/>
  <c r="O20" i="3"/>
  <c r="P20" i="3"/>
  <c r="Q20" i="3"/>
  <c r="R20" i="3"/>
  <c r="S20" i="3"/>
  <c r="T20" i="3"/>
  <c r="X20" i="3"/>
  <c r="Y20" i="3"/>
  <c r="O21" i="3"/>
  <c r="P21" i="3"/>
  <c r="U21" i="3"/>
  <c r="V21" i="3"/>
  <c r="W21" i="3"/>
  <c r="X21" i="3"/>
  <c r="Y21" i="3"/>
  <c r="Q22" i="3"/>
  <c r="R22" i="3"/>
  <c r="T22" i="3"/>
  <c r="U22" i="3"/>
  <c r="V22" i="3"/>
  <c r="Y22" i="3"/>
  <c r="O23" i="3"/>
  <c r="P23" i="3"/>
  <c r="R23" i="3"/>
  <c r="S23" i="3"/>
  <c r="U23" i="3"/>
  <c r="V23" i="3"/>
  <c r="W23" i="3"/>
  <c r="Y23" i="3"/>
  <c r="O24" i="3"/>
  <c r="P24" i="3"/>
  <c r="Q24" i="3"/>
  <c r="T24" i="3"/>
  <c r="V24" i="3"/>
  <c r="S25" i="3"/>
  <c r="U25" i="3"/>
  <c r="T26" i="3"/>
  <c r="U26" i="3"/>
  <c r="V26" i="3"/>
  <c r="P27" i="3"/>
  <c r="Q27" i="3"/>
  <c r="W27" i="3"/>
  <c r="X27" i="3"/>
  <c r="Y27" i="3"/>
  <c r="P17" i="3"/>
  <c r="W17" i="3"/>
  <c r="Y17" i="3"/>
  <c r="S22" i="3"/>
  <c r="R24" i="3"/>
  <c r="S24" i="3"/>
  <c r="U24" i="3"/>
  <c r="W24" i="3"/>
  <c r="X24" i="3"/>
  <c r="O25" i="3"/>
  <c r="P25" i="3"/>
  <c r="Q25" i="3"/>
  <c r="R25" i="3"/>
  <c r="W25" i="3"/>
  <c r="X25" i="3"/>
  <c r="P26" i="3"/>
  <c r="S26" i="3"/>
  <c r="O17" i="3"/>
  <c r="S17" i="3"/>
  <c r="X17" i="3"/>
  <c r="O18" i="3"/>
  <c r="F32" i="5"/>
  <c r="I31" i="5"/>
  <c r="H31" i="5"/>
  <c r="K30" i="5"/>
  <c r="G7" i="5"/>
  <c r="J6" i="5"/>
  <c r="G32" i="5"/>
  <c r="J31" i="5"/>
  <c r="H6" i="5"/>
  <c r="K5" i="5"/>
  <c r="F7" i="5"/>
  <c r="I6" i="5"/>
  <c r="G8" i="5" l="1"/>
  <c r="J7" i="5"/>
  <c r="G33" i="5"/>
  <c r="J32" i="5"/>
  <c r="F8" i="5"/>
  <c r="I7" i="5"/>
  <c r="H32" i="5"/>
  <c r="K31" i="5"/>
  <c r="H7" i="5"/>
  <c r="K6" i="5"/>
  <c r="F33" i="5"/>
  <c r="I32" i="5"/>
  <c r="G34" i="5" l="1"/>
  <c r="J33" i="5"/>
  <c r="H8" i="5"/>
  <c r="K7" i="5"/>
  <c r="G9" i="5"/>
  <c r="J8" i="5"/>
  <c r="F34" i="5"/>
  <c r="I33" i="5"/>
  <c r="H33" i="5"/>
  <c r="K32" i="5"/>
  <c r="F9" i="5"/>
  <c r="I8" i="5"/>
  <c r="G5" i="4" a="1"/>
  <c r="G5" i="4" s="1"/>
  <c r="F35" i="5" l="1"/>
  <c r="I34" i="5"/>
  <c r="F10" i="5"/>
  <c r="I9" i="5"/>
  <c r="H9" i="5"/>
  <c r="K8" i="5"/>
  <c r="H34" i="5"/>
  <c r="K33" i="5"/>
  <c r="G35" i="5"/>
  <c r="J34" i="5"/>
  <c r="G10" i="5"/>
  <c r="J9" i="5"/>
  <c r="G8" i="4"/>
  <c r="H8" i="4" s="1"/>
  <c r="G7" i="4"/>
  <c r="H7" i="4" s="1"/>
  <c r="G6" i="4"/>
  <c r="H6" i="4" s="1"/>
  <c r="H5" i="4" l="1"/>
  <c r="H35" i="5"/>
  <c r="K34" i="5"/>
  <c r="G11" i="5"/>
  <c r="J10" i="5"/>
  <c r="F11" i="5"/>
  <c r="I10" i="5"/>
  <c r="G36" i="5"/>
  <c r="J35" i="5"/>
  <c r="F36" i="5"/>
  <c r="I35" i="5"/>
  <c r="H10" i="5"/>
  <c r="K9" i="5"/>
  <c r="D17" i="3"/>
  <c r="D51" i="3" s="1"/>
  <c r="G37" i="5" l="1"/>
  <c r="J36" i="5"/>
  <c r="H11" i="5"/>
  <c r="K10" i="5"/>
  <c r="G12" i="5"/>
  <c r="J11" i="5"/>
  <c r="F37" i="5"/>
  <c r="I36" i="5"/>
  <c r="H36" i="5"/>
  <c r="K35" i="5"/>
  <c r="F12" i="5"/>
  <c r="I11" i="5"/>
  <c r="F38" i="5" l="1"/>
  <c r="I37" i="5"/>
  <c r="F13" i="5"/>
  <c r="I12" i="5"/>
  <c r="H12" i="5"/>
  <c r="K11" i="5"/>
  <c r="H37" i="5"/>
  <c r="K36" i="5"/>
  <c r="G38" i="5"/>
  <c r="J37" i="5"/>
  <c r="G13" i="5"/>
  <c r="J12" i="5"/>
  <c r="B17" i="3"/>
  <c r="B49" i="3" s="1"/>
  <c r="B5" i="4"/>
  <c r="H38" i="5" l="1"/>
  <c r="K37" i="5"/>
  <c r="H13" i="5"/>
  <c r="K12" i="5"/>
  <c r="G14" i="5"/>
  <c r="J13" i="5"/>
  <c r="F14" i="5"/>
  <c r="I13" i="5"/>
  <c r="G39" i="5"/>
  <c r="J38" i="5"/>
  <c r="F39" i="5"/>
  <c r="I38" i="5"/>
  <c r="L3" i="5"/>
  <c r="B3" i="5" s="1"/>
  <c r="L69" i="5"/>
  <c r="L73" i="5"/>
  <c r="L56" i="5"/>
  <c r="L60" i="5"/>
  <c r="L64" i="5"/>
  <c r="L77" i="5"/>
  <c r="L68" i="5"/>
  <c r="L72" i="5"/>
  <c r="L59" i="5"/>
  <c r="L78" i="5"/>
  <c r="L55" i="5"/>
  <c r="L63" i="5"/>
  <c r="L76" i="5"/>
  <c r="L67" i="5"/>
  <c r="L71" i="5"/>
  <c r="L75" i="5"/>
  <c r="L54" i="5"/>
  <c r="L58" i="5"/>
  <c r="L62" i="5"/>
  <c r="L66" i="5"/>
  <c r="L70" i="5"/>
  <c r="L74" i="5"/>
  <c r="L53" i="5"/>
  <c r="L57" i="5"/>
  <c r="L61" i="5"/>
  <c r="L65" i="5"/>
  <c r="N66" i="5"/>
  <c r="N70" i="5"/>
  <c r="N74" i="5"/>
  <c r="N53" i="5"/>
  <c r="N57" i="5"/>
  <c r="N61" i="5"/>
  <c r="N65" i="5"/>
  <c r="N78" i="5"/>
  <c r="N69" i="5"/>
  <c r="N73" i="5"/>
  <c r="N77" i="5"/>
  <c r="N60" i="5"/>
  <c r="N64" i="5"/>
  <c r="N56" i="5"/>
  <c r="N68" i="5"/>
  <c r="N72" i="5"/>
  <c r="N55" i="5"/>
  <c r="N59" i="5"/>
  <c r="N63" i="5"/>
  <c r="N76" i="5"/>
  <c r="N67" i="5"/>
  <c r="N71" i="5"/>
  <c r="N75" i="5"/>
  <c r="N54" i="5"/>
  <c r="N58" i="5"/>
  <c r="N62" i="5"/>
  <c r="M53" i="5"/>
  <c r="M57" i="5"/>
  <c r="M61" i="5"/>
  <c r="M65" i="5"/>
  <c r="M69" i="5"/>
  <c r="M73" i="5"/>
  <c r="M56" i="5"/>
  <c r="M60" i="5"/>
  <c r="M77" i="5"/>
  <c r="M68" i="5"/>
  <c r="M70" i="5"/>
  <c r="M64" i="5"/>
  <c r="M72" i="5"/>
  <c r="M74" i="5"/>
  <c r="M66" i="5"/>
  <c r="M78" i="5"/>
  <c r="M55" i="5"/>
  <c r="M59" i="5"/>
  <c r="M63" i="5"/>
  <c r="M76" i="5"/>
  <c r="M67" i="5"/>
  <c r="M71" i="5"/>
  <c r="M75" i="5"/>
  <c r="M54" i="5"/>
  <c r="M58" i="5"/>
  <c r="M62" i="5"/>
  <c r="I17" i="3"/>
  <c r="K17" i="3"/>
  <c r="K58" i="3" s="1"/>
  <c r="F17" i="3"/>
  <c r="F53" i="3" s="1"/>
  <c r="L17" i="3"/>
  <c r="L59" i="3" s="1"/>
  <c r="G17" i="3"/>
  <c r="G54" i="3" s="1"/>
  <c r="J17" i="3"/>
  <c r="J57" i="3" s="1"/>
  <c r="H17" i="3"/>
  <c r="H55" i="3" s="1"/>
  <c r="C17" i="3"/>
  <c r="C50" i="3" s="1"/>
  <c r="E17" i="3"/>
  <c r="E52" i="3" s="1"/>
  <c r="N9" i="5"/>
  <c r="D9" i="5" s="1"/>
  <c r="N17" i="5"/>
  <c r="N25" i="5"/>
  <c r="N33" i="5"/>
  <c r="D33" i="5" s="1"/>
  <c r="N41" i="5"/>
  <c r="N49" i="5"/>
  <c r="N4" i="5"/>
  <c r="D4" i="5" s="1"/>
  <c r="N12" i="5"/>
  <c r="N20" i="5"/>
  <c r="N28" i="5"/>
  <c r="D28" i="5" s="1"/>
  <c r="N36" i="5"/>
  <c r="D36" i="5" s="1"/>
  <c r="N44" i="5"/>
  <c r="N52" i="5"/>
  <c r="N7" i="5"/>
  <c r="D7" i="5" s="1"/>
  <c r="N15" i="5"/>
  <c r="N23" i="5"/>
  <c r="N31" i="5"/>
  <c r="D31" i="5" s="1"/>
  <c r="N39" i="5"/>
  <c r="N47" i="5"/>
  <c r="N3" i="5"/>
  <c r="D3" i="5" s="1"/>
  <c r="N5" i="5"/>
  <c r="D5" i="5" s="1"/>
  <c r="N21" i="5"/>
  <c r="N45" i="5"/>
  <c r="N10" i="5"/>
  <c r="D10" i="5" s="1"/>
  <c r="N18" i="5"/>
  <c r="N26" i="5"/>
  <c r="N34" i="5"/>
  <c r="D34" i="5" s="1"/>
  <c r="N42" i="5"/>
  <c r="N50" i="5"/>
  <c r="N13" i="5"/>
  <c r="N29" i="5"/>
  <c r="D29" i="5" s="1"/>
  <c r="N37" i="5"/>
  <c r="N8" i="5"/>
  <c r="D8" i="5" s="1"/>
  <c r="N16" i="5"/>
  <c r="N24" i="5"/>
  <c r="N32" i="5"/>
  <c r="D32" i="5" s="1"/>
  <c r="N40" i="5"/>
  <c r="N48" i="5"/>
  <c r="N22" i="5"/>
  <c r="N38" i="5"/>
  <c r="N46" i="5"/>
  <c r="N11" i="5"/>
  <c r="D11" i="5" s="1"/>
  <c r="N19" i="5"/>
  <c r="N27" i="5"/>
  <c r="N35" i="5"/>
  <c r="D35" i="5" s="1"/>
  <c r="N43" i="5"/>
  <c r="N51" i="5"/>
  <c r="N6" i="5"/>
  <c r="D6" i="5" s="1"/>
  <c r="N14" i="5"/>
  <c r="N30" i="5"/>
  <c r="D30" i="5" s="1"/>
  <c r="L7" i="5"/>
  <c r="B7" i="5" s="1"/>
  <c r="L15" i="5"/>
  <c r="L23" i="5"/>
  <c r="L31" i="5"/>
  <c r="B31" i="5" s="1"/>
  <c r="L39" i="5"/>
  <c r="L47" i="5"/>
  <c r="L10" i="5"/>
  <c r="B10" i="5" s="1"/>
  <c r="L18" i="5"/>
  <c r="L26" i="5"/>
  <c r="L34" i="5"/>
  <c r="B34" i="5" s="1"/>
  <c r="L42" i="5"/>
  <c r="L50" i="5"/>
  <c r="L11" i="5"/>
  <c r="B11" i="5" s="1"/>
  <c r="L35" i="5"/>
  <c r="B35" i="5" s="1"/>
  <c r="L51" i="5"/>
  <c r="L5" i="5"/>
  <c r="B5" i="5" s="1"/>
  <c r="L13" i="5"/>
  <c r="L21" i="5"/>
  <c r="L29" i="5"/>
  <c r="B29" i="5" s="1"/>
  <c r="L37" i="5"/>
  <c r="B37" i="5" s="1"/>
  <c r="L45" i="5"/>
  <c r="L27" i="5"/>
  <c r="L8" i="5"/>
  <c r="B8" i="5" s="1"/>
  <c r="L16" i="5"/>
  <c r="L24" i="5"/>
  <c r="L32" i="5"/>
  <c r="B32" i="5" s="1"/>
  <c r="L40" i="5"/>
  <c r="L48" i="5"/>
  <c r="L19" i="5"/>
  <c r="L43" i="5"/>
  <c r="L6" i="5"/>
  <c r="B6" i="5" s="1"/>
  <c r="L14" i="5"/>
  <c r="L22" i="5"/>
  <c r="L30" i="5"/>
  <c r="B30" i="5" s="1"/>
  <c r="L38" i="5"/>
  <c r="L46" i="5"/>
  <c r="L4" i="5"/>
  <c r="B4" i="5" s="1"/>
  <c r="L12" i="5"/>
  <c r="B12" i="5" s="1"/>
  <c r="L28" i="5"/>
  <c r="B28" i="5" s="1"/>
  <c r="L52" i="5"/>
  <c r="L9" i="5"/>
  <c r="B9" i="5" s="1"/>
  <c r="L17" i="5"/>
  <c r="L25" i="5"/>
  <c r="L33" i="5"/>
  <c r="B33" i="5" s="1"/>
  <c r="L41" i="5"/>
  <c r="L49" i="5"/>
  <c r="L20" i="5"/>
  <c r="L36" i="5"/>
  <c r="B36" i="5" s="1"/>
  <c r="L44" i="5"/>
  <c r="M4" i="5"/>
  <c r="C4" i="5" s="1"/>
  <c r="M12" i="5"/>
  <c r="C12" i="5" s="1"/>
  <c r="M20" i="5"/>
  <c r="M28" i="5"/>
  <c r="C28" i="5" s="1"/>
  <c r="M36" i="5"/>
  <c r="C36" i="5" s="1"/>
  <c r="M44" i="5"/>
  <c r="M52" i="5"/>
  <c r="M8" i="5"/>
  <c r="C8" i="5" s="1"/>
  <c r="M32" i="5"/>
  <c r="C32" i="5" s="1"/>
  <c r="M48" i="5"/>
  <c r="M7" i="5"/>
  <c r="C7" i="5" s="1"/>
  <c r="M15" i="5"/>
  <c r="M23" i="5"/>
  <c r="M31" i="5"/>
  <c r="C31" i="5" s="1"/>
  <c r="M39" i="5"/>
  <c r="M47" i="5"/>
  <c r="M10" i="5"/>
  <c r="C10" i="5" s="1"/>
  <c r="M18" i="5"/>
  <c r="M26" i="5"/>
  <c r="M34" i="5"/>
  <c r="C34" i="5" s="1"/>
  <c r="M42" i="5"/>
  <c r="M50" i="5"/>
  <c r="M16" i="5"/>
  <c r="M40" i="5"/>
  <c r="M5" i="5"/>
  <c r="C5" i="5" s="1"/>
  <c r="M13" i="5"/>
  <c r="M21" i="5"/>
  <c r="M29" i="5"/>
  <c r="C29" i="5" s="1"/>
  <c r="M37" i="5"/>
  <c r="C37" i="5" s="1"/>
  <c r="M45" i="5"/>
  <c r="M3" i="5"/>
  <c r="C3" i="5" s="1"/>
  <c r="M24" i="5"/>
  <c r="M11" i="5"/>
  <c r="C11" i="5" s="1"/>
  <c r="M19" i="5"/>
  <c r="M27" i="5"/>
  <c r="M35" i="5"/>
  <c r="C35" i="5" s="1"/>
  <c r="M43" i="5"/>
  <c r="M51" i="5"/>
  <c r="M17" i="5"/>
  <c r="M33" i="5"/>
  <c r="C33" i="5" s="1"/>
  <c r="M41" i="5"/>
  <c r="M6" i="5"/>
  <c r="C6" i="5" s="1"/>
  <c r="M14" i="5"/>
  <c r="M22" i="5"/>
  <c r="M30" i="5"/>
  <c r="C30" i="5" s="1"/>
  <c r="M38" i="5"/>
  <c r="M46" i="5"/>
  <c r="M9" i="5"/>
  <c r="C9" i="5" s="1"/>
  <c r="M25" i="5"/>
  <c r="M49" i="5"/>
  <c r="E5" i="4" a="1"/>
  <c r="E5" i="4" s="1"/>
  <c r="J5" i="4" s="1"/>
  <c r="L5" i="4" s="1"/>
  <c r="D42" i="27" l="1" a="1"/>
  <c r="D42" i="27" s="1"/>
  <c r="F43" i="27"/>
  <c r="F42" i="27"/>
  <c r="F44" i="27"/>
  <c r="F45" i="27"/>
  <c r="D37" i="5"/>
  <c r="C38" i="5"/>
  <c r="B38" i="5"/>
  <c r="D12" i="5"/>
  <c r="B13" i="5"/>
  <c r="C13" i="5"/>
  <c r="F15" i="5"/>
  <c r="I14" i="5"/>
  <c r="B14" i="5" s="1"/>
  <c r="G15" i="5"/>
  <c r="J14" i="5"/>
  <c r="C14" i="5" s="1"/>
  <c r="F40" i="5"/>
  <c r="I39" i="5"/>
  <c r="B39" i="5" s="1"/>
  <c r="H14" i="5"/>
  <c r="K13" i="5"/>
  <c r="D13" i="5" s="1"/>
  <c r="G40" i="5"/>
  <c r="J39" i="5"/>
  <c r="C39" i="5" s="1"/>
  <c r="H39" i="5"/>
  <c r="K38" i="5"/>
  <c r="D38" i="5" s="1"/>
  <c r="I56" i="3"/>
  <c r="E7" i="4"/>
  <c r="J7" i="4" s="1"/>
  <c r="E8" i="4"/>
  <c r="J8" i="4" s="1"/>
  <c r="L8" i="4" s="1"/>
  <c r="E6" i="4"/>
  <c r="J6" i="4" s="1"/>
  <c r="L6" i="4" s="1"/>
  <c r="F41" i="5" l="1"/>
  <c r="I40" i="5"/>
  <c r="B40" i="5" s="1"/>
  <c r="G16" i="5"/>
  <c r="J15" i="5"/>
  <c r="C15" i="5" s="1"/>
  <c r="H40" i="5"/>
  <c r="K39" i="5"/>
  <c r="D39" i="5" s="1"/>
  <c r="H15" i="5"/>
  <c r="K14" i="5"/>
  <c r="D14" i="5" s="1"/>
  <c r="G41" i="5"/>
  <c r="J40" i="5"/>
  <c r="C40" i="5" s="1"/>
  <c r="F16" i="5"/>
  <c r="I15" i="5"/>
  <c r="B15" i="5" s="1"/>
  <c r="L7" i="4"/>
  <c r="H16" i="5" l="1"/>
  <c r="K15" i="5"/>
  <c r="D15" i="5" s="1"/>
  <c r="H41" i="5"/>
  <c r="K40" i="5"/>
  <c r="D40" i="5" s="1"/>
  <c r="G17" i="5"/>
  <c r="J16" i="5"/>
  <c r="C16" i="5" s="1"/>
  <c r="F17" i="5"/>
  <c r="I16" i="5"/>
  <c r="B16" i="5" s="1"/>
  <c r="G42" i="5"/>
  <c r="J41" i="5"/>
  <c r="C41" i="5" s="1"/>
  <c r="F42" i="5"/>
  <c r="I41" i="5"/>
  <c r="B41" i="5" s="1"/>
  <c r="I1" i="3" a="1"/>
  <c r="I1" i="3" s="1"/>
  <c r="I27" i="3" s="1"/>
  <c r="G18" i="5" l="1"/>
  <c r="J17" i="5"/>
  <c r="C17" i="5" s="1"/>
  <c r="F43" i="5"/>
  <c r="I42" i="5"/>
  <c r="B42" i="5" s="1"/>
  <c r="H42" i="5"/>
  <c r="K41" i="5"/>
  <c r="D41" i="5" s="1"/>
  <c r="G43" i="5"/>
  <c r="J42" i="5"/>
  <c r="C42" i="5" s="1"/>
  <c r="F18" i="5"/>
  <c r="I17" i="5"/>
  <c r="B17" i="5" s="1"/>
  <c r="H17" i="5"/>
  <c r="K16" i="5"/>
  <c r="D16" i="5" s="1"/>
  <c r="L1" i="3"/>
  <c r="L30" i="3" s="1"/>
  <c r="K1" i="3"/>
  <c r="K29" i="3" s="1"/>
  <c r="J1" i="3"/>
  <c r="J28" i="3" s="1"/>
  <c r="G44" i="5" l="1"/>
  <c r="J43" i="5"/>
  <c r="C43" i="5" s="1"/>
  <c r="H43" i="5"/>
  <c r="K42" i="5"/>
  <c r="D42" i="5" s="1"/>
  <c r="H18" i="5"/>
  <c r="K17" i="5"/>
  <c r="D17" i="5" s="1"/>
  <c r="F44" i="5"/>
  <c r="I43" i="5"/>
  <c r="B43" i="5" s="1"/>
  <c r="F19" i="5"/>
  <c r="I18" i="5"/>
  <c r="B18" i="5" s="1"/>
  <c r="G19" i="5"/>
  <c r="J18" i="5"/>
  <c r="C18" i="5" s="1"/>
  <c r="O1" i="3" a="1"/>
  <c r="P1" i="3" s="1"/>
  <c r="H19" i="5" l="1"/>
  <c r="K18" i="5"/>
  <c r="D18" i="5" s="1"/>
  <c r="G20" i="5"/>
  <c r="J19" i="5"/>
  <c r="C19" i="5" s="1"/>
  <c r="F20" i="5"/>
  <c r="I19" i="5"/>
  <c r="B19" i="5" s="1"/>
  <c r="H44" i="5"/>
  <c r="K43" i="5"/>
  <c r="D43" i="5" s="1"/>
  <c r="F45" i="5"/>
  <c r="I44" i="5"/>
  <c r="B44" i="5" s="1"/>
  <c r="G45" i="5"/>
  <c r="J44" i="5"/>
  <c r="C44" i="5" s="1"/>
  <c r="O1" i="3"/>
  <c r="T1" i="3"/>
  <c r="Q1" i="3"/>
  <c r="Y1" i="3"/>
  <c r="V1" i="3"/>
  <c r="X1" i="3"/>
  <c r="W1" i="3"/>
  <c r="U1" i="3"/>
  <c r="R1" i="3"/>
  <c r="S1" i="3"/>
  <c r="B33" i="3" a="1"/>
  <c r="H36" i="3" s="1"/>
  <c r="G46" i="5" l="1"/>
  <c r="J45" i="5"/>
  <c r="C45" i="5" s="1"/>
  <c r="G21" i="5"/>
  <c r="J20" i="5"/>
  <c r="C20" i="5" s="1"/>
  <c r="F46" i="5"/>
  <c r="I45" i="5"/>
  <c r="B45" i="5" s="1"/>
  <c r="H45" i="5"/>
  <c r="K44" i="5"/>
  <c r="D44" i="5" s="1"/>
  <c r="H20" i="5"/>
  <c r="K19" i="5"/>
  <c r="D19" i="5" s="1"/>
  <c r="F21" i="5"/>
  <c r="I20" i="5"/>
  <c r="B20" i="5" s="1"/>
  <c r="I42" i="3"/>
  <c r="L37" i="3"/>
  <c r="F40" i="3"/>
  <c r="F35" i="3"/>
  <c r="I41" i="3"/>
  <c r="H33" i="3"/>
  <c r="I37" i="3"/>
  <c r="E37" i="3"/>
  <c r="G34" i="3"/>
  <c r="F33" i="3"/>
  <c r="I40" i="3"/>
  <c r="B35" i="3"/>
  <c r="E43" i="3"/>
  <c r="H38" i="3"/>
  <c r="D35" i="3"/>
  <c r="L38" i="3"/>
  <c r="G42" i="3"/>
  <c r="J41" i="3"/>
  <c r="C35" i="3"/>
  <c r="I38" i="3"/>
  <c r="F43" i="3"/>
  <c r="D37" i="3"/>
  <c r="B34" i="3"/>
  <c r="C33" i="3"/>
  <c r="J36" i="3"/>
  <c r="D41" i="3"/>
  <c r="L36" i="3"/>
  <c r="J34" i="3"/>
  <c r="F37" i="3"/>
  <c r="I35" i="3"/>
  <c r="C39" i="3"/>
  <c r="J37" i="3"/>
  <c r="I43" i="3"/>
  <c r="K38" i="3"/>
  <c r="D39" i="3"/>
  <c r="K40" i="3"/>
  <c r="G33" i="3"/>
  <c r="E42" i="3"/>
  <c r="J42" i="3"/>
  <c r="L39" i="3"/>
  <c r="B37" i="3"/>
  <c r="L41" i="3"/>
  <c r="L34" i="3"/>
  <c r="D43" i="3"/>
  <c r="J40" i="3"/>
  <c r="C38" i="3"/>
  <c r="C43" i="3"/>
  <c r="D33" i="3"/>
  <c r="B40" i="3"/>
  <c r="K43" i="3"/>
  <c r="B39" i="3"/>
  <c r="B42" i="3"/>
  <c r="L40" i="3"/>
  <c r="J35" i="3"/>
  <c r="J38" i="3"/>
  <c r="B33" i="3"/>
  <c r="G36" i="3"/>
  <c r="E33" i="3"/>
  <c r="I39" i="3"/>
  <c r="E38" i="3"/>
  <c r="L42" i="3"/>
  <c r="H39" i="3"/>
  <c r="E41" i="3"/>
  <c r="H37" i="3"/>
  <c r="C37" i="3"/>
  <c r="I34" i="3"/>
  <c r="J33" i="3"/>
  <c r="D42" i="3"/>
  <c r="F38" i="3"/>
  <c r="H40" i="3"/>
  <c r="G40" i="3"/>
  <c r="K33" i="3"/>
  <c r="L43" i="3"/>
  <c r="I33" i="3"/>
  <c r="D34" i="3"/>
  <c r="B38" i="3"/>
  <c r="F42" i="3"/>
  <c r="C40" i="3"/>
  <c r="H41" i="3"/>
  <c r="G43" i="3"/>
  <c r="J39" i="3"/>
  <c r="G39" i="3"/>
  <c r="L35" i="3"/>
  <c r="F36" i="3"/>
  <c r="H35" i="3"/>
  <c r="J43" i="3"/>
  <c r="G41" i="3"/>
  <c r="C34" i="3"/>
  <c r="I36" i="3"/>
  <c r="H42" i="3"/>
  <c r="K35" i="3"/>
  <c r="D36" i="3"/>
  <c r="E40" i="3"/>
  <c r="L33" i="3"/>
  <c r="K36" i="3"/>
  <c r="G35" i="3"/>
  <c r="K34" i="3"/>
  <c r="K41" i="3"/>
  <c r="G38" i="3"/>
  <c r="K42" i="3"/>
  <c r="H34" i="3"/>
  <c r="H43" i="3"/>
  <c r="G37" i="3"/>
  <c r="F34" i="3"/>
  <c r="E35" i="3"/>
  <c r="F41" i="3"/>
  <c r="E39" i="3"/>
  <c r="F39" i="3"/>
  <c r="E34" i="3"/>
  <c r="C36" i="3"/>
  <c r="C41" i="3"/>
  <c r="D40" i="3"/>
  <c r="K39" i="3"/>
  <c r="B41" i="3"/>
  <c r="E36" i="3"/>
  <c r="D38" i="3"/>
  <c r="K37" i="3"/>
  <c r="B43" i="3"/>
  <c r="B36" i="3"/>
  <c r="C42" i="3"/>
  <c r="B62" i="3" l="1" a="1"/>
  <c r="H46" i="5"/>
  <c r="K45" i="5"/>
  <c r="D45" i="5" s="1"/>
  <c r="F47" i="5"/>
  <c r="I46" i="5"/>
  <c r="B46" i="5" s="1"/>
  <c r="F22" i="5"/>
  <c r="I21" i="5"/>
  <c r="B21" i="5" s="1"/>
  <c r="G22" i="5"/>
  <c r="J21" i="5"/>
  <c r="C21" i="5" s="1"/>
  <c r="H21" i="5"/>
  <c r="K20" i="5"/>
  <c r="D20" i="5" s="1"/>
  <c r="G47" i="5"/>
  <c r="J46" i="5"/>
  <c r="C46" i="5" s="1"/>
  <c r="B46" i="3" a="1"/>
  <c r="J46" i="3" s="1"/>
  <c r="L67" i="3" l="1"/>
  <c r="L9" i="27" s="1"/>
  <c r="J67" i="3"/>
  <c r="J9" i="27" s="1"/>
  <c r="I70" i="3"/>
  <c r="I12" i="27" s="1"/>
  <c r="E67" i="3"/>
  <c r="E9" i="27" s="1"/>
  <c r="C67" i="3"/>
  <c r="C9" i="27" s="1"/>
  <c r="B67" i="3"/>
  <c r="B9" i="27" s="1"/>
  <c r="L66" i="3"/>
  <c r="L8" i="27" s="1"/>
  <c r="K66" i="3"/>
  <c r="K8" i="27" s="1"/>
  <c r="F66" i="3"/>
  <c r="F8" i="27" s="1"/>
  <c r="D63" i="3"/>
  <c r="D5" i="27" s="1"/>
  <c r="I72" i="3"/>
  <c r="I14" i="27" s="1"/>
  <c r="B72" i="3"/>
  <c r="B14" i="27" s="1"/>
  <c r="C66" i="3"/>
  <c r="C8" i="27" s="1"/>
  <c r="B66" i="3"/>
  <c r="B8" i="27" s="1"/>
  <c r="L65" i="3"/>
  <c r="L7" i="27" s="1"/>
  <c r="K65" i="3"/>
  <c r="K7" i="27" s="1"/>
  <c r="J65" i="3"/>
  <c r="J7" i="27" s="1"/>
  <c r="L64" i="3"/>
  <c r="L6" i="27" s="1"/>
  <c r="J64" i="3"/>
  <c r="J6" i="27" s="1"/>
  <c r="I64" i="3"/>
  <c r="I6" i="27" s="1"/>
  <c r="D64" i="3"/>
  <c r="D6" i="27" s="1"/>
  <c r="B62" i="3"/>
  <c r="B4" i="27" s="1"/>
  <c r="H71" i="3"/>
  <c r="H13" i="27" s="1"/>
  <c r="F72" i="3"/>
  <c r="F14" i="27" s="1"/>
  <c r="D71" i="3"/>
  <c r="D13" i="27" s="1"/>
  <c r="J70" i="3"/>
  <c r="J12" i="27" s="1"/>
  <c r="F70" i="3"/>
  <c r="F12" i="27" s="1"/>
  <c r="B69" i="3"/>
  <c r="B11" i="27" s="1"/>
  <c r="H68" i="3"/>
  <c r="H10" i="27" s="1"/>
  <c r="D68" i="3"/>
  <c r="D10" i="27" s="1"/>
  <c r="I65" i="3"/>
  <c r="I7" i="27" s="1"/>
  <c r="H65" i="3"/>
  <c r="H7" i="27" s="1"/>
  <c r="G65" i="3"/>
  <c r="G7" i="27" s="1"/>
  <c r="F65" i="3"/>
  <c r="F7" i="27" s="1"/>
  <c r="E65" i="3"/>
  <c r="E7" i="27" s="1"/>
  <c r="D65" i="3"/>
  <c r="D7" i="27" s="1"/>
  <c r="C65" i="3"/>
  <c r="C7" i="27" s="1"/>
  <c r="B65" i="3"/>
  <c r="B7" i="27" s="1"/>
  <c r="K64" i="3"/>
  <c r="K6" i="27" s="1"/>
  <c r="H64" i="3"/>
  <c r="H6" i="27" s="1"/>
  <c r="G64" i="3"/>
  <c r="G6" i="27" s="1"/>
  <c r="E64" i="3"/>
  <c r="E6" i="27" s="1"/>
  <c r="I62" i="3"/>
  <c r="I4" i="27" s="1"/>
  <c r="L72" i="3"/>
  <c r="L14" i="27" s="1"/>
  <c r="E62" i="3"/>
  <c r="E4" i="27" s="1"/>
  <c r="C72" i="3"/>
  <c r="C14" i="27" s="1"/>
  <c r="J71" i="3"/>
  <c r="J13" i="27" s="1"/>
  <c r="C64" i="3"/>
  <c r="C6" i="27" s="1"/>
  <c r="B64" i="3"/>
  <c r="B6" i="27" s="1"/>
  <c r="L63" i="3"/>
  <c r="L5" i="27" s="1"/>
  <c r="K63" i="3"/>
  <c r="K5" i="27" s="1"/>
  <c r="J63" i="3"/>
  <c r="J5" i="27" s="1"/>
  <c r="I63" i="3"/>
  <c r="I5" i="27" s="1"/>
  <c r="H63" i="3"/>
  <c r="H5" i="27" s="1"/>
  <c r="G63" i="3"/>
  <c r="G5" i="27" s="1"/>
  <c r="F63" i="3"/>
  <c r="F5" i="27" s="1"/>
  <c r="E63" i="3"/>
  <c r="E5" i="27" s="1"/>
  <c r="G62" i="3"/>
  <c r="G4" i="27" s="1"/>
  <c r="H70" i="3"/>
  <c r="H12" i="27" s="1"/>
  <c r="L70" i="3"/>
  <c r="L12" i="27" s="1"/>
  <c r="L69" i="3"/>
  <c r="L11" i="27" s="1"/>
  <c r="K69" i="3"/>
  <c r="K11" i="27" s="1"/>
  <c r="F69" i="3"/>
  <c r="F11" i="27" s="1"/>
  <c r="H62" i="3"/>
  <c r="H4" i="27" s="1"/>
  <c r="E71" i="3"/>
  <c r="E13" i="27" s="1"/>
  <c r="C70" i="3"/>
  <c r="C12" i="27" s="1"/>
  <c r="H69" i="3"/>
  <c r="H11" i="27" s="1"/>
  <c r="J68" i="3"/>
  <c r="J10" i="27" s="1"/>
  <c r="I68" i="3"/>
  <c r="I10" i="27" s="1"/>
  <c r="F68" i="3"/>
  <c r="F10" i="27" s="1"/>
  <c r="I67" i="3"/>
  <c r="I9" i="27" s="1"/>
  <c r="K70" i="3"/>
  <c r="K12" i="27" s="1"/>
  <c r="D69" i="3"/>
  <c r="D11" i="27" s="1"/>
  <c r="L68" i="3"/>
  <c r="L10" i="27" s="1"/>
  <c r="K68" i="3"/>
  <c r="K10" i="27" s="1"/>
  <c r="G68" i="3"/>
  <c r="G10" i="27" s="1"/>
  <c r="K72" i="3"/>
  <c r="K14" i="27" s="1"/>
  <c r="G72" i="3"/>
  <c r="G14" i="27" s="1"/>
  <c r="L71" i="3"/>
  <c r="L13" i="27" s="1"/>
  <c r="D67" i="3"/>
  <c r="D9" i="27" s="1"/>
  <c r="I66" i="3"/>
  <c r="I8" i="27" s="1"/>
  <c r="G66" i="3"/>
  <c r="G8" i="27" s="1"/>
  <c r="E66" i="3"/>
  <c r="E8" i="27" s="1"/>
  <c r="D66" i="3"/>
  <c r="D8" i="27" s="1"/>
  <c r="F62" i="3"/>
  <c r="F4" i="27" s="1"/>
  <c r="J72" i="3"/>
  <c r="J14" i="27" s="1"/>
  <c r="D72" i="3"/>
  <c r="D14" i="27" s="1"/>
  <c r="F64" i="3"/>
  <c r="F6" i="27" s="1"/>
  <c r="C63" i="3"/>
  <c r="C5" i="27" s="1"/>
  <c r="B63" i="3"/>
  <c r="B5" i="27" s="1"/>
  <c r="D62" i="3"/>
  <c r="D4" i="27" s="1"/>
  <c r="C71" i="3"/>
  <c r="C13" i="27" s="1"/>
  <c r="G70" i="3"/>
  <c r="G12" i="27" s="1"/>
  <c r="E69" i="3"/>
  <c r="E11" i="27" s="1"/>
  <c r="C69" i="3"/>
  <c r="C11" i="27" s="1"/>
  <c r="E68" i="3"/>
  <c r="E10" i="27" s="1"/>
  <c r="K62" i="3"/>
  <c r="K4" i="27" s="1"/>
  <c r="C68" i="3"/>
  <c r="C10" i="27" s="1"/>
  <c r="F67" i="3"/>
  <c r="F9" i="27" s="1"/>
  <c r="L62" i="3"/>
  <c r="L4" i="27" s="1"/>
  <c r="J62" i="3"/>
  <c r="J4" i="27" s="1"/>
  <c r="H72" i="3"/>
  <c r="H14" i="27" s="1"/>
  <c r="E72" i="3"/>
  <c r="E14" i="27" s="1"/>
  <c r="K71" i="3"/>
  <c r="K13" i="27" s="1"/>
  <c r="I71" i="3"/>
  <c r="I13" i="27" s="1"/>
  <c r="G71" i="3"/>
  <c r="G13" i="27" s="1"/>
  <c r="E70" i="3"/>
  <c r="E12" i="27" s="1"/>
  <c r="D70" i="3"/>
  <c r="D12" i="27" s="1"/>
  <c r="B70" i="3"/>
  <c r="B12" i="27" s="1"/>
  <c r="J69" i="3"/>
  <c r="J11" i="27" s="1"/>
  <c r="I69" i="3"/>
  <c r="I11" i="27" s="1"/>
  <c r="G69" i="3"/>
  <c r="G11" i="27" s="1"/>
  <c r="B68" i="3"/>
  <c r="B10" i="27" s="1"/>
  <c r="K67" i="3"/>
  <c r="K9" i="27" s="1"/>
  <c r="F71" i="3"/>
  <c r="F13" i="27" s="1"/>
  <c r="B71" i="3"/>
  <c r="B13" i="27" s="1"/>
  <c r="H67" i="3"/>
  <c r="H9" i="27" s="1"/>
  <c r="G67" i="3"/>
  <c r="G9" i="27" s="1"/>
  <c r="J66" i="3"/>
  <c r="J8" i="27" s="1"/>
  <c r="H66" i="3"/>
  <c r="H8" i="27" s="1"/>
  <c r="C62" i="3"/>
  <c r="C4" i="27" s="1"/>
  <c r="G23" i="5"/>
  <c r="J22" i="5"/>
  <c r="C22" i="5" s="1"/>
  <c r="F23" i="5"/>
  <c r="I22" i="5"/>
  <c r="B22" i="5" s="1"/>
  <c r="G48" i="5"/>
  <c r="J47" i="5"/>
  <c r="C47" i="5" s="1"/>
  <c r="F48" i="5"/>
  <c r="I47" i="5"/>
  <c r="B47" i="5" s="1"/>
  <c r="H22" i="5"/>
  <c r="K21" i="5"/>
  <c r="D21" i="5" s="1"/>
  <c r="H47" i="5"/>
  <c r="K46" i="5"/>
  <c r="D46" i="5" s="1"/>
  <c r="C46" i="3"/>
  <c r="F46" i="3"/>
  <c r="D46" i="3"/>
  <c r="I46" i="3"/>
  <c r="G46" i="3"/>
  <c r="K46" i="3"/>
  <c r="E46" i="3"/>
  <c r="L46" i="3"/>
  <c r="B46" i="3"/>
  <c r="H46" i="3"/>
  <c r="R5" i="27" l="1"/>
  <c r="Q5" i="27"/>
  <c r="Q11" i="27"/>
  <c r="R11" i="27"/>
  <c r="P5" i="27"/>
  <c r="O5" i="27"/>
  <c r="P10" i="27"/>
  <c r="R13" i="27"/>
  <c r="M4" i="27"/>
  <c r="O10" i="27"/>
  <c r="R10" i="27"/>
  <c r="Q10" i="27"/>
  <c r="M12" i="27"/>
  <c r="Q4" i="27"/>
  <c r="M10" i="27"/>
  <c r="R4" i="27"/>
  <c r="Q13" i="27"/>
  <c r="R9" i="27"/>
  <c r="M9" i="27"/>
  <c r="R8" i="27"/>
  <c r="M14" i="27"/>
  <c r="R7" i="27"/>
  <c r="Q7" i="27"/>
  <c r="R6" i="27"/>
  <c r="P6" i="27"/>
  <c r="M13" i="27"/>
  <c r="M8" i="27"/>
  <c r="M5" i="27"/>
  <c r="O4" i="27"/>
  <c r="P4" i="27"/>
  <c r="O13" i="27"/>
  <c r="P13" i="27"/>
  <c r="Q9" i="27"/>
  <c r="O9" i="27"/>
  <c r="P9" i="27"/>
  <c r="Q12" i="27"/>
  <c r="P12" i="27"/>
  <c r="O12" i="27"/>
  <c r="R12" i="27"/>
  <c r="P8" i="27"/>
  <c r="Q8" i="27"/>
  <c r="O8" i="27"/>
  <c r="Q14" i="27"/>
  <c r="O14" i="27"/>
  <c r="P14" i="27"/>
  <c r="R14" i="27"/>
  <c r="P7" i="27"/>
  <c r="M7" i="27"/>
  <c r="O7" i="27"/>
  <c r="O6" i="27"/>
  <c r="Q6" i="27"/>
  <c r="M6" i="27"/>
  <c r="M11" i="27"/>
  <c r="P11" i="27"/>
  <c r="O11" i="27"/>
  <c r="G49" i="5"/>
  <c r="J48" i="5"/>
  <c r="C48" i="5" s="1"/>
  <c r="F49" i="5"/>
  <c r="I48" i="5"/>
  <c r="B48" i="5" s="1"/>
  <c r="F24" i="5"/>
  <c r="I23" i="5"/>
  <c r="B23" i="5" s="1"/>
  <c r="H48" i="5"/>
  <c r="K47" i="5"/>
  <c r="D47" i="5" s="1"/>
  <c r="H23" i="5"/>
  <c r="K22" i="5"/>
  <c r="D22" i="5" s="1"/>
  <c r="G24" i="5"/>
  <c r="J23" i="5"/>
  <c r="C23" i="5" s="1"/>
  <c r="B17" i="27" a="1"/>
  <c r="S5" i="27" l="1"/>
  <c r="S10" i="27"/>
  <c r="S4" i="27"/>
  <c r="S7" i="27"/>
  <c r="S9" i="27"/>
  <c r="S13" i="27"/>
  <c r="I21" i="27" a="1"/>
  <c r="H21" i="27" a="1"/>
  <c r="H22" i="27" s="1"/>
  <c r="G21" i="27" a="1"/>
  <c r="G22" i="27" s="1"/>
  <c r="C21" i="27" a="1"/>
  <c r="B21" i="27" a="1"/>
  <c r="E21" i="27" a="1"/>
  <c r="D21" i="27" a="1"/>
  <c r="D22" i="27" s="1"/>
  <c r="F21" i="27" a="1"/>
  <c r="S6" i="27"/>
  <c r="S11" i="27"/>
  <c r="S12" i="27"/>
  <c r="S8" i="27"/>
  <c r="S14" i="27"/>
  <c r="H49" i="5"/>
  <c r="K48" i="5"/>
  <c r="D48" i="5" s="1"/>
  <c r="F25" i="5"/>
  <c r="I24" i="5"/>
  <c r="B24" i="5" s="1"/>
  <c r="G25" i="5"/>
  <c r="J24" i="5"/>
  <c r="C24" i="5" s="1"/>
  <c r="F50" i="5"/>
  <c r="I49" i="5"/>
  <c r="B49" i="5" s="1"/>
  <c r="H24" i="5"/>
  <c r="K23" i="5"/>
  <c r="D23" i="5" s="1"/>
  <c r="G50" i="5"/>
  <c r="J49" i="5"/>
  <c r="C49" i="5" s="1"/>
  <c r="I17" i="27"/>
  <c r="B17" i="27"/>
  <c r="H17" i="27"/>
  <c r="F17" i="27"/>
  <c r="L17" i="27"/>
  <c r="D17" i="27"/>
  <c r="K17" i="27"/>
  <c r="C17" i="27"/>
  <c r="G17" i="27"/>
  <c r="E17" i="27"/>
  <c r="J17" i="27"/>
  <c r="I27" i="27" l="1"/>
  <c r="I29" i="27"/>
  <c r="I23" i="27"/>
  <c r="I25" i="27"/>
  <c r="I31" i="27"/>
  <c r="I21" i="27"/>
  <c r="I26" i="27"/>
  <c r="H26" i="27"/>
  <c r="H27" i="27"/>
  <c r="H29" i="27"/>
  <c r="H23" i="27"/>
  <c r="H25" i="27"/>
  <c r="H31" i="27"/>
  <c r="H21" i="27"/>
  <c r="G27" i="27"/>
  <c r="G29" i="27"/>
  <c r="G23" i="27"/>
  <c r="G25" i="27"/>
  <c r="G31" i="27"/>
  <c r="G21" i="27"/>
  <c r="G26" i="27"/>
  <c r="C27" i="27"/>
  <c r="C29" i="27"/>
  <c r="C25" i="27"/>
  <c r="C31" i="27"/>
  <c r="C21" i="27"/>
  <c r="C26" i="27"/>
  <c r="C23" i="27"/>
  <c r="B27" i="27"/>
  <c r="B29" i="27"/>
  <c r="B23" i="27"/>
  <c r="B25" i="27"/>
  <c r="B31" i="27"/>
  <c r="B21" i="27"/>
  <c r="B26" i="27"/>
  <c r="E27" i="27"/>
  <c r="E29" i="27"/>
  <c r="E23" i="27"/>
  <c r="E25" i="27"/>
  <c r="E31" i="27"/>
  <c r="E21" i="27"/>
  <c r="E26" i="27"/>
  <c r="D27" i="27"/>
  <c r="D29" i="27"/>
  <c r="D23" i="27"/>
  <c r="D25" i="27"/>
  <c r="D31" i="27"/>
  <c r="D21" i="27"/>
  <c r="D26" i="27"/>
  <c r="F26" i="27"/>
  <c r="F27" i="27"/>
  <c r="F29" i="27"/>
  <c r="F23" i="27"/>
  <c r="F25" i="27"/>
  <c r="F31" i="27"/>
  <c r="F21" i="27"/>
  <c r="I22" i="27"/>
  <c r="I30" i="27"/>
  <c r="I24" i="27"/>
  <c r="I28" i="27"/>
  <c r="H30" i="27"/>
  <c r="H28" i="27"/>
  <c r="H24" i="27"/>
  <c r="G30" i="27"/>
  <c r="G28" i="27"/>
  <c r="G24" i="27"/>
  <c r="C22" i="27"/>
  <c r="C30" i="27"/>
  <c r="C28" i="27"/>
  <c r="C24" i="27"/>
  <c r="B22" i="27"/>
  <c r="B30" i="27"/>
  <c r="B24" i="27"/>
  <c r="B28" i="27"/>
  <c r="E22" i="27"/>
  <c r="E30" i="27"/>
  <c r="E28" i="27"/>
  <c r="E24" i="27"/>
  <c r="D30" i="27"/>
  <c r="D24" i="27"/>
  <c r="D28" i="27"/>
  <c r="F30" i="27"/>
  <c r="F24" i="27"/>
  <c r="F28" i="27"/>
  <c r="F22" i="27"/>
  <c r="F51" i="5"/>
  <c r="I50" i="5"/>
  <c r="B50" i="5" s="1"/>
  <c r="M17" i="27"/>
  <c r="G26" i="5"/>
  <c r="J25" i="5"/>
  <c r="C25" i="5" s="1"/>
  <c r="G51" i="5"/>
  <c r="J50" i="5"/>
  <c r="C50" i="5" s="1"/>
  <c r="F26" i="5"/>
  <c r="I25" i="5"/>
  <c r="B25" i="5" s="1"/>
  <c r="H25" i="5"/>
  <c r="K24" i="5"/>
  <c r="D24" i="5" s="1"/>
  <c r="H50" i="5"/>
  <c r="K49" i="5"/>
  <c r="D49" i="5" s="1"/>
  <c r="Q17" i="27"/>
  <c r="R17" i="27"/>
  <c r="P17" i="27"/>
  <c r="E42" i="27" a="1"/>
  <c r="O17" i="27"/>
  <c r="E32" i="27" l="1"/>
  <c r="C32" i="27"/>
  <c r="D32" i="27"/>
  <c r="F32" i="27"/>
  <c r="I32" i="27"/>
  <c r="G32" i="27"/>
  <c r="H32" i="27"/>
  <c r="B32" i="27"/>
  <c r="H51" i="5"/>
  <c r="K50" i="5"/>
  <c r="D50" i="5" s="1"/>
  <c r="G52" i="5"/>
  <c r="J51" i="5"/>
  <c r="C51" i="5" s="1"/>
  <c r="G27" i="5"/>
  <c r="J27" i="5" s="1"/>
  <c r="C27" i="5" s="1"/>
  <c r="J26" i="5"/>
  <c r="C26" i="5" s="1"/>
  <c r="H26" i="5"/>
  <c r="K25" i="5"/>
  <c r="D25" i="5" s="1"/>
  <c r="F27" i="5"/>
  <c r="I27" i="5" s="1"/>
  <c r="B27" i="5" s="1"/>
  <c r="I26" i="5"/>
  <c r="B26" i="5" s="1"/>
  <c r="F52" i="5"/>
  <c r="I51" i="5"/>
  <c r="B51" i="5" s="1"/>
  <c r="E43" i="27"/>
  <c r="G43" i="27" s="1"/>
  <c r="E42" i="27"/>
  <c r="G42" i="27" s="1"/>
  <c r="E44" i="27"/>
  <c r="G44" i="27" s="1"/>
  <c r="E45" i="27"/>
  <c r="G45" i="27" s="1"/>
  <c r="C42" i="27" l="1"/>
  <c r="H27" i="5"/>
  <c r="K27" i="5" s="1"/>
  <c r="D27" i="5" s="1"/>
  <c r="K26" i="5"/>
  <c r="D26" i="5" s="1"/>
  <c r="F53" i="5"/>
  <c r="I52" i="5"/>
  <c r="B52" i="5" s="1"/>
  <c r="G53" i="5"/>
  <c r="J52" i="5"/>
  <c r="C52" i="5" s="1"/>
  <c r="H52" i="5"/>
  <c r="K51" i="5"/>
  <c r="D51" i="5" s="1"/>
  <c r="X39" i="3"/>
  <c r="Q32" i="3"/>
  <c r="P31" i="3"/>
  <c r="Y40" i="3"/>
  <c r="V37" i="3"/>
  <c r="W38" i="3"/>
  <c r="T35" i="3"/>
  <c r="R33" i="3"/>
  <c r="S34" i="3"/>
  <c r="U36" i="3"/>
  <c r="O30" i="3"/>
  <c r="H53" i="5" l="1"/>
  <c r="K52" i="5"/>
  <c r="D52" i="5" s="1"/>
  <c r="F54" i="5"/>
  <c r="I53" i="5"/>
  <c r="B53" i="5" s="1"/>
  <c r="G54" i="5"/>
  <c r="J53" i="5"/>
  <c r="C53" i="5" s="1"/>
  <c r="B4" i="3" a="1"/>
  <c r="I6" i="3" s="1"/>
  <c r="G55" i="5" l="1"/>
  <c r="J54" i="5"/>
  <c r="C54" i="5" s="1"/>
  <c r="F55" i="5"/>
  <c r="I54" i="5"/>
  <c r="B54" i="5" s="1"/>
  <c r="H54" i="5"/>
  <c r="K53" i="5"/>
  <c r="D53" i="5" s="1"/>
  <c r="H11" i="3"/>
  <c r="I4" i="3"/>
  <c r="E7" i="3"/>
  <c r="D10" i="3"/>
  <c r="J10" i="3"/>
  <c r="I14" i="3"/>
  <c r="K14" i="3"/>
  <c r="H9" i="3"/>
  <c r="G11" i="3"/>
  <c r="E5" i="3"/>
  <c r="D9" i="3"/>
  <c r="L12" i="3"/>
  <c r="L10" i="3"/>
  <c r="J11" i="3"/>
  <c r="H14" i="3"/>
  <c r="K13" i="3"/>
  <c r="B5" i="3"/>
  <c r="D14" i="3"/>
  <c r="L14" i="3"/>
  <c r="E9" i="3"/>
  <c r="H6" i="3"/>
  <c r="E8" i="3"/>
  <c r="E4" i="3"/>
  <c r="G4" i="3"/>
  <c r="I8" i="3"/>
  <c r="B12" i="3"/>
  <c r="L5" i="3"/>
  <c r="B14" i="3"/>
  <c r="J8" i="3"/>
  <c r="I10" i="3"/>
  <c r="B8" i="3"/>
  <c r="L9" i="3"/>
  <c r="C9" i="3"/>
  <c r="D11" i="3"/>
  <c r="K7" i="3"/>
  <c r="F13" i="3"/>
  <c r="B6" i="3"/>
  <c r="H7" i="3"/>
  <c r="E6" i="3"/>
  <c r="D4" i="3"/>
  <c r="J9" i="3"/>
  <c r="K5" i="3"/>
  <c r="G14" i="3"/>
  <c r="I9" i="3"/>
  <c r="I5" i="3"/>
  <c r="F10" i="3"/>
  <c r="G7" i="3"/>
  <c r="I12" i="3"/>
  <c r="D5" i="3"/>
  <c r="K11" i="3"/>
  <c r="I11" i="3"/>
  <c r="K12" i="3"/>
  <c r="I13" i="3"/>
  <c r="F9" i="3"/>
  <c r="K6" i="3"/>
  <c r="D6" i="3"/>
  <c r="G9" i="3"/>
  <c r="F11" i="3"/>
  <c r="B9" i="3"/>
  <c r="K4" i="3"/>
  <c r="F5" i="3"/>
  <c r="C4" i="3"/>
  <c r="C13" i="3"/>
  <c r="L6" i="3"/>
  <c r="G5" i="3"/>
  <c r="H4" i="3"/>
  <c r="E14" i="3"/>
  <c r="C10" i="3"/>
  <c r="B7" i="3"/>
  <c r="H13" i="3"/>
  <c r="C7" i="3"/>
  <c r="D12" i="3"/>
  <c r="F8" i="3"/>
  <c r="L11" i="3"/>
  <c r="H5" i="3"/>
  <c r="B13" i="3"/>
  <c r="K8" i="3"/>
  <c r="E12" i="3"/>
  <c r="F7" i="3"/>
  <c r="H8" i="3"/>
  <c r="C12" i="3"/>
  <c r="B10" i="3"/>
  <c r="G8" i="3"/>
  <c r="F4" i="3"/>
  <c r="D8" i="3"/>
  <c r="L4" i="3"/>
  <c r="F14" i="3"/>
  <c r="K10" i="3"/>
  <c r="L13" i="3"/>
  <c r="J5" i="3"/>
  <c r="G10" i="3"/>
  <c r="D13" i="3"/>
  <c r="J7" i="3"/>
  <c r="H12" i="3"/>
  <c r="F6" i="3"/>
  <c r="B11" i="3"/>
  <c r="J13" i="3"/>
  <c r="E10" i="3"/>
  <c r="D7" i="3"/>
  <c r="H10" i="3"/>
  <c r="G6" i="3"/>
  <c r="K9" i="3"/>
  <c r="C5" i="3"/>
  <c r="J14" i="3"/>
  <c r="F12" i="3"/>
  <c r="C14" i="3"/>
  <c r="L8" i="3"/>
  <c r="E13" i="3"/>
  <c r="G13" i="3"/>
  <c r="J12" i="3"/>
  <c r="I7" i="3"/>
  <c r="C8" i="3"/>
  <c r="C6" i="3"/>
  <c r="G12" i="3"/>
  <c r="L7" i="3"/>
  <c r="E11" i="3"/>
  <c r="C11" i="3"/>
  <c r="J4" i="3"/>
  <c r="J6" i="3"/>
  <c r="B4" i="3"/>
  <c r="H55" i="5" l="1"/>
  <c r="K54" i="5"/>
  <c r="D54" i="5" s="1"/>
  <c r="F56" i="5"/>
  <c r="I55" i="5"/>
  <c r="B55" i="5" s="1"/>
  <c r="G56" i="5"/>
  <c r="J55" i="5"/>
  <c r="C55" i="5" s="1"/>
  <c r="G57" i="5" l="1"/>
  <c r="J56" i="5"/>
  <c r="C56" i="5" s="1"/>
  <c r="F57" i="5"/>
  <c r="I56" i="5"/>
  <c r="B56" i="5" s="1"/>
  <c r="H56" i="5"/>
  <c r="K55" i="5"/>
  <c r="D55" i="5" s="1"/>
  <c r="H57" i="5" l="1"/>
  <c r="K56" i="5"/>
  <c r="D56" i="5" s="1"/>
  <c r="F58" i="5"/>
  <c r="I57" i="5"/>
  <c r="B57" i="5" s="1"/>
  <c r="G58" i="5"/>
  <c r="J57" i="5"/>
  <c r="C57" i="5" s="1"/>
  <c r="O29" i="27"/>
  <c r="O30" i="27"/>
  <c r="O28" i="27"/>
  <c r="O22" i="27"/>
  <c r="K31" i="27"/>
  <c r="O27" i="27"/>
  <c r="O25" i="27"/>
  <c r="O21" i="27"/>
  <c r="O24" i="27"/>
  <c r="O26" i="27"/>
  <c r="O31" i="27"/>
  <c r="O23" i="27"/>
  <c r="K26" i="27"/>
  <c r="K23" i="27"/>
  <c r="K28" i="27"/>
  <c r="P23" i="27"/>
  <c r="K25" i="27"/>
  <c r="K21" i="27"/>
  <c r="K29" i="27"/>
  <c r="K27" i="27"/>
  <c r="K24" i="27"/>
  <c r="P21" i="27"/>
  <c r="K30" i="27"/>
  <c r="K22" i="27"/>
  <c r="L24" i="27"/>
  <c r="P24" i="27"/>
  <c r="P26" i="27"/>
  <c r="P27" i="27"/>
  <c r="L27" i="27"/>
  <c r="L29" i="27"/>
  <c r="L22" i="27"/>
  <c r="L25" i="27"/>
  <c r="L28" i="27"/>
  <c r="L30" i="27"/>
  <c r="P29" i="27"/>
  <c r="L31" i="27"/>
  <c r="L23" i="27"/>
  <c r="L21" i="27"/>
  <c r="L26" i="27"/>
  <c r="P22" i="27"/>
  <c r="P28" i="27"/>
  <c r="P25" i="27"/>
  <c r="P31" i="27"/>
  <c r="P30" i="27"/>
  <c r="M30" i="27"/>
  <c r="M31" i="27"/>
  <c r="R22" i="27"/>
  <c r="Q30" i="27"/>
  <c r="M23" i="27"/>
  <c r="M25" i="27"/>
  <c r="M27" i="27"/>
  <c r="R23" i="27"/>
  <c r="M21" i="27"/>
  <c r="Q31" i="27"/>
  <c r="Q28" i="27"/>
  <c r="M28" i="27"/>
  <c r="Q24" i="27"/>
  <c r="M22" i="27"/>
  <c r="M29" i="27"/>
  <c r="Q27" i="27"/>
  <c r="M26" i="27"/>
  <c r="R24" i="27"/>
  <c r="M24" i="27"/>
  <c r="Q22" i="27"/>
  <c r="Q25" i="27"/>
  <c r="Q21" i="27"/>
  <c r="Q23" i="27"/>
  <c r="R28" i="27"/>
  <c r="Q26" i="27"/>
  <c r="Q29" i="27"/>
  <c r="R29" i="27"/>
  <c r="N28" i="27"/>
  <c r="R26" i="27"/>
  <c r="R25" i="27"/>
  <c r="N24" i="27"/>
  <c r="R21" i="27"/>
  <c r="R30" i="27"/>
  <c r="R27" i="27"/>
  <c r="N23" i="27"/>
  <c r="R31" i="27"/>
  <c r="N26" i="27"/>
  <c r="N31" i="27"/>
  <c r="N30" i="27"/>
  <c r="N22" i="27"/>
  <c r="N21" i="27"/>
  <c r="N29" i="27"/>
  <c r="N27" i="27"/>
  <c r="N25" i="27"/>
  <c r="G59" i="5" l="1"/>
  <c r="J58" i="5"/>
  <c r="C58" i="5" s="1"/>
  <c r="F59" i="5"/>
  <c r="I58" i="5"/>
  <c r="B58" i="5" s="1"/>
  <c r="H58" i="5"/>
  <c r="K57" i="5"/>
  <c r="D57" i="5" s="1"/>
  <c r="H59" i="5" l="1"/>
  <c r="K58" i="5"/>
  <c r="D58" i="5" s="1"/>
  <c r="F60" i="5"/>
  <c r="I59" i="5"/>
  <c r="B59" i="5" s="1"/>
  <c r="G60" i="5"/>
  <c r="J59" i="5"/>
  <c r="C59" i="5" s="1"/>
  <c r="G61" i="5" l="1"/>
  <c r="J60" i="5"/>
  <c r="C60" i="5" s="1"/>
  <c r="F61" i="5"/>
  <c r="I60" i="5"/>
  <c r="B60" i="5" s="1"/>
  <c r="H60" i="5"/>
  <c r="K59" i="5"/>
  <c r="D59" i="5" s="1"/>
  <c r="H61" i="5" l="1"/>
  <c r="K60" i="5"/>
  <c r="D60" i="5" s="1"/>
  <c r="F62" i="5"/>
  <c r="I61" i="5"/>
  <c r="B61" i="5" s="1"/>
  <c r="G62" i="5"/>
  <c r="J61" i="5"/>
  <c r="C61" i="5" s="1"/>
  <c r="G63" i="5" l="1"/>
  <c r="J62" i="5"/>
  <c r="C62" i="5" s="1"/>
  <c r="F63" i="5"/>
  <c r="I62" i="5"/>
  <c r="B62" i="5" s="1"/>
  <c r="H62" i="5"/>
  <c r="K61" i="5"/>
  <c r="D61" i="5" s="1"/>
  <c r="H63" i="5" l="1"/>
  <c r="K62" i="5"/>
  <c r="D62" i="5" s="1"/>
  <c r="F64" i="5"/>
  <c r="I63" i="5"/>
  <c r="B63" i="5" s="1"/>
  <c r="G64" i="5"/>
  <c r="J63" i="5"/>
  <c r="C63" i="5" s="1"/>
  <c r="G65" i="5" l="1"/>
  <c r="J64" i="5"/>
  <c r="C64" i="5" s="1"/>
  <c r="F65" i="5"/>
  <c r="I64" i="5"/>
  <c r="B64" i="5" s="1"/>
  <c r="H64" i="5"/>
  <c r="K63" i="5"/>
  <c r="D63" i="5" s="1"/>
  <c r="H65" i="5" l="1"/>
  <c r="K64" i="5"/>
  <c r="D64" i="5" s="1"/>
  <c r="F66" i="5"/>
  <c r="I65" i="5"/>
  <c r="B65" i="5" s="1"/>
  <c r="G66" i="5"/>
  <c r="J65" i="5"/>
  <c r="C65" i="5" s="1"/>
  <c r="G67" i="5" l="1"/>
  <c r="J66" i="5"/>
  <c r="C66" i="5" s="1"/>
  <c r="F67" i="5"/>
  <c r="I66" i="5"/>
  <c r="B66" i="5" s="1"/>
  <c r="H66" i="5"/>
  <c r="K65" i="5"/>
  <c r="D65" i="5" s="1"/>
  <c r="H67" i="5" l="1"/>
  <c r="K66" i="5"/>
  <c r="D66" i="5" s="1"/>
  <c r="F68" i="5"/>
  <c r="I67" i="5"/>
  <c r="B67" i="5" s="1"/>
  <c r="G68" i="5"/>
  <c r="J67" i="5"/>
  <c r="C67" i="5" s="1"/>
  <c r="G69" i="5" l="1"/>
  <c r="J68" i="5"/>
  <c r="C68" i="5" s="1"/>
  <c r="F69" i="5"/>
  <c r="I68" i="5"/>
  <c r="B68" i="5" s="1"/>
  <c r="H68" i="5"/>
  <c r="K67" i="5"/>
  <c r="D67" i="5" s="1"/>
  <c r="H69" i="5" l="1"/>
  <c r="K68" i="5"/>
  <c r="D68" i="5" s="1"/>
  <c r="F70" i="5"/>
  <c r="I69" i="5"/>
  <c r="B69" i="5" s="1"/>
  <c r="G70" i="5"/>
  <c r="J69" i="5"/>
  <c r="C69" i="5" s="1"/>
  <c r="G71" i="5" l="1"/>
  <c r="J70" i="5"/>
  <c r="C70" i="5" s="1"/>
  <c r="F71" i="5"/>
  <c r="I70" i="5"/>
  <c r="B70" i="5" s="1"/>
  <c r="H70" i="5"/>
  <c r="K69" i="5"/>
  <c r="D69" i="5" s="1"/>
  <c r="H71" i="5" l="1"/>
  <c r="K70" i="5"/>
  <c r="D70" i="5" s="1"/>
  <c r="F72" i="5"/>
  <c r="I71" i="5"/>
  <c r="B71" i="5" s="1"/>
  <c r="G72" i="5"/>
  <c r="J71" i="5"/>
  <c r="C71" i="5" s="1"/>
  <c r="G73" i="5" l="1"/>
  <c r="J72" i="5"/>
  <c r="C72" i="5" s="1"/>
  <c r="F73" i="5"/>
  <c r="I72" i="5"/>
  <c r="B72" i="5" s="1"/>
  <c r="H72" i="5"/>
  <c r="K71" i="5"/>
  <c r="D71" i="5" s="1"/>
  <c r="H73" i="5" l="1"/>
  <c r="K72" i="5"/>
  <c r="D72" i="5" s="1"/>
  <c r="F74" i="5"/>
  <c r="I73" i="5"/>
  <c r="B73" i="5" s="1"/>
  <c r="G74" i="5"/>
  <c r="J73" i="5"/>
  <c r="C73" i="5" s="1"/>
  <c r="G75" i="5" l="1"/>
  <c r="J74" i="5"/>
  <c r="C74" i="5" s="1"/>
  <c r="F75" i="5"/>
  <c r="I74" i="5"/>
  <c r="B74" i="5" s="1"/>
  <c r="H74" i="5"/>
  <c r="K73" i="5"/>
  <c r="D73" i="5" s="1"/>
  <c r="H75" i="5" l="1"/>
  <c r="K74" i="5"/>
  <c r="D74" i="5" s="1"/>
  <c r="F76" i="5"/>
  <c r="I75" i="5"/>
  <c r="B75" i="5" s="1"/>
  <c r="G76" i="5"/>
  <c r="J75" i="5"/>
  <c r="C75" i="5" s="1"/>
  <c r="G77" i="5" l="1"/>
  <c r="J76" i="5"/>
  <c r="C76" i="5" s="1"/>
  <c r="F77" i="5"/>
  <c r="I76" i="5"/>
  <c r="B76" i="5" s="1"/>
  <c r="H76" i="5"/>
  <c r="K75" i="5"/>
  <c r="D75" i="5" s="1"/>
  <c r="H77" i="5" l="1"/>
  <c r="K76" i="5"/>
  <c r="D76" i="5" s="1"/>
  <c r="F78" i="5"/>
  <c r="I77" i="5"/>
  <c r="B77" i="5" s="1"/>
  <c r="G78" i="5"/>
  <c r="J77" i="5"/>
  <c r="C77" i="5" s="1"/>
  <c r="J78" i="5" l="1"/>
  <c r="C78" i="5" s="1"/>
  <c r="I78" i="5"/>
  <c r="B78" i="5" s="1"/>
  <c r="H78" i="5"/>
  <c r="K77" i="5"/>
  <c r="D77" i="5" s="1"/>
  <c r="K78" i="5" l="1"/>
  <c r="D78" i="5" s="1"/>
  <c r="D43" i="27" s="1" a="1"/>
  <c r="D43" i="27" s="1"/>
  <c r="D44" i="27" l="1" a="1"/>
  <c r="D44" i="27" s="1"/>
  <c r="C44" i="27" s="1"/>
  <c r="D45" i="27" a="1"/>
  <c r="D45" i="27" s="1"/>
  <c r="C45" i="27" s="1"/>
  <c r="C43" i="27"/>
  <c r="C35" i="27" l="1" a="1"/>
  <c r="C37" i="27" s="1"/>
  <c r="C41" i="27" l="1"/>
  <c r="C35" i="27"/>
  <c r="C40" i="27"/>
  <c r="C38" i="27"/>
  <c r="C39" i="27"/>
  <c r="C36" i="27"/>
  <c r="C46" i="27" l="1" a="1"/>
  <c r="C46" i="27" l="1"/>
  <c r="C52" i="27"/>
  <c r="C47" i="27"/>
  <c r="C49" i="27"/>
  <c r="C51" i="27"/>
  <c r="C53" i="27"/>
  <c r="C50" i="27"/>
  <c r="C48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tc={DCABFDD4-8D62-4C10-A594-CA6476B676F9}</author>
  </authors>
  <commentList>
    <comment ref="A23" authorId="0" shapeId="0" xr:uid="{DCABFDD4-8D62-4C10-A594-CA6476B676F9}">
      <text>
        <t>[Threaded comment]
Your version of Excel allows you to read this threaded comment; however, any edits to it will get removed if the file is opened in a newer version of Excel. Learn more: https://go.microsoft.com/fwlink/?linkid=870924
Comment:
    S matrix in input outout (see spreadsheet ”Matrices”), “Scope 1” emissions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tc={48B506E5-1820-4107-AB4F-17F43E3537DC}</author>
    <author>tc={528C500D-1844-4374-A223-5B489C037393}</author>
    <author>tc={EF227084-FD50-401D-90BA-953899F3D662}</author>
    <author>tc={2ED214F2-3A5F-4531-B970-B23389B8FB45}</author>
  </authors>
  <commentList>
    <comment ref="A3" authorId="0" shapeId="0" xr:uid="{48B506E5-1820-4107-AB4F-17F43E3537DC}">
      <text>
        <t>[Threaded comment]
Your version of Excel allows you to read this threaded comment; however, any edits to it will get removed if the file is opened in a newer version of Excel. Learn more: https://go.microsoft.com/fwlink/?linkid=870924
Comment:
    = L*diag(y)</t>
      </text>
    </comment>
    <comment ref="M3" authorId="1" shapeId="0" xr:uid="{528C500D-1844-4374-A223-5B489C037393}">
      <text>
        <t>[Threaded comment]
Your version of Excel allows you to read this threaded comment; however, any edits to it will get removed if the file is opened in a newer version of Excel. Learn more: https://go.microsoft.com/fwlink/?linkid=870924
Comment:
    Emissions linked to production</t>
      </text>
    </comment>
    <comment ref="A16" authorId="2" shapeId="0" xr:uid="{EF227084-FD50-401D-90BA-953899F3D662}">
      <text>
        <t>[Threaded comment]
Your version of Excel allows you to read this threaded comment; however, any edits to it will get removed if the file is opened in a newer version of Excel. Learn more: https://go.microsoft.com/fwlink/?linkid=870924
Comment:
    =s.L.diag(y). Emissions linked to consumption</t>
      </text>
    </comment>
    <comment ref="A20" authorId="3" shapeId="0" xr:uid="{2ED214F2-3A5F-4531-B970-B23389B8FB45}">
      <text>
        <t>[Threaded comment]
Your version of Excel allows you to read this threaded comment; however, any edits to it will get removed if the file is opened in a newer version of Excel. Learn more: https://go.microsoft.com/fwlink/?linkid=870924
Comment:
    = L*diag(y)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<sst xmlns="http://schemas.openxmlformats.org/spreadsheetml/2006/main" count="1563" uniqueCount="262">
  <si>
    <t>Electricity</t>
  </si>
  <si>
    <t>Cereals</t>
  </si>
  <si>
    <t>Wheels</t>
  </si>
  <si>
    <t>Walls</t>
  </si>
  <si>
    <t>Meals</t>
  </si>
  <si>
    <t>Houses</t>
  </si>
  <si>
    <t>Bikes</t>
  </si>
  <si>
    <t>Cars</t>
  </si>
  <si>
    <t>kcal</t>
  </si>
  <si>
    <t>ElectroGen</t>
  </si>
  <si>
    <t>Polymore</t>
  </si>
  <si>
    <t>WallMakers</t>
  </si>
  <si>
    <t>Foodies Inc.</t>
  </si>
  <si>
    <t>UrbanWheels</t>
  </si>
  <si>
    <t>Targets</t>
  </si>
  <si>
    <t>kgCO2e/kcal</t>
  </si>
  <si>
    <t>Food</t>
  </si>
  <si>
    <t>Housing</t>
  </si>
  <si>
    <t>Mobility</t>
  </si>
  <si>
    <t>Activity levels</t>
  </si>
  <si>
    <t>Global budget (kt)</t>
  </si>
  <si>
    <t>FU</t>
  </si>
  <si>
    <t>I</t>
  </si>
  <si>
    <t>x</t>
  </si>
  <si>
    <t>kt</t>
  </si>
  <si>
    <t>Z</t>
  </si>
  <si>
    <t>y</t>
  </si>
  <si>
    <t>A</t>
  </si>
  <si>
    <t>L=(I-A)^-1</t>
  </si>
  <si>
    <t>diag(x)</t>
  </si>
  <si>
    <t>s</t>
  </si>
  <si>
    <t>diag(y)</t>
  </si>
  <si>
    <t>M = L*diag(y)</t>
  </si>
  <si>
    <t>INPUT DATA</t>
  </si>
  <si>
    <t>OUTPUT DATA</t>
  </si>
  <si>
    <t>Unit</t>
  </si>
  <si>
    <t>%</t>
  </si>
  <si>
    <t>Yearly FUs to satisfy</t>
  </si>
  <si>
    <t>Detail</t>
  </si>
  <si>
    <t>Electricity to Electricity</t>
  </si>
  <si>
    <t>Electricity to Cereals</t>
  </si>
  <si>
    <t>Electricity to Walls</t>
  </si>
  <si>
    <t>Electricity to Wheels</t>
  </si>
  <si>
    <t>Electricity to Meals</t>
  </si>
  <si>
    <t>Electricity to Houses</t>
  </si>
  <si>
    <t>Electricity to Bikes</t>
  </si>
  <si>
    <t>Electricity to Cars</t>
  </si>
  <si>
    <t>Steel to Electricity</t>
  </si>
  <si>
    <t>Steel to Cereals</t>
  </si>
  <si>
    <t>Steel to Walls</t>
  </si>
  <si>
    <t>Steel to Wheels</t>
  </si>
  <si>
    <t>Steel to Meals</t>
  </si>
  <si>
    <t>Steel to Houses</t>
  </si>
  <si>
    <t>Steel to Bikes</t>
  </si>
  <si>
    <t>Steel to Cars</t>
  </si>
  <si>
    <t>Cereals to Electricity</t>
  </si>
  <si>
    <t>Cereals to Cereals</t>
  </si>
  <si>
    <t>Cereals to Walls</t>
  </si>
  <si>
    <t>Cereals to Wheels</t>
  </si>
  <si>
    <t>Cereals to Meals</t>
  </si>
  <si>
    <t>Cereals to Houses</t>
  </si>
  <si>
    <t>Cereals to Bikes</t>
  </si>
  <si>
    <t>Cereals to Cars</t>
  </si>
  <si>
    <t>Walls to Electricity</t>
  </si>
  <si>
    <t>Walls to Cereals</t>
  </si>
  <si>
    <t>Walls to Walls</t>
  </si>
  <si>
    <t>Walls to Wheels</t>
  </si>
  <si>
    <t>Walls to Meals</t>
  </si>
  <si>
    <t>Walls to Houses</t>
  </si>
  <si>
    <t>Walls to Bikes</t>
  </si>
  <si>
    <t>Walls to Cars</t>
  </si>
  <si>
    <t>Wheels to Electricity</t>
  </si>
  <si>
    <t>Wheels to Cereals</t>
  </si>
  <si>
    <t>Wheels to Walls</t>
  </si>
  <si>
    <t>Wheels to Wheels</t>
  </si>
  <si>
    <t>Wheels to Meals</t>
  </si>
  <si>
    <t>Wheels to Houses</t>
  </si>
  <si>
    <t>Wheels to Bikes</t>
  </si>
  <si>
    <t>Wheels to Cars</t>
  </si>
  <si>
    <t>Meals to Electricity</t>
  </si>
  <si>
    <t>Meals to Cereals</t>
  </si>
  <si>
    <t>Meals to Walls</t>
  </si>
  <si>
    <t>Meals to Wheels</t>
  </si>
  <si>
    <t>Meals to Meals</t>
  </si>
  <si>
    <t>Meals to Houses</t>
  </si>
  <si>
    <t>Meals to Bikes</t>
  </si>
  <si>
    <t>Meals to Cars</t>
  </si>
  <si>
    <t>Houses to Electricity</t>
  </si>
  <si>
    <t>Houses to Cereals</t>
  </si>
  <si>
    <t>Houses to Walls</t>
  </si>
  <si>
    <t>Houses to Wheels</t>
  </si>
  <si>
    <t>Houses to Meals</t>
  </si>
  <si>
    <t>Houses to Houses</t>
  </si>
  <si>
    <t>Houses to Bikes</t>
  </si>
  <si>
    <t>Houses to Cars</t>
  </si>
  <si>
    <t>Bikes to Electricity</t>
  </si>
  <si>
    <t>Bikes to Cereals</t>
  </si>
  <si>
    <t>Bikes to Walls</t>
  </si>
  <si>
    <t>Bikes to Wheels</t>
  </si>
  <si>
    <t>Bikes to Meals</t>
  </si>
  <si>
    <t>Bikes to Houses</t>
  </si>
  <si>
    <t>Bikes to Bikes</t>
  </si>
  <si>
    <t>Bikes to Cars</t>
  </si>
  <si>
    <t>Cars to Electricity</t>
  </si>
  <si>
    <t>Cars to Cereals</t>
  </si>
  <si>
    <t>Cars to Walls</t>
  </si>
  <si>
    <t>Cars to Wheels</t>
  </si>
  <si>
    <t>Cars to Meals</t>
  </si>
  <si>
    <t>Cars to Houses</t>
  </si>
  <si>
    <t>Cars to Bikes</t>
  </si>
  <si>
    <t>Cars to Cars</t>
  </si>
  <si>
    <t>Value used</t>
  </si>
  <si>
    <t>y0  →</t>
  </si>
  <si>
    <t>Ones</t>
  </si>
  <si>
    <t>Price/unit</t>
  </si>
  <si>
    <t>kgCO2eq</t>
  </si>
  <si>
    <t>€/€</t>
  </si>
  <si>
    <t>Steelix</t>
  </si>
  <si>
    <t>Steel 2</t>
  </si>
  <si>
    <t>Steel 1</t>
  </si>
  <si>
    <t>Electricity to Steel 2</t>
  </si>
  <si>
    <t>Cereals to Steel 2</t>
  </si>
  <si>
    <t>Walls to Steel 2</t>
  </si>
  <si>
    <t>Wheels to Steel 2</t>
  </si>
  <si>
    <t>Meals to Steel 2</t>
  </si>
  <si>
    <t>Houses to Steel 2</t>
  </si>
  <si>
    <t>Bikes to Steel 2</t>
  </si>
  <si>
    <t>Cars to Steel 2</t>
  </si>
  <si>
    <t>Steel to Steel 2</t>
  </si>
  <si>
    <t>Steel to Steel 1</t>
  </si>
  <si>
    <t>Value baseline</t>
  </si>
  <si>
    <t>RoundsParts</t>
  </si>
  <si>
    <t>HappyFarm</t>
  </si>
  <si>
    <t>Parameter</t>
  </si>
  <si>
    <t>Electricity to Steel 1</t>
  </si>
  <si>
    <t>Cereals to Steel 1</t>
  </si>
  <si>
    <t>Walls to Steel 1</t>
  </si>
  <si>
    <t>Wheels to Steel 1</t>
  </si>
  <si>
    <t>Meals to Steel 1</t>
  </si>
  <si>
    <t>Houses to Steel 1</t>
  </si>
  <si>
    <t>Bikes to Steel 1</t>
  </si>
  <si>
    <t>Cars to Steel 1</t>
  </si>
  <si>
    <t>-</t>
  </si>
  <si>
    <t>SUPPLEMENTARY INFORMATION 1</t>
  </si>
  <si>
    <r>
      <t>1</t>
    </r>
    <r>
      <rPr>
        <sz val="8"/>
        <color theme="1"/>
        <rFont val="Aptos"/>
        <family val="2"/>
      </rPr>
      <t>Centre for Absolute Sustainability, Technical University of Denmark, Kgs Lyngby, Denmark</t>
    </r>
  </si>
  <si>
    <r>
      <t>2</t>
    </r>
    <r>
      <rPr>
        <sz val="8"/>
        <color theme="1"/>
        <rFont val="Aptos"/>
        <family val="2"/>
      </rPr>
      <t xml:space="preserve">Section for Quantitative Sustainability Assessment, Department of Environmental and Resource Engineering, Technical University of Denmark, Kgs Lyngby, Denmark </t>
    </r>
  </si>
  <si>
    <t>This file contains additional data used in this study. It is organized in several tabs:</t>
  </si>
  <si>
    <r>
      <t>Teddy Serrano</t>
    </r>
    <r>
      <rPr>
        <vertAlign val="superscript"/>
        <sz val="11"/>
        <color theme="1"/>
        <rFont val="Aptos"/>
        <family val="2"/>
      </rPr>
      <t>1,2,*</t>
    </r>
    <r>
      <rPr>
        <sz val="11"/>
        <color theme="1"/>
        <rFont val="Aptos"/>
        <family val="2"/>
      </rPr>
      <t>, Moritz Günther</t>
    </r>
    <r>
      <rPr>
        <vertAlign val="superscript"/>
        <sz val="11"/>
        <color theme="1"/>
        <rFont val="Aptos"/>
        <family val="2"/>
      </rPr>
      <t>3</t>
    </r>
    <r>
      <rPr>
        <sz val="11"/>
        <color theme="1"/>
        <rFont val="Aptos"/>
        <family val="2"/>
      </rPr>
      <t>,</t>
    </r>
    <r>
      <rPr>
        <vertAlign val="superscript"/>
        <sz val="11"/>
        <color theme="1"/>
        <rFont val="Aptos"/>
        <family val="2"/>
      </rPr>
      <t xml:space="preserve"> </t>
    </r>
    <r>
      <rPr>
        <sz val="11"/>
        <color theme="1"/>
        <rFont val="Aptos"/>
        <family val="2"/>
      </rPr>
      <t>Anders Bjørn</t>
    </r>
    <r>
      <rPr>
        <vertAlign val="superscript"/>
        <sz val="11"/>
        <color theme="1"/>
        <rFont val="Aptos"/>
        <family val="2"/>
      </rPr>
      <t>1,2</t>
    </r>
    <r>
      <rPr>
        <sz val="11"/>
        <color theme="1"/>
        <rFont val="Aptos"/>
        <family val="2"/>
      </rPr>
      <t xml:space="preserve">, Michael Hauschild </t>
    </r>
    <r>
      <rPr>
        <vertAlign val="superscript"/>
        <sz val="11"/>
        <color theme="1"/>
        <rFont val="Aptos"/>
        <family val="2"/>
      </rPr>
      <t>1,2</t>
    </r>
  </si>
  <si>
    <t xml:space="preserve">Demand </t>
  </si>
  <si>
    <t>Nutrition</t>
  </si>
  <si>
    <t>Companies</t>
  </si>
  <si>
    <t>Technology matrix (A) in €</t>
  </si>
  <si>
    <t>Population ↓</t>
  </si>
  <si>
    <t>in kgCO2eq/€</t>
  </si>
  <si>
    <t>Demand (y) in €</t>
  </si>
  <si>
    <t>B2B companies</t>
  </si>
  <si>
    <t>B2C companies</t>
  </si>
  <si>
    <t>Hybrid company</t>
  </si>
  <si>
    <r>
      <t>3</t>
    </r>
    <r>
      <rPr>
        <sz val="8"/>
        <color theme="1"/>
        <rFont val="Aptos"/>
        <family val="2"/>
      </rPr>
      <t>Department Sustainability Management and Life Cycle Engineering, Fraunhofer Institute for Surface Engineering and Thin Films IST, Braunschweig, Germany</t>
    </r>
  </si>
  <si>
    <t>Hybrid</t>
  </si>
  <si>
    <t>Activity budgets (ktCO2eq)</t>
  </si>
  <si>
    <t>Allocation shares</t>
  </si>
  <si>
    <t>Tab</t>
  </si>
  <si>
    <t>Description</t>
  </si>
  <si>
    <t>Scores</t>
  </si>
  <si>
    <t>Output Simworld</t>
  </si>
  <si>
    <t>Matrices</t>
  </si>
  <si>
    <t>Input Simworld</t>
  </si>
  <si>
    <t>Polymer</t>
  </si>
  <si>
    <t>Polymer to Electricity</t>
  </si>
  <si>
    <t>Polymer to Steel 1</t>
  </si>
  <si>
    <t>Polymer to Steel 2</t>
  </si>
  <si>
    <t>Electricity to Polymer</t>
  </si>
  <si>
    <t>Steel to Polymer</t>
  </si>
  <si>
    <t>Polymer to Polymer</t>
  </si>
  <si>
    <t>Cereals to Polymer</t>
  </si>
  <si>
    <t>Walls to Polymer</t>
  </si>
  <si>
    <t>Wheels to Polymer</t>
  </si>
  <si>
    <t>Meals to Polymer</t>
  </si>
  <si>
    <t>Houses to Polymer</t>
  </si>
  <si>
    <t>Bikes to Polymer</t>
  </si>
  <si>
    <t>Cars to Polymer</t>
  </si>
  <si>
    <t>Polymer to Cereals</t>
  </si>
  <si>
    <t>Polymer to Walls</t>
  </si>
  <si>
    <t>Polymer to Wheels</t>
  </si>
  <si>
    <t>Polymer to Meals</t>
  </si>
  <si>
    <t>Polymer to Houses</t>
  </si>
  <si>
    <t>Polymer to Bikes</t>
  </si>
  <si>
    <t>Polymer to Cars</t>
  </si>
  <si>
    <t>Parameters and sensitivity</t>
  </si>
  <si>
    <t>Societal needs affluence</t>
  </si>
  <si>
    <t>Functional units delivered over product lifetime</t>
  </si>
  <si>
    <t>FU fulfilled/product</t>
  </si>
  <si>
    <t>Lifetime (yr)</t>
  </si>
  <si>
    <t>FUs/yr/product</t>
  </si>
  <si>
    <t>Number of parameters</t>
  </si>
  <si>
    <t>FU/cap/yr</t>
  </si>
  <si>
    <t>Input requirements per output production</t>
  </si>
  <si>
    <t>Direct emissions per output production</t>
  </si>
  <si>
    <r>
      <t>kgCO</t>
    </r>
    <r>
      <rPr>
        <vertAlign val="subscript"/>
        <sz val="9"/>
        <color theme="1"/>
        <rFont val="Aptos"/>
        <family val="2"/>
      </rPr>
      <t>2</t>
    </r>
    <r>
      <rPr>
        <sz val="9"/>
        <color theme="1"/>
        <rFont val="Aptos"/>
        <family val="2"/>
      </rPr>
      <t>eq/€</t>
    </r>
  </si>
  <si>
    <t>Share of Steel 1 in products</t>
  </si>
  <si>
    <t>Intermediate products</t>
  </si>
  <si>
    <t>Consumer products</t>
  </si>
  <si>
    <t>Products</t>
  </si>
  <si>
    <t>diag(s)</t>
  </si>
  <si>
    <t>Check</t>
  </si>
  <si>
    <t>Emissions intensity (s)</t>
  </si>
  <si>
    <t>Sum</t>
  </si>
  <si>
    <t>Share</t>
  </si>
  <si>
    <t>Scope 1 emissions →</t>
  </si>
  <si>
    <t>List of input parameters used, and the sensitivty of the grades of products and companies to the input parameters. Uses a VBA macro to be recalculated.</t>
  </si>
  <si>
    <t>Input data used in the Simworld. Contains the data source of the calculations made in the "Matrices" tab.</t>
  </si>
  <si>
    <t>Matrices calculations used to generate the data for "Output Simworld". Those are using the input/output calculation theory described by Miller &amp; Blair (2009).</t>
  </si>
  <si>
    <t>km</t>
  </si>
  <si>
    <t>hu</t>
  </si>
  <si>
    <t>m2*yr</t>
  </si>
  <si>
    <t>Tier 1</t>
  </si>
  <si>
    <t>Tier 2</t>
  </si>
  <si>
    <t>Tier 3</t>
  </si>
  <si>
    <t>Total FUs delivered by product</t>
  </si>
  <si>
    <t>Material input in products</t>
  </si>
  <si>
    <t>Product direct emissions</t>
  </si>
  <si>
    <t>Consumer needs to fulfil</t>
  </si>
  <si>
    <t>Emissions/product</t>
  </si>
  <si>
    <t>Budget/product</t>
  </si>
  <si>
    <t>Product demand (piece/yr)</t>
  </si>
  <si>
    <t>kgCO2eq/€</t>
  </si>
  <si>
    <t>(in kgCO2e)</t>
  </si>
  <si>
    <t>Budget/FU</t>
  </si>
  <si>
    <t>Emissions/FU</t>
  </si>
  <si>
    <t>(in kgCO2e/FU)</t>
  </si>
  <si>
    <t>kgCO2e/m2</t>
  </si>
  <si>
    <t>kgCO2e/km</t>
  </si>
  <si>
    <t>Total Emissions E (kgCO2eq)</t>
  </si>
  <si>
    <t>SENSITIVITY ANALYSIS</t>
  </si>
  <si>
    <t>Sensitivity</t>
  </si>
  <si>
    <t>Influence</t>
  </si>
  <si>
    <t>Score 2050</t>
  </si>
  <si>
    <t>Score change to 10%</t>
  </si>
  <si>
    <t>Score change to 10%¤</t>
  </si>
  <si>
    <t>e = s.L.diag(y)</t>
  </si>
  <si>
    <t>E = diag(s)*L*diag(y)</t>
  </si>
  <si>
    <t>Allocation to companies (kgCO2eq)</t>
  </si>
  <si>
    <t>Emissions contribution of intermediate to consumer products</t>
  </si>
  <si>
    <t>PARAMETERS</t>
  </si>
  <si>
    <t>Share of mobility from cars</t>
  </si>
  <si>
    <t>Share of mobility needs met by cars</t>
  </si>
  <si>
    <t>Sum of emissions</t>
  </si>
  <si>
    <t>FU/year</t>
  </si>
  <si>
    <t xml:space="preserve">Setting corporate climate targets based on the consumer needs companies support </t>
  </si>
  <si>
    <t>Consumer needs (Fus)</t>
  </si>
  <si>
    <t>TimeSeriesInput</t>
  </si>
  <si>
    <t>TimeSeriesOutput</t>
  </si>
  <si>
    <t>Categorization of the parameters in Simworld into 6 categories, and link to a color code, used in the tab "Sensitivity"</t>
  </si>
  <si>
    <t>Time series of input parameters, such as the global budgets allocated to each needs and the evolution of consumer needs.</t>
  </si>
  <si>
    <t>Output data generated from the matrix calculations, as made in the "Matrices" tab.</t>
  </si>
  <si>
    <t>Time series of scores of products and companies between 2025 and 2050. Uses a VBA macro to be recalculated. Contains the data used in Figure 6.</t>
  </si>
  <si>
    <t>Sensitivity data for "Steelix" and "UrbanWheels". Uses a VBA macro to be recalculated. Contains the data used in Figure 7.</t>
  </si>
  <si>
    <t>Parameter type</t>
  </si>
  <si>
    <t>Parameter types</t>
  </si>
  <si>
    <t>Parameter variation  →</t>
  </si>
  <si>
    <t>Parameter variation type (see "Parameter types"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</si>
</sst>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E+00"/>
    <numFmt numFmtId="166" formatCode="0E+00"/>
    <numFmt numFmtId="167" formatCode="0.000"/>
    <numFmt numFmtId="168" formatCode=";;;"/>
    <numFmt numFmtId="169" formatCode="0.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1"/>
      <color theme="0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sz val="10"/>
      <name val="Aptos"/>
      <family val="2"/>
    </font>
    <font>
      <sz val="10"/>
      <name val="Aptos"/>
      <family val="2"/>
    </font>
    <font>
      <sz val="8"/>
      <name val="Calibri"/>
      <family val="2"/>
      <scheme val="minor"/>
    </font>
    <font>
      <sz val="10"/>
      <color rgb="FFFFFFFF"/>
      <name val="BentonSans Cond Medium"/>
      <family val="3"/>
    </font>
    <font>
      <b/>
      <i/>
      <sz val="14"/>
      <color theme="1"/>
      <name val="Aptos"/>
      <family val="2"/>
    </font>
    <font>
      <b/>
      <sz val="18"/>
      <color theme="1"/>
      <name val="Aptos"/>
      <family val="2"/>
    </font>
    <font>
      <vertAlign val="superscript"/>
      <sz val="8"/>
      <color theme="1"/>
      <name val="Aptos"/>
      <family val="2"/>
    </font>
    <font>
      <sz val="8"/>
      <color theme="1"/>
      <name val="Aptos"/>
      <family val="2"/>
    </font>
    <font>
      <vertAlign val="superscript"/>
      <sz val="11"/>
      <color theme="1"/>
      <name val="Aptos"/>
      <family val="2"/>
    </font>
    <font>
      <sz val="10"/>
      <color rgb="FFFFFFFF"/>
      <name val="BentonSans Cond Medium"/>
      <family val="3"/>
    </font>
    <font>
      <sz val="10"/>
      <color rgb="FF3A72C4"/>
      <name val="BentonSans Cond Medium"/>
      <family val="3"/>
    </font>
    <font>
      <sz val="10"/>
      <color rgb="FF6B22A2"/>
      <name val="BentonSans Cond Medium"/>
      <family val="3"/>
    </font>
    <font>
      <sz val="10"/>
      <color rgb="FFDE4D4D"/>
      <name val="BentonSans Cond Medium"/>
      <family val="3"/>
    </font>
    <font>
      <sz val="10"/>
      <color theme="0"/>
      <name val="BentonSans Cond Medium"/>
      <family val="3"/>
    </font>
    <font>
      <sz val="11"/>
      <name val="Aptos"/>
      <family val="2"/>
    </font>
    <font>
      <sz val="11"/>
      <color theme="0"/>
      <name val="Aptos"/>
      <family val="2"/>
    </font>
    <font>
      <b/>
      <sz val="14"/>
      <color theme="0"/>
      <name val="Aptos"/>
      <family val="2"/>
    </font>
    <font>
      <b/>
      <sz val="14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vertAlign val="subscript"/>
      <sz val="9"/>
      <color theme="1"/>
      <name val="Aptos"/>
      <family val="2"/>
    </font>
    <font>
      <b/>
      <sz val="12"/>
      <color rgb="FF000000"/>
      <name val="Aptos"/>
      <family val="2"/>
    </font>
    <font>
      <b/>
      <sz val="12"/>
      <color theme="1"/>
      <name val="Aptos"/>
      <family val="2"/>
    </font>
    <font>
      <sz val="7"/>
      <color rgb="FF141413"/>
      <name val="Segoe UI"/>
      <family val="2"/>
    </font>
    <font>
      <sz val="8"/>
      <color rgb="FF141413"/>
      <name val="Segoe UI"/>
      <family val="2"/>
    </font>
    <font>
      <sz val="8"/>
      <color rgb="FF3D3D3A"/>
      <name val="Segoe UI"/>
      <family val="2"/>
    </font>
    <font>
      <sz val="8"/>
      <color rgb="FF085041"/>
      <name val="Segoe UI"/>
      <family val="2"/>
    </font>
    <font>
      <sz val="12"/>
      <color theme="0"/>
      <name val="BentonSans Cond Medium"/>
      <family val="3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3A72C4"/>
        <bgColor indexed="64"/>
      </patternFill>
    </fill>
    <fill>
      <patternFill patternType="solid">
        <fgColor rgb="FFDE4D4D"/>
        <bgColor indexed="64"/>
      </patternFill>
    </fill>
    <fill>
      <patternFill patternType="solid">
        <fgColor rgb="FF3E7D63"/>
        <bgColor indexed="64"/>
      </patternFill>
    </fill>
    <fill>
      <patternFill patternType="solid">
        <fgColor rgb="FF4C4136"/>
        <bgColor indexed="64"/>
      </patternFill>
    </fill>
    <fill>
      <patternFill patternType="solid">
        <fgColor rgb="FF3D342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2CDB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7AB47"/>
        <bgColor indexed="64"/>
      </patternFill>
    </fill>
    <fill>
      <patternFill patternType="solid">
        <fgColor rgb="FF7209B7"/>
        <bgColor indexed="64"/>
      </patternFill>
    </fill>
    <fill>
      <patternFill patternType="solid">
        <fgColor rgb="FF83CBEB"/>
        <bgColor indexed="64"/>
      </patternFill>
    </fill>
    <fill>
      <patternFill patternType="solid">
        <fgColor rgb="FF635445"/>
        <bgColor indexed="64"/>
      </patternFill>
    </fill>
    <fill>
      <patternFill patternType="solid">
        <fgColor rgb="FFF0A714"/>
        <bgColor indexed="64"/>
      </patternFill>
    </fill>
    <fill>
      <patternFill patternType="solid">
        <fgColor rgb="FFCD4343"/>
        <bgColor indexed="64"/>
      </patternFill>
    </fill>
    <fill>
      <patternFill patternType="solid">
        <fgColor rgb="FF24628C"/>
        <bgColor indexed="64"/>
      </patternFill>
    </fill>
    <fill>
      <patternFill patternType="solid">
        <fgColor rgb="FF2C5A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medium">
        <color rgb="FFFFFFFF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1" fontId="0" fillId="0" borderId="0" xfId="0" applyNumberFormat="1" applyAlignment="1">
      <alignment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11" fontId="0" fillId="0" borderId="0" xfId="0" applyNumberFormat="1" applyAlignment="1">
      <alignment horizontal="right" vertical="center" wrapText="1"/>
    </xf>
    <xf numFmtId="9" fontId="0" fillId="0" borderId="0" xfId="0" applyNumberFormat="1" applyAlignment="1">
      <alignment horizontal="right" vertical="center" wrapText="1"/>
    </xf>
    <xf numFmtId="166" fontId="4" fillId="0" borderId="0" xfId="0" applyNumberFormat="1" applyFont="1" applyAlignment="1">
      <alignment horizontal="center" vertical="center"/>
    </xf>
    <xf numFmtId="9" fontId="4" fillId="0" borderId="4" xfId="1" applyFont="1" applyBorder="1" applyAlignment="1">
      <alignment horizontal="center" vertical="center"/>
    </xf>
    <xf numFmtId="9" fontId="4" fillId="0" borderId="5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0" borderId="7" xfId="1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" fontId="4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 wrapText="1"/>
    </xf>
    <xf numFmtId="167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21" fillId="7" borderId="0" xfId="0" applyFont="1" applyFill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7" borderId="0" xfId="0" applyFont="1" applyFill="1" applyAlignment="1">
      <alignment horizontal="left" vertical="center"/>
    </xf>
    <xf numFmtId="167" fontId="21" fillId="7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4" borderId="20" xfId="0" applyFont="1" applyFill="1" applyBorder="1" applyAlignment="1">
      <alignment horizontal="center" wrapText="1" readingOrder="1"/>
    </xf>
    <xf numFmtId="0" fontId="11" fillId="5" borderId="19" xfId="0" applyFont="1" applyFill="1" applyBorder="1" applyAlignment="1">
      <alignment horizontal="center" wrapText="1" readingOrder="1"/>
    </xf>
    <xf numFmtId="0" fontId="11" fillId="5" borderId="20" xfId="0" applyFont="1" applyFill="1" applyBorder="1" applyAlignment="1">
      <alignment horizontal="center" wrapText="1" readingOrder="1"/>
    </xf>
    <xf numFmtId="0" fontId="11" fillId="5" borderId="21" xfId="0" applyFont="1" applyFill="1" applyBorder="1" applyAlignment="1">
      <alignment horizontal="center" wrapText="1" readingOrder="1"/>
    </xf>
    <xf numFmtId="9" fontId="4" fillId="0" borderId="2" xfId="1" applyFont="1" applyBorder="1" applyAlignment="1">
      <alignment horizontal="center" vertical="center"/>
    </xf>
    <xf numFmtId="9" fontId="4" fillId="0" borderId="3" xfId="1" applyFont="1" applyBorder="1" applyAlignment="1">
      <alignment horizontal="center" vertical="center"/>
    </xf>
    <xf numFmtId="9" fontId="4" fillId="0" borderId="8" xfId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 readingOrder="1"/>
    </xf>
    <xf numFmtId="11" fontId="4" fillId="0" borderId="6" xfId="0" applyNumberFormat="1" applyFont="1" applyBorder="1" applyAlignment="1">
      <alignment horizontal="center" vertical="center"/>
    </xf>
    <xf numFmtId="11" fontId="4" fillId="0" borderId="7" xfId="0" applyNumberFormat="1" applyFont="1" applyBorder="1" applyAlignment="1">
      <alignment horizontal="center" vertical="center"/>
    </xf>
    <xf numFmtId="11" fontId="4" fillId="0" borderId="8" xfId="0" applyNumberFormat="1" applyFont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11" fontId="4" fillId="0" borderId="1" xfId="0" applyNumberFormat="1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 wrapText="1" readingOrder="1"/>
    </xf>
    <xf numFmtId="0" fontId="11" fillId="5" borderId="0" xfId="0" applyFont="1" applyFill="1" applyAlignment="1">
      <alignment horizontal="center" vertical="center" wrapText="1" readingOrder="1"/>
    </xf>
    <xf numFmtId="0" fontId="11" fillId="5" borderId="4" xfId="0" applyFont="1" applyFill="1" applyBorder="1" applyAlignment="1">
      <alignment horizontal="center" vertical="center" wrapText="1" readingOrder="1"/>
    </xf>
    <xf numFmtId="11" fontId="4" fillId="0" borderId="4" xfId="0" applyNumberFormat="1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 readingOrder="1"/>
    </xf>
    <xf numFmtId="0" fontId="17" fillId="8" borderId="17" xfId="0" applyFont="1" applyFill="1" applyBorder="1" applyAlignment="1">
      <alignment horizontal="center" vertical="center" wrapText="1" readingOrder="1"/>
    </xf>
    <xf numFmtId="0" fontId="11" fillId="4" borderId="22" xfId="0" applyFont="1" applyFill="1" applyBorder="1" applyAlignment="1">
      <alignment horizontal="center" vertical="center" wrapText="1" readingOrder="1"/>
    </xf>
    <xf numFmtId="0" fontId="11" fillId="4" borderId="25" xfId="0" applyFont="1" applyFill="1" applyBorder="1" applyAlignment="1">
      <alignment horizontal="center" vertical="center" wrapText="1" readingOrder="1"/>
    </xf>
    <xf numFmtId="0" fontId="11" fillId="5" borderId="22" xfId="0" applyFont="1" applyFill="1" applyBorder="1" applyAlignment="1">
      <alignment horizontal="center" vertical="center" wrapText="1" readingOrder="1"/>
    </xf>
    <xf numFmtId="0" fontId="11" fillId="5" borderId="25" xfId="0" applyFont="1" applyFill="1" applyBorder="1" applyAlignment="1">
      <alignment horizontal="center" vertical="center" wrapText="1" readingOrder="1"/>
    </xf>
    <xf numFmtId="0" fontId="11" fillId="5" borderId="26" xfId="0" applyFont="1" applyFill="1" applyBorder="1" applyAlignment="1">
      <alignment horizontal="center" vertical="center" wrapText="1" readingOrder="1"/>
    </xf>
    <xf numFmtId="0" fontId="11" fillId="4" borderId="23" xfId="0" applyFont="1" applyFill="1" applyBorder="1" applyAlignment="1">
      <alignment horizontal="center" vertical="center" wrapText="1" readingOrder="1"/>
    </xf>
    <xf numFmtId="0" fontId="11" fillId="5" borderId="23" xfId="0" applyFont="1" applyFill="1" applyBorder="1" applyAlignment="1">
      <alignment horizontal="center" vertical="center" wrapText="1" readingOrder="1"/>
    </xf>
    <xf numFmtId="0" fontId="11" fillId="5" borderId="24" xfId="0" applyFont="1" applyFill="1" applyBorder="1" applyAlignment="1">
      <alignment horizontal="center" vertical="center" wrapText="1" readingOrder="1"/>
    </xf>
    <xf numFmtId="0" fontId="11" fillId="8" borderId="16" xfId="0" applyFont="1" applyFill="1" applyBorder="1" applyAlignment="1">
      <alignment horizontal="center" vertical="center" wrapText="1" readingOrder="1"/>
    </xf>
    <xf numFmtId="11" fontId="4" fillId="0" borderId="3" xfId="0" applyNumberFormat="1" applyFont="1" applyBorder="1" applyAlignment="1">
      <alignment horizontal="center" vertical="center"/>
    </xf>
    <xf numFmtId="11" fontId="4" fillId="0" borderId="9" xfId="0" applyNumberFormat="1" applyFont="1" applyBorder="1" applyAlignment="1">
      <alignment horizontal="center" vertical="center"/>
    </xf>
    <xf numFmtId="11" fontId="4" fillId="0" borderId="10" xfId="0" applyNumberFormat="1" applyFont="1" applyBorder="1" applyAlignment="1">
      <alignment horizontal="center" vertical="center"/>
    </xf>
    <xf numFmtId="11" fontId="4" fillId="0" borderId="1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1" fontId="9" fillId="0" borderId="0" xfId="1" applyNumberFormat="1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9" fontId="4" fillId="0" borderId="9" xfId="1" applyFont="1" applyBorder="1" applyAlignment="1">
      <alignment horizontal="center" vertical="center"/>
    </xf>
    <xf numFmtId="9" fontId="4" fillId="0" borderId="10" xfId="1" applyFont="1" applyBorder="1" applyAlignment="1">
      <alignment horizontal="center" vertical="center"/>
    </xf>
    <xf numFmtId="9" fontId="4" fillId="0" borderId="11" xfId="1" applyFont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 wrapText="1" readingOrder="1"/>
    </xf>
    <xf numFmtId="0" fontId="20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 readingOrder="1"/>
    </xf>
    <xf numFmtId="0" fontId="11" fillId="6" borderId="18" xfId="0" applyFont="1" applyFill="1" applyBorder="1" applyAlignment="1">
      <alignment horizontal="center" vertical="center" wrapText="1" readingOrder="1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8" fillId="0" borderId="12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22" fillId="9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24" fillId="6" borderId="0" xfId="0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11" fillId="5" borderId="28" xfId="0" applyFont="1" applyFill="1" applyBorder="1" applyAlignment="1">
      <alignment horizontal="center" vertical="center" wrapText="1" readingOrder="1"/>
    </xf>
    <xf numFmtId="0" fontId="11" fillId="5" borderId="29" xfId="0" applyFont="1" applyFill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0" fontId="11" fillId="6" borderId="17" xfId="0" applyFont="1" applyFill="1" applyBorder="1" applyAlignment="1">
      <alignment horizontal="center" vertical="center" wrapText="1" readingOrder="1"/>
    </xf>
    <xf numFmtId="9" fontId="7" fillId="0" borderId="0" xfId="1" applyFont="1" applyAlignment="1">
      <alignment horizontal="center" vertical="center" wrapText="1"/>
    </xf>
    <xf numFmtId="9" fontId="3" fillId="0" borderId="0" xfId="1" applyFont="1"/>
    <xf numFmtId="9" fontId="0" fillId="0" borderId="0" xfId="1" applyFont="1" applyAlignment="1">
      <alignment vertical="center" wrapText="1"/>
    </xf>
    <xf numFmtId="9" fontId="3" fillId="0" borderId="0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11" borderId="2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1" fillId="8" borderId="17" xfId="0" applyFont="1" applyFill="1" applyBorder="1" applyAlignment="1">
      <alignment horizontal="center" vertical="center" wrapText="1" readingOrder="1"/>
    </xf>
    <xf numFmtId="1" fontId="9" fillId="11" borderId="2" xfId="0" applyNumberFormat="1" applyFont="1" applyFill="1" applyBorder="1" applyAlignment="1">
      <alignment horizontal="center" vertical="center"/>
    </xf>
    <xf numFmtId="1" fontId="9" fillId="11" borderId="7" xfId="0" applyNumberFormat="1" applyFont="1" applyFill="1" applyBorder="1" applyAlignment="1">
      <alignment horizontal="center" vertical="center"/>
    </xf>
    <xf numFmtId="168" fontId="4" fillId="0" borderId="0" xfId="0" applyNumberFormat="1" applyFont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1" fillId="7" borderId="9" xfId="0" applyFont="1" applyFill="1" applyBorder="1" applyAlignment="1">
      <alignment horizontal="left" vertical="center"/>
    </xf>
    <xf numFmtId="0" fontId="21" fillId="7" borderId="10" xfId="0" applyFont="1" applyFill="1" applyBorder="1" applyAlignment="1">
      <alignment horizontal="left" vertical="center"/>
    </xf>
    <xf numFmtId="0" fontId="9" fillId="0" borderId="10" xfId="0" applyFont="1" applyBorder="1"/>
    <xf numFmtId="0" fontId="0" fillId="0" borderId="10" xfId="0" applyBorder="1"/>
    <xf numFmtId="0" fontId="3" fillId="0" borderId="15" xfId="0" applyFont="1" applyBorder="1"/>
    <xf numFmtId="9" fontId="30" fillId="0" borderId="12" xfId="1" applyFont="1" applyFill="1" applyBorder="1" applyAlignment="1">
      <alignment horizontal="center" vertical="center"/>
    </xf>
    <xf numFmtId="11" fontId="4" fillId="0" borderId="13" xfId="0" applyNumberFormat="1" applyFont="1" applyBorder="1" applyAlignment="1">
      <alignment horizontal="center" vertical="center"/>
    </xf>
    <xf numFmtId="11" fontId="4" fillId="0" borderId="15" xfId="0" applyNumberFormat="1" applyFont="1" applyBorder="1" applyAlignment="1">
      <alignment horizontal="center" vertical="center"/>
    </xf>
    <xf numFmtId="11" fontId="4" fillId="0" borderId="14" xfId="0" applyNumberFormat="1" applyFont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 readingOrder="1"/>
    </xf>
    <xf numFmtId="11" fontId="4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1" fontId="3" fillId="0" borderId="0" xfId="0" applyNumberFormat="1" applyFont="1"/>
    <xf numFmtId="2" fontId="3" fillId="0" borderId="0" xfId="0" applyNumberFormat="1" applyFont="1"/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/>
    </xf>
    <xf numFmtId="0" fontId="5" fillId="6" borderId="12" xfId="0" applyFont="1" applyFill="1" applyBorder="1" applyAlignment="1">
      <alignment horizontal="left"/>
    </xf>
    <xf numFmtId="2" fontId="3" fillId="11" borderId="1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11" fillId="0" borderId="0" xfId="0" applyFont="1" applyAlignment="1">
      <alignment vertical="center" wrapText="1" readingOrder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67" fontId="21" fillId="8" borderId="0" xfId="0" applyNumberFormat="1" applyFont="1" applyFill="1" applyAlignment="1">
      <alignment horizontal="left" vertical="center"/>
    </xf>
    <xf numFmtId="0" fontId="27" fillId="0" borderId="0" xfId="0" applyFont="1"/>
    <xf numFmtId="11" fontId="4" fillId="0" borderId="0" xfId="0" applyNumberFormat="1" applyFont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1" fontId="3" fillId="0" borderId="0" xfId="0" applyNumberFormat="1" applyFont="1" applyAlignment="1">
      <alignment vertical="center"/>
    </xf>
    <xf numFmtId="1" fontId="9" fillId="11" borderId="0" xfId="0" applyNumberFormat="1" applyFont="1" applyFill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0" fontId="9" fillId="0" borderId="9" xfId="0" applyFont="1" applyBorder="1" applyAlignment="1">
      <alignment horizontal="center" vertical="center" readingOrder="1"/>
    </xf>
    <xf numFmtId="2" fontId="6" fillId="0" borderId="4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17" fillId="8" borderId="30" xfId="0" applyFont="1" applyFill="1" applyBorder="1" applyAlignment="1">
      <alignment horizontal="center" vertical="center" wrapText="1" readingOrder="1"/>
    </xf>
    <xf numFmtId="0" fontId="9" fillId="0" borderId="12" xfId="0" applyFont="1" applyBorder="1" applyAlignment="1">
      <alignment horizontal="center" vertical="center" readingOrder="1"/>
    </xf>
    <xf numFmtId="0" fontId="11" fillId="8" borderId="30" xfId="0" applyFont="1" applyFill="1" applyBorder="1" applyAlignment="1">
      <alignment horizontal="center" vertical="center" wrapText="1" readingOrder="1"/>
    </xf>
    <xf numFmtId="11" fontId="31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 wrapText="1"/>
    </xf>
    <xf numFmtId="11" fontId="33" fillId="0" borderId="0" xfId="0" applyNumberFormat="1" applyFont="1" applyAlignment="1">
      <alignment horizontal="right" vertical="center" wrapText="1"/>
    </xf>
    <xf numFmtId="11" fontId="32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9" fontId="34" fillId="0" borderId="0" xfId="0" applyNumberFormat="1" applyFont="1" applyAlignment="1">
      <alignment horizontal="right" vertical="center" wrapText="1"/>
    </xf>
    <xf numFmtId="9" fontId="3" fillId="0" borderId="0" xfId="1" applyFont="1" applyAlignment="1">
      <alignment vertical="center"/>
    </xf>
    <xf numFmtId="0" fontId="2" fillId="0" borderId="2" xfId="0" applyFont="1" applyBorder="1" applyAlignment="1">
      <alignment vertical="top"/>
    </xf>
    <xf numFmtId="2" fontId="4" fillId="0" borderId="0" xfId="0" applyNumberFormat="1" applyFont="1" applyAlignment="1">
      <alignment horizontal="left" vertical="center" wrapText="1"/>
    </xf>
    <xf numFmtId="0" fontId="24" fillId="8" borderId="0" xfId="0" applyFont="1" applyFill="1" applyAlignment="1">
      <alignment horizontal="left" vertical="center"/>
    </xf>
    <xf numFmtId="2" fontId="4" fillId="0" borderId="7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9" fontId="3" fillId="11" borderId="0" xfId="1" applyFont="1" applyFill="1" applyBorder="1" applyAlignment="1">
      <alignment horizontal="center" vertical="center"/>
    </xf>
    <xf numFmtId="167" fontId="21" fillId="17" borderId="9" xfId="0" applyNumberFormat="1" applyFont="1" applyFill="1" applyBorder="1" applyAlignment="1">
      <alignment horizontal="center" vertical="center"/>
    </xf>
    <xf numFmtId="167" fontId="21" fillId="17" borderId="10" xfId="0" applyNumberFormat="1" applyFont="1" applyFill="1" applyBorder="1" applyAlignment="1">
      <alignment horizontal="center" vertical="center"/>
    </xf>
    <xf numFmtId="167" fontId="21" fillId="17" borderId="11" xfId="0" applyNumberFormat="1" applyFont="1" applyFill="1" applyBorder="1" applyAlignment="1">
      <alignment horizontal="center" vertical="center"/>
    </xf>
    <xf numFmtId="167" fontId="21" fillId="18" borderId="9" xfId="0" applyNumberFormat="1" applyFont="1" applyFill="1" applyBorder="1" applyAlignment="1">
      <alignment horizontal="center" vertical="center"/>
    </xf>
    <xf numFmtId="167" fontId="21" fillId="18" borderId="10" xfId="0" applyNumberFormat="1" applyFont="1" applyFill="1" applyBorder="1" applyAlignment="1">
      <alignment horizontal="center" vertical="center"/>
    </xf>
    <xf numFmtId="167" fontId="21" fillId="18" borderId="11" xfId="0" applyNumberFormat="1" applyFont="1" applyFill="1" applyBorder="1" applyAlignment="1">
      <alignment horizontal="center" vertical="center"/>
    </xf>
    <xf numFmtId="3" fontId="4" fillId="11" borderId="6" xfId="0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2" fontId="3" fillId="11" borderId="15" xfId="0" applyNumberFormat="1" applyFont="1" applyFill="1" applyBorder="1" applyAlignment="1">
      <alignment horizontal="center"/>
    </xf>
    <xf numFmtId="11" fontId="4" fillId="11" borderId="6" xfId="0" applyNumberFormat="1" applyFont="1" applyFill="1" applyBorder="1" applyAlignment="1">
      <alignment horizontal="center" vertical="center"/>
    </xf>
    <xf numFmtId="11" fontId="4" fillId="11" borderId="7" xfId="0" applyNumberFormat="1" applyFont="1" applyFill="1" applyBorder="1" applyAlignment="1">
      <alignment horizontal="center" vertical="center"/>
    </xf>
    <xf numFmtId="11" fontId="4" fillId="11" borderId="8" xfId="0" applyNumberFormat="1" applyFont="1" applyFill="1" applyBorder="1" applyAlignment="1">
      <alignment horizontal="center" vertical="center"/>
    </xf>
    <xf numFmtId="168" fontId="4" fillId="9" borderId="0" xfId="0" applyNumberFormat="1" applyFont="1" applyFill="1"/>
    <xf numFmtId="0" fontId="4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23" fillId="19" borderId="0" xfId="0" applyFont="1" applyFill="1" applyAlignment="1">
      <alignment horizontal="center"/>
    </xf>
    <xf numFmtId="0" fontId="23" fillId="15" borderId="0" xfId="0" applyFont="1" applyFill="1" applyAlignment="1">
      <alignment horizontal="center"/>
    </xf>
    <xf numFmtId="0" fontId="2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167" fontId="35" fillId="18" borderId="9" xfId="0" applyNumberFormat="1" applyFont="1" applyFill="1" applyBorder="1" applyAlignment="1">
      <alignment horizontal="center" vertical="center"/>
    </xf>
    <xf numFmtId="167" fontId="35" fillId="18" borderId="10" xfId="0" applyNumberFormat="1" applyFont="1" applyFill="1" applyBorder="1" applyAlignment="1">
      <alignment horizontal="center" vertical="center"/>
    </xf>
    <xf numFmtId="167" fontId="35" fillId="18" borderId="11" xfId="0" applyNumberFormat="1" applyFont="1" applyFill="1" applyBorder="1" applyAlignment="1">
      <alignment horizontal="center" vertical="center"/>
    </xf>
    <xf numFmtId="167" fontId="35" fillId="17" borderId="9" xfId="0" applyNumberFormat="1" applyFont="1" applyFill="1" applyBorder="1" applyAlignment="1">
      <alignment horizontal="center" vertical="center"/>
    </xf>
    <xf numFmtId="167" fontId="35" fillId="17" borderId="10" xfId="0" applyNumberFormat="1" applyFont="1" applyFill="1" applyBorder="1" applyAlignment="1">
      <alignment horizontal="center" vertical="center"/>
    </xf>
    <xf numFmtId="167" fontId="35" fillId="17" borderId="1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17">
    <dxf>
      <fill>
        <patternFill>
          <bgColor rgb="FFB2B2B2"/>
        </patternFill>
      </fill>
    </dxf>
    <dxf>
      <fill>
        <patternFill>
          <bgColor rgb="FF635445"/>
        </patternFill>
      </fill>
    </dxf>
    <dxf>
      <fill>
        <patternFill>
          <bgColor rgb="FF83CBEB"/>
        </patternFill>
      </fill>
    </dxf>
    <dxf>
      <fill>
        <patternFill>
          <bgColor rgb="FFCB6D9E"/>
        </patternFill>
      </fill>
    </dxf>
    <dxf>
      <fill>
        <patternFill>
          <bgColor rgb="FF0D324D"/>
        </patternFill>
      </fill>
    </dxf>
    <dxf>
      <fill>
        <patternFill>
          <bgColor rgb="FF7209B7"/>
        </patternFill>
      </fill>
    </dxf>
    <dxf>
      <fill>
        <patternFill>
          <bgColor rgb="FF2D8CD8"/>
        </patternFill>
      </fill>
    </dxf>
    <dxf>
      <fill>
        <patternFill>
          <bgColor rgb="FF87AB47"/>
        </patternFill>
      </fill>
    </dxf>
    <dxf>
      <fill>
        <patternFill>
          <bgColor rgb="FFFBDF0F"/>
        </patternFill>
      </fill>
    </dxf>
    <dxf>
      <fill>
        <patternFill>
          <bgColor rgb="FFF0A714"/>
        </patternFill>
      </fill>
    </dxf>
    <dxf>
      <fill>
        <patternFill>
          <bgColor rgb="FFE14B4B"/>
        </patternFill>
      </fill>
    </dxf>
    <dxf>
      <font>
        <color theme="2" tint="-0.24994659260841701"/>
      </font>
      <fill>
        <patternFill patternType="none">
          <bgColor auto="1"/>
        </patternFill>
      </fill>
    </dxf>
    <dxf>
      <font>
        <color theme="2" tint="-0.24994659260841701"/>
      </font>
      <fill>
        <patternFill patternType="none">
          <bgColor auto="1"/>
        </patternFill>
      </fill>
    </dxf>
    <dxf>
      <fill>
        <patternFill>
          <bgColor rgb="FF635445"/>
        </patternFill>
      </fill>
    </dxf>
    <dxf>
      <fill>
        <patternFill>
          <bgColor rgb="FF7209B7"/>
        </patternFill>
      </fill>
    </dxf>
    <dxf>
      <fill>
        <patternFill>
          <bgColor rgb="FF83CBEB"/>
        </patternFill>
      </fill>
    </dxf>
    <dxf>
      <fill>
        <patternFill>
          <bgColor rgb="FF87AB47"/>
        </patternFill>
      </fill>
    </dxf>
    <dxf>
      <fill>
        <patternFill>
          <bgColor rgb="FFFFD966"/>
        </patternFill>
      </fill>
    </dxf>
    <dxf>
      <fill>
        <patternFill>
          <bgColor rgb="FFF0A714"/>
        </patternFill>
      </fill>
    </dxf>
    <dxf>
      <font>
        <color rgb="FF483500"/>
      </font>
      <fill>
        <patternFill>
          <bgColor theme="7" tint="0.79998168889431442"/>
        </patternFill>
      </fill>
    </dxf>
    <dxf>
      <font>
        <color rgb="FF48350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rgb="FFB2B2B2"/>
        </patternFill>
      </fill>
    </dxf>
    <dxf>
      <fill>
        <patternFill>
          <bgColor rgb="FF635445"/>
        </patternFill>
      </fill>
    </dxf>
    <dxf>
      <fill>
        <patternFill>
          <bgColor rgb="FF83CBEB"/>
        </patternFill>
      </fill>
    </dxf>
    <dxf>
      <fill>
        <patternFill>
          <bgColor rgb="FFCB6D9E"/>
        </patternFill>
      </fill>
    </dxf>
    <dxf>
      <fill>
        <patternFill>
          <bgColor rgb="FF0D324D"/>
        </patternFill>
      </fill>
    </dxf>
    <dxf>
      <fill>
        <patternFill>
          <bgColor rgb="FF7209B7"/>
        </patternFill>
      </fill>
    </dxf>
    <dxf>
      <fill>
        <patternFill>
          <bgColor rgb="FF2D8CD8"/>
        </patternFill>
      </fill>
    </dxf>
    <dxf>
      <fill>
        <patternFill>
          <bgColor rgb="FF87AB47"/>
        </patternFill>
      </fill>
    </dxf>
    <dxf>
      <fill>
        <patternFill>
          <bgColor rgb="FFFBDF0F"/>
        </patternFill>
      </fill>
    </dxf>
    <dxf>
      <fill>
        <patternFill>
          <bgColor rgb="FFF0A714"/>
        </patternFill>
      </fill>
    </dxf>
    <dxf>
      <fill>
        <patternFill>
          <bgColor rgb="FFE14B4B"/>
        </patternFill>
      </fill>
    </dxf>
    <dxf>
      <fill>
        <patternFill>
          <bgColor rgb="FF635445"/>
        </patternFill>
      </fill>
    </dxf>
    <dxf>
      <fill>
        <patternFill>
          <bgColor rgb="FF7209B7"/>
        </patternFill>
      </fill>
    </dxf>
    <dxf>
      <fill>
        <patternFill>
          <bgColor rgb="FF83CBEB"/>
        </patternFill>
      </fill>
    </dxf>
    <dxf>
      <fill>
        <patternFill>
          <bgColor rgb="FF87AB47"/>
        </patternFill>
      </fill>
    </dxf>
    <dxf>
      <fill>
        <patternFill>
          <bgColor rgb="FFFFD966"/>
        </patternFill>
      </fill>
    </dxf>
    <dxf>
      <fill>
        <patternFill>
          <bgColor rgb="FFF0A714"/>
        </patternFill>
      </fill>
    </dxf>
    <dxf>
      <font>
        <color rgb="FF483500"/>
      </font>
      <fill>
        <patternFill>
          <bgColor theme="7" tint="0.79998168889431442"/>
        </patternFill>
      </fill>
    </dxf>
    <dxf>
      <font>
        <color rgb="FF48350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rgb="FFB2B2B2"/>
        </patternFill>
      </fill>
    </dxf>
    <dxf>
      <fill>
        <patternFill>
          <bgColor rgb="FF635445"/>
        </patternFill>
      </fill>
    </dxf>
    <dxf>
      <fill>
        <patternFill>
          <bgColor rgb="FF83CBEB"/>
        </patternFill>
      </fill>
    </dxf>
    <dxf>
      <fill>
        <patternFill>
          <bgColor rgb="FFCB6D9E"/>
        </patternFill>
      </fill>
    </dxf>
    <dxf>
      <fill>
        <patternFill>
          <bgColor rgb="FF0D324D"/>
        </patternFill>
      </fill>
    </dxf>
    <dxf>
      <fill>
        <patternFill>
          <bgColor rgb="FF7209B7"/>
        </patternFill>
      </fill>
    </dxf>
    <dxf>
      <fill>
        <patternFill>
          <bgColor rgb="FF2D8CD8"/>
        </patternFill>
      </fill>
    </dxf>
    <dxf>
      <fill>
        <patternFill>
          <bgColor rgb="FF87AB47"/>
        </patternFill>
      </fill>
    </dxf>
    <dxf>
      <fill>
        <patternFill>
          <bgColor rgb="FFFBDF0F"/>
        </patternFill>
      </fill>
    </dxf>
    <dxf>
      <fill>
        <patternFill>
          <bgColor rgb="FFF0A714"/>
        </patternFill>
      </fill>
    </dxf>
    <dxf>
      <fill>
        <patternFill>
          <bgColor rgb="FFE14B4B"/>
        </patternFill>
      </fill>
    </dxf>
    <dxf>
      <font>
        <color theme="2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rgb="FF760000"/>
      </font>
      <fill>
        <patternFill>
          <bgColor rgb="FFE7ABAB"/>
        </patternFill>
      </fill>
    </dxf>
    <dxf>
      <font>
        <color theme="2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rgb="FF760000"/>
      </font>
      <fill>
        <patternFill>
          <bgColor rgb="FFE7ABAB"/>
        </patternFill>
      </fill>
    </dxf>
    <dxf>
      <font>
        <color theme="2"/>
      </font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35445"/>
      <color rgb="FFFFD966"/>
      <color rgb="FF2C5A47"/>
      <color rgb="FF736CED"/>
      <color rgb="FF1B3E57"/>
      <color rgb="FFF0A714"/>
      <color rgb="FF83CBEB"/>
      <color rgb="FF87AB47"/>
      <color rgb="FFDE4D4D"/>
      <color rgb="FFCD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717315779993054E-2"/>
          <c:y val="2.6920937270522263E-2"/>
          <c:w val="0.8555274661598733"/>
          <c:h val="0.9175565305147518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TimeSeriesOutput!$B$2</c:f>
              <c:strCache>
                <c:ptCount val="1"/>
                <c:pt idx="0">
                  <c:v>Electricity</c:v>
                </c:pt>
              </c:strCache>
            </c:strRef>
          </c:tx>
          <c:spPr>
            <a:ln w="19050" cap="rnd">
              <a:solidFill>
                <a:srgbClr val="4CC9F0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TimeSeriesOutput!$C$2:$AB$2</c:f>
              <c:numCache>
                <c:formatCode>0</c:formatCode>
                <c:ptCount val="26"/>
                <c:pt idx="0">
                  <c:v>1.8768885546160639</c:v>
                </c:pt>
                <c:pt idx="1">
                  <c:v>1.9997851682287446</c:v>
                </c:pt>
                <c:pt idx="2">
                  <c:v>2.1363390607540729</c:v>
                </c:pt>
                <c:pt idx="3">
                  <c:v>2.2885278900853274</c:v>
                </c:pt>
                <c:pt idx="4">
                  <c:v>2.458802995860498</c:v>
                </c:pt>
                <c:pt idx="5">
                  <c:v>2.6502237229461247</c:v>
                </c:pt>
                <c:pt idx="6">
                  <c:v>2.8666451719563955</c:v>
                </c:pt>
                <c:pt idx="7">
                  <c:v>3.1080584631668478</c:v>
                </c:pt>
                <c:pt idx="8">
                  <c:v>3.3776717419397184</c:v>
                </c:pt>
                <c:pt idx="9">
                  <c:v>3.679070690043134</c:v>
                </c:pt>
                <c:pt idx="10">
                  <c:v>4.0162098992611117</c:v>
                </c:pt>
                <c:pt idx="11">
                  <c:v>4.3933701728067138</c:v>
                </c:pt>
                <c:pt idx="12">
                  <c:v>4.8150622998144899</c:v>
                </c:pt>
                <c:pt idx="13">
                  <c:v>5.2858506203081799</c:v>
                </c:pt>
                <c:pt idx="14">
                  <c:v>5.8100616686373145</c:v>
                </c:pt>
                <c:pt idx="15">
                  <c:v>6.3913361109296183</c:v>
                </c:pt>
                <c:pt idx="16">
                  <c:v>7.0319798480169631</c:v>
                </c:pt>
                <c:pt idx="17">
                  <c:v>7.7320793272870549</c:v>
                </c:pt>
                <c:pt idx="18">
                  <c:v>8.4883771609750589</c:v>
                </c:pt>
                <c:pt idx="19">
                  <c:v>9.2929697321339617</c:v>
                </c:pt>
                <c:pt idx="20">
                  <c:v>10.13199792681082</c:v>
                </c:pt>
                <c:pt idx="21">
                  <c:v>10.984649135738046</c:v>
                </c:pt>
                <c:pt idx="22">
                  <c:v>11.822933084326518</c:v>
                </c:pt>
                <c:pt idx="23">
                  <c:v>12.612748935681255</c:v>
                </c:pt>
                <c:pt idx="24">
                  <c:v>13.316609412180117</c:v>
                </c:pt>
                <c:pt idx="25">
                  <c:v>13.897953279423223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A7-43BB-AC33-2D04057A3353}"/>
            </c:ext>
          </c:extLst>
        </c:ser>
        <c:ser>
          <c:idx val="1"/>
          <c:order val="1"/>
          <c:tx>
            <c:strRef>
              <c:f>TimeSeriesOutput!$B$3</c:f>
              <c:strCache>
                <c:ptCount val="1"/>
                <c:pt idx="0">
                  <c:v>Steel 1</c:v>
                </c:pt>
              </c:strCache>
            </c:strRef>
          </c:tx>
          <c:spPr>
            <a:ln w="19050" cap="rnd">
              <a:solidFill>
                <a:srgbClr val="0D324D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TimeSeriesOutput!$C$3:$AB$3</c:f>
              <c:numCache>
                <c:formatCode>0</c:formatCode>
                <c:ptCount val="26"/>
                <c:pt idx="0">
                  <c:v>2.0528482147015259</c:v>
                </c:pt>
                <c:pt idx="1">
                  <c:v>2.1798570967545392</c:v>
                </c:pt>
                <c:pt idx="2">
                  <c:v>2.3186285259187223</c:v>
                </c:pt>
                <c:pt idx="3">
                  <c:v>2.4709052193979373</c:v>
                </c:pt>
                <c:pt idx="4">
                  <c:v>2.6388231123614134</c:v>
                </c:pt>
                <c:pt idx="5">
                  <c:v>2.825028457567389</c:v>
                </c:pt>
                <c:pt idx="6">
                  <c:v>3.0328399444138587</c:v>
                </c:pt>
                <c:pt idx="7">
                  <c:v>3.2622698690799714</c:v>
                </c:pt>
                <c:pt idx="8">
                  <c:v>3.5160734305589241</c:v>
                </c:pt>
                <c:pt idx="9">
                  <c:v>3.7973241419334638</c:v>
                </c:pt>
                <c:pt idx="10">
                  <c:v>4.1094070776167779</c:v>
                </c:pt>
                <c:pt idx="11">
                  <c:v>4.4559828957651355</c:v>
                </c:pt>
                <c:pt idx="12">
                  <c:v>4.8409060496606013</c:v>
                </c:pt>
                <c:pt idx="13">
                  <c:v>5.2680744197626055</c:v>
                </c:pt>
                <c:pt idx="14">
                  <c:v>5.7411807337978829</c:v>
                </c:pt>
                <c:pt idx="15">
                  <c:v>6.2633300969668344</c:v>
                </c:pt>
                <c:pt idx="16">
                  <c:v>6.8364859489613039</c:v>
                </c:pt>
                <c:pt idx="17">
                  <c:v>7.46071459646131</c:v>
                </c:pt>
                <c:pt idx="18">
                  <c:v>8.1332249930539362</c:v>
                </c:pt>
                <c:pt idx="19">
                  <c:v>8.8472564559688607</c:v>
                </c:pt>
                <c:pt idx="20">
                  <c:v>9.5909605016994774</c:v>
                </c:pt>
                <c:pt idx="21">
                  <c:v>10.346548546940209</c:v>
                </c:pt>
                <c:pt idx="22">
                  <c:v>11.090100574136343</c:v>
                </c:pt>
                <c:pt idx="23">
                  <c:v>11.792476741657429</c:v>
                </c:pt>
                <c:pt idx="24">
                  <c:v>12.421644343303782</c:v>
                </c:pt>
                <c:pt idx="25">
                  <c:v>12.946361474273075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5A7-43BB-AC33-2D04057A3353}"/>
            </c:ext>
          </c:extLst>
        </c:ser>
        <c:ser>
          <c:idx val="2"/>
          <c:order val="2"/>
          <c:tx>
            <c:strRef>
              <c:f>TimeSeriesOutput!$B$4</c:f>
              <c:strCache>
                <c:ptCount val="1"/>
                <c:pt idx="0">
                  <c:v>Steel 2</c:v>
                </c:pt>
              </c:strCache>
            </c:strRef>
          </c:tx>
          <c:spPr>
            <a:ln w="19050" cap="rnd">
              <a:solidFill>
                <a:srgbClr val="736CED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TimeSeriesOutput!$C$4:$AB$4</c:f>
              <c:numCache>
                <c:formatCode>0</c:formatCode>
                <c:ptCount val="26"/>
                <c:pt idx="0">
                  <c:v>2.0528482147015259</c:v>
                </c:pt>
                <c:pt idx="1">
                  <c:v>2.1798570967545392</c:v>
                </c:pt>
                <c:pt idx="2">
                  <c:v>2.3186285259187223</c:v>
                </c:pt>
                <c:pt idx="3">
                  <c:v>2.4709052193979373</c:v>
                </c:pt>
                <c:pt idx="4">
                  <c:v>2.6388231123614134</c:v>
                </c:pt>
                <c:pt idx="5">
                  <c:v>2.825028457567389</c:v>
                </c:pt>
                <c:pt idx="6">
                  <c:v>3.0328399444138587</c:v>
                </c:pt>
                <c:pt idx="7">
                  <c:v>3.2622698690799714</c:v>
                </c:pt>
                <c:pt idx="8">
                  <c:v>3.5160734305589241</c:v>
                </c:pt>
                <c:pt idx="9">
                  <c:v>3.7973241419334638</c:v>
                </c:pt>
                <c:pt idx="10">
                  <c:v>4.1094070776167779</c:v>
                </c:pt>
                <c:pt idx="11">
                  <c:v>4.4559828957651355</c:v>
                </c:pt>
                <c:pt idx="12">
                  <c:v>4.8409060496606013</c:v>
                </c:pt>
                <c:pt idx="13">
                  <c:v>5.2680744197626055</c:v>
                </c:pt>
                <c:pt idx="14">
                  <c:v>5.7411807337978829</c:v>
                </c:pt>
                <c:pt idx="15">
                  <c:v>6.2633300969668344</c:v>
                </c:pt>
                <c:pt idx="16">
                  <c:v>6.8364859489613039</c:v>
                </c:pt>
                <c:pt idx="17">
                  <c:v>7.46071459646131</c:v>
                </c:pt>
                <c:pt idx="18">
                  <c:v>8.1332249930539362</c:v>
                </c:pt>
                <c:pt idx="19">
                  <c:v>8.8472564559688607</c:v>
                </c:pt>
                <c:pt idx="20">
                  <c:v>9.5909605016994774</c:v>
                </c:pt>
                <c:pt idx="21">
                  <c:v>10.346548546940209</c:v>
                </c:pt>
                <c:pt idx="22">
                  <c:v>11.090100574136343</c:v>
                </c:pt>
                <c:pt idx="23">
                  <c:v>11.792476741657429</c:v>
                </c:pt>
                <c:pt idx="24">
                  <c:v>12.421644343303782</c:v>
                </c:pt>
                <c:pt idx="25">
                  <c:v>12.946361474273075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5A7-43BB-AC33-2D04057A3353}"/>
            </c:ext>
          </c:extLst>
        </c:ser>
        <c:ser>
          <c:idx val="3"/>
          <c:order val="3"/>
          <c:tx>
            <c:strRef>
              <c:f>TimeSeriesOutput!$B$5</c:f>
              <c:strCache>
                <c:ptCount val="1"/>
                <c:pt idx="0">
                  <c:v>Polymer</c:v>
                </c:pt>
              </c:strCache>
            </c:strRef>
          </c:tx>
          <c:spPr>
            <a:ln w="19050" cap="rnd">
              <a:solidFill>
                <a:srgbClr val="7209B7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TimeSeriesOutput!$C$5:$AB$5</c:f>
              <c:numCache>
                <c:formatCode>0</c:formatCode>
                <c:ptCount val="26"/>
                <c:pt idx="0">
                  <c:v>1.9473046641156775</c:v>
                </c:pt>
                <c:pt idx="1">
                  <c:v>2.0821912847317501</c:v>
                </c:pt>
                <c:pt idx="2">
                  <c:v>2.2316044462463851</c:v>
                </c:pt>
                <c:pt idx="3">
                  <c:v>2.3977284518812807</c:v>
                </c:pt>
                <c:pt idx="4">
                  <c:v>2.5832537999960969</c:v>
                </c:pt>
                <c:pt idx="5">
                  <c:v>2.7915245710654788</c:v>
                </c:pt>
                <c:pt idx="6">
                  <c:v>3.0267433077716825</c:v>
                </c:pt>
                <c:pt idx="7">
                  <c:v>3.2889186642737878</c:v>
                </c:pt>
                <c:pt idx="8">
                  <c:v>3.5815452144478344</c:v>
                </c:pt>
                <c:pt idx="9">
                  <c:v>3.9085246957754736</c:v>
                </c:pt>
                <c:pt idx="10">
                  <c:v>4.2741570921044012</c:v>
                </c:pt>
                <c:pt idx="11">
                  <c:v>4.6830946737841739</c:v>
                </c:pt>
                <c:pt idx="12">
                  <c:v>5.1402379195461609</c:v>
                </c:pt>
                <c:pt idx="13">
                  <c:v>5.6505444001766616</c:v>
                </c:pt>
                <c:pt idx="14">
                  <c:v>6.2187129922200057</c:v>
                </c:pt>
                <c:pt idx="15">
                  <c:v>6.8486981171064958</c:v>
                </c:pt>
                <c:pt idx="16">
                  <c:v>7.5430061568105318</c:v>
                </c:pt>
                <c:pt idx="17">
                  <c:v>8.3017361421941533</c:v>
                </c:pt>
                <c:pt idx="18">
                  <c:v>9.1213604859284292</c:v>
                </c:pt>
                <c:pt idx="19">
                  <c:v>9.9933126540286281</c:v>
                </c:pt>
                <c:pt idx="20">
                  <c:v>10.902567371612454</c:v>
                </c:pt>
                <c:pt idx="21">
                  <c:v>11.826558379053981</c:v>
                </c:pt>
                <c:pt idx="22">
                  <c:v>12.734935367390037</c:v>
                </c:pt>
                <c:pt idx="23">
                  <c:v>13.590721243233732</c:v>
                </c:pt>
                <c:pt idx="24">
                  <c:v>14.353266361234329</c:v>
                </c:pt>
                <c:pt idx="25">
                  <c:v>14.982925269815524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E5A7-43BB-AC33-2D04057A3353}"/>
            </c:ext>
          </c:extLst>
        </c:ser>
        <c:ser>
          <c:idx val="4"/>
          <c:order val="4"/>
          <c:tx>
            <c:strRef>
              <c:f>TimeSeriesOutput!$B$6</c:f>
              <c:strCache>
                <c:ptCount val="1"/>
                <c:pt idx="0">
                  <c:v>Cereals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TimeSeriesOutput!$C$6:$AB$6</c:f>
              <c:numCache>
                <c:formatCode>0</c:formatCode>
                <c:ptCount val="26"/>
                <c:pt idx="0">
                  <c:v>1.0074223489352943</c:v>
                </c:pt>
                <c:pt idx="1">
                  <c:v>0.99794727277955431</c:v>
                </c:pt>
                <c:pt idx="2">
                  <c:v>0.99149036716540051</c:v>
                </c:pt>
                <c:pt idx="3">
                  <c:v>0.98769134921837864</c:v>
                </c:pt>
                <c:pt idx="4">
                  <c:v>0.98626752829834863</c:v>
                </c:pt>
                <c:pt idx="5">
                  <c:v>0.98699874341707716</c:v>
                </c:pt>
                <c:pt idx="6">
                  <c:v>0.98971722653438121</c:v>
                </c:pt>
                <c:pt idx="7">
                  <c:v>0.99424496825147912</c:v>
                </c:pt>
                <c:pt idx="8">
                  <c:v>1.0004678389791526</c:v>
                </c:pt>
                <c:pt idx="9">
                  <c:v>1.0082976270951007</c:v>
                </c:pt>
                <c:pt idx="10">
                  <c:v>1.0176677135204344</c:v>
                </c:pt>
                <c:pt idx="11">
                  <c:v>1.0285292521132821</c:v>
                </c:pt>
                <c:pt idx="12">
                  <c:v>1.0408474178157681</c:v>
                </c:pt>
                <c:pt idx="13">
                  <c:v>1.0545972591978132</c:v>
                </c:pt>
                <c:pt idx="14">
                  <c:v>1.0697586408732851</c:v>
                </c:pt>
                <c:pt idx="15">
                  <c:v>1.0863097095835434</c:v>
                </c:pt>
                <c:pt idx="16">
                  <c:v>1.1042183122455449</c:v>
                </c:pt>
                <c:pt idx="17">
                  <c:v>1.1234309150861479</c:v>
                </c:pt>
                <c:pt idx="18">
                  <c:v>1.1438589405406872</c:v>
                </c:pt>
                <c:pt idx="19">
                  <c:v>1.1653631989473427</c:v>
                </c:pt>
                <c:pt idx="20">
                  <c:v>1.1877383530902255</c:v>
                </c:pt>
                <c:pt idx="21">
                  <c:v>1.2107010433921452</c:v>
                </c:pt>
                <c:pt idx="22">
                  <c:v>1.233886960449273</c:v>
                </c:pt>
                <c:pt idx="23">
                  <c:v>1.2568627835538919</c:v>
                </c:pt>
                <c:pt idx="24">
                  <c:v>1.2791571675759128</c:v>
                </c:pt>
                <c:pt idx="25">
                  <c:v>1.3003099838891146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E5A7-43BB-AC33-2D04057A3353}"/>
            </c:ext>
          </c:extLst>
        </c:ser>
        <c:ser>
          <c:idx val="5"/>
          <c:order val="5"/>
          <c:tx>
            <c:strRef>
              <c:f>TimeSeriesOutput!$B$7</c:f>
              <c:strCache>
                <c:ptCount val="1"/>
                <c:pt idx="0">
                  <c:v>Walls</c:v>
                </c:pt>
              </c:strCache>
            </c:strRef>
          </c:tx>
          <c:spPr>
            <a:ln w="19050" cap="rnd">
              <a:solidFill>
                <a:srgbClr val="3A0CA3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TimeSeriesOutput!$C$7:$AB$7</c:f>
              <c:numCache>
                <c:formatCode>0</c:formatCode>
                <c:ptCount val="26"/>
                <c:pt idx="0">
                  <c:v>2.0933558603698814</c:v>
                </c:pt>
                <c:pt idx="1">
                  <c:v>2.165785734873062</c:v>
                </c:pt>
                <c:pt idx="2">
                  <c:v>2.2400166395460133</c:v>
                </c:pt>
                <c:pt idx="3">
                  <c:v>2.3160427930286174</c:v>
                </c:pt>
                <c:pt idx="4">
                  <c:v>2.3938548984077546</c:v>
                </c:pt>
                <c:pt idx="5">
                  <c:v>2.4734400604952995</c:v>
                </c:pt>
                <c:pt idx="6">
                  <c:v>2.5547817216437845</c:v>
                </c:pt>
                <c:pt idx="7">
                  <c:v>2.6378596177702409</c:v>
                </c:pt>
                <c:pt idx="8">
                  <c:v>2.7226497561437246</c:v>
                </c:pt>
                <c:pt idx="9">
                  <c:v>2.8091244163465343</c:v>
                </c:pt>
                <c:pt idx="10">
                  <c:v>2.8972521756435006</c:v>
                </c:pt>
                <c:pt idx="11">
                  <c:v>2.9869979597889502</c:v>
                </c:pt>
                <c:pt idx="12">
                  <c:v>3.0783231200687728</c:v>
                </c:pt>
                <c:pt idx="13">
                  <c:v>3.1711855371180211</c:v>
                </c:pt>
                <c:pt idx="14">
                  <c:v>3.2655397517758291</c:v>
                </c:pt>
                <c:pt idx="15">
                  <c:v>3.3613371229432412</c:v>
                </c:pt>
                <c:pt idx="16">
                  <c:v>3.4585260121002142</c:v>
                </c:pt>
                <c:pt idx="17">
                  <c:v>3.5570519938211262</c:v>
                </c:pt>
                <c:pt idx="18">
                  <c:v>3.6568580913088473</c:v>
                </c:pt>
                <c:pt idx="19">
                  <c:v>3.7578850356521807</c:v>
                </c:pt>
                <c:pt idx="20">
                  <c:v>3.860071547206124</c:v>
                </c:pt>
                <c:pt idx="21">
                  <c:v>3.9633546372053474</c:v>
                </c:pt>
                <c:pt idx="22">
                  <c:v>4.0676699274544026</c:v>
                </c:pt>
                <c:pt idx="23">
                  <c:v>4.1729519856993154</c:v>
                </c:pt>
                <c:pt idx="24">
                  <c:v>4.2791346740794474</c:v>
                </c:pt>
                <c:pt idx="25">
                  <c:v>4.3861515078905207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E5A7-43BB-AC33-2D04057A3353}"/>
            </c:ext>
          </c:extLst>
        </c:ser>
        <c:ser>
          <c:idx val="6"/>
          <c:order val="6"/>
          <c:tx>
            <c:strRef>
              <c:f>TimeSeriesOutput!$B$8</c:f>
              <c:strCache>
                <c:ptCount val="1"/>
                <c:pt idx="0">
                  <c:v>Wheels</c:v>
                </c:pt>
              </c:strCache>
            </c:strRef>
          </c:tx>
          <c:spPr>
            <a:ln w="19050" cap="rnd">
              <a:solidFill>
                <a:srgbClr val="2682FF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TimeSeriesOutput!$C$8:$AB$8</c:f>
              <c:numCache>
                <c:formatCode>0</c:formatCode>
                <c:ptCount val="26"/>
                <c:pt idx="0">
                  <c:v>1.9476561557935916</c:v>
                </c:pt>
                <c:pt idx="1">
                  <c:v>2.1321390717079449</c:v>
                </c:pt>
                <c:pt idx="2">
                  <c:v>2.3387567544922074</c:v>
                </c:pt>
                <c:pt idx="3">
                  <c:v>2.5711149821544956</c:v>
                </c:pt>
                <c:pt idx="4">
                  <c:v>2.8336283704222751</c:v>
                </c:pt>
                <c:pt idx="5">
                  <c:v>3.1317619237897656</c:v>
                </c:pt>
                <c:pt idx="6">
                  <c:v>3.4723649189748111</c:v>
                </c:pt>
                <c:pt idx="7">
                  <c:v>3.8554921738718186</c:v>
                </c:pt>
                <c:pt idx="8">
                  <c:v>4.2868397887255991</c:v>
                </c:pt>
                <c:pt idx="9">
                  <c:v>4.7727612151824523</c:v>
                </c:pt>
                <c:pt idx="10">
                  <c:v>5.3202535371802702</c:v>
                </c:pt>
                <c:pt idx="11">
                  <c:v>5.9368836077748082</c:v>
                </c:pt>
                <c:pt idx="12">
                  <c:v>6.63061995480835</c:v>
                </c:pt>
                <c:pt idx="13">
                  <c:v>7.4095236576183137</c:v>
                </c:pt>
                <c:pt idx="14">
                  <c:v>8.2812372846013513</c:v>
                </c:pt>
                <c:pt idx="15">
                  <c:v>9.252198553277152</c:v>
                </c:pt>
                <c:pt idx="16">
                  <c:v>10.32650125144689</c:v>
                </c:pt>
                <c:pt idx="17">
                  <c:v>11.504342057685461</c:v>
                </c:pt>
                <c:pt idx="18">
                  <c:v>12.780046422528143</c:v>
                </c:pt>
                <c:pt idx="19">
                  <c:v>14.139781825477844</c:v>
                </c:pt>
                <c:pt idx="20">
                  <c:v>15.559258913787712</c:v>
                </c:pt>
                <c:pt idx="21">
                  <c:v>17.001979148906173</c:v>
                </c:pt>
                <c:pt idx="22">
                  <c:v>18.418841160310173</c:v>
                </c:pt>
                <c:pt idx="23">
                  <c:v>19.750014378211485</c:v>
                </c:pt>
                <c:pt idx="24">
                  <c:v>20.929722151690211</c:v>
                </c:pt>
                <c:pt idx="25">
                  <c:v>21.893813804696272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E5A7-43BB-AC33-2D04057A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004191"/>
        <c:axId val="591991711"/>
      </c:scatterChart>
      <c:valAx>
        <c:axId val="592004191"/>
        <c:scaling>
          <c:orientation val="minMax"/>
          <c:max val="2050"/>
          <c:min val="2025"/>
        </c:scaling>
        <c:delete val="0"/>
        <c:axPos val="b"/>
        <c:majorGridlines>
          <c:spPr>
            <a:ln w="6350" cap="flat" cmpd="sng" algn="ctr">
              <a:solidFill>
                <a:srgbClr val="E8E3DC"/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6350" cap="flat" cmpd="sng" algn="ctr">
            <a:solidFill>
              <a:srgbClr val="3D342B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entonSans Cond Medium" panose="02000606030000020004" pitchFamily="50" charset="0"/>
                <a:ea typeface="+mn-ea"/>
                <a:cs typeface="+mn-cs"/>
              </a:defRPr>
            </a:pPr>
            <a:endParaRPr lang="da-DK"/>
          </a:p>
        </c:txPr>
        <c:crossAx val="591991711"/>
        <c:crosses val="autoZero"/>
        <c:crossBetween val="midCat"/>
      </c:valAx>
      <c:valAx>
        <c:axId val="591991711"/>
        <c:scaling>
          <c:orientation val="minMax"/>
          <c:max val="23"/>
          <c:min val="0"/>
        </c:scaling>
        <c:delete val="0"/>
        <c:axPos val="l"/>
        <c:majorGridlines>
          <c:spPr>
            <a:ln w="6350" cap="flat" cmpd="sng" algn="ctr">
              <a:solidFill>
                <a:srgbClr val="E8E3DC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3D342B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entonSans Regular" panose="02000503040000020004" pitchFamily="50" charset="0"/>
                <a:ea typeface="+mn-ea"/>
                <a:cs typeface="+mn-cs"/>
              </a:defRPr>
            </a:pPr>
            <a:endParaRPr lang="da-DK"/>
          </a:p>
        </c:txPr>
        <c:crossAx val="592004191"/>
        <c:crosses val="autoZero"/>
        <c:crossBetween val="midCat"/>
        <c:majorUnit val="5"/>
        <c:minorUnit val="1"/>
      </c:valAx>
      <c:spPr>
        <a:solidFill>
          <a:srgbClr val="FAF8F4"/>
        </a:solidFill>
        <a:ln w="6350">
          <a:solidFill>
            <a:srgbClr val="3D342B"/>
          </a:solidFill>
        </a:ln>
        <a:effectLst/>
      </c:spPr>
    </c:plotArea>
    <c:legend>
      <c:legendPos val="r"/>
      <c:layout>
        <c:manualLayout>
          <c:xMode val="edge"/>
          <c:yMode val="edge"/>
          <c:x val="0.15176863132289656"/>
          <c:y val="5.8963898053620935E-2"/>
          <c:w val="0.34389870934794214"/>
          <c:h val="0.280022823988775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entonSans Regular" panose="02000503040000020004" pitchFamily="50" charset="0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BentonSans Regular" panose="02000503040000020004" pitchFamily="50" charset="0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36770777239276E-2"/>
          <c:y val="1.4989247116834256E-2"/>
          <c:w val="0.89222027497041201"/>
          <c:h val="0.9178466537472705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TimeSeriesOutput!$B$9</c:f>
              <c:strCache>
                <c:ptCount val="1"/>
                <c:pt idx="0">
                  <c:v>Meals</c:v>
                </c:pt>
              </c:strCache>
            </c:strRef>
          </c:tx>
          <c:spPr>
            <a:ln w="19050" cap="rnd">
              <a:solidFill>
                <a:srgbClr val="947952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TimeSeriesOutput!$C$9:$AB$9</c:f>
              <c:numCache>
                <c:formatCode>0</c:formatCode>
                <c:ptCount val="26"/>
                <c:pt idx="0">
                  <c:v>0.99738374351627912</c:v>
                </c:pt>
                <c:pt idx="1">
                  <c:v>0.98636678271380707</c:v>
                </c:pt>
                <c:pt idx="2">
                  <c:v>0.97824507494807644</c:v>
                </c:pt>
                <c:pt idx="3">
                  <c:v>0.97263115937207056</c:v>
                </c:pt>
                <c:pt idx="4">
                  <c:v>0.96921058959205852</c:v>
                </c:pt>
                <c:pt idx="5">
                  <c:v>0.96772513600942278</c:v>
                </c:pt>
                <c:pt idx="6">
                  <c:v>0.96796035258590263</c:v>
                </c:pt>
                <c:pt idx="7">
                  <c:v>0.96973623622438476</c:v>
                </c:pt>
                <c:pt idx="8">
                  <c:v>0.97290011383975106</c:v>
                </c:pt>
                <c:pt idx="9">
                  <c:v>0.97732115834173194</c:v>
                </c:pt>
                <c:pt idx="10">
                  <c:v>0.98288611225523337</c:v>
                </c:pt>
                <c:pt idx="11">
                  <c:v>0.98949591820158944</c:v>
                </c:pt>
                <c:pt idx="12">
                  <c:v>0.99706303860076817</c:v>
                </c:pt>
                <c:pt idx="13">
                  <c:v>1.0055093051744601</c:v>
                </c:pt>
                <c:pt idx="14">
                  <c:v>1.014764180163839</c:v>
                </c:pt>
                <c:pt idx="15">
                  <c:v>1.0247633408946848</c:v>
                </c:pt>
                <c:pt idx="16">
                  <c:v>1.0354475209407488</c:v>
                </c:pt>
                <c:pt idx="17">
                  <c:v>1.04676155703108</c:v>
                </c:pt>
                <c:pt idx="18">
                  <c:v>1.0586536026486113</c:v>
                </c:pt>
                <c:pt idx="19">
                  <c:v>1.071074478107263</c:v>
                </c:pt>
                <c:pt idx="20">
                  <c:v>1.0839771335683686</c:v>
                </c:pt>
                <c:pt idx="21">
                  <c:v>1.0973162065290176</c:v>
                </c:pt>
                <c:pt idx="22">
                  <c:v>1.1110476591904632</c:v>
                </c:pt>
                <c:pt idx="23">
                  <c:v>1.1251284840879581</c:v>
                </c:pt>
                <c:pt idx="24">
                  <c:v>1.1395164686496158</c:v>
                </c:pt>
                <c:pt idx="25">
                  <c:v>1.1541700111104598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14-4D0C-85AF-82280D3A092C}"/>
            </c:ext>
          </c:extLst>
        </c:ser>
        <c:ser>
          <c:idx val="1"/>
          <c:order val="1"/>
          <c:tx>
            <c:strRef>
              <c:f>TimeSeriesOutput!$B$10</c:f>
              <c:strCache>
                <c:ptCount val="1"/>
                <c:pt idx="0">
                  <c:v>Houses</c:v>
                </c:pt>
              </c:strCache>
            </c:strRef>
          </c:tx>
          <c:spPr>
            <a:ln w="19050" cap="rnd">
              <a:solidFill>
                <a:srgbClr val="EC9238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TimeSeriesOutput!$C$10:$AB$10</c:f>
              <c:numCache>
                <c:formatCode>0</c:formatCode>
                <c:ptCount val="26"/>
                <c:pt idx="0">
                  <c:v>2.0933558603698814</c:v>
                </c:pt>
                <c:pt idx="1">
                  <c:v>2.165785734873062</c:v>
                </c:pt>
                <c:pt idx="2">
                  <c:v>2.2400166395460133</c:v>
                </c:pt>
                <c:pt idx="3">
                  <c:v>2.3160427930286174</c:v>
                </c:pt>
                <c:pt idx="4">
                  <c:v>2.3938548984077546</c:v>
                </c:pt>
                <c:pt idx="5">
                  <c:v>2.4734400604952995</c:v>
                </c:pt>
                <c:pt idx="6">
                  <c:v>2.5547817216437845</c:v>
                </c:pt>
                <c:pt idx="7">
                  <c:v>2.6378596177702409</c:v>
                </c:pt>
                <c:pt idx="8">
                  <c:v>2.7226497561437246</c:v>
                </c:pt>
                <c:pt idx="9">
                  <c:v>2.8091244163465343</c:v>
                </c:pt>
                <c:pt idx="10">
                  <c:v>2.8972521756435006</c:v>
                </c:pt>
                <c:pt idx="11">
                  <c:v>2.9869979597889502</c:v>
                </c:pt>
                <c:pt idx="12">
                  <c:v>3.0783231200687728</c:v>
                </c:pt>
                <c:pt idx="13">
                  <c:v>3.1711855371180211</c:v>
                </c:pt>
                <c:pt idx="14">
                  <c:v>3.2655397517758291</c:v>
                </c:pt>
                <c:pt idx="15">
                  <c:v>3.3613371229432412</c:v>
                </c:pt>
                <c:pt idx="16">
                  <c:v>3.4585260121002142</c:v>
                </c:pt>
                <c:pt idx="17">
                  <c:v>3.5570519938211262</c:v>
                </c:pt>
                <c:pt idx="18">
                  <c:v>3.6568580913088473</c:v>
                </c:pt>
                <c:pt idx="19">
                  <c:v>3.7578850356521807</c:v>
                </c:pt>
                <c:pt idx="20">
                  <c:v>3.860071547206124</c:v>
                </c:pt>
                <c:pt idx="21">
                  <c:v>3.9633546372053474</c:v>
                </c:pt>
                <c:pt idx="22">
                  <c:v>4.0676699274544026</c:v>
                </c:pt>
                <c:pt idx="23">
                  <c:v>4.1729519856993154</c:v>
                </c:pt>
                <c:pt idx="24">
                  <c:v>4.2791346740794474</c:v>
                </c:pt>
                <c:pt idx="25">
                  <c:v>4.3861515078905207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814-4D0C-85AF-82280D3A092C}"/>
            </c:ext>
          </c:extLst>
        </c:ser>
        <c:ser>
          <c:idx val="2"/>
          <c:order val="2"/>
          <c:tx>
            <c:strRef>
              <c:f>TimeSeriesOutput!$B$11</c:f>
              <c:strCache>
                <c:ptCount val="1"/>
                <c:pt idx="0">
                  <c:v>Bikes</c:v>
                </c:pt>
              </c:strCache>
            </c:strRef>
          </c:tx>
          <c:spPr>
            <a:ln w="19050" cap="rnd">
              <a:solidFill>
                <a:srgbClr val="CB6D9E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TimeSeriesOutput!$C$11:$AB$11</c:f>
              <c:numCache>
                <c:formatCode>0</c:formatCode>
                <c:ptCount val="26"/>
                <c:pt idx="0">
                  <c:v>1.0695366452221009</c:v>
                </c:pt>
                <c:pt idx="1">
                  <c:v>1.1708436641232027</c:v>
                </c:pt>
                <c:pt idx="2">
                  <c:v>1.2843057773567379</c:v>
                </c:pt>
                <c:pt idx="3">
                  <c:v>1.4119030632351668</c:v>
                </c:pt>
                <c:pt idx="4">
                  <c:v>1.5560597655250563</c:v>
                </c:pt>
                <c:pt idx="5">
                  <c:v>1.7197769388815032</c:v>
                </c:pt>
                <c:pt idx="6">
                  <c:v>1.906815797737152</c:v>
                </c:pt>
                <c:pt idx="7">
                  <c:v>2.1172064448114729</c:v>
                </c:pt>
                <c:pt idx="8">
                  <c:v>2.3540768387682998</c:v>
                </c:pt>
                <c:pt idx="9">
                  <c:v>2.6209159164711298</c:v>
                </c:pt>
                <c:pt idx="10">
                  <c:v>2.9215660592658725</c:v>
                </c:pt>
                <c:pt idx="11">
                  <c:v>3.2601825317294257</c:v>
                </c:pt>
                <c:pt idx="12">
                  <c:v>3.6411411742843609</c:v>
                </c:pt>
                <c:pt idx="13">
                  <c:v>4.0688686511166354</c:v>
                </c:pt>
                <c:pt idx="14">
                  <c:v>4.5475618051543618</c:v>
                </c:pt>
                <c:pt idx="15">
                  <c:v>5.0807558470549319</c:v>
                </c:pt>
                <c:pt idx="16">
                  <c:v>5.6706988410149419</c:v>
                </c:pt>
                <c:pt idx="17">
                  <c:v>6.3174987911821203</c:v>
                </c:pt>
                <c:pt idx="18">
                  <c:v>7.0180395732962468</c:v>
                </c:pt>
                <c:pt idx="19">
                  <c:v>7.7647251917687621</c:v>
                </c:pt>
                <c:pt idx="20">
                  <c:v>8.5442173821559173</c:v>
                </c:pt>
                <c:pt idx="21">
                  <c:v>9.3364733230583372</c:v>
                </c:pt>
                <c:pt idx="22">
                  <c:v>10.114529469114679</c:v>
                </c:pt>
                <c:pt idx="23">
                  <c:v>10.845530438381537</c:v>
                </c:pt>
                <c:pt idx="24">
                  <c:v>11.493355615651991</c:v>
                </c:pt>
                <c:pt idx="25">
                  <c:v>12.0227772741801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814-4D0C-85AF-82280D3A092C}"/>
            </c:ext>
          </c:extLst>
        </c:ser>
        <c:ser>
          <c:idx val="3"/>
          <c:order val="3"/>
          <c:tx>
            <c:strRef>
              <c:f>TimeSeriesOutput!$B$12</c:f>
              <c:strCache>
                <c:ptCount val="1"/>
                <c:pt idx="0">
                  <c:v>Cars</c:v>
                </c:pt>
              </c:strCache>
            </c:strRef>
          </c:tx>
          <c:spPr>
            <a:ln w="19050" cap="rnd">
              <a:solidFill>
                <a:srgbClr val="E14B4B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TimeSeriesOutput!$C$12:$AB$12</c:f>
              <c:numCache>
                <c:formatCode>0</c:formatCode>
                <c:ptCount val="26"/>
                <c:pt idx="0">
                  <c:v>2.1204474143254011</c:v>
                </c:pt>
                <c:pt idx="1">
                  <c:v>2.3212972002972005</c:v>
                </c:pt>
                <c:pt idx="2">
                  <c:v>2.5462454951543481</c:v>
                </c:pt>
                <c:pt idx="3">
                  <c:v>2.7992179726515252</c:v>
                </c:pt>
                <c:pt idx="4">
                  <c:v>3.085020902353663</c:v>
                </c:pt>
                <c:pt idx="5">
                  <c:v>3.4096041304975202</c:v>
                </c:pt>
                <c:pt idx="6">
                  <c:v>3.7804245847667377</c:v>
                </c:pt>
                <c:pt idx="7">
                  <c:v>4.1975419463643382</c:v>
                </c:pt>
                <c:pt idx="8">
                  <c:v>4.6671576595236477</c:v>
                </c:pt>
                <c:pt idx="9">
                  <c:v>5.1961888384772612</c:v>
                </c:pt>
                <c:pt idx="10">
                  <c:v>5.7922533312214899</c:v>
                </c:pt>
                <c:pt idx="11">
                  <c:v>6.4635893033837384</c:v>
                </c:pt>
                <c:pt idx="12">
                  <c:v>7.2188722309759736</c:v>
                </c:pt>
                <c:pt idx="13">
                  <c:v>8.0668783524460626</c:v>
                </c:pt>
                <c:pt idx="14">
                  <c:v>9.0159282660409197</c:v>
                </c:pt>
                <c:pt idx="15">
                  <c:v>10.073030827727331</c:v>
                </c:pt>
                <c:pt idx="16">
                  <c:v>11.242643016080274</c:v>
                </c:pt>
                <c:pt idx="17">
                  <c:v>12.524978958513538</c:v>
                </c:pt>
                <c:pt idx="18">
                  <c:v>13.913860673506033</c:v>
                </c:pt>
                <c:pt idx="19">
                  <c:v>15.394228453401242</c:v>
                </c:pt>
                <c:pt idx="20">
                  <c:v>16.939638053883002</c:v>
                </c:pt>
                <c:pt idx="21">
                  <c:v>18.510352875927843</c:v>
                </c:pt>
                <c:pt idx="22">
                  <c:v>20.052915396319609</c:v>
                </c:pt>
                <c:pt idx="23">
                  <c:v>21.502187024436086</c:v>
                </c:pt>
                <c:pt idx="24">
                  <c:v>22.786555566846118</c:v>
                </c:pt>
                <c:pt idx="25">
                  <c:v>23.83617905747526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814-4D0C-85AF-82280D3A0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004191"/>
        <c:axId val="591991711"/>
      </c:scatterChart>
      <c:valAx>
        <c:axId val="592004191"/>
        <c:scaling>
          <c:orientation val="minMax"/>
          <c:max val="2050"/>
          <c:min val="2025"/>
        </c:scaling>
        <c:delete val="0"/>
        <c:axPos val="b"/>
        <c:majorGridlines>
          <c:spPr>
            <a:ln w="6350" cap="flat" cmpd="sng" algn="ctr">
              <a:solidFill>
                <a:srgbClr val="E8E3DC"/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6350" cap="flat" cmpd="sng" algn="ctr">
            <a:solidFill>
              <a:srgbClr val="4C413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entonSans Cond Medium" panose="02000606030000020004" pitchFamily="50" charset="0"/>
                <a:ea typeface="+mn-ea"/>
                <a:cs typeface="+mn-cs"/>
              </a:defRPr>
            </a:pPr>
            <a:endParaRPr lang="da-DK"/>
          </a:p>
        </c:txPr>
        <c:crossAx val="591991711"/>
        <c:crosses val="autoZero"/>
        <c:crossBetween val="midCat"/>
      </c:valAx>
      <c:valAx>
        <c:axId val="591991711"/>
        <c:scaling>
          <c:orientation val="minMax"/>
          <c:max val="25"/>
          <c:min val="0"/>
        </c:scaling>
        <c:delete val="0"/>
        <c:axPos val="l"/>
        <c:majorGridlines>
          <c:spPr>
            <a:ln w="6350" cap="flat" cmpd="sng" algn="ctr">
              <a:solidFill>
                <a:srgbClr val="E8E3DC"/>
              </a:solidFill>
              <a:round/>
            </a:ln>
            <a:effectLst/>
          </c:spPr>
        </c:majorGridlines>
        <c:minorGridlines>
          <c:spPr>
            <a:ln w="6350" cap="flat" cmpd="sng" algn="ctr">
              <a:solidFill>
                <a:srgbClr val="F2F2F2"/>
              </a:solidFill>
              <a:round/>
            </a:ln>
            <a:effectLst/>
          </c:spPr>
        </c:min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3D342B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entonSans Regular" panose="02000503040000020004" pitchFamily="50" charset="0"/>
                <a:ea typeface="+mn-ea"/>
                <a:cs typeface="+mn-cs"/>
              </a:defRPr>
            </a:pPr>
            <a:endParaRPr lang="da-DK"/>
          </a:p>
        </c:txPr>
        <c:crossAx val="592004191"/>
        <c:crosses val="autoZero"/>
        <c:crossBetween val="midCat"/>
        <c:majorUnit val="5"/>
        <c:minorUnit val="1"/>
      </c:valAx>
      <c:spPr>
        <a:solidFill>
          <a:srgbClr val="FAF8F4"/>
        </a:solidFill>
        <a:ln w="6350">
          <a:solidFill>
            <a:srgbClr val="3D342B"/>
          </a:solidFill>
        </a:ln>
        <a:effectLst/>
      </c:spPr>
    </c:plotArea>
    <c:legend>
      <c:legendPos val="r"/>
      <c:layout>
        <c:manualLayout>
          <c:xMode val="edge"/>
          <c:yMode val="edge"/>
          <c:x val="0.1039313418188816"/>
          <c:y val="8.8634540975592618E-2"/>
          <c:w val="0.3017305957522875"/>
          <c:h val="0.23784477834220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entonSans Regular" panose="02000503040000020004" pitchFamily="50" charset="0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/>
  </c:chart>
  <c:spPr>
    <a:noFill/>
    <a:ln w="28575" cap="flat" cmpd="sng" algn="ctr">
      <a:noFill/>
      <a:round/>
    </a:ln>
    <a:effectLst/>
  </c:spPr>
  <c:txPr>
    <a:bodyPr/>
    <a:lstStyle/>
    <a:p>
      <a:pPr>
        <a:defRPr>
          <a:latin typeface="BentonSans Regular" panose="02000503040000020004" pitchFamily="50" charset="0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37329981134762E-2"/>
          <c:y val="4.2034506207386281E-2"/>
          <c:w val="0.89051791914125533"/>
          <c:h val="0.8712721079838481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TimeSeriesOutput!$B$13</c:f>
              <c:strCache>
                <c:ptCount val="1"/>
                <c:pt idx="0">
                  <c:v>ElectroGen</c:v>
                </c:pt>
              </c:strCache>
            </c:strRef>
          </c:tx>
          <c:spPr>
            <a:ln w="19050" cap="rnd">
              <a:solidFill>
                <a:srgbClr val="4CC9F0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TimeSeriesOutput!$C$13:$AB$13</c:f>
              <c:numCache>
                <c:formatCode>0</c:formatCode>
                <c:ptCount val="26"/>
                <c:pt idx="0">
                  <c:v>1.8768885546160639</c:v>
                </c:pt>
                <c:pt idx="1">
                  <c:v>1.9997851682287446</c:v>
                </c:pt>
                <c:pt idx="2">
                  <c:v>2.1363390607540729</c:v>
                </c:pt>
                <c:pt idx="3">
                  <c:v>2.2885278900853274</c:v>
                </c:pt>
                <c:pt idx="4">
                  <c:v>2.458802995860498</c:v>
                </c:pt>
                <c:pt idx="5">
                  <c:v>2.6502237229461247</c:v>
                </c:pt>
                <c:pt idx="6">
                  <c:v>2.8666451719563955</c:v>
                </c:pt>
                <c:pt idx="7">
                  <c:v>3.1080584631668478</c:v>
                </c:pt>
                <c:pt idx="8">
                  <c:v>3.3776717419397184</c:v>
                </c:pt>
                <c:pt idx="9">
                  <c:v>3.679070690043134</c:v>
                </c:pt>
                <c:pt idx="10">
                  <c:v>4.0162098992611117</c:v>
                </c:pt>
                <c:pt idx="11">
                  <c:v>4.3933701728067138</c:v>
                </c:pt>
                <c:pt idx="12">
                  <c:v>4.8150622998144899</c:v>
                </c:pt>
                <c:pt idx="13">
                  <c:v>5.2858506203081799</c:v>
                </c:pt>
                <c:pt idx="14">
                  <c:v>5.8100616686373145</c:v>
                </c:pt>
                <c:pt idx="15">
                  <c:v>6.3913361109296183</c:v>
                </c:pt>
                <c:pt idx="16">
                  <c:v>7.0319798480169631</c:v>
                </c:pt>
                <c:pt idx="17">
                  <c:v>7.7320793272870549</c:v>
                </c:pt>
                <c:pt idx="18">
                  <c:v>8.4883771609750589</c:v>
                </c:pt>
                <c:pt idx="19">
                  <c:v>9.2929697321339617</c:v>
                </c:pt>
                <c:pt idx="20">
                  <c:v>10.13199792681082</c:v>
                </c:pt>
                <c:pt idx="21">
                  <c:v>10.984649135738046</c:v>
                </c:pt>
                <c:pt idx="22">
                  <c:v>11.822933084326518</c:v>
                </c:pt>
                <c:pt idx="23">
                  <c:v>12.612748935681255</c:v>
                </c:pt>
                <c:pt idx="24">
                  <c:v>13.316609412180117</c:v>
                </c:pt>
                <c:pt idx="25">
                  <c:v>13.897953279423223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D35-40FB-B2C3-9736899A0044}"/>
            </c:ext>
          </c:extLst>
        </c:ser>
        <c:ser>
          <c:idx val="1"/>
          <c:order val="1"/>
          <c:tx>
            <c:strRef>
              <c:f>TimeSeriesOutput!$B$14</c:f>
              <c:strCache>
                <c:ptCount val="1"/>
                <c:pt idx="0">
                  <c:v>Polymore</c:v>
                </c:pt>
              </c:strCache>
            </c:strRef>
          </c:tx>
          <c:spPr>
            <a:ln w="19050" cap="rnd">
              <a:solidFill>
                <a:srgbClr val="736CED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TimeSeriesOutput!$C$14:$AB$14</c:f>
              <c:numCache>
                <c:formatCode>0</c:formatCode>
                <c:ptCount val="26"/>
                <c:pt idx="0">
                  <c:v>2.0252659857573452</c:v>
                </c:pt>
                <c:pt idx="1">
                  <c:v>2.1543335970022666</c:v>
                </c:pt>
                <c:pt idx="2">
                  <c:v>2.2958860838097026</c:v>
                </c:pt>
                <c:pt idx="3">
                  <c:v>2.4517815652870425</c:v>
                </c:pt>
                <c:pt idx="4">
                  <c:v>2.6243009034019549</c:v>
                </c:pt>
                <c:pt idx="5">
                  <c:v>2.8162727177530087</c:v>
                </c:pt>
                <c:pt idx="6">
                  <c:v>3.0312466795793847</c:v>
                </c:pt>
                <c:pt idx="7">
                  <c:v>3.2692341332727377</c:v>
                </c:pt>
                <c:pt idx="8">
                  <c:v>3.5331835023973639</c:v>
                </c:pt>
                <c:pt idx="9">
                  <c:v>3.826384744099725</c:v>
                </c:pt>
                <c:pt idx="10">
                  <c:v>4.1524620306947355</c:v>
                </c:pt>
                <c:pt idx="11">
                  <c:v>4.5153351633595991</c:v>
                </c:pt>
                <c:pt idx="12">
                  <c:v>4.9191319584882347</c:v>
                </c:pt>
                <c:pt idx="13">
                  <c:v>5.3680272307633699</c:v>
                </c:pt>
                <c:pt idx="14">
                  <c:v>5.8659766498620973</c:v>
                </c:pt>
                <c:pt idx="15">
                  <c:v>6.4163072770832184</c:v>
                </c:pt>
                <c:pt idx="16">
                  <c:v>7.0211244419664895</c:v>
                </c:pt>
                <c:pt idx="17">
                  <c:v>7.6805030031676358</c:v>
                </c:pt>
                <c:pt idx="18">
                  <c:v>8.3914594303175019</c:v>
                </c:pt>
                <c:pt idx="19">
                  <c:v>9.1467611084304998</c:v>
                </c:pt>
                <c:pt idx="20">
                  <c:v>9.9337293470707912</c:v>
                </c:pt>
                <c:pt idx="21">
                  <c:v>10.733326988658412</c:v>
                </c:pt>
                <c:pt idx="22">
                  <c:v>11.519953555119541</c:v>
                </c:pt>
                <c:pt idx="23">
                  <c:v>12.262421056253404</c:v>
                </c:pt>
                <c:pt idx="24">
                  <c:v>12.926444877646661</c:v>
                </c:pt>
                <c:pt idx="25">
                  <c:v>13.478586973190616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D35-40FB-B2C3-9736899A0044}"/>
            </c:ext>
          </c:extLst>
        </c:ser>
        <c:ser>
          <c:idx val="2"/>
          <c:order val="2"/>
          <c:tx>
            <c:strRef>
              <c:f>TimeSeriesOutput!$B$15</c:f>
              <c:strCache>
                <c:ptCount val="1"/>
                <c:pt idx="0">
                  <c:v>Steelix</c:v>
                </c:pt>
              </c:strCache>
            </c:strRef>
          </c:tx>
          <c:spPr>
            <a:ln w="19050" cap="rnd">
              <a:solidFill>
                <a:srgbClr val="1B3E57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TimeSeriesOutput!$C$15:$AB$15</c:f>
              <c:numCache>
                <c:formatCode>0</c:formatCode>
                <c:ptCount val="26"/>
                <c:pt idx="0">
                  <c:v>2.0528482147015259</c:v>
                </c:pt>
                <c:pt idx="1">
                  <c:v>2.1798570967545392</c:v>
                </c:pt>
                <c:pt idx="2">
                  <c:v>2.3186285259187223</c:v>
                </c:pt>
                <c:pt idx="3">
                  <c:v>2.4709052193979373</c:v>
                </c:pt>
                <c:pt idx="4">
                  <c:v>2.6388231123614134</c:v>
                </c:pt>
                <c:pt idx="5">
                  <c:v>2.825028457567389</c:v>
                </c:pt>
                <c:pt idx="6">
                  <c:v>3.0328399444138587</c:v>
                </c:pt>
                <c:pt idx="7">
                  <c:v>3.2622698690799714</c:v>
                </c:pt>
                <c:pt idx="8">
                  <c:v>3.5160734305589241</c:v>
                </c:pt>
                <c:pt idx="9">
                  <c:v>3.7973241419334638</c:v>
                </c:pt>
                <c:pt idx="10">
                  <c:v>4.1094070776167779</c:v>
                </c:pt>
                <c:pt idx="11">
                  <c:v>4.4559828957651355</c:v>
                </c:pt>
                <c:pt idx="12">
                  <c:v>4.8409060496606013</c:v>
                </c:pt>
                <c:pt idx="13">
                  <c:v>5.2680744197626055</c:v>
                </c:pt>
                <c:pt idx="14">
                  <c:v>5.7411807337978829</c:v>
                </c:pt>
                <c:pt idx="15">
                  <c:v>6.2633300969668344</c:v>
                </c:pt>
                <c:pt idx="16">
                  <c:v>6.8364859489613039</c:v>
                </c:pt>
                <c:pt idx="17">
                  <c:v>7.46071459646131</c:v>
                </c:pt>
                <c:pt idx="18">
                  <c:v>8.1332249930539362</c:v>
                </c:pt>
                <c:pt idx="19">
                  <c:v>8.8472564559688607</c:v>
                </c:pt>
                <c:pt idx="20">
                  <c:v>9.5909605016994774</c:v>
                </c:pt>
                <c:pt idx="21">
                  <c:v>10.346548546940209</c:v>
                </c:pt>
                <c:pt idx="22">
                  <c:v>11.090100574136343</c:v>
                </c:pt>
                <c:pt idx="23">
                  <c:v>11.792476741657429</c:v>
                </c:pt>
                <c:pt idx="24">
                  <c:v>12.421644343303782</c:v>
                </c:pt>
                <c:pt idx="25">
                  <c:v>12.946361474273075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D35-40FB-B2C3-9736899A0044}"/>
            </c:ext>
          </c:extLst>
        </c:ser>
        <c:ser>
          <c:idx val="3"/>
          <c:order val="3"/>
          <c:tx>
            <c:strRef>
              <c:f>TimeSeriesOutput!$B$16</c:f>
              <c:strCache>
                <c:ptCount val="1"/>
                <c:pt idx="0">
                  <c:v>HappyFarm</c:v>
                </c:pt>
              </c:strCache>
            </c:strRef>
          </c:tx>
          <c:spPr>
            <a:ln w="19050" cap="rnd">
              <a:solidFill>
                <a:srgbClr val="4EA72E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TimeSeriesOutput!$C$16:$AB$16</c:f>
              <c:numCache>
                <c:formatCode>0</c:formatCode>
                <c:ptCount val="26"/>
                <c:pt idx="0">
                  <c:v>1.0074223489352943</c:v>
                </c:pt>
                <c:pt idx="1">
                  <c:v>0.99794727277955431</c:v>
                </c:pt>
                <c:pt idx="2">
                  <c:v>0.99149036716540051</c:v>
                </c:pt>
                <c:pt idx="3">
                  <c:v>0.98769134921837864</c:v>
                </c:pt>
                <c:pt idx="4">
                  <c:v>0.98626752829834863</c:v>
                </c:pt>
                <c:pt idx="5">
                  <c:v>0.98699874341707716</c:v>
                </c:pt>
                <c:pt idx="6">
                  <c:v>0.98971722653438121</c:v>
                </c:pt>
                <c:pt idx="7">
                  <c:v>0.99424496825147912</c:v>
                </c:pt>
                <c:pt idx="8">
                  <c:v>1.0004678389791526</c:v>
                </c:pt>
                <c:pt idx="9">
                  <c:v>1.0082976270951007</c:v>
                </c:pt>
                <c:pt idx="10">
                  <c:v>1.0176677135204344</c:v>
                </c:pt>
                <c:pt idx="11">
                  <c:v>1.0285292521132821</c:v>
                </c:pt>
                <c:pt idx="12">
                  <c:v>1.0408474178157681</c:v>
                </c:pt>
                <c:pt idx="13">
                  <c:v>1.0545972591978132</c:v>
                </c:pt>
                <c:pt idx="14">
                  <c:v>1.0697586408732851</c:v>
                </c:pt>
                <c:pt idx="15">
                  <c:v>1.0863097095835434</c:v>
                </c:pt>
                <c:pt idx="16">
                  <c:v>1.1042183122455449</c:v>
                </c:pt>
                <c:pt idx="17">
                  <c:v>1.1234309150861479</c:v>
                </c:pt>
                <c:pt idx="18">
                  <c:v>1.1438589405406872</c:v>
                </c:pt>
                <c:pt idx="19">
                  <c:v>1.1653631989473427</c:v>
                </c:pt>
                <c:pt idx="20">
                  <c:v>1.1877383530902255</c:v>
                </c:pt>
                <c:pt idx="21">
                  <c:v>1.2107010433921452</c:v>
                </c:pt>
                <c:pt idx="22">
                  <c:v>1.233886960449273</c:v>
                </c:pt>
                <c:pt idx="23">
                  <c:v>1.2568627835538919</c:v>
                </c:pt>
                <c:pt idx="24">
                  <c:v>1.2791571675759128</c:v>
                </c:pt>
                <c:pt idx="25">
                  <c:v>1.3003099838891146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D35-40FB-B2C3-9736899A0044}"/>
            </c:ext>
          </c:extLst>
        </c:ser>
        <c:ser>
          <c:idx val="4"/>
          <c:order val="4"/>
          <c:tx>
            <c:strRef>
              <c:f>TimeSeriesOutput!$B$17</c:f>
              <c:strCache>
                <c:ptCount val="1"/>
                <c:pt idx="0">
                  <c:v>RoundsParts</c:v>
                </c:pt>
              </c:strCache>
            </c:strRef>
          </c:tx>
          <c:spPr>
            <a:ln w="19050" cap="rnd">
              <a:solidFill>
                <a:srgbClr val="2682FF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TimeSeriesOutput!$C$17:$AB$17</c:f>
              <c:numCache>
                <c:formatCode>0</c:formatCode>
                <c:ptCount val="26"/>
                <c:pt idx="0">
                  <c:v>1.9476561557935916</c:v>
                </c:pt>
                <c:pt idx="1">
                  <c:v>2.1321390717079449</c:v>
                </c:pt>
                <c:pt idx="2">
                  <c:v>2.3387567544922074</c:v>
                </c:pt>
                <c:pt idx="3">
                  <c:v>2.5711149821544956</c:v>
                </c:pt>
                <c:pt idx="4">
                  <c:v>2.8336283704222751</c:v>
                </c:pt>
                <c:pt idx="5">
                  <c:v>3.1317619237897656</c:v>
                </c:pt>
                <c:pt idx="6">
                  <c:v>3.4723649189748111</c:v>
                </c:pt>
                <c:pt idx="7">
                  <c:v>3.8554921738718186</c:v>
                </c:pt>
                <c:pt idx="8">
                  <c:v>4.2868397887255991</c:v>
                </c:pt>
                <c:pt idx="9">
                  <c:v>4.7727612151824523</c:v>
                </c:pt>
                <c:pt idx="10">
                  <c:v>5.3202535371802702</c:v>
                </c:pt>
                <c:pt idx="11">
                  <c:v>5.9368836077748082</c:v>
                </c:pt>
                <c:pt idx="12">
                  <c:v>6.63061995480835</c:v>
                </c:pt>
                <c:pt idx="13">
                  <c:v>7.4095236576183137</c:v>
                </c:pt>
                <c:pt idx="14">
                  <c:v>8.2812372846013513</c:v>
                </c:pt>
                <c:pt idx="15">
                  <c:v>9.252198553277152</c:v>
                </c:pt>
                <c:pt idx="16">
                  <c:v>10.32650125144689</c:v>
                </c:pt>
                <c:pt idx="17">
                  <c:v>11.504342057685461</c:v>
                </c:pt>
                <c:pt idx="18">
                  <c:v>12.780046422528143</c:v>
                </c:pt>
                <c:pt idx="19">
                  <c:v>14.139781825477844</c:v>
                </c:pt>
                <c:pt idx="20">
                  <c:v>15.559258913787712</c:v>
                </c:pt>
                <c:pt idx="21">
                  <c:v>17.001979148906173</c:v>
                </c:pt>
                <c:pt idx="22">
                  <c:v>18.418841160310173</c:v>
                </c:pt>
                <c:pt idx="23">
                  <c:v>19.750014378211485</c:v>
                </c:pt>
                <c:pt idx="24">
                  <c:v>20.929722151690211</c:v>
                </c:pt>
                <c:pt idx="25">
                  <c:v>21.893813804696272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D35-40FB-B2C3-9736899A0044}"/>
            </c:ext>
          </c:extLst>
        </c:ser>
        <c:ser>
          <c:idx val="5"/>
          <c:order val="5"/>
          <c:tx>
            <c:strRef>
              <c:f>TimeSeriesOutput!$B$18</c:f>
              <c:strCache>
                <c:ptCount val="1"/>
                <c:pt idx="0">
                  <c:v>WallMakers</c:v>
                </c:pt>
              </c:strCache>
            </c:strRef>
          </c:tx>
          <c:spPr>
            <a:ln w="19050" cap="rnd">
              <a:solidFill>
                <a:srgbClr val="EC9238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TimeSeriesOutput!$C$18:$AB$18</c:f>
              <c:numCache>
                <c:formatCode>0</c:formatCode>
                <c:ptCount val="26"/>
                <c:pt idx="0">
                  <c:v>2.0933558603698819</c:v>
                </c:pt>
                <c:pt idx="1">
                  <c:v>2.165785734873062</c:v>
                </c:pt>
                <c:pt idx="2">
                  <c:v>2.2400166395460137</c:v>
                </c:pt>
                <c:pt idx="3">
                  <c:v>2.3160427930286174</c:v>
                </c:pt>
                <c:pt idx="4">
                  <c:v>2.393854898407755</c:v>
                </c:pt>
                <c:pt idx="5">
                  <c:v>2.4734400604953</c:v>
                </c:pt>
                <c:pt idx="6">
                  <c:v>2.5547817216437845</c:v>
                </c:pt>
                <c:pt idx="7">
                  <c:v>2.6378596177702409</c:v>
                </c:pt>
                <c:pt idx="8">
                  <c:v>2.7226497561437246</c:v>
                </c:pt>
                <c:pt idx="9">
                  <c:v>2.8091244163465348</c:v>
                </c:pt>
                <c:pt idx="10">
                  <c:v>2.897252175643501</c:v>
                </c:pt>
                <c:pt idx="11">
                  <c:v>2.9869979597889507</c:v>
                </c:pt>
                <c:pt idx="12">
                  <c:v>3.0783231200687728</c:v>
                </c:pt>
                <c:pt idx="13">
                  <c:v>3.1711855371180215</c:v>
                </c:pt>
                <c:pt idx="14">
                  <c:v>3.2655397517758296</c:v>
                </c:pt>
                <c:pt idx="15">
                  <c:v>3.3613371229432416</c:v>
                </c:pt>
                <c:pt idx="16">
                  <c:v>3.4585260121002146</c:v>
                </c:pt>
                <c:pt idx="17">
                  <c:v>3.5570519938211267</c:v>
                </c:pt>
                <c:pt idx="18">
                  <c:v>3.6568580913088478</c:v>
                </c:pt>
                <c:pt idx="19">
                  <c:v>3.7578850356521807</c:v>
                </c:pt>
                <c:pt idx="20">
                  <c:v>3.8600715472061244</c:v>
                </c:pt>
                <c:pt idx="21">
                  <c:v>3.9633546372053479</c:v>
                </c:pt>
                <c:pt idx="22">
                  <c:v>4.0676699274544035</c:v>
                </c:pt>
                <c:pt idx="23">
                  <c:v>4.1729519856993162</c:v>
                </c:pt>
                <c:pt idx="24">
                  <c:v>4.2791346740794474</c:v>
                </c:pt>
                <c:pt idx="25">
                  <c:v>4.3861515078905207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D35-40FB-B2C3-9736899A0044}"/>
            </c:ext>
          </c:extLst>
        </c:ser>
        <c:ser>
          <c:idx val="6"/>
          <c:order val="6"/>
          <c:tx>
            <c:strRef>
              <c:f>TimeSeriesOutput!$B$19</c:f>
              <c:strCache>
                <c:ptCount val="1"/>
                <c:pt idx="0">
                  <c:v>Foodies Inc.</c:v>
                </c:pt>
              </c:strCache>
            </c:strRef>
          </c:tx>
          <c:spPr>
            <a:ln w="19050" cap="rnd">
              <a:solidFill>
                <a:srgbClr val="947952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TimeSeriesOutput!$C$19:$AB$19</c:f>
              <c:numCache>
                <c:formatCode>0</c:formatCode>
                <c:ptCount val="26"/>
                <c:pt idx="0">
                  <c:v>0.99738374351627912</c:v>
                </c:pt>
                <c:pt idx="1">
                  <c:v>0.98636678271380707</c:v>
                </c:pt>
                <c:pt idx="2">
                  <c:v>0.97824507494807644</c:v>
                </c:pt>
                <c:pt idx="3">
                  <c:v>0.97263115937207056</c:v>
                </c:pt>
                <c:pt idx="4">
                  <c:v>0.96921058959205852</c:v>
                </c:pt>
                <c:pt idx="5">
                  <c:v>0.96772513600942278</c:v>
                </c:pt>
                <c:pt idx="6">
                  <c:v>0.96796035258590263</c:v>
                </c:pt>
                <c:pt idx="7">
                  <c:v>0.96973623622438476</c:v>
                </c:pt>
                <c:pt idx="8">
                  <c:v>0.97290011383975106</c:v>
                </c:pt>
                <c:pt idx="9">
                  <c:v>0.97732115834173194</c:v>
                </c:pt>
                <c:pt idx="10">
                  <c:v>0.98288611225523337</c:v>
                </c:pt>
                <c:pt idx="11">
                  <c:v>0.98949591820158944</c:v>
                </c:pt>
                <c:pt idx="12">
                  <c:v>0.99706303860076817</c:v>
                </c:pt>
                <c:pt idx="13">
                  <c:v>1.0055093051744601</c:v>
                </c:pt>
                <c:pt idx="14">
                  <c:v>1.014764180163839</c:v>
                </c:pt>
                <c:pt idx="15">
                  <c:v>1.0247633408946848</c:v>
                </c:pt>
                <c:pt idx="16">
                  <c:v>1.0354475209407488</c:v>
                </c:pt>
                <c:pt idx="17">
                  <c:v>1.04676155703108</c:v>
                </c:pt>
                <c:pt idx="18">
                  <c:v>1.0586536026486113</c:v>
                </c:pt>
                <c:pt idx="19">
                  <c:v>1.071074478107263</c:v>
                </c:pt>
                <c:pt idx="20">
                  <c:v>1.0839771335683686</c:v>
                </c:pt>
                <c:pt idx="21">
                  <c:v>1.0973162065290176</c:v>
                </c:pt>
                <c:pt idx="22">
                  <c:v>1.1110476591904632</c:v>
                </c:pt>
                <c:pt idx="23">
                  <c:v>1.1251284840879581</c:v>
                </c:pt>
                <c:pt idx="24">
                  <c:v>1.1395164686496158</c:v>
                </c:pt>
                <c:pt idx="25">
                  <c:v>1.1541700111104598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D35-40FB-B2C3-9736899A0044}"/>
            </c:ext>
          </c:extLst>
        </c:ser>
        <c:ser>
          <c:idx val="7"/>
          <c:order val="7"/>
          <c:tx>
            <c:strRef>
              <c:f>TimeSeriesOutput!$B$20</c:f>
              <c:strCache>
                <c:ptCount val="1"/>
                <c:pt idx="0">
                  <c:v>UrbanWheels</c:v>
                </c:pt>
              </c:strCache>
            </c:strRef>
          </c:tx>
          <c:spPr>
            <a:ln w="19050" cap="rnd">
              <a:solidFill>
                <a:srgbClr val="E14B4B"/>
              </a:solidFill>
              <a:round/>
            </a:ln>
            <a:effectLst/>
          </c:spPr>
          <c:marker>
            <c:symbol val="none"/>
          </c:marker>
          <c:xVal>
            <c:numRef>
              <c:f>TimeSeriesOutput!$C$1:$AB$1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xVal>
          <c:yVal>
            <c:numRef>
              <c:f>TimeSeriesOutput!$C$20:$AB$20</c:f>
              <c:numCache>
                <c:formatCode>0</c:formatCode>
                <c:ptCount val="26"/>
                <c:pt idx="0">
                  <c:v>2.1137108068311488</c:v>
                </c:pt>
                <c:pt idx="1">
                  <c:v>2.3139224981422388</c:v>
                </c:pt>
                <c:pt idx="2">
                  <c:v>2.5381561379889783</c:v>
                </c:pt>
                <c:pt idx="3">
                  <c:v>2.7903249283603944</c:v>
                </c:pt>
                <c:pt idx="4">
                  <c:v>3.0752198694252741</c:v>
                </c:pt>
                <c:pt idx="5">
                  <c:v>3.3987719049102378</c:v>
                </c:pt>
                <c:pt idx="6">
                  <c:v>3.7684142720293683</c:v>
                </c:pt>
                <c:pt idx="7">
                  <c:v>4.1842064623800246</c:v>
                </c:pt>
                <c:pt idx="8">
                  <c:v>4.6523302183649591</c:v>
                </c:pt>
                <c:pt idx="9">
                  <c:v>5.1796806787208114</c:v>
                </c:pt>
                <c:pt idx="10">
                  <c:v>5.7738514897345938</c:v>
                </c:pt>
                <c:pt idx="11">
                  <c:v>6.4430546445910819</c:v>
                </c:pt>
                <c:pt idx="12">
                  <c:v>7.195938057535642</c:v>
                </c:pt>
                <c:pt idx="13">
                  <c:v>8.0412500851298478</c:v>
                </c:pt>
                <c:pt idx="14">
                  <c:v>8.9872848912916474</c:v>
                </c:pt>
                <c:pt idx="15">
                  <c:v>10.041029065030713</c:v>
                </c:pt>
                <c:pt idx="16">
                  <c:v>11.20692542521447</c:v>
                </c:pt>
                <c:pt idx="17">
                  <c:v>12.485187418979359</c:v>
                </c:pt>
                <c:pt idx="18">
                  <c:v>13.869656692094431</c:v>
                </c:pt>
                <c:pt idx="19">
                  <c:v>15.345321381211289</c:v>
                </c:pt>
                <c:pt idx="20">
                  <c:v>16.885821254705263</c:v>
                </c:pt>
                <c:pt idx="21">
                  <c:v>18.45154595571714</c:v>
                </c:pt>
                <c:pt idx="22">
                  <c:v>19.989207794222139</c:v>
                </c:pt>
                <c:pt idx="23">
                  <c:v>21.433875123243428</c:v>
                </c:pt>
                <c:pt idx="24">
                  <c:v>22.71416325946667</c:v>
                </c:pt>
                <c:pt idx="25">
                  <c:v>23.760452122966957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D35-40FB-B2C3-9736899A0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004191"/>
        <c:axId val="591991711"/>
      </c:scatterChart>
      <c:valAx>
        <c:axId val="592004191"/>
        <c:scaling>
          <c:orientation val="minMax"/>
          <c:max val="2050"/>
          <c:min val="2025"/>
        </c:scaling>
        <c:delete val="0"/>
        <c:axPos val="b"/>
        <c:majorGridlines>
          <c:spPr>
            <a:ln w="9525" cap="flat" cmpd="sng" algn="ctr">
              <a:solidFill>
                <a:srgbClr val="E8E3DC"/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rgbClr val="4C413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entonSans Cond Medium" panose="02000606030000020004" pitchFamily="50" charset="0"/>
                <a:ea typeface="+mn-ea"/>
                <a:cs typeface="+mn-cs"/>
              </a:defRPr>
            </a:pPr>
            <a:endParaRPr lang="da-DK"/>
          </a:p>
        </c:txPr>
        <c:crossAx val="591991711"/>
        <c:crosses val="autoZero"/>
        <c:crossBetween val="midCat"/>
        <c:majorUnit val="5"/>
        <c:minorUnit val="1"/>
      </c:valAx>
      <c:valAx>
        <c:axId val="591991711"/>
        <c:scaling>
          <c:orientation val="minMax"/>
          <c:max val="23"/>
          <c:min val="0"/>
        </c:scaling>
        <c:delete val="0"/>
        <c:axPos val="l"/>
        <c:majorGridlines>
          <c:spPr>
            <a:ln w="9525" cap="flat" cmpd="sng" algn="ctr">
              <a:solidFill>
                <a:srgbClr val="E8E3DC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rgbClr val="F2F2F2"/>
              </a:solidFill>
              <a:round/>
            </a:ln>
            <a:effectLst/>
          </c:spPr>
        </c:minorGridlines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3D342B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entonSans Regular" panose="02000503040000020004" pitchFamily="50" charset="0"/>
                <a:ea typeface="+mn-ea"/>
                <a:cs typeface="+mn-cs"/>
              </a:defRPr>
            </a:pPr>
            <a:endParaRPr lang="da-DK"/>
          </a:p>
        </c:txPr>
        <c:crossAx val="592004191"/>
        <c:crosses val="autoZero"/>
        <c:crossBetween val="midCat"/>
        <c:majorUnit val="5"/>
        <c:minorUnit val="1"/>
      </c:valAx>
      <c:spPr>
        <a:solidFill>
          <a:srgbClr val="FAF8F4"/>
        </a:solidFill>
        <a:ln w="6350">
          <a:solidFill>
            <a:srgbClr val="4C4136"/>
          </a:solidFill>
        </a:ln>
        <a:effectLst/>
      </c:spPr>
    </c:plotArea>
    <c:legend>
      <c:legendPos val="r"/>
      <c:layout>
        <c:manualLayout>
          <c:xMode val="edge"/>
          <c:yMode val="edge"/>
          <c:x val="0.139540676461614"/>
          <c:y val="5.4152175102312121E-2"/>
          <c:w val="0.21671177506377184"/>
          <c:h val="0.311133793016620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entonSans Regular" panose="02000503040000020004" pitchFamily="50" charset="0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BentonSans Regular" panose="02000503040000020004" pitchFamily="50" charset="0"/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238125</xdr:colOff>
          <xdr:row>0</xdr:row>
          <xdr:rowOff>47625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38913" name="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da-DK" sz="1200" b="1" i="0" u="none" strike="noStrike" baseline="0">
                  <a:solidFill>
                    <a:srgbClr val="000000"/>
                  </a:solidFill>
                  <a:latin typeface="Aptos"/>
                </a:rPr>
                <a:t>Update Sensitivity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429695</xdr:colOff>
      <xdr:row>2</xdr:row>
      <xdr:rowOff>86863</xdr:rowOff>
    </xdr:from>
    <xdr:to>
      <xdr:col>38</xdr:col>
      <xdr:colOff>97186</xdr:colOff>
      <xdr:row>19</xdr:row>
      <xdr:rowOff>168089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A4F5E9-0515-B50D-DD2B-B0ED39327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739587</xdr:colOff>
      <xdr:row>2</xdr:row>
      <xdr:rowOff>101413</xdr:rowOff>
    </xdr:from>
    <xdr:to>
      <xdr:col>33</xdr:col>
      <xdr:colOff>313764</xdr:colOff>
      <xdr:row>19</xdr:row>
      <xdr:rowOff>44824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975F5CE-27CD-4853-BBE0-EEBED8AC2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211140</xdr:colOff>
      <xdr:row>1</xdr:row>
      <xdr:rowOff>172776</xdr:rowOff>
    </xdr:from>
    <xdr:to>
      <xdr:col>42</xdr:col>
      <xdr:colOff>459442</xdr:colOff>
      <xdr:row>19</xdr:row>
      <xdr:rowOff>123265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F352872-CB98-A540-BCE7-9EB0B2E37C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257175</xdr:colOff>
          <xdr:row>0</xdr:row>
          <xdr:rowOff>76200</xdr:rowOff>
        </xdr:from>
        <xdr:to>
          <xdr:col>30</xdr:col>
          <xdr:colOff>123825</xdr:colOff>
          <xdr:row>2</xdr:row>
          <xdr:rowOff>76200</xdr:rowOff>
        </xdr:to>
        <xdr:sp macro="" textlink="">
          <xdr:nvSpPr>
            <xdr:cNvPr id="41986" name="Button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6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da-DK" sz="1200" b="1" i="0" u="none" strike="noStrike" baseline="0">
                  <a:solidFill>
                    <a:srgbClr val="000000"/>
                  </a:solidFill>
                  <a:latin typeface="Aptos"/>
                </a:rPr>
                <a:t>Update Scores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eddy Serrano" id="{461C7D3A-D95A-40E3-9818-77A76F29A6E8}" userId="S::tadse@dtu.dk::b44e02d1-0092-40b0-95bc-cc1b505f31b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3" dT="2026-01-05T15:25:53.40" personId="{461C7D3A-D95A-40E3-9818-77A76F29A6E8}" id="{DCABFDD4-8D62-4C10-A594-CA6476B676F9}">
    <text>S matrix in input outout (see spreadsheet ”Matrices”), “Scope 1” emissions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3" dT="2026-02-09T10:04:28.57" personId="{461C7D3A-D95A-40E3-9818-77A76F29A6E8}" id="{48B506E5-1820-4107-AB4F-17F43E3537DC}">
    <text>= L*diag(y)</text>
  </threadedComment>
  <threadedComment ref="M3" dT="2026-04-01T14:23:13.32" personId="{461C7D3A-D95A-40E3-9818-77A76F29A6E8}" id="{528C500D-1844-4374-A223-5B489C037393}">
    <text>Emissions linked to production</text>
  </threadedComment>
  <threadedComment ref="A16" dT="2025-12-11T10:23:20.63" personId="{461C7D3A-D95A-40E3-9818-77A76F29A6E8}" id="{EF227084-FD50-401D-90BA-953899F3D662}">
    <text>=s.L.diag(y). Emissions linked to consumption</text>
  </threadedComment>
  <threadedComment ref="A20" dT="2026-02-09T10:04:28.57" personId="{461C7D3A-D95A-40E3-9818-77A76F29A6E8}" id="{2ED214F2-3A5F-4531-B970-B23389B8FB45}">
    <text>= L*diag(y)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9D39-1D80-4CCA-A8A5-10660951D48E}">
  <sheetPr codeName="Sheet1">
    <tabColor theme="1"/>
  </sheetPr>
  <dimension ref="A1:H21"/>
  <sheetViews>
    <sheetView showGridLines="0" tabSelected="1" workbookViewId="0">
      <selection activeCell="F24" sqref="F24"/>
    </sheetView>
  </sheetViews>
  <sheetFormatPr defaultRowHeight="15" x14ac:dyDescent="0.25"/>
  <cols>
    <col min="1" max="1" width="28.7109375" customWidth="1"/>
    <col min="2" max="9" width="12.28515625" customWidth="1"/>
  </cols>
  <sheetData>
    <row r="1" spans="1:8" s="2" customFormat="1" ht="21" customHeight="1" x14ac:dyDescent="0.25">
      <c r="A1" s="303" t="s">
        <v>143</v>
      </c>
      <c r="B1" s="303"/>
      <c r="C1" s="303"/>
      <c r="D1" s="303"/>
      <c r="E1" s="303"/>
      <c r="F1" s="303"/>
      <c r="G1" s="303"/>
      <c r="H1" s="303"/>
    </row>
    <row r="2" spans="1:8" s="2" customFormat="1" ht="50.25" customHeight="1" x14ac:dyDescent="0.25">
      <c r="A2" s="304" t="s">
        <v>249</v>
      </c>
      <c r="B2" s="304"/>
      <c r="C2" s="304"/>
      <c r="D2" s="304"/>
      <c r="E2" s="304"/>
      <c r="F2" s="304"/>
      <c r="G2" s="304"/>
      <c r="H2" s="304"/>
    </row>
    <row r="3" spans="1:8" s="2" customFormat="1" ht="14.45" customHeight="1" x14ac:dyDescent="0.25">
      <c r="A3" s="1" t="s">
        <v>147</v>
      </c>
      <c r="B3" s="55"/>
      <c r="C3" s="55"/>
      <c r="D3" s="55"/>
      <c r="E3" s="55"/>
      <c r="F3" s="55"/>
      <c r="G3" s="55"/>
      <c r="H3" s="55"/>
    </row>
    <row r="4" spans="1:8" s="2" customFormat="1" x14ac:dyDescent="0.25">
      <c r="A4" s="305" t="s">
        <v>144</v>
      </c>
      <c r="B4" s="305"/>
      <c r="C4" s="305"/>
      <c r="D4" s="305"/>
      <c r="E4" s="305"/>
      <c r="F4" s="305"/>
      <c r="G4" s="305"/>
      <c r="H4" s="305"/>
    </row>
    <row r="5" spans="1:8" s="2" customFormat="1" ht="17.45" customHeight="1" x14ac:dyDescent="0.25">
      <c r="A5" s="305" t="s">
        <v>145</v>
      </c>
      <c r="B5" s="305"/>
      <c r="C5" s="305"/>
      <c r="D5" s="305"/>
      <c r="E5" s="305"/>
      <c r="F5" s="305"/>
      <c r="G5" s="305"/>
      <c r="H5" s="305"/>
    </row>
    <row r="6" spans="1:8" s="2" customFormat="1" ht="10.9" customHeight="1" x14ac:dyDescent="0.25">
      <c r="A6" s="305" t="s">
        <v>158</v>
      </c>
      <c r="B6" s="305"/>
      <c r="C6" s="305"/>
      <c r="D6" s="305"/>
      <c r="E6" s="305"/>
      <c r="F6" s="305"/>
      <c r="G6" s="305"/>
      <c r="H6" s="305"/>
    </row>
    <row r="7" spans="1:8" s="2" customFormat="1" ht="21" customHeight="1" x14ac:dyDescent="0.25"/>
    <row r="8" spans="1:8" s="2" customFormat="1" ht="23.25" customHeight="1" x14ac:dyDescent="0.25">
      <c r="A8" s="302" t="s">
        <v>146</v>
      </c>
      <c r="B8" s="302"/>
      <c r="C8" s="302"/>
      <c r="D8" s="302"/>
      <c r="E8" s="302"/>
      <c r="F8" s="302"/>
      <c r="G8" s="302"/>
      <c r="H8" s="302"/>
    </row>
    <row r="9" spans="1:8" s="2" customFormat="1" x14ac:dyDescent="0.25">
      <c r="A9" s="156" t="s">
        <v>162</v>
      </c>
      <c r="B9" s="156" t="s">
        <v>163</v>
      </c>
    </row>
    <row r="10" spans="1:8" s="2" customFormat="1" x14ac:dyDescent="0.25">
      <c r="A10" s="301" t="s">
        <v>189</v>
      </c>
      <c r="B10" s="2" t="s">
        <v>210</v>
      </c>
    </row>
    <row r="11" spans="1:8" s="2" customFormat="1" x14ac:dyDescent="0.25">
      <c r="A11" s="157" t="s">
        <v>251</v>
      </c>
      <c r="B11" s="2" t="s">
        <v>254</v>
      </c>
    </row>
    <row r="12" spans="1:8" s="2" customFormat="1" x14ac:dyDescent="0.25">
      <c r="A12" s="158" t="s">
        <v>167</v>
      </c>
      <c r="B12" s="2" t="s">
        <v>211</v>
      </c>
    </row>
    <row r="13" spans="1:8" s="2" customFormat="1" x14ac:dyDescent="0.25">
      <c r="A13" s="300" t="s">
        <v>166</v>
      </c>
      <c r="B13" s="2" t="s">
        <v>212</v>
      </c>
    </row>
    <row r="14" spans="1:8" s="2" customFormat="1" x14ac:dyDescent="0.25">
      <c r="A14" s="158" t="s">
        <v>165</v>
      </c>
      <c r="B14" s="2" t="s">
        <v>255</v>
      </c>
    </row>
    <row r="15" spans="1:8" s="2" customFormat="1" x14ac:dyDescent="0.25">
      <c r="A15" s="157" t="s">
        <v>252</v>
      </c>
      <c r="B15" s="2" t="s">
        <v>256</v>
      </c>
    </row>
    <row r="16" spans="1:8" s="2" customFormat="1" x14ac:dyDescent="0.25">
      <c r="A16" s="301" t="s">
        <v>235</v>
      </c>
      <c r="B16" s="2" t="s">
        <v>257</v>
      </c>
    </row>
    <row r="17" spans="1:2" s="2" customFormat="1" x14ac:dyDescent="0.25">
      <c r="A17" s="301" t="s">
        <v>259</v>
      </c>
      <c r="B17" s="2" t="s">
        <v>253</v>
      </c>
    </row>
    <row r="18" spans="1:2" s="2" customFormat="1" x14ac:dyDescent="0.25"/>
    <row r="19" spans="1:2" s="2" customFormat="1" x14ac:dyDescent="0.25"/>
    <row r="20" spans="1:2" s="2" customFormat="1" x14ac:dyDescent="0.25"/>
    <row r="21" spans="1:2" s="2" customFormat="1" x14ac:dyDescent="0.25"/>
  </sheetData>
  <mergeCells count="6">
    <mergeCell ref="A8:H8"/>
    <mergeCell ref="A1:H1"/>
    <mergeCell ref="A2:H2"/>
    <mergeCell ref="A4:H4"/>
    <mergeCell ref="A5:H5"/>
    <mergeCell ref="A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2FEC1-5FAF-4634-9587-4AA6F6029D61}">
  <sheetPr codeName="Sheet7">
    <tabColor rgb="FF635445"/>
  </sheetPr>
  <dimension ref="A1:X143"/>
  <sheetViews>
    <sheetView showGridLines="0" workbookViewId="0">
      <selection activeCell="B2" sqref="B2"/>
    </sheetView>
  </sheetViews>
  <sheetFormatPr defaultColWidth="9.140625" defaultRowHeight="12" customHeight="1" x14ac:dyDescent="0.25"/>
  <cols>
    <col min="1" max="1" width="28" style="31" customWidth="1"/>
    <col min="2" max="2" width="19.7109375" style="31" customWidth="1"/>
    <col min="3" max="3" width="18.28515625" style="56" customWidth="1"/>
    <col min="4" max="4" width="12.140625" style="31" customWidth="1"/>
    <col min="5" max="5" width="12.85546875" style="31" customWidth="1"/>
    <col min="6" max="16384" width="9.140625" style="58"/>
  </cols>
  <sheetData>
    <row r="1" spans="1:24" s="31" customFormat="1" ht="18" customHeight="1" x14ac:dyDescent="0.25">
      <c r="A1" s="160" t="s">
        <v>244</v>
      </c>
      <c r="B1" s="61" t="s">
        <v>260</v>
      </c>
      <c r="C1" s="195">
        <v>0.1</v>
      </c>
      <c r="E1" s="61" t="s">
        <v>112</v>
      </c>
      <c r="F1" s="241">
        <v>2025</v>
      </c>
    </row>
    <row r="3" spans="1:24" s="31" customFormat="1" ht="12" customHeight="1" x14ac:dyDescent="0.2">
      <c r="A3" s="64" t="s">
        <v>133</v>
      </c>
      <c r="B3" s="64" t="s">
        <v>38</v>
      </c>
      <c r="C3" s="242" t="s">
        <v>130</v>
      </c>
      <c r="D3" s="65" t="s">
        <v>111</v>
      </c>
      <c r="E3" s="64" t="s">
        <v>35</v>
      </c>
      <c r="F3" s="72" t="s">
        <v>0</v>
      </c>
      <c r="G3" s="72" t="s">
        <v>119</v>
      </c>
      <c r="H3" s="72" t="s">
        <v>118</v>
      </c>
      <c r="I3" s="72" t="s">
        <v>168</v>
      </c>
      <c r="J3" s="72" t="s">
        <v>1</v>
      </c>
      <c r="K3" s="72" t="s">
        <v>3</v>
      </c>
      <c r="L3" s="72" t="s">
        <v>2</v>
      </c>
      <c r="M3" s="73" t="s">
        <v>4</v>
      </c>
      <c r="N3" s="74" t="s">
        <v>5</v>
      </c>
      <c r="O3" s="74" t="s">
        <v>6</v>
      </c>
      <c r="P3" s="75" t="s">
        <v>7</v>
      </c>
      <c r="Q3" s="66" t="s">
        <v>9</v>
      </c>
      <c r="R3" s="66" t="s">
        <v>10</v>
      </c>
      <c r="S3" s="66" t="s">
        <v>117</v>
      </c>
      <c r="T3" s="66" t="s">
        <v>132</v>
      </c>
      <c r="U3" s="66" t="s">
        <v>131</v>
      </c>
      <c r="V3" s="67" t="s">
        <v>11</v>
      </c>
      <c r="W3" s="68" t="s">
        <v>12</v>
      </c>
      <c r="X3" s="68" t="s">
        <v>13</v>
      </c>
    </row>
    <row r="4" spans="1:24" ht="12" customHeight="1" x14ac:dyDescent="0.25">
      <c r="A4" s="31" t="s">
        <v>222</v>
      </c>
      <c r="B4" s="31" t="s">
        <v>149</v>
      </c>
      <c r="C4" s="56">
        <v>821812.5</v>
      </c>
      <c r="D4" s="56">
        <v>821812.5</v>
      </c>
      <c r="E4" s="31" t="s">
        <v>248</v>
      </c>
      <c r="F4" s="49">
        <v>2.181699037993505E-2</v>
      </c>
      <c r="G4" s="49">
        <v>4.3624121013280804E-4</v>
      </c>
      <c r="H4" s="49">
        <v>4.3624121013280804E-4</v>
      </c>
      <c r="I4" s="49">
        <v>7.9025411934189396E-3</v>
      </c>
      <c r="J4" s="49">
        <v>0.97254062606908931</v>
      </c>
      <c r="K4" s="49">
        <v>0</v>
      </c>
      <c r="L4" s="49">
        <v>0</v>
      </c>
      <c r="M4" s="49">
        <v>1.000000000000002</v>
      </c>
      <c r="N4" s="49">
        <v>0</v>
      </c>
      <c r="O4" s="49">
        <v>0</v>
      </c>
      <c r="P4" s="154">
        <v>0</v>
      </c>
      <c r="Q4" s="49">
        <v>2.181699037993505E-2</v>
      </c>
      <c r="R4" s="49">
        <v>1.4815084587832339E-3</v>
      </c>
      <c r="S4" s="49">
        <v>4.3624121013280804E-4</v>
      </c>
      <c r="T4" s="49">
        <v>0.97254062606908931</v>
      </c>
      <c r="U4" s="49">
        <v>0</v>
      </c>
      <c r="V4" s="49">
        <v>0</v>
      </c>
      <c r="W4" s="49">
        <v>1.000000000000002</v>
      </c>
      <c r="X4" s="49">
        <v>0</v>
      </c>
    </row>
    <row r="5" spans="1:24" s="57" customFormat="1" ht="12" customHeight="1" x14ac:dyDescent="0.25">
      <c r="A5" s="31" t="s">
        <v>222</v>
      </c>
      <c r="B5" s="31" t="s">
        <v>17</v>
      </c>
      <c r="C5" s="168">
        <v>50</v>
      </c>
      <c r="D5" s="56">
        <v>50</v>
      </c>
      <c r="E5" s="31" t="s">
        <v>248</v>
      </c>
      <c r="F5" s="49">
        <v>0.3596625529183366</v>
      </c>
      <c r="G5" s="49">
        <v>0.56192409003215826</v>
      </c>
      <c r="H5" s="49">
        <v>0.56192409003215604</v>
      </c>
      <c r="I5" s="49">
        <v>0.37249768454491039</v>
      </c>
      <c r="J5" s="49">
        <v>1.0847537765172005E-2</v>
      </c>
      <c r="K5" s="49">
        <v>1.0000000000000047</v>
      </c>
      <c r="L5" s="49">
        <v>0</v>
      </c>
      <c r="M5" s="49">
        <v>0</v>
      </c>
      <c r="N5" s="49">
        <v>1.0000000000000047</v>
      </c>
      <c r="O5" s="49">
        <v>0</v>
      </c>
      <c r="P5" s="154">
        <v>0</v>
      </c>
      <c r="Q5" s="49">
        <v>0.3596625529183366</v>
      </c>
      <c r="R5" s="49">
        <v>0.51719847549922815</v>
      </c>
      <c r="S5" s="49">
        <v>0.56192409003215604</v>
      </c>
      <c r="T5" s="49">
        <v>1.0847537765172005E-2</v>
      </c>
      <c r="U5" s="49">
        <v>0</v>
      </c>
      <c r="V5" s="49">
        <v>1.0000000000000024</v>
      </c>
      <c r="W5" s="49">
        <v>0</v>
      </c>
      <c r="X5" s="49">
        <v>0</v>
      </c>
    </row>
    <row r="6" spans="1:24" s="57" customFormat="1" ht="12" customHeight="1" x14ac:dyDescent="0.25">
      <c r="A6" s="31" t="s">
        <v>222</v>
      </c>
      <c r="B6" s="31" t="s">
        <v>18</v>
      </c>
      <c r="C6" s="168">
        <v>21085</v>
      </c>
      <c r="D6" s="56">
        <v>21085</v>
      </c>
      <c r="E6" s="31" t="s">
        <v>248</v>
      </c>
      <c r="F6" s="49">
        <v>0.67236958286442006</v>
      </c>
      <c r="G6" s="49">
        <v>0.48614771865940409</v>
      </c>
      <c r="H6" s="49">
        <v>0.48614771865940409</v>
      </c>
      <c r="I6" s="49">
        <v>0.66874984890210987</v>
      </c>
      <c r="J6" s="49">
        <v>2.0260846309067018E-2</v>
      </c>
      <c r="K6" s="49">
        <v>0</v>
      </c>
      <c r="L6" s="49">
        <v>0.99999999999999456</v>
      </c>
      <c r="M6" s="49">
        <v>0</v>
      </c>
      <c r="N6" s="49">
        <v>0</v>
      </c>
      <c r="O6" s="49">
        <v>0.99999999999999956</v>
      </c>
      <c r="P6" s="154">
        <v>0.99999999999999534</v>
      </c>
      <c r="Q6" s="49">
        <v>0.67236958286442006</v>
      </c>
      <c r="R6" s="49">
        <v>0.53115493620043075</v>
      </c>
      <c r="S6" s="49">
        <v>0.48614771865940409</v>
      </c>
      <c r="T6" s="49">
        <v>2.0260846309067018E-2</v>
      </c>
      <c r="U6" s="49">
        <v>0.99999999999999456</v>
      </c>
      <c r="V6" s="49">
        <v>0</v>
      </c>
      <c r="W6" s="49">
        <v>0</v>
      </c>
      <c r="X6" s="49">
        <v>0.99999999999999711</v>
      </c>
    </row>
    <row r="7" spans="1:24" s="57" customFormat="1" ht="12" customHeight="1" x14ac:dyDescent="0.25">
      <c r="A7" s="31" t="s">
        <v>245</v>
      </c>
      <c r="B7" s="31" t="s">
        <v>142</v>
      </c>
      <c r="C7" s="168">
        <v>90</v>
      </c>
      <c r="D7" s="168">
        <v>90</v>
      </c>
      <c r="E7" s="31" t="s">
        <v>36</v>
      </c>
      <c r="F7" s="49">
        <v>0.13829699693679129</v>
      </c>
      <c r="G7" s="49">
        <v>0.13235820424443126</v>
      </c>
      <c r="H7" s="49">
        <v>0.13235820424443343</v>
      </c>
      <c r="I7" s="49">
        <v>0.22357573417902618</v>
      </c>
      <c r="J7" s="49">
        <v>6.1055279716482102E-3</v>
      </c>
      <c r="K7" s="49">
        <v>0</v>
      </c>
      <c r="L7" s="49">
        <v>0.79234908393783676</v>
      </c>
      <c r="M7" s="49">
        <v>0</v>
      </c>
      <c r="N7" s="49">
        <v>0</v>
      </c>
      <c r="O7" s="49">
        <v>0</v>
      </c>
      <c r="P7" s="154">
        <v>0</v>
      </c>
      <c r="Q7" s="49">
        <v>0.13829699693679129</v>
      </c>
      <c r="R7" s="49">
        <v>0.1555455010358878</v>
      </c>
      <c r="S7" s="49">
        <v>0.13235820424443343</v>
      </c>
      <c r="T7" s="49">
        <v>6.1055279716482102E-3</v>
      </c>
      <c r="U7" s="49">
        <v>0.79234908393783676</v>
      </c>
      <c r="V7" s="49">
        <v>0</v>
      </c>
      <c r="W7" s="49">
        <v>0</v>
      </c>
      <c r="X7" s="49">
        <v>2.8956652051540899E-2</v>
      </c>
    </row>
    <row r="8" spans="1:24" ht="12" customHeight="1" x14ac:dyDescent="0.25">
      <c r="A8" s="31" t="s">
        <v>219</v>
      </c>
      <c r="B8" s="31" t="s">
        <v>4</v>
      </c>
      <c r="C8" s="168">
        <v>750</v>
      </c>
      <c r="D8" s="168">
        <v>750</v>
      </c>
      <c r="E8" s="31" t="s">
        <v>21</v>
      </c>
      <c r="F8" s="49">
        <v>8.3144781093234768E-2</v>
      </c>
      <c r="G8" s="49">
        <v>1.0089483535372269E-2</v>
      </c>
      <c r="H8" s="49">
        <v>1.0089483535370106E-2</v>
      </c>
      <c r="I8" s="49">
        <v>4.7304829708457202E-2</v>
      </c>
      <c r="J8" s="49">
        <v>9.8611445406116514E-3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154">
        <v>0</v>
      </c>
      <c r="Q8" s="49">
        <v>8.3144781093234768E-2</v>
      </c>
      <c r="R8" s="49">
        <v>2.0160734164126552E-2</v>
      </c>
      <c r="S8" s="49">
        <v>1.0089483535370106E-2</v>
      </c>
      <c r="T8" s="49">
        <v>9.8611445406116514E-3</v>
      </c>
      <c r="U8" s="49">
        <v>0</v>
      </c>
      <c r="V8" s="49">
        <v>0</v>
      </c>
      <c r="W8" s="49">
        <v>0</v>
      </c>
      <c r="X8" s="49">
        <v>0</v>
      </c>
    </row>
    <row r="9" spans="1:24" ht="12" customHeight="1" x14ac:dyDescent="0.25">
      <c r="A9" s="31" t="s">
        <v>219</v>
      </c>
      <c r="B9" s="31" t="s">
        <v>5</v>
      </c>
      <c r="C9" s="168">
        <v>6250</v>
      </c>
      <c r="D9" s="168">
        <v>6250</v>
      </c>
      <c r="E9" s="31" t="s">
        <v>21</v>
      </c>
      <c r="F9" s="49">
        <v>0.14080018199132052</v>
      </c>
      <c r="G9" s="49">
        <v>0.20533943762011389</v>
      </c>
      <c r="H9" s="49">
        <v>0.20533943762011389</v>
      </c>
      <c r="I9" s="49">
        <v>0.14055445979969011</v>
      </c>
      <c r="J9" s="49">
        <v>5.5291530010283712E-3</v>
      </c>
      <c r="K9" s="49">
        <v>0.3883014495148005</v>
      </c>
      <c r="L9" s="49">
        <v>0</v>
      </c>
      <c r="M9" s="49">
        <v>0</v>
      </c>
      <c r="N9" s="49">
        <v>0.3883014495148005</v>
      </c>
      <c r="O9" s="49">
        <v>0</v>
      </c>
      <c r="P9" s="154">
        <v>0</v>
      </c>
      <c r="Q9" s="49">
        <v>0.14080018199132052</v>
      </c>
      <c r="R9" s="49">
        <v>0.19080527424869417</v>
      </c>
      <c r="S9" s="49">
        <v>0.20533943762011389</v>
      </c>
      <c r="T9" s="49">
        <v>5.5291530010283712E-3</v>
      </c>
      <c r="U9" s="49">
        <v>0</v>
      </c>
      <c r="V9" s="49">
        <v>0.3883014495148025</v>
      </c>
      <c r="W9" s="49">
        <v>0</v>
      </c>
      <c r="X9" s="49">
        <v>0</v>
      </c>
    </row>
    <row r="10" spans="1:24" ht="12" customHeight="1" x14ac:dyDescent="0.25">
      <c r="A10" s="31" t="s">
        <v>219</v>
      </c>
      <c r="B10" s="31" t="s">
        <v>6</v>
      </c>
      <c r="C10" s="168">
        <v>20000</v>
      </c>
      <c r="D10" s="168">
        <v>20000</v>
      </c>
      <c r="E10" s="31" t="s">
        <v>21</v>
      </c>
      <c r="F10" s="49">
        <v>5.0631615841171896E-3</v>
      </c>
      <c r="G10" s="49">
        <v>8.7502549053441042E-3</v>
      </c>
      <c r="H10" s="49">
        <v>8.7502549053441042E-3</v>
      </c>
      <c r="I10" s="49">
        <v>1.2360498986422237E-2</v>
      </c>
      <c r="J10" s="49">
        <v>1.4277435544185956E-4</v>
      </c>
      <c r="K10" s="49">
        <v>0</v>
      </c>
      <c r="L10" s="49">
        <v>4.6736196706174148E-2</v>
      </c>
      <c r="M10" s="49">
        <v>0</v>
      </c>
      <c r="N10" s="49">
        <v>0</v>
      </c>
      <c r="O10" s="49">
        <v>0.26015282217575875</v>
      </c>
      <c r="P10" s="154">
        <v>0</v>
      </c>
      <c r="Q10" s="49">
        <v>5.0631615841171896E-3</v>
      </c>
      <c r="R10" s="49">
        <v>9.8036237380455058E-3</v>
      </c>
      <c r="S10" s="49">
        <v>8.7502549053441042E-3</v>
      </c>
      <c r="T10" s="49">
        <v>1.4277435544185956E-4</v>
      </c>
      <c r="U10" s="49">
        <v>4.6736196706174148E-2</v>
      </c>
      <c r="V10" s="49">
        <v>0</v>
      </c>
      <c r="W10" s="49">
        <v>0</v>
      </c>
      <c r="X10" s="49">
        <v>2.1129054337741229E-3</v>
      </c>
    </row>
    <row r="11" spans="1:24" ht="12" customHeight="1" x14ac:dyDescent="0.25">
      <c r="A11" s="31" t="s">
        <v>219</v>
      </c>
      <c r="B11" s="31" t="s">
        <v>7</v>
      </c>
      <c r="C11" s="168">
        <v>300000</v>
      </c>
      <c r="D11" s="168">
        <v>300000</v>
      </c>
      <c r="E11" s="31" t="s">
        <v>21</v>
      </c>
      <c r="F11" s="49">
        <v>0.20732284879924465</v>
      </c>
      <c r="G11" s="49">
        <v>0.12352167068249685</v>
      </c>
      <c r="H11" s="49">
        <v>0.12352167068249685</v>
      </c>
      <c r="I11" s="49">
        <v>0.19405953520407451</v>
      </c>
      <c r="J11" s="49">
        <v>8.6579804176398472E-3</v>
      </c>
      <c r="K11" s="49">
        <v>0</v>
      </c>
      <c r="L11" s="49">
        <v>0.30576676770906841</v>
      </c>
      <c r="M11" s="49">
        <v>0</v>
      </c>
      <c r="N11" s="49">
        <v>0</v>
      </c>
      <c r="O11" s="49">
        <v>0</v>
      </c>
      <c r="P11" s="154">
        <v>0.26015282217576308</v>
      </c>
      <c r="Q11" s="49">
        <v>0.20732284879924465</v>
      </c>
      <c r="R11" s="49">
        <v>0.14004680241982975</v>
      </c>
      <c r="S11" s="49">
        <v>0.12352167068249685</v>
      </c>
      <c r="T11" s="49">
        <v>8.6579804176398472E-3</v>
      </c>
      <c r="U11" s="49">
        <v>0.30576676770906841</v>
      </c>
      <c r="V11" s="49">
        <v>0</v>
      </c>
      <c r="W11" s="49">
        <v>0</v>
      </c>
      <c r="X11" s="49">
        <v>0.26230751788155526</v>
      </c>
    </row>
    <row r="12" spans="1:24" s="57" customFormat="1" ht="12" customHeight="1" x14ac:dyDescent="0.25">
      <c r="A12" s="31" t="s">
        <v>200</v>
      </c>
      <c r="B12" s="31" t="s">
        <v>0</v>
      </c>
      <c r="C12" s="168">
        <v>0.5</v>
      </c>
      <c r="D12" s="168">
        <v>0.5</v>
      </c>
      <c r="E12" s="31" t="s">
        <v>36</v>
      </c>
      <c r="F12" s="49">
        <v>4.2764686419080225E-2</v>
      </c>
      <c r="G12" s="49">
        <v>4.4820380916494165E-2</v>
      </c>
      <c r="H12" s="49">
        <v>3.0774806405834056E-2</v>
      </c>
      <c r="I12" s="49">
        <v>4.2481188844002406E-2</v>
      </c>
      <c r="J12" s="49">
        <v>4.1849225591502372E-2</v>
      </c>
      <c r="K12" s="49">
        <v>2.62889277304095E-2</v>
      </c>
      <c r="L12" s="49">
        <v>5.0326545059062013E-2</v>
      </c>
      <c r="M12" s="49">
        <v>4.1832632892779296E-2</v>
      </c>
      <c r="N12" s="49">
        <v>2.62889277304095E-2</v>
      </c>
      <c r="O12" s="49">
        <v>3.5517921617771571E-2</v>
      </c>
      <c r="P12" s="154">
        <v>5.1796320524698361E-2</v>
      </c>
      <c r="Q12" s="49">
        <v>4.2764686419080225E-2</v>
      </c>
      <c r="R12" s="49">
        <v>4.3433646071596353E-2</v>
      </c>
      <c r="S12" s="49">
        <v>3.0774806405834056E-2</v>
      </c>
      <c r="T12" s="49">
        <v>4.1849225591502372E-2</v>
      </c>
      <c r="U12" s="49">
        <v>5.0326545059062013E-2</v>
      </c>
      <c r="V12" s="49">
        <v>2.6288927730411617E-2</v>
      </c>
      <c r="W12" s="49">
        <v>4.1832632892779296E-2</v>
      </c>
      <c r="X12" s="49">
        <v>5.1743520127464832E-2</v>
      </c>
    </row>
    <row r="13" spans="1:24" s="57" customFormat="1" ht="12" customHeight="1" x14ac:dyDescent="0.25">
      <c r="A13" s="31" t="s">
        <v>200</v>
      </c>
      <c r="B13" s="31" t="s">
        <v>119</v>
      </c>
      <c r="C13" s="168">
        <v>0.5</v>
      </c>
      <c r="D13" s="168">
        <v>0.5</v>
      </c>
      <c r="E13" s="31" t="s">
        <v>36</v>
      </c>
      <c r="F13" s="49">
        <v>4.9322446181666556E-2</v>
      </c>
      <c r="G13" s="49">
        <v>5.4984149053974495E-2</v>
      </c>
      <c r="H13" s="49">
        <v>5.4984149053976659E-2</v>
      </c>
      <c r="I13" s="49">
        <v>5.1702250767069816E-2</v>
      </c>
      <c r="J13" s="49">
        <v>6.5143786715298867E-3</v>
      </c>
      <c r="K13" s="49">
        <v>5.8573601120145272E-2</v>
      </c>
      <c r="L13" s="49">
        <v>5.2462470901822468E-2</v>
      </c>
      <c r="M13" s="49">
        <v>5.5680473348344974E-3</v>
      </c>
      <c r="N13" s="49">
        <v>5.8573601120145272E-2</v>
      </c>
      <c r="O13" s="49">
        <v>5.9649496035736715E-2</v>
      </c>
      <c r="P13" s="154">
        <v>5.1749149150168608E-2</v>
      </c>
      <c r="Q13" s="49">
        <v>4.9322446181666556E-2</v>
      </c>
      <c r="R13" s="49">
        <v>5.3216526763138088E-2</v>
      </c>
      <c r="S13" s="49">
        <v>5.4984149053976659E-2</v>
      </c>
      <c r="T13" s="49">
        <v>6.5143786715298867E-3</v>
      </c>
      <c r="U13" s="49">
        <v>5.2462470901822468E-2</v>
      </c>
      <c r="V13" s="49">
        <v>5.8573601120147374E-2</v>
      </c>
      <c r="W13" s="49">
        <v>5.5680473348344974E-3</v>
      </c>
      <c r="X13" s="49">
        <v>5.1774774609784413E-2</v>
      </c>
    </row>
    <row r="14" spans="1:24" s="57" customFormat="1" ht="12" customHeight="1" x14ac:dyDescent="0.25">
      <c r="A14" s="31" t="s">
        <v>200</v>
      </c>
      <c r="B14" s="31" t="s">
        <v>118</v>
      </c>
      <c r="C14" s="168">
        <v>0.5</v>
      </c>
      <c r="D14" s="168">
        <v>0.5</v>
      </c>
      <c r="E14" s="31" t="s">
        <v>36</v>
      </c>
      <c r="F14" s="49">
        <v>5.5362367246868549E-2</v>
      </c>
      <c r="G14" s="49">
        <v>6.1717560071452404E-2</v>
      </c>
      <c r="H14" s="49">
        <v>6.1717560071454562E-2</v>
      </c>
      <c r="I14" s="49">
        <v>5.8033722661613399E-2</v>
      </c>
      <c r="J14" s="49">
        <v>7.3121294713033207E-3</v>
      </c>
      <c r="K14" s="49">
        <v>6.5746579840406105E-2</v>
      </c>
      <c r="L14" s="49">
        <v>5.888707482226966E-2</v>
      </c>
      <c r="M14" s="49">
        <v>6.2499156899037756E-3</v>
      </c>
      <c r="N14" s="49">
        <v>6.5746579840406105E-2</v>
      </c>
      <c r="O14" s="49">
        <v>6.6954229867299667E-2</v>
      </c>
      <c r="P14" s="154">
        <v>5.8086399012686668E-2</v>
      </c>
      <c r="Q14" s="49">
        <v>5.5362367246868549E-2</v>
      </c>
      <c r="R14" s="49">
        <v>5.9735880153757442E-2</v>
      </c>
      <c r="S14" s="49">
        <v>6.1717560071454562E-2</v>
      </c>
      <c r="T14" s="49">
        <v>7.3121294713033207E-3</v>
      </c>
      <c r="U14" s="49">
        <v>5.888707482226966E-2</v>
      </c>
      <c r="V14" s="49">
        <v>6.5746579840406077E-2</v>
      </c>
      <c r="W14" s="49">
        <v>6.2499156899037756E-3</v>
      </c>
      <c r="X14" s="49">
        <v>5.8115162590381575E-2</v>
      </c>
    </row>
    <row r="15" spans="1:24" s="57" customFormat="1" ht="12" customHeight="1" x14ac:dyDescent="0.25">
      <c r="A15" s="31" t="s">
        <v>200</v>
      </c>
      <c r="B15" s="31" t="s">
        <v>168</v>
      </c>
      <c r="C15" s="168">
        <v>0.5</v>
      </c>
      <c r="D15" s="168">
        <v>0.5</v>
      </c>
      <c r="E15" s="31" t="s">
        <v>36</v>
      </c>
      <c r="F15" s="49">
        <v>7.241298789020547E-3</v>
      </c>
      <c r="G15" s="49">
        <v>7.4676602554180505E-3</v>
      </c>
      <c r="H15" s="49">
        <v>6.0864277683316762E-3</v>
      </c>
      <c r="I15" s="49">
        <v>7.4487156817632299E-3</v>
      </c>
      <c r="J15" s="49">
        <v>3.8577673470798751E-3</v>
      </c>
      <c r="K15" s="49">
        <v>4.7835618000507353E-3</v>
      </c>
      <c r="L15" s="49">
        <v>9.3889629423141961E-3</v>
      </c>
      <c r="M15" s="49">
        <v>3.7823226194469827E-3</v>
      </c>
      <c r="N15" s="49">
        <v>4.7835618000507353E-3</v>
      </c>
      <c r="O15" s="49">
        <v>1.300210826912178E-2</v>
      </c>
      <c r="P15" s="154">
        <v>9.0303534891023832E-3</v>
      </c>
      <c r="Q15" s="49">
        <v>7.241298789020547E-3</v>
      </c>
      <c r="R15" s="49">
        <v>7.3300562159855434E-3</v>
      </c>
      <c r="S15" s="49">
        <v>6.0864277683316762E-3</v>
      </c>
      <c r="T15" s="49">
        <v>3.8577673470798751E-3</v>
      </c>
      <c r="U15" s="49">
        <v>9.3889629423141961E-3</v>
      </c>
      <c r="V15" s="49">
        <v>4.783561800052856E-3</v>
      </c>
      <c r="W15" s="49">
        <v>3.7823226194469827E-3</v>
      </c>
      <c r="X15" s="49">
        <v>9.0432362198468695E-3</v>
      </c>
    </row>
    <row r="16" spans="1:24" s="57" customFormat="1" ht="12" customHeight="1" x14ac:dyDescent="0.25">
      <c r="A16" s="31" t="s">
        <v>200</v>
      </c>
      <c r="B16" s="31" t="s">
        <v>1</v>
      </c>
      <c r="C16" s="168">
        <v>0.5</v>
      </c>
      <c r="D16" s="168">
        <v>0.5</v>
      </c>
      <c r="E16" s="31" t="s">
        <v>36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154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</row>
    <row r="17" spans="1:24" s="57" customFormat="1" ht="12" customHeight="1" x14ac:dyDescent="0.25">
      <c r="A17" s="31" t="s">
        <v>200</v>
      </c>
      <c r="B17" s="31" t="s">
        <v>3</v>
      </c>
      <c r="C17" s="168">
        <v>0.5</v>
      </c>
      <c r="D17" s="168">
        <v>0.5</v>
      </c>
      <c r="E17" s="31" t="s">
        <v>36</v>
      </c>
      <c r="F17" s="49">
        <v>5.1755118349797839E-2</v>
      </c>
      <c r="G17" s="49">
        <v>8.7119667173481366E-2</v>
      </c>
      <c r="H17" s="49">
        <v>9.0424316300150742E-2</v>
      </c>
      <c r="I17" s="49">
        <v>5.5175875770303959E-2</v>
      </c>
      <c r="J17" s="49">
        <v>1.1329316304715909E-3</v>
      </c>
      <c r="K17" s="49">
        <v>0.16802419845395516</v>
      </c>
      <c r="L17" s="49">
        <v>0</v>
      </c>
      <c r="M17" s="49">
        <v>0</v>
      </c>
      <c r="N17" s="49">
        <v>0.16802419845395516</v>
      </c>
      <c r="O17" s="49">
        <v>0</v>
      </c>
      <c r="P17" s="154">
        <v>0</v>
      </c>
      <c r="Q17" s="49">
        <v>5.1755118349797839E-2</v>
      </c>
      <c r="R17" s="49">
        <v>7.7776323193826949E-2</v>
      </c>
      <c r="S17" s="49">
        <v>9.0424316300150742E-2</v>
      </c>
      <c r="T17" s="49">
        <v>1.1329316304715909E-3</v>
      </c>
      <c r="U17" s="49">
        <v>0</v>
      </c>
      <c r="V17" s="49">
        <v>0.16802419845395725</v>
      </c>
      <c r="W17" s="49">
        <v>0</v>
      </c>
      <c r="X17" s="49">
        <v>0</v>
      </c>
    </row>
    <row r="18" spans="1:24" s="57" customFormat="1" ht="12" customHeight="1" x14ac:dyDescent="0.25">
      <c r="A18" s="31" t="s">
        <v>200</v>
      </c>
      <c r="B18" s="31" t="s">
        <v>2</v>
      </c>
      <c r="C18" s="168">
        <v>0.5</v>
      </c>
      <c r="D18" s="168">
        <v>0.5</v>
      </c>
      <c r="E18" s="31" t="s">
        <v>36</v>
      </c>
      <c r="F18" s="49">
        <v>2.8137620560859125E-2</v>
      </c>
      <c r="G18" s="49">
        <v>2.4956364534669616E-2</v>
      </c>
      <c r="H18" s="49">
        <v>2.0175253650953667E-2</v>
      </c>
      <c r="I18" s="49">
        <v>3.0808954050817332E-2</v>
      </c>
      <c r="J18" s="49">
        <v>6.3113715167364829E-4</v>
      </c>
      <c r="K18" s="49">
        <v>0</v>
      </c>
      <c r="L18" s="49">
        <v>5.5711741730365985E-2</v>
      </c>
      <c r="M18" s="49">
        <v>0</v>
      </c>
      <c r="N18" s="49">
        <v>0</v>
      </c>
      <c r="O18" s="49">
        <v>0.15945622203374546</v>
      </c>
      <c r="P18" s="154">
        <v>4.5414964825375485E-2</v>
      </c>
      <c r="Q18" s="49">
        <v>2.8137620560859125E-2</v>
      </c>
      <c r="R18" s="49">
        <v>2.598814285210246E-2</v>
      </c>
      <c r="S18" s="49">
        <v>2.0175253650953667E-2</v>
      </c>
      <c r="T18" s="49">
        <v>6.3113715167364829E-4</v>
      </c>
      <c r="U18" s="49">
        <v>5.5711741730365985E-2</v>
      </c>
      <c r="V18" s="49">
        <v>0</v>
      </c>
      <c r="W18" s="49">
        <v>0</v>
      </c>
      <c r="X18" s="49">
        <v>4.5784867523781587E-2</v>
      </c>
    </row>
    <row r="19" spans="1:24" s="57" customFormat="1" ht="12" customHeight="1" x14ac:dyDescent="0.25">
      <c r="A19" s="31" t="s">
        <v>200</v>
      </c>
      <c r="B19" s="31" t="s">
        <v>4</v>
      </c>
      <c r="C19" s="168">
        <v>0.5</v>
      </c>
      <c r="D19" s="168">
        <v>0.5</v>
      </c>
      <c r="E19" s="31" t="s">
        <v>36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154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</row>
    <row r="20" spans="1:24" s="57" customFormat="1" ht="12" customHeight="1" x14ac:dyDescent="0.25">
      <c r="A20" s="31" t="s">
        <v>200</v>
      </c>
      <c r="B20" s="31" t="s">
        <v>5</v>
      </c>
      <c r="C20" s="168">
        <v>0.5</v>
      </c>
      <c r="D20" s="168">
        <v>0.5</v>
      </c>
      <c r="E20" s="31" t="s">
        <v>36</v>
      </c>
      <c r="F20" s="49">
        <v>8.646632073043943E-2</v>
      </c>
      <c r="G20" s="49">
        <v>0.14689157958529026</v>
      </c>
      <c r="H20" s="49">
        <v>0.14974642180659722</v>
      </c>
      <c r="I20" s="49">
        <v>9.2197585060916395E-2</v>
      </c>
      <c r="J20" s="49">
        <v>1.8930279181602434E-3</v>
      </c>
      <c r="K20" s="49">
        <v>0.28079015837118726</v>
      </c>
      <c r="L20" s="49">
        <v>0</v>
      </c>
      <c r="M20" s="49">
        <v>0</v>
      </c>
      <c r="N20" s="49">
        <v>0.28079015837118726</v>
      </c>
      <c r="O20" s="49">
        <v>0</v>
      </c>
      <c r="P20" s="154">
        <v>0</v>
      </c>
      <c r="Q20" s="49">
        <v>8.646632073043943E-2</v>
      </c>
      <c r="R20" s="49">
        <v>0.13107553097414282</v>
      </c>
      <c r="S20" s="49">
        <v>0.14974642180659722</v>
      </c>
      <c r="T20" s="49">
        <v>1.8930279181602434E-3</v>
      </c>
      <c r="U20" s="49">
        <v>0</v>
      </c>
      <c r="V20" s="49">
        <v>0.28079015837118715</v>
      </c>
      <c r="W20" s="49">
        <v>0</v>
      </c>
      <c r="X20" s="49">
        <v>0</v>
      </c>
    </row>
    <row r="21" spans="1:24" s="57" customFormat="1" ht="12" customHeight="1" x14ac:dyDescent="0.25">
      <c r="A21" s="31" t="s">
        <v>200</v>
      </c>
      <c r="B21" s="31" t="s">
        <v>6</v>
      </c>
      <c r="C21" s="168">
        <v>0.5</v>
      </c>
      <c r="D21" s="168">
        <v>0.5</v>
      </c>
      <c r="E21" s="31" t="s">
        <v>36</v>
      </c>
      <c r="F21" s="49">
        <v>3.0946246911345379E-3</v>
      </c>
      <c r="G21" s="49">
        <v>1.0250705364517009E-2</v>
      </c>
      <c r="H21" s="49">
        <v>2.3262972587816014E-3</v>
      </c>
      <c r="I21" s="49">
        <v>6.7572707687671065E-3</v>
      </c>
      <c r="J21" s="49">
        <v>1.385547805467738E-4</v>
      </c>
      <c r="K21" s="49">
        <v>0</v>
      </c>
      <c r="L21" s="49">
        <v>2.5346592792493915E-2</v>
      </c>
      <c r="M21" s="49">
        <v>0</v>
      </c>
      <c r="N21" s="49">
        <v>0</v>
      </c>
      <c r="O21" s="49">
        <v>0.28072447666642197</v>
      </c>
      <c r="P21" s="154">
        <v>0</v>
      </c>
      <c r="Q21" s="49">
        <v>3.0946246911345379E-3</v>
      </c>
      <c r="R21" s="49">
        <v>9.2475702513242393E-3</v>
      </c>
      <c r="S21" s="49">
        <v>2.3262972587816014E-3</v>
      </c>
      <c r="T21" s="49">
        <v>1.385547805467738E-4</v>
      </c>
      <c r="U21" s="49">
        <v>2.5346592792493915E-2</v>
      </c>
      <c r="V21" s="49">
        <v>0</v>
      </c>
      <c r="W21" s="49">
        <v>0</v>
      </c>
      <c r="X21" s="49">
        <v>9.10554162324582E-4</v>
      </c>
    </row>
    <row r="22" spans="1:24" s="57" customFormat="1" ht="12" customHeight="1" x14ac:dyDescent="0.25">
      <c r="A22" s="31" t="s">
        <v>200</v>
      </c>
      <c r="B22" s="31" t="s">
        <v>7</v>
      </c>
      <c r="C22" s="168">
        <v>0.5</v>
      </c>
      <c r="D22" s="168">
        <v>0.5</v>
      </c>
      <c r="E22" s="31" t="s">
        <v>36</v>
      </c>
      <c r="F22" s="49">
        <v>0.18451142713272997</v>
      </c>
      <c r="G22" s="49">
        <v>0.13848849616572528</v>
      </c>
      <c r="H22" s="49">
        <v>0.14587042712082787</v>
      </c>
      <c r="I22" s="49">
        <v>0.18867485438755718</v>
      </c>
      <c r="J22" s="49">
        <v>3.8642585655451834E-3</v>
      </c>
      <c r="K22" s="49">
        <v>0</v>
      </c>
      <c r="L22" s="49">
        <v>0.28904286352547398</v>
      </c>
      <c r="M22" s="49">
        <v>0</v>
      </c>
      <c r="N22" s="49">
        <v>0</v>
      </c>
      <c r="O22" s="49">
        <v>0</v>
      </c>
      <c r="P22" s="154">
        <v>0.31773075008096502</v>
      </c>
      <c r="Q22" s="49">
        <v>0.18451142713272997</v>
      </c>
      <c r="R22" s="49">
        <v>0.14839612522349405</v>
      </c>
      <c r="S22" s="49">
        <v>0.14587042712082787</v>
      </c>
      <c r="T22" s="49">
        <v>3.8642585655451834E-3</v>
      </c>
      <c r="U22" s="49">
        <v>0.28904286352547398</v>
      </c>
      <c r="V22" s="49">
        <v>0</v>
      </c>
      <c r="W22" s="49">
        <v>0</v>
      </c>
      <c r="X22" s="49">
        <v>0.31670016286455821</v>
      </c>
    </row>
    <row r="23" spans="1:24" ht="12" customHeight="1" x14ac:dyDescent="0.25">
      <c r="A23" s="32" t="s">
        <v>220</v>
      </c>
      <c r="B23" s="33" t="s">
        <v>39</v>
      </c>
      <c r="C23" s="266">
        <v>5.8999999999999997E-2</v>
      </c>
      <c r="D23" s="168">
        <v>5.8999999999999997E-2</v>
      </c>
      <c r="E23" s="31" t="s">
        <v>116</v>
      </c>
      <c r="F23" s="49">
        <v>1.3720047928351544E-2</v>
      </c>
      <c r="G23" s="49">
        <v>1.1617694461714356E-2</v>
      </c>
      <c r="H23" s="49">
        <v>1.1617694461716519E-2</v>
      </c>
      <c r="I23" s="49">
        <v>1.354648693229909E-2</v>
      </c>
      <c r="J23" s="49">
        <v>1.3447191510214626E-2</v>
      </c>
      <c r="K23" s="49">
        <v>8.4341866770981239E-3</v>
      </c>
      <c r="L23" s="49">
        <v>1.6146093145921286E-2</v>
      </c>
      <c r="M23" s="49">
        <v>1.3421020386623765E-2</v>
      </c>
      <c r="N23" s="49">
        <v>8.4341866770981239E-3</v>
      </c>
      <c r="O23" s="49">
        <v>1.1395093188239879E-2</v>
      </c>
      <c r="P23" s="154">
        <v>1.6617636176421043E-2</v>
      </c>
      <c r="Q23" s="49">
        <v>1.3720047928351544E-2</v>
      </c>
      <c r="R23" s="49">
        <v>1.2145086604996736E-2</v>
      </c>
      <c r="S23" s="49">
        <v>1.1617694461716519E-2</v>
      </c>
      <c r="T23" s="49">
        <v>1.3447191510214626E-2</v>
      </c>
      <c r="U23" s="49">
        <v>1.6146093145921286E-2</v>
      </c>
      <c r="V23" s="49">
        <v>8.4341866770960023E-3</v>
      </c>
      <c r="W23" s="49">
        <v>1.3421020386623765E-2</v>
      </c>
      <c r="X23" s="49">
        <v>1.6600696405752114E-2</v>
      </c>
    </row>
    <row r="24" spans="1:24" ht="12" customHeight="1" x14ac:dyDescent="0.25">
      <c r="A24" s="32" t="s">
        <v>220</v>
      </c>
      <c r="B24" s="33" t="s">
        <v>47</v>
      </c>
      <c r="C24" s="266">
        <v>5.8999999999999997E-2</v>
      </c>
      <c r="D24" s="168">
        <v>5.8999999999999997E-2</v>
      </c>
      <c r="E24" s="31" t="s">
        <v>116</v>
      </c>
      <c r="F24" s="49">
        <v>7.2909027583855007E-2</v>
      </c>
      <c r="G24" s="49">
        <v>5.5886833568867852E-2</v>
      </c>
      <c r="H24" s="49">
        <v>5.5886833568867852E-2</v>
      </c>
      <c r="I24" s="49">
        <v>7.2240568099112709E-2</v>
      </c>
      <c r="J24" s="49">
        <v>7.1395072086764239E-2</v>
      </c>
      <c r="K24" s="49">
        <v>4.481969394708394E-2</v>
      </c>
      <c r="L24" s="49">
        <v>8.5801154390642453E-2</v>
      </c>
      <c r="M24" s="49">
        <v>7.1319980125563398E-2</v>
      </c>
      <c r="N24" s="49">
        <v>4.481969394708394E-2</v>
      </c>
      <c r="O24" s="49">
        <v>6.0554100679568838E-2</v>
      </c>
      <c r="P24" s="154">
        <v>8.8306957868679356E-2</v>
      </c>
      <c r="Q24" s="49">
        <v>7.2909027583855007E-2</v>
      </c>
      <c r="R24" s="49">
        <v>6.096202330099277E-2</v>
      </c>
      <c r="S24" s="49">
        <v>5.5886833568867852E-2</v>
      </c>
      <c r="T24" s="49">
        <v>7.1395072086764239E-2</v>
      </c>
      <c r="U24" s="49">
        <v>8.5801154390642453E-2</v>
      </c>
      <c r="V24" s="49">
        <v>4.4819693947081803E-2</v>
      </c>
      <c r="W24" s="49">
        <v>7.1319980125563398E-2</v>
      </c>
      <c r="X24" s="49">
        <v>8.8216939071851005E-2</v>
      </c>
    </row>
    <row r="25" spans="1:24" ht="12" customHeight="1" x14ac:dyDescent="0.25">
      <c r="A25" s="32" t="s">
        <v>220</v>
      </c>
      <c r="B25" s="33" t="s">
        <v>169</v>
      </c>
      <c r="C25" s="266">
        <v>1.2E-2</v>
      </c>
      <c r="D25" s="168">
        <v>1.2E-2</v>
      </c>
      <c r="E25" s="31" t="s">
        <v>116</v>
      </c>
      <c r="F25" s="49">
        <v>1.65238014413626E-3</v>
      </c>
      <c r="G25" s="49">
        <v>1.4080288157321192E-3</v>
      </c>
      <c r="H25" s="49">
        <v>1.408028815729956E-3</v>
      </c>
      <c r="I25" s="49">
        <v>4.7962822682154588E-4</v>
      </c>
      <c r="J25" s="49">
        <v>1.9109877427021158E-3</v>
      </c>
      <c r="K25" s="49">
        <v>1.0157750665269864E-3</v>
      </c>
      <c r="L25" s="49">
        <v>1.9445619912551576E-3</v>
      </c>
      <c r="M25" s="49">
        <v>1.6163666276334894E-3</v>
      </c>
      <c r="N25" s="49">
        <v>1.0157750665269864E-3</v>
      </c>
      <c r="O25" s="49">
        <v>1.3723731741448171E-3</v>
      </c>
      <c r="P25" s="154">
        <v>2.001352488253547E-3</v>
      </c>
      <c r="Q25" s="49">
        <v>1.65238014413626E-3</v>
      </c>
      <c r="R25" s="49">
        <v>8.571114861371425E-4</v>
      </c>
      <c r="S25" s="49">
        <v>1.408028815729956E-3</v>
      </c>
      <c r="T25" s="49">
        <v>1.9109877427021158E-3</v>
      </c>
      <c r="U25" s="49">
        <v>1.9445619912551576E-3</v>
      </c>
      <c r="V25" s="49">
        <v>1.0157750665248648E-3</v>
      </c>
      <c r="W25" s="49">
        <v>1.6163666276334894E-3</v>
      </c>
      <c r="X25" s="49">
        <v>1.9993123393553113E-3</v>
      </c>
    </row>
    <row r="26" spans="1:24" ht="12" customHeight="1" x14ac:dyDescent="0.25">
      <c r="A26" s="32" t="s">
        <v>220</v>
      </c>
      <c r="B26" s="33" t="s">
        <v>55</v>
      </c>
      <c r="C26" s="266">
        <v>0</v>
      </c>
      <c r="D26" s="168">
        <f t="shared" ref="D26:D71" si="0">C26</f>
        <v>0</v>
      </c>
      <c r="E26" s="31" t="s">
        <v>116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154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</row>
    <row r="27" spans="1:24" ht="12" customHeight="1" x14ac:dyDescent="0.25">
      <c r="A27" s="32" t="s">
        <v>220</v>
      </c>
      <c r="B27" s="33" t="s">
        <v>63</v>
      </c>
      <c r="C27" s="266">
        <v>0</v>
      </c>
      <c r="D27" s="168">
        <f t="shared" si="0"/>
        <v>0</v>
      </c>
      <c r="E27" s="31" t="s">
        <v>116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154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</row>
    <row r="28" spans="1:24" ht="12" customHeight="1" x14ac:dyDescent="0.25">
      <c r="A28" s="32" t="s">
        <v>220</v>
      </c>
      <c r="B28" s="33" t="s">
        <v>71</v>
      </c>
      <c r="C28" s="266">
        <v>0</v>
      </c>
      <c r="D28" s="168">
        <f t="shared" si="0"/>
        <v>0</v>
      </c>
      <c r="E28" s="31" t="s">
        <v>116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154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</row>
    <row r="29" spans="1:24" ht="12" customHeight="1" x14ac:dyDescent="0.25">
      <c r="A29" s="32" t="s">
        <v>220</v>
      </c>
      <c r="B29" s="33" t="s">
        <v>79</v>
      </c>
      <c r="C29" s="266">
        <v>0</v>
      </c>
      <c r="D29" s="168">
        <f t="shared" si="0"/>
        <v>0</v>
      </c>
      <c r="E29" s="31" t="s">
        <v>116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154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</row>
    <row r="30" spans="1:24" ht="12" customHeight="1" x14ac:dyDescent="0.25">
      <c r="A30" s="32" t="s">
        <v>220</v>
      </c>
      <c r="B30" s="33" t="s">
        <v>87</v>
      </c>
      <c r="C30" s="266">
        <v>0</v>
      </c>
      <c r="D30" s="168">
        <f t="shared" si="0"/>
        <v>0</v>
      </c>
      <c r="E30" s="31" t="s">
        <v>116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154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</row>
    <row r="31" spans="1:24" ht="12" customHeight="1" x14ac:dyDescent="0.25">
      <c r="A31" s="32" t="s">
        <v>220</v>
      </c>
      <c r="B31" s="33" t="s">
        <v>95</v>
      </c>
      <c r="C31" s="266">
        <v>0</v>
      </c>
      <c r="D31" s="168">
        <f t="shared" si="0"/>
        <v>0</v>
      </c>
      <c r="E31" s="31" t="s">
        <v>116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154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</row>
    <row r="32" spans="1:24" ht="12" customHeight="1" x14ac:dyDescent="0.25">
      <c r="A32" s="32" t="s">
        <v>220</v>
      </c>
      <c r="B32" s="33" t="s">
        <v>103</v>
      </c>
      <c r="C32" s="266">
        <v>0</v>
      </c>
      <c r="D32" s="168">
        <f t="shared" si="0"/>
        <v>0</v>
      </c>
      <c r="E32" s="31" t="s">
        <v>116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154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</row>
    <row r="33" spans="1:24" ht="12" customHeight="1" x14ac:dyDescent="0.25">
      <c r="A33" s="32" t="s">
        <v>220</v>
      </c>
      <c r="B33" s="33" t="s">
        <v>134</v>
      </c>
      <c r="C33" s="266">
        <v>0.18</v>
      </c>
      <c r="D33" s="168">
        <v>0.18</v>
      </c>
      <c r="E33" s="31" t="s">
        <v>116</v>
      </c>
      <c r="F33" s="49">
        <v>2.1141062415156019E-2</v>
      </c>
      <c r="G33" s="49">
        <v>1.628805164796681E-2</v>
      </c>
      <c r="H33" s="49">
        <v>1.628805164796681E-2</v>
      </c>
      <c r="I33" s="49">
        <v>1.5451679328740801E-2</v>
      </c>
      <c r="J33" s="49">
        <v>1.957242568251796E-3</v>
      </c>
      <c r="K33" s="49">
        <v>1.7351361377183808E-2</v>
      </c>
      <c r="L33" s="49">
        <v>1.5541050472381763E-2</v>
      </c>
      <c r="M33" s="49">
        <v>1.6494325024331621E-3</v>
      </c>
      <c r="N33" s="49">
        <v>1.7351361377183808E-2</v>
      </c>
      <c r="O33" s="49">
        <v>1.7670075629466854E-2</v>
      </c>
      <c r="P33" s="154">
        <v>1.5329741909232414E-2</v>
      </c>
      <c r="Q33" s="49">
        <v>2.1141062415156019E-2</v>
      </c>
      <c r="R33" s="49">
        <v>1.6124902028036972E-2</v>
      </c>
      <c r="S33" s="49">
        <v>1.628805164796681E-2</v>
      </c>
      <c r="T33" s="49">
        <v>1.957242568251796E-3</v>
      </c>
      <c r="U33" s="49">
        <v>1.5541050472381763E-2</v>
      </c>
      <c r="V33" s="49">
        <v>1.7351361377181681E-2</v>
      </c>
      <c r="W33" s="49">
        <v>1.6494325024331621E-3</v>
      </c>
      <c r="X33" s="49">
        <v>1.5337332984422889E-2</v>
      </c>
    </row>
    <row r="34" spans="1:24" ht="12" customHeight="1" x14ac:dyDescent="0.25">
      <c r="A34" s="32" t="s">
        <v>220</v>
      </c>
      <c r="B34" s="33" t="s">
        <v>129</v>
      </c>
      <c r="C34" s="266">
        <v>0.192</v>
      </c>
      <c r="D34" s="168">
        <v>0.192</v>
      </c>
      <c r="E34" s="31" t="s">
        <v>116</v>
      </c>
      <c r="F34" s="49">
        <v>8.5790093167480694E-2</v>
      </c>
      <c r="G34" s="49">
        <v>9.3860439802959258E-2</v>
      </c>
      <c r="H34" s="49">
        <v>9.3860439802954942E-2</v>
      </c>
      <c r="I34" s="49">
        <v>8.8592550954852772E-2</v>
      </c>
      <c r="J34" s="49">
        <v>1.1187873476148986E-2</v>
      </c>
      <c r="K34" s="49">
        <v>9.9987797512025647E-2</v>
      </c>
      <c r="L34" s="49">
        <v>8.9555820663171831E-2</v>
      </c>
      <c r="M34" s="49">
        <v>9.5049097000392824E-3</v>
      </c>
      <c r="N34" s="49">
        <v>9.9987797512025647E-2</v>
      </c>
      <c r="O34" s="49">
        <v>0.10182439899985332</v>
      </c>
      <c r="P34" s="154">
        <v>8.8338148034181718E-2</v>
      </c>
      <c r="Q34" s="49">
        <v>8.5790093167480694E-2</v>
      </c>
      <c r="R34" s="49">
        <v>9.3732203583030013E-2</v>
      </c>
      <c r="S34" s="49">
        <v>9.3860439802954942E-2</v>
      </c>
      <c r="T34" s="49">
        <v>1.1187873476148986E-2</v>
      </c>
      <c r="U34" s="49">
        <v>8.9555820663171831E-2</v>
      </c>
      <c r="V34" s="49">
        <v>9.9987797512023524E-2</v>
      </c>
      <c r="W34" s="49">
        <v>9.5049097000392824E-3</v>
      </c>
      <c r="X34" s="49">
        <v>8.8381891857651135E-2</v>
      </c>
    </row>
    <row r="35" spans="1:24" ht="12" customHeight="1" x14ac:dyDescent="0.25">
      <c r="A35" s="32" t="s">
        <v>220</v>
      </c>
      <c r="B35" s="33" t="s">
        <v>170</v>
      </c>
      <c r="C35" s="266">
        <v>2.4E-2</v>
      </c>
      <c r="D35" s="168">
        <v>2.4E-2</v>
      </c>
      <c r="E35" s="31" t="s">
        <v>116</v>
      </c>
      <c r="F35" s="49">
        <v>1.2575351859351511E-3</v>
      </c>
      <c r="G35" s="49">
        <v>1.293161844408708E-3</v>
      </c>
      <c r="H35" s="49">
        <v>1.293161844408708E-3</v>
      </c>
      <c r="I35" s="49">
        <v>2.4731196852721001E-3</v>
      </c>
      <c r="J35" s="49">
        <v>4.0815072635290266E-4</v>
      </c>
      <c r="K35" s="49">
        <v>1.3775814914215364E-3</v>
      </c>
      <c r="L35" s="49">
        <v>1.2338549709495718E-3</v>
      </c>
      <c r="M35" s="49">
        <v>1.3095385643338363E-4</v>
      </c>
      <c r="N35" s="49">
        <v>1.3775814914215364E-3</v>
      </c>
      <c r="O35" s="49">
        <v>1.4028852612815344E-3</v>
      </c>
      <c r="P35" s="154">
        <v>1.2170784910375408E-3</v>
      </c>
      <c r="Q35" s="49">
        <v>1.2575351859351511E-3</v>
      </c>
      <c r="R35" s="49">
        <v>1.3614197617580395E-3</v>
      </c>
      <c r="S35" s="49">
        <v>1.293161844408708E-3</v>
      </c>
      <c r="T35" s="49">
        <v>4.0815072635290266E-4</v>
      </c>
      <c r="U35" s="49">
        <v>1.2338549709495718E-3</v>
      </c>
      <c r="V35" s="49">
        <v>1.377581491421536E-3</v>
      </c>
      <c r="W35" s="49">
        <v>1.3095385643338363E-4</v>
      </c>
      <c r="X35" s="49">
        <v>1.2176811713953174E-3</v>
      </c>
    </row>
    <row r="36" spans="1:24" ht="12" customHeight="1" x14ac:dyDescent="0.25">
      <c r="A36" s="32" t="s">
        <v>220</v>
      </c>
      <c r="B36" s="33" t="s">
        <v>135</v>
      </c>
      <c r="C36" s="266">
        <v>0</v>
      </c>
      <c r="D36" s="168">
        <f t="shared" si="0"/>
        <v>0</v>
      </c>
      <c r="E36" s="31" t="s">
        <v>116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154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</row>
    <row r="37" spans="1:24" ht="12" customHeight="1" x14ac:dyDescent="0.25">
      <c r="A37" s="32" t="s">
        <v>220</v>
      </c>
      <c r="B37" s="33" t="s">
        <v>136</v>
      </c>
      <c r="C37" s="266">
        <v>0</v>
      </c>
      <c r="D37" s="168">
        <f t="shared" si="0"/>
        <v>0</v>
      </c>
      <c r="E37" s="31" t="s">
        <v>116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154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</row>
    <row r="38" spans="1:24" ht="12" customHeight="1" x14ac:dyDescent="0.25">
      <c r="A38" s="32" t="s">
        <v>220</v>
      </c>
      <c r="B38" s="33" t="s">
        <v>137</v>
      </c>
      <c r="C38" s="266">
        <v>0</v>
      </c>
      <c r="D38" s="168">
        <f t="shared" si="0"/>
        <v>0</v>
      </c>
      <c r="E38" s="31" t="s">
        <v>116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154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</row>
    <row r="39" spans="1:24" ht="12" customHeight="1" x14ac:dyDescent="0.25">
      <c r="A39" s="32" t="s">
        <v>220</v>
      </c>
      <c r="B39" s="33" t="s">
        <v>138</v>
      </c>
      <c r="C39" s="266">
        <v>0</v>
      </c>
      <c r="D39" s="168">
        <f t="shared" si="0"/>
        <v>0</v>
      </c>
      <c r="E39" s="31" t="s">
        <v>116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154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</row>
    <row r="40" spans="1:24" ht="12" customHeight="1" x14ac:dyDescent="0.25">
      <c r="A40" s="32" t="s">
        <v>220</v>
      </c>
      <c r="B40" s="33" t="s">
        <v>139</v>
      </c>
      <c r="C40" s="266">
        <v>0</v>
      </c>
      <c r="D40" s="168">
        <f t="shared" si="0"/>
        <v>0</v>
      </c>
      <c r="E40" s="31" t="s">
        <v>116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154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</row>
    <row r="41" spans="1:24" ht="12" customHeight="1" x14ac:dyDescent="0.25">
      <c r="A41" s="32" t="s">
        <v>220</v>
      </c>
      <c r="B41" s="33" t="s">
        <v>140</v>
      </c>
      <c r="C41" s="266">
        <v>0</v>
      </c>
      <c r="D41" s="168">
        <f t="shared" si="0"/>
        <v>0</v>
      </c>
      <c r="E41" s="31" t="s">
        <v>116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154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49">
        <v>0</v>
      </c>
      <c r="X41" s="49">
        <v>0</v>
      </c>
    </row>
    <row r="42" spans="1:24" ht="12" customHeight="1" x14ac:dyDescent="0.25">
      <c r="A42" s="32" t="s">
        <v>220</v>
      </c>
      <c r="B42" s="33" t="s">
        <v>141</v>
      </c>
      <c r="C42" s="266">
        <v>0</v>
      </c>
      <c r="D42" s="168">
        <f t="shared" si="0"/>
        <v>0</v>
      </c>
      <c r="E42" s="31" t="s">
        <v>116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154">
        <v>0</v>
      </c>
      <c r="Q42" s="49">
        <v>0</v>
      </c>
      <c r="R42" s="49">
        <v>0</v>
      </c>
      <c r="S42" s="49">
        <v>0</v>
      </c>
      <c r="T42" s="49">
        <v>0</v>
      </c>
      <c r="U42" s="49">
        <v>0</v>
      </c>
      <c r="V42" s="49">
        <v>0</v>
      </c>
      <c r="W42" s="49">
        <v>0</v>
      </c>
      <c r="X42" s="49">
        <v>0</v>
      </c>
    </row>
    <row r="43" spans="1:24" ht="12" customHeight="1" x14ac:dyDescent="0.25">
      <c r="A43" s="32" t="s">
        <v>220</v>
      </c>
      <c r="B43" s="33" t="s">
        <v>120</v>
      </c>
      <c r="C43" s="266">
        <v>0.2</v>
      </c>
      <c r="D43" s="168">
        <v>0.2</v>
      </c>
      <c r="E43" s="31" t="s">
        <v>116</v>
      </c>
      <c r="F43" s="49">
        <v>2.3489105890778291E-2</v>
      </c>
      <c r="G43" s="49">
        <v>1.8099298600716674E-2</v>
      </c>
      <c r="H43" s="49">
        <v>1.8099298600714509E-2</v>
      </c>
      <c r="I43" s="49">
        <v>1.7169976434501587E-2</v>
      </c>
      <c r="J43" s="49">
        <v>2.1749004869752726E-3</v>
      </c>
      <c r="K43" s="49">
        <v>1.9280849390834656E-2</v>
      </c>
      <c r="L43" s="49">
        <v>1.726923017852447E-2</v>
      </c>
      <c r="M43" s="49">
        <v>1.8328509774197038E-3</v>
      </c>
      <c r="N43" s="49">
        <v>1.9280849390834656E-2</v>
      </c>
      <c r="O43" s="49">
        <v>1.9635004973405496E-2</v>
      </c>
      <c r="P43" s="154">
        <v>1.703442390064748E-2</v>
      </c>
      <c r="Q43" s="49">
        <v>2.3489105890778291E-2</v>
      </c>
      <c r="R43" s="49">
        <v>1.7918035389942185E-2</v>
      </c>
      <c r="S43" s="49">
        <v>1.8099298600714509E-2</v>
      </c>
      <c r="T43" s="49">
        <v>2.1749004869752726E-3</v>
      </c>
      <c r="U43" s="49">
        <v>1.726923017852447E-2</v>
      </c>
      <c r="V43" s="49">
        <v>1.9280849390832529E-2</v>
      </c>
      <c r="W43" s="49">
        <v>1.8328509774197038E-3</v>
      </c>
      <c r="X43" s="49">
        <v>1.7042859110675594E-2</v>
      </c>
    </row>
    <row r="44" spans="1:24" ht="12" customHeight="1" x14ac:dyDescent="0.25">
      <c r="A44" s="32" t="s">
        <v>220</v>
      </c>
      <c r="B44" s="33" t="s">
        <v>128</v>
      </c>
      <c r="C44" s="266">
        <v>0.22</v>
      </c>
      <c r="D44" s="168">
        <v>0.22</v>
      </c>
      <c r="E44" s="31" t="s">
        <v>116</v>
      </c>
      <c r="F44" s="49">
        <v>9.8485098675713284E-2</v>
      </c>
      <c r="G44" s="49">
        <v>0.10774391918419526</v>
      </c>
      <c r="H44" s="49">
        <v>0.10774391918419526</v>
      </c>
      <c r="I44" s="49">
        <v>0.10169800550097449</v>
      </c>
      <c r="J44" s="49">
        <v>1.2842958430769238E-2</v>
      </c>
      <c r="K44" s="49">
        <v>0.11477761234826249</v>
      </c>
      <c r="L44" s="49">
        <v>0.10280257714819395</v>
      </c>
      <c r="M44" s="49">
        <v>1.0910839803477734E-2</v>
      </c>
      <c r="N44" s="49">
        <v>0.11477761234826249</v>
      </c>
      <c r="O44" s="49">
        <v>0.11688587694507759</v>
      </c>
      <c r="P44" s="154">
        <v>0.1014047910137351</v>
      </c>
      <c r="Q44" s="49">
        <v>9.8485098675713284E-2</v>
      </c>
      <c r="R44" s="49">
        <v>0.1075989278241429</v>
      </c>
      <c r="S44" s="49">
        <v>0.10774391918419526</v>
      </c>
      <c r="T44" s="49">
        <v>1.2842958430769238E-2</v>
      </c>
      <c r="U44" s="49">
        <v>0.10280257714819395</v>
      </c>
      <c r="V44" s="49">
        <v>0.11477761234826245</v>
      </c>
      <c r="W44" s="49">
        <v>1.0910839803477734E-2</v>
      </c>
      <c r="X44" s="49">
        <v>0.10145500525725169</v>
      </c>
    </row>
    <row r="45" spans="1:24" ht="12" customHeight="1" x14ac:dyDescent="0.25">
      <c r="A45" s="32" t="s">
        <v>220</v>
      </c>
      <c r="B45" s="33" t="s">
        <v>171</v>
      </c>
      <c r="C45" s="266">
        <v>2.7E-2</v>
      </c>
      <c r="D45" s="168">
        <v>2.7E-2</v>
      </c>
      <c r="E45" s="31" t="s">
        <v>116</v>
      </c>
      <c r="F45" s="49">
        <v>1.4147383217646195E-3</v>
      </c>
      <c r="G45" s="49">
        <v>1.4548162175944609E-3</v>
      </c>
      <c r="H45" s="49">
        <v>1.4548162175922975E-3</v>
      </c>
      <c r="I45" s="49">
        <v>2.7819151545944668E-3</v>
      </c>
      <c r="J45" s="49">
        <v>4.5918014811824364E-4</v>
      </c>
      <c r="K45" s="49">
        <v>1.5497889173290895E-3</v>
      </c>
      <c r="L45" s="49">
        <v>1.3880955656529982E-3</v>
      </c>
      <c r="M45" s="49">
        <v>1.4732401433030555E-4</v>
      </c>
      <c r="N45" s="49">
        <v>1.5497889173290895E-3</v>
      </c>
      <c r="O45" s="49">
        <v>1.5782558373146644E-3</v>
      </c>
      <c r="P45" s="154">
        <v>1.369221907142311E-3</v>
      </c>
      <c r="Q45" s="49">
        <v>1.4147383217646195E-3</v>
      </c>
      <c r="R45" s="49">
        <v>1.5316022680067147E-3</v>
      </c>
      <c r="S45" s="49">
        <v>1.4548162175922975E-3</v>
      </c>
      <c r="T45" s="49">
        <v>4.5918014811824364E-4</v>
      </c>
      <c r="U45" s="49">
        <v>1.3880955656529982E-3</v>
      </c>
      <c r="V45" s="49">
        <v>1.5497889173290893E-3</v>
      </c>
      <c r="W45" s="49">
        <v>1.4732401433030555E-4</v>
      </c>
      <c r="X45" s="49">
        <v>1.3698999268057402E-3</v>
      </c>
    </row>
    <row r="46" spans="1:24" ht="12" customHeight="1" x14ac:dyDescent="0.25">
      <c r="A46" s="32" t="s">
        <v>220</v>
      </c>
      <c r="B46" s="33" t="s">
        <v>121</v>
      </c>
      <c r="C46" s="266">
        <v>0</v>
      </c>
      <c r="D46" s="168">
        <f t="shared" si="0"/>
        <v>0</v>
      </c>
      <c r="E46" s="31" t="s">
        <v>116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154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</row>
    <row r="47" spans="1:24" ht="12" customHeight="1" x14ac:dyDescent="0.25">
      <c r="A47" s="32" t="s">
        <v>220</v>
      </c>
      <c r="B47" s="33" t="s">
        <v>122</v>
      </c>
      <c r="C47" s="266">
        <v>0</v>
      </c>
      <c r="D47" s="168">
        <f t="shared" si="0"/>
        <v>0</v>
      </c>
      <c r="E47" s="31" t="s">
        <v>116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154">
        <v>0</v>
      </c>
      <c r="Q47" s="49">
        <v>0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</row>
    <row r="48" spans="1:24" ht="12" customHeight="1" x14ac:dyDescent="0.25">
      <c r="A48" s="32" t="s">
        <v>220</v>
      </c>
      <c r="B48" s="33" t="s">
        <v>123</v>
      </c>
      <c r="C48" s="266">
        <v>0</v>
      </c>
      <c r="D48" s="168">
        <f t="shared" si="0"/>
        <v>0</v>
      </c>
      <c r="E48" s="31" t="s">
        <v>116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0</v>
      </c>
      <c r="P48" s="154">
        <v>0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</row>
    <row r="49" spans="1:24" ht="12" customHeight="1" x14ac:dyDescent="0.25">
      <c r="A49" s="32" t="s">
        <v>220</v>
      </c>
      <c r="B49" s="33" t="s">
        <v>124</v>
      </c>
      <c r="C49" s="266">
        <v>0</v>
      </c>
      <c r="D49" s="168">
        <f t="shared" si="0"/>
        <v>0</v>
      </c>
      <c r="E49" s="31" t="s">
        <v>116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154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</row>
    <row r="50" spans="1:24" ht="12" customHeight="1" x14ac:dyDescent="0.25">
      <c r="A50" s="32" t="s">
        <v>220</v>
      </c>
      <c r="B50" s="33" t="s">
        <v>125</v>
      </c>
      <c r="C50" s="266">
        <v>0</v>
      </c>
      <c r="D50" s="168">
        <f t="shared" si="0"/>
        <v>0</v>
      </c>
      <c r="E50" s="31" t="s">
        <v>116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154">
        <v>0</v>
      </c>
      <c r="Q50" s="49">
        <v>0</v>
      </c>
      <c r="R50" s="49">
        <v>0</v>
      </c>
      <c r="S50" s="49">
        <v>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</row>
    <row r="51" spans="1:24" ht="12" customHeight="1" x14ac:dyDescent="0.25">
      <c r="A51" s="32" t="s">
        <v>220</v>
      </c>
      <c r="B51" s="33" t="s">
        <v>126</v>
      </c>
      <c r="C51" s="266">
        <v>0</v>
      </c>
      <c r="D51" s="168">
        <f t="shared" si="0"/>
        <v>0</v>
      </c>
      <c r="E51" s="31" t="s">
        <v>116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154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</row>
    <row r="52" spans="1:24" ht="12" customHeight="1" x14ac:dyDescent="0.25">
      <c r="A52" s="32" t="s">
        <v>220</v>
      </c>
      <c r="B52" s="33" t="s">
        <v>127</v>
      </c>
      <c r="C52" s="266">
        <v>0</v>
      </c>
      <c r="D52" s="168">
        <f t="shared" si="0"/>
        <v>0</v>
      </c>
      <c r="E52" s="31" t="s">
        <v>116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154">
        <v>0</v>
      </c>
      <c r="Q52" s="49">
        <v>0</v>
      </c>
      <c r="R52" s="49">
        <v>0</v>
      </c>
      <c r="S52" s="49">
        <v>0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</row>
    <row r="53" spans="1:24" ht="12" customHeight="1" x14ac:dyDescent="0.25">
      <c r="A53" s="32" t="s">
        <v>220</v>
      </c>
      <c r="B53" s="33" t="s">
        <v>172</v>
      </c>
      <c r="C53" s="168">
        <v>9.9000000000000005E-2</v>
      </c>
      <c r="D53" s="168">
        <v>9.9000000000000005E-2</v>
      </c>
      <c r="E53" s="31" t="s">
        <v>116</v>
      </c>
      <c r="F53" s="49">
        <v>1.1131404837232501E-2</v>
      </c>
      <c r="G53" s="49">
        <v>8.7008030977077516E-3</v>
      </c>
      <c r="H53" s="49">
        <v>8.7008030977099148E-3</v>
      </c>
      <c r="I53" s="49">
        <v>9.7956291605588615E-3</v>
      </c>
      <c r="J53" s="49">
        <v>5.0884186005115718E-3</v>
      </c>
      <c r="K53" s="49">
        <v>6.2907485614755393E-3</v>
      </c>
      <c r="L53" s="49">
        <v>1.2347202271432021E-2</v>
      </c>
      <c r="M53" s="49">
        <v>4.9740426844888967E-3</v>
      </c>
      <c r="N53" s="49">
        <v>6.2907485614755393E-3</v>
      </c>
      <c r="O53" s="49">
        <v>1.7098763914641327E-2</v>
      </c>
      <c r="P53" s="154">
        <v>1.1875603492900136E-2</v>
      </c>
      <c r="Q53" s="49">
        <v>1.1131404837232501E-2</v>
      </c>
      <c r="R53" s="49">
        <v>9.0046969236204175E-3</v>
      </c>
      <c r="S53" s="49">
        <v>8.7008030977099148E-3</v>
      </c>
      <c r="T53" s="49">
        <v>5.0884186005115718E-3</v>
      </c>
      <c r="U53" s="49">
        <v>1.2347202271432021E-2</v>
      </c>
      <c r="V53" s="49">
        <v>6.290748561473416E-3</v>
      </c>
      <c r="W53" s="49">
        <v>4.9740426844888967E-3</v>
      </c>
      <c r="X53" s="49">
        <v>1.1892545266268041E-2</v>
      </c>
    </row>
    <row r="54" spans="1:24" ht="12" customHeight="1" x14ac:dyDescent="0.25">
      <c r="A54" s="32" t="s">
        <v>220</v>
      </c>
      <c r="B54" s="33" t="s">
        <v>173</v>
      </c>
      <c r="C54" s="266">
        <v>2.4E-2</v>
      </c>
      <c r="D54" s="168">
        <v>2.4E-2</v>
      </c>
      <c r="E54" s="31" t="s">
        <v>116</v>
      </c>
      <c r="F54" s="49">
        <v>1.2413150081949736E-2</v>
      </c>
      <c r="G54" s="49">
        <v>1.067868946445618E-2</v>
      </c>
      <c r="H54" s="49">
        <v>1.0678689464454017E-2</v>
      </c>
      <c r="I54" s="49">
        <v>1.2679709449631715E-2</v>
      </c>
      <c r="J54" s="49">
        <v>6.5751906506172075E-3</v>
      </c>
      <c r="K54" s="49">
        <v>8.1429036024939106E-3</v>
      </c>
      <c r="L54" s="49">
        <v>1.598253003982273E-2</v>
      </c>
      <c r="M54" s="49">
        <v>6.4385263055187257E-3</v>
      </c>
      <c r="N54" s="49">
        <v>8.1429036024939106E-3</v>
      </c>
      <c r="O54" s="49">
        <v>2.2133071274120019E-2</v>
      </c>
      <c r="P54" s="154">
        <v>1.5372080686283067E-2</v>
      </c>
      <c r="Q54" s="49">
        <v>1.2413150081949736E-2</v>
      </c>
      <c r="R54" s="49">
        <v>1.1344413638768374E-2</v>
      </c>
      <c r="S54" s="49">
        <v>1.0678689464454017E-2</v>
      </c>
      <c r="T54" s="49">
        <v>6.5751906506172075E-3</v>
      </c>
      <c r="U54" s="49">
        <v>1.598253003982273E-2</v>
      </c>
      <c r="V54" s="49">
        <v>8.1429036024917873E-3</v>
      </c>
      <c r="W54" s="49">
        <v>6.4385263055187257E-3</v>
      </c>
      <c r="X54" s="49">
        <v>1.5394010545036314E-2</v>
      </c>
    </row>
    <row r="55" spans="1:24" ht="12" customHeight="1" x14ac:dyDescent="0.25">
      <c r="A55" s="32" t="s">
        <v>220</v>
      </c>
      <c r="B55" s="33" t="s">
        <v>174</v>
      </c>
      <c r="C55" s="266">
        <v>7.3999999999999996E-2</v>
      </c>
      <c r="D55" s="168">
        <v>7.3999999999999996E-2</v>
      </c>
      <c r="E55" s="31" t="s">
        <v>116</v>
      </c>
      <c r="F55" s="49">
        <v>4.4106561439862376E-3</v>
      </c>
      <c r="G55" s="49">
        <v>3.9192425885647923E-3</v>
      </c>
      <c r="H55" s="49">
        <v>3.9192425885647923E-3</v>
      </c>
      <c r="I55" s="49">
        <v>4.3973924620372608E-3</v>
      </c>
      <c r="J55" s="49">
        <v>3.074716387989675E-3</v>
      </c>
      <c r="K55" s="49">
        <v>2.8240034255468398E-3</v>
      </c>
      <c r="L55" s="49">
        <v>5.54282867446995E-3</v>
      </c>
      <c r="M55" s="49">
        <v>2.2329160739036559E-3</v>
      </c>
      <c r="N55" s="49">
        <v>2.8240034255468398E-3</v>
      </c>
      <c r="O55" s="49">
        <v>7.675869953422591E-3</v>
      </c>
      <c r="P55" s="154">
        <v>5.3311215059118015E-3</v>
      </c>
      <c r="Q55" s="49">
        <v>4.4106561439862376E-3</v>
      </c>
      <c r="R55" s="49">
        <v>3.2458053741747065E-3</v>
      </c>
      <c r="S55" s="49">
        <v>3.9192425885647923E-3</v>
      </c>
      <c r="T55" s="49">
        <v>3.074716387989675E-3</v>
      </c>
      <c r="U55" s="49">
        <v>5.54282867446995E-3</v>
      </c>
      <c r="V55" s="49">
        <v>2.8240034255447178E-3</v>
      </c>
      <c r="W55" s="49">
        <v>2.2329160739036559E-3</v>
      </c>
      <c r="X55" s="49">
        <v>5.338726900653977E-3</v>
      </c>
    </row>
    <row r="56" spans="1:24" ht="12" customHeight="1" x14ac:dyDescent="0.25">
      <c r="A56" s="32" t="s">
        <v>220</v>
      </c>
      <c r="B56" s="33" t="s">
        <v>175</v>
      </c>
      <c r="C56" s="266">
        <v>2.5000000000000001E-2</v>
      </c>
      <c r="D56" s="168">
        <v>2.5000000000000001E-2</v>
      </c>
      <c r="E56" s="31" t="s">
        <v>116</v>
      </c>
      <c r="F56" s="49">
        <v>1.3255452556983831E-3</v>
      </c>
      <c r="G56" s="49">
        <v>1.2343649910362161E-3</v>
      </c>
      <c r="H56" s="49">
        <v>1.2343649910383793E-3</v>
      </c>
      <c r="I56" s="49">
        <v>1.3561879626719634E-3</v>
      </c>
      <c r="J56" s="49">
        <v>1.0564717260411194E-2</v>
      </c>
      <c r="K56" s="49">
        <v>8.7094328862747977E-4</v>
      </c>
      <c r="L56" s="49">
        <v>1.7094488591514383E-3</v>
      </c>
      <c r="M56" s="49">
        <v>6.8864763089413253E-4</v>
      </c>
      <c r="N56" s="49">
        <v>8.7094328862747977E-4</v>
      </c>
      <c r="O56" s="49">
        <v>2.3672943735951134E-3</v>
      </c>
      <c r="P56" s="154">
        <v>1.6441568216336978E-3</v>
      </c>
      <c r="Q56" s="49">
        <v>1.3255452556983831E-3</v>
      </c>
      <c r="R56" s="49">
        <v>1.2547157262417848E-3</v>
      </c>
      <c r="S56" s="49">
        <v>1.2343649910383793E-3</v>
      </c>
      <c r="T56" s="49">
        <v>1.0564717260411194E-2</v>
      </c>
      <c r="U56" s="49">
        <v>1.7094488591514383E-3</v>
      </c>
      <c r="V56" s="49">
        <v>8.7094328862747966E-4</v>
      </c>
      <c r="W56" s="49">
        <v>6.8864763089413253E-4</v>
      </c>
      <c r="X56" s="49">
        <v>1.6465023809384299E-3</v>
      </c>
    </row>
    <row r="57" spans="1:24" ht="12" customHeight="1" x14ac:dyDescent="0.25">
      <c r="A57" s="32" t="s">
        <v>220</v>
      </c>
      <c r="B57" s="33" t="s">
        <v>176</v>
      </c>
      <c r="C57" s="266">
        <v>0</v>
      </c>
      <c r="D57" s="168">
        <f t="shared" si="0"/>
        <v>0</v>
      </c>
      <c r="E57" s="31" t="s">
        <v>116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154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</row>
    <row r="58" spans="1:24" ht="12" customHeight="1" x14ac:dyDescent="0.25">
      <c r="A58" s="32" t="s">
        <v>220</v>
      </c>
      <c r="B58" s="33" t="s">
        <v>177</v>
      </c>
      <c r="C58" s="266">
        <v>0</v>
      </c>
      <c r="D58" s="168">
        <f t="shared" si="0"/>
        <v>0</v>
      </c>
      <c r="E58" s="31" t="s">
        <v>116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154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</row>
    <row r="59" spans="1:24" ht="12" customHeight="1" x14ac:dyDescent="0.25">
      <c r="A59" s="32" t="s">
        <v>220</v>
      </c>
      <c r="B59" s="33" t="s">
        <v>178</v>
      </c>
      <c r="C59" s="266">
        <v>0</v>
      </c>
      <c r="D59" s="168">
        <f t="shared" si="0"/>
        <v>0</v>
      </c>
      <c r="E59" s="31" t="s">
        <v>116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154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</row>
    <row r="60" spans="1:24" ht="12" customHeight="1" x14ac:dyDescent="0.25">
      <c r="A60" s="32" t="s">
        <v>220</v>
      </c>
      <c r="B60" s="33" t="s">
        <v>179</v>
      </c>
      <c r="C60" s="266">
        <v>0</v>
      </c>
      <c r="D60" s="168">
        <f t="shared" si="0"/>
        <v>0</v>
      </c>
      <c r="E60" s="31" t="s">
        <v>116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154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</row>
    <row r="61" spans="1:24" ht="12" customHeight="1" x14ac:dyDescent="0.25">
      <c r="A61" s="32" t="s">
        <v>220</v>
      </c>
      <c r="B61" s="33" t="s">
        <v>180</v>
      </c>
      <c r="C61" s="266">
        <v>0</v>
      </c>
      <c r="D61" s="168">
        <f t="shared" si="0"/>
        <v>0</v>
      </c>
      <c r="E61" s="31" t="s">
        <v>116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154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</row>
    <row r="62" spans="1:24" ht="12" customHeight="1" x14ac:dyDescent="0.25">
      <c r="A62" s="32" t="s">
        <v>220</v>
      </c>
      <c r="B62" s="33" t="s">
        <v>181</v>
      </c>
      <c r="C62" s="266">
        <v>0</v>
      </c>
      <c r="D62" s="168">
        <f t="shared" si="0"/>
        <v>0</v>
      </c>
      <c r="E62" s="31" t="s">
        <v>116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154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</row>
    <row r="63" spans="1:24" ht="12" customHeight="1" x14ac:dyDescent="0.25">
      <c r="A63" s="32" t="s">
        <v>220</v>
      </c>
      <c r="B63" s="33" t="s">
        <v>40</v>
      </c>
      <c r="C63" s="266">
        <v>1.4999999999999999E-2</v>
      </c>
      <c r="D63" s="168">
        <v>1.4999999999999999E-2</v>
      </c>
      <c r="E63" s="31" t="s">
        <v>116</v>
      </c>
      <c r="F63" s="49">
        <v>5.534810528808074E-3</v>
      </c>
      <c r="G63" s="49">
        <v>6.210192583782461E-4</v>
      </c>
      <c r="H63" s="49">
        <v>6.210192583782461E-4</v>
      </c>
      <c r="I63" s="49">
        <v>6.7825978838547383E-4</v>
      </c>
      <c r="J63" s="49">
        <v>1.6777370878527188E-2</v>
      </c>
      <c r="K63" s="49">
        <v>2.4385644969257931E-5</v>
      </c>
      <c r="L63" s="49">
        <v>4.7863062405286626E-5</v>
      </c>
      <c r="M63" s="49">
        <v>1.7107158431241051E-2</v>
      </c>
      <c r="N63" s="49">
        <v>2.4385644969257931E-5</v>
      </c>
      <c r="O63" s="49">
        <v>6.6282157394403947E-5</v>
      </c>
      <c r="P63" s="154">
        <v>4.603494286205611E-5</v>
      </c>
      <c r="Q63" s="49">
        <v>5.534810528808074E-3</v>
      </c>
      <c r="R63" s="49">
        <v>2.8399306893723349E-4</v>
      </c>
      <c r="S63" s="49">
        <v>6.210192583782461E-4</v>
      </c>
      <c r="T63" s="49">
        <v>1.6777370878527188E-2</v>
      </c>
      <c r="U63" s="49">
        <v>4.7863062405286626E-5</v>
      </c>
      <c r="V63" s="49">
        <v>2.4385644967136503E-5</v>
      </c>
      <c r="W63" s="49">
        <v>1.7107158431241051E-2</v>
      </c>
      <c r="X63" s="49">
        <v>4.6100616457378792E-5</v>
      </c>
    </row>
    <row r="64" spans="1:24" ht="12" customHeight="1" x14ac:dyDescent="0.25">
      <c r="A64" s="32" t="s">
        <v>220</v>
      </c>
      <c r="B64" s="33" t="s">
        <v>48</v>
      </c>
      <c r="C64" s="266">
        <v>0</v>
      </c>
      <c r="D64" s="168">
        <f t="shared" si="0"/>
        <v>0</v>
      </c>
      <c r="E64" s="31" t="s">
        <v>116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154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</row>
    <row r="65" spans="1:24" ht="12" customHeight="1" x14ac:dyDescent="0.25">
      <c r="A65" s="32" t="s">
        <v>220</v>
      </c>
      <c r="B65" s="33" t="s">
        <v>182</v>
      </c>
      <c r="C65" s="266">
        <v>3.7999999999999999E-2</v>
      </c>
      <c r="D65" s="168">
        <v>3.7999999999999999E-2</v>
      </c>
      <c r="E65" s="31" t="s">
        <v>116</v>
      </c>
      <c r="F65" s="49">
        <v>5.7645115610308745E-4</v>
      </c>
      <c r="G65" s="49">
        <v>7.7305202008186237E-4</v>
      </c>
      <c r="H65" s="49">
        <v>7.7305202007969906E-4</v>
      </c>
      <c r="I65" s="49">
        <v>4.6093185273199618E-2</v>
      </c>
      <c r="J65" s="49">
        <v>2.5327996584258498E-2</v>
      </c>
      <c r="K65" s="49">
        <v>3.6813845088498334E-5</v>
      </c>
      <c r="L65" s="49">
        <v>7.2256582386961567E-5</v>
      </c>
      <c r="M65" s="49">
        <v>2.5825861122698662E-2</v>
      </c>
      <c r="N65" s="49">
        <v>3.6813845088498334E-5</v>
      </c>
      <c r="O65" s="49">
        <v>1.0006301155280429E-4</v>
      </c>
      <c r="P65" s="154">
        <v>6.949675750934472E-5</v>
      </c>
      <c r="Q65" s="49">
        <v>5.7645115610308745E-4</v>
      </c>
      <c r="R65" s="49">
        <v>1.3221553155047154E-2</v>
      </c>
      <c r="S65" s="49">
        <v>7.7305202007969906E-4</v>
      </c>
      <c r="T65" s="49">
        <v>2.5327996584258498E-2</v>
      </c>
      <c r="U65" s="49">
        <v>7.2256582386961567E-5</v>
      </c>
      <c r="V65" s="49">
        <v>3.6813845086376909E-5</v>
      </c>
      <c r="W65" s="49">
        <v>2.5825861122698662E-2</v>
      </c>
      <c r="X65" s="49">
        <v>6.9595901804687038E-5</v>
      </c>
    </row>
    <row r="66" spans="1:24" ht="12" customHeight="1" x14ac:dyDescent="0.25">
      <c r="A66" s="32" t="s">
        <v>220</v>
      </c>
      <c r="B66" s="33" t="s">
        <v>56</v>
      </c>
      <c r="C66" s="266">
        <v>2.3E-2</v>
      </c>
      <c r="D66" s="168">
        <v>2.3E-2</v>
      </c>
      <c r="E66" s="31" t="s">
        <v>116</v>
      </c>
      <c r="F66" s="49">
        <v>1.2758657376665664E-3</v>
      </c>
      <c r="G66" s="49">
        <v>1.3432156572752493E-4</v>
      </c>
      <c r="H66" s="49">
        <v>1.3432156572752493E-4</v>
      </c>
      <c r="I66" s="49">
        <v>3.2950015207307862E-4</v>
      </c>
      <c r="J66" s="49">
        <v>1.4138113063212198E-2</v>
      </c>
      <c r="K66" s="49">
        <v>2.0549525206108156E-5</v>
      </c>
      <c r="L66" s="49">
        <v>4.0333696661723367E-5</v>
      </c>
      <c r="M66" s="49">
        <v>1.4416021547258268E-2</v>
      </c>
      <c r="N66" s="49">
        <v>2.0549525206108156E-5</v>
      </c>
      <c r="O66" s="49">
        <v>5.5855273275951123E-5</v>
      </c>
      <c r="P66" s="154">
        <v>3.8793159650388951E-5</v>
      </c>
      <c r="Q66" s="49">
        <v>1.2758657376665664E-3</v>
      </c>
      <c r="R66" s="49">
        <v>5.1547067553779732E-6</v>
      </c>
      <c r="S66" s="49">
        <v>1.3432156572752493E-4</v>
      </c>
      <c r="T66" s="49">
        <v>1.4138113063212198E-2</v>
      </c>
      <c r="U66" s="49">
        <v>4.0333696661723367E-5</v>
      </c>
      <c r="V66" s="49">
        <v>2.0549525203986729E-5</v>
      </c>
      <c r="W66" s="49">
        <v>1.4416021547258268E-2</v>
      </c>
      <c r="X66" s="49">
        <v>3.8848502094960042E-5</v>
      </c>
    </row>
    <row r="67" spans="1:24" ht="12" customHeight="1" x14ac:dyDescent="0.25">
      <c r="A67" s="32" t="s">
        <v>220</v>
      </c>
      <c r="B67" s="33" t="s">
        <v>64</v>
      </c>
      <c r="C67" s="266">
        <v>0</v>
      </c>
      <c r="D67" s="168">
        <f t="shared" si="0"/>
        <v>0</v>
      </c>
      <c r="E67" s="31" t="s">
        <v>116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154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</row>
    <row r="68" spans="1:24" ht="12" customHeight="1" x14ac:dyDescent="0.25">
      <c r="A68" s="32" t="s">
        <v>220</v>
      </c>
      <c r="B68" s="33" t="s">
        <v>72</v>
      </c>
      <c r="C68" s="266">
        <v>0</v>
      </c>
      <c r="D68" s="168">
        <f t="shared" si="0"/>
        <v>0</v>
      </c>
      <c r="E68" s="31" t="s">
        <v>116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154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</row>
    <row r="69" spans="1:24" ht="12" customHeight="1" x14ac:dyDescent="0.25">
      <c r="A69" s="32" t="s">
        <v>220</v>
      </c>
      <c r="B69" s="33" t="s">
        <v>80</v>
      </c>
      <c r="C69" s="266">
        <v>0</v>
      </c>
      <c r="D69" s="168">
        <f t="shared" si="0"/>
        <v>0</v>
      </c>
      <c r="E69" s="31" t="s">
        <v>116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154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</row>
    <row r="70" spans="1:24" ht="12" customHeight="1" x14ac:dyDescent="0.25">
      <c r="A70" s="32" t="s">
        <v>220</v>
      </c>
      <c r="B70" s="33" t="s">
        <v>88</v>
      </c>
      <c r="C70" s="266">
        <v>0</v>
      </c>
      <c r="D70" s="168">
        <f t="shared" si="0"/>
        <v>0</v>
      </c>
      <c r="E70" s="31" t="s">
        <v>116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154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</row>
    <row r="71" spans="1:24" ht="12" customHeight="1" x14ac:dyDescent="0.25">
      <c r="A71" s="32" t="s">
        <v>220</v>
      </c>
      <c r="B71" s="33" t="s">
        <v>96</v>
      </c>
      <c r="C71" s="266">
        <v>0</v>
      </c>
      <c r="D71" s="168">
        <f t="shared" si="0"/>
        <v>0</v>
      </c>
      <c r="E71" s="31" t="s">
        <v>116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154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</row>
    <row r="72" spans="1:24" ht="12" customHeight="1" x14ac:dyDescent="0.25">
      <c r="A72" s="32" t="s">
        <v>220</v>
      </c>
      <c r="B72" s="33" t="s">
        <v>104</v>
      </c>
      <c r="C72" s="266">
        <v>0</v>
      </c>
      <c r="D72" s="168">
        <f t="shared" ref="D72:D132" si="1">C72</f>
        <v>0</v>
      </c>
      <c r="E72" s="31" t="s">
        <v>116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154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</row>
    <row r="73" spans="1:24" ht="12" customHeight="1" x14ac:dyDescent="0.25">
      <c r="A73" s="32" t="s">
        <v>220</v>
      </c>
      <c r="B73" s="33" t="s">
        <v>41</v>
      </c>
      <c r="C73" s="266">
        <v>9.4E-2</v>
      </c>
      <c r="D73" s="168">
        <v>9.4E-2</v>
      </c>
      <c r="E73" s="31" t="s">
        <v>116</v>
      </c>
      <c r="F73" s="49">
        <v>1.1562478310818934E-2</v>
      </c>
      <c r="G73" s="49">
        <v>1.1170440368726196E-2</v>
      </c>
      <c r="H73" s="49">
        <v>1.1170440368726196E-2</v>
      </c>
      <c r="I73" s="49">
        <v>7.0091242478615293E-3</v>
      </c>
      <c r="J73" s="49">
        <v>1.5934500794492732E-4</v>
      </c>
      <c r="K73" s="49">
        <v>2.097698850218566E-2</v>
      </c>
      <c r="L73" s="49">
        <v>0</v>
      </c>
      <c r="M73" s="49">
        <v>0</v>
      </c>
      <c r="N73" s="49">
        <v>2.097698850218566E-2</v>
      </c>
      <c r="O73" s="49">
        <v>0</v>
      </c>
      <c r="P73" s="154">
        <v>0</v>
      </c>
      <c r="Q73" s="49">
        <v>1.1562478310818934E-2</v>
      </c>
      <c r="R73" s="49">
        <v>1.0154403987983111E-2</v>
      </c>
      <c r="S73" s="49">
        <v>1.1170440368726196E-2</v>
      </c>
      <c r="T73" s="49">
        <v>1.5934500794492732E-4</v>
      </c>
      <c r="U73" s="49">
        <v>0</v>
      </c>
      <c r="V73" s="49">
        <v>2.0976988502183529E-2</v>
      </c>
      <c r="W73" s="49">
        <v>0</v>
      </c>
      <c r="X73" s="49">
        <v>0</v>
      </c>
    </row>
    <row r="74" spans="1:24" ht="12" customHeight="1" x14ac:dyDescent="0.25">
      <c r="A74" s="32" t="s">
        <v>220</v>
      </c>
      <c r="B74" s="33" t="s">
        <v>49</v>
      </c>
      <c r="C74" s="266">
        <v>0.24</v>
      </c>
      <c r="D74" s="168">
        <v>0.24</v>
      </c>
      <c r="E74" s="31" t="s">
        <v>116</v>
      </c>
      <c r="F74" s="49">
        <v>9.159238233017554E-2</v>
      </c>
      <c r="G74" s="49">
        <v>0.15712033202773107</v>
      </c>
      <c r="H74" s="49">
        <v>0.15712033202773323</v>
      </c>
      <c r="I74" s="49">
        <v>9.4809710372021475E-2</v>
      </c>
      <c r="J74" s="49">
        <v>2.0367773238415252E-3</v>
      </c>
      <c r="K74" s="49">
        <v>0.28599403452163163</v>
      </c>
      <c r="L74" s="49">
        <v>0</v>
      </c>
      <c r="M74" s="49">
        <v>0</v>
      </c>
      <c r="N74" s="49">
        <v>0.28599403452163163</v>
      </c>
      <c r="O74" s="49">
        <v>0</v>
      </c>
      <c r="P74" s="154">
        <v>0</v>
      </c>
      <c r="Q74" s="49">
        <v>9.159238233017554E-2</v>
      </c>
      <c r="R74" s="49">
        <v>0.14341881062407802</v>
      </c>
      <c r="S74" s="49">
        <v>0.15712033202773323</v>
      </c>
      <c r="T74" s="49">
        <v>2.0367773238415252E-3</v>
      </c>
      <c r="U74" s="49">
        <v>0</v>
      </c>
      <c r="V74" s="49">
        <v>0.28599403452162941</v>
      </c>
      <c r="W74" s="49">
        <v>0</v>
      </c>
      <c r="X74" s="49">
        <v>0</v>
      </c>
    </row>
    <row r="75" spans="1:24" ht="12" customHeight="1" x14ac:dyDescent="0.25">
      <c r="A75" s="32" t="s">
        <v>220</v>
      </c>
      <c r="B75" s="33" t="s">
        <v>183</v>
      </c>
      <c r="C75" s="266">
        <v>0.14000000000000001</v>
      </c>
      <c r="D75" s="168">
        <v>0.14000000000000001</v>
      </c>
      <c r="E75" s="31" t="s">
        <v>116</v>
      </c>
      <c r="F75" s="49">
        <v>6.5860773595098673E-3</v>
      </c>
      <c r="G75" s="49">
        <v>9.9018102428842219E-3</v>
      </c>
      <c r="H75" s="49">
        <v>9.9018102428842219E-3</v>
      </c>
      <c r="I75" s="49">
        <v>1.8338384585898839E-2</v>
      </c>
      <c r="J75" s="49">
        <v>1.984396674376969E-3</v>
      </c>
      <c r="K75" s="49">
        <v>1.861583062784132E-2</v>
      </c>
      <c r="L75" s="49">
        <v>0</v>
      </c>
      <c r="M75" s="49">
        <v>0</v>
      </c>
      <c r="N75" s="49">
        <v>1.861583062784132E-2</v>
      </c>
      <c r="O75" s="49">
        <v>0</v>
      </c>
      <c r="P75" s="154">
        <v>0</v>
      </c>
      <c r="Q75" s="49">
        <v>6.5860773595098673E-3</v>
      </c>
      <c r="R75" s="49">
        <v>1.0450850735279016E-2</v>
      </c>
      <c r="S75" s="49">
        <v>9.9018102428842219E-3</v>
      </c>
      <c r="T75" s="49">
        <v>1.984396674376969E-3</v>
      </c>
      <c r="U75" s="49">
        <v>0</v>
      </c>
      <c r="V75" s="49">
        <v>1.8615830627839194E-2</v>
      </c>
      <c r="W75" s="49">
        <v>0</v>
      </c>
      <c r="X75" s="49">
        <v>0</v>
      </c>
    </row>
    <row r="76" spans="1:24" ht="12" customHeight="1" x14ac:dyDescent="0.25">
      <c r="A76" s="32" t="s">
        <v>220</v>
      </c>
      <c r="B76" s="33" t="s">
        <v>57</v>
      </c>
      <c r="C76" s="266">
        <v>0</v>
      </c>
      <c r="D76" s="168">
        <f t="shared" si="1"/>
        <v>0</v>
      </c>
      <c r="E76" s="31" t="s">
        <v>116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154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</row>
    <row r="77" spans="1:24" ht="12" customHeight="1" x14ac:dyDescent="0.25">
      <c r="A77" s="32" t="s">
        <v>220</v>
      </c>
      <c r="B77" s="33" t="s">
        <v>65</v>
      </c>
      <c r="C77" s="266">
        <v>6.3E-2</v>
      </c>
      <c r="D77" s="168">
        <v>6.3E-2</v>
      </c>
      <c r="E77" s="31" t="s">
        <v>116</v>
      </c>
      <c r="F77" s="49">
        <v>7.5367855636197844E-3</v>
      </c>
      <c r="G77" s="49">
        <v>1.2157332505637287E-2</v>
      </c>
      <c r="H77" s="49">
        <v>1.2157332505637287E-2</v>
      </c>
      <c r="I77" s="49">
        <v>8.2910860100043598E-3</v>
      </c>
      <c r="J77" s="49">
        <v>2.8587738964138337E-4</v>
      </c>
      <c r="K77" s="49">
        <v>2.2511945942255494E-2</v>
      </c>
      <c r="L77" s="49">
        <v>0</v>
      </c>
      <c r="M77" s="49">
        <v>0</v>
      </c>
      <c r="N77" s="49">
        <v>2.2511945942255494E-2</v>
      </c>
      <c r="O77" s="49">
        <v>0</v>
      </c>
      <c r="P77" s="154">
        <v>0</v>
      </c>
      <c r="Q77" s="49">
        <v>7.5367855636197844E-3</v>
      </c>
      <c r="R77" s="49">
        <v>1.1198222532587534E-2</v>
      </c>
      <c r="S77" s="49">
        <v>1.2157332505637287E-2</v>
      </c>
      <c r="T77" s="49">
        <v>2.8587738964138337E-4</v>
      </c>
      <c r="U77" s="49">
        <v>0</v>
      </c>
      <c r="V77" s="49">
        <v>2.2511945942253371E-2</v>
      </c>
      <c r="W77" s="49">
        <v>0</v>
      </c>
      <c r="X77" s="49">
        <v>0</v>
      </c>
    </row>
    <row r="78" spans="1:24" ht="12" customHeight="1" x14ac:dyDescent="0.25">
      <c r="A78" s="32" t="s">
        <v>220</v>
      </c>
      <c r="B78" s="33" t="s">
        <v>73</v>
      </c>
      <c r="C78" s="266">
        <v>0</v>
      </c>
      <c r="D78" s="168">
        <f t="shared" si="1"/>
        <v>0</v>
      </c>
      <c r="E78" s="31" t="s">
        <v>116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154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</row>
    <row r="79" spans="1:24" ht="12" customHeight="1" x14ac:dyDescent="0.25">
      <c r="A79" s="32" t="s">
        <v>220</v>
      </c>
      <c r="B79" s="33" t="s">
        <v>81</v>
      </c>
      <c r="C79" s="266">
        <v>0</v>
      </c>
      <c r="D79" s="168">
        <f t="shared" si="1"/>
        <v>0</v>
      </c>
      <c r="E79" s="31" t="s">
        <v>116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154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</row>
    <row r="80" spans="1:24" ht="12" customHeight="1" x14ac:dyDescent="0.25">
      <c r="A80" s="32" t="s">
        <v>220</v>
      </c>
      <c r="B80" s="33" t="s">
        <v>89</v>
      </c>
      <c r="C80" s="266">
        <v>0</v>
      </c>
      <c r="D80" s="168">
        <f t="shared" si="1"/>
        <v>0</v>
      </c>
      <c r="E80" s="31" t="s">
        <v>116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154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</row>
    <row r="81" spans="1:24" ht="12" customHeight="1" x14ac:dyDescent="0.25">
      <c r="A81" s="32" t="s">
        <v>220</v>
      </c>
      <c r="B81" s="33" t="s">
        <v>97</v>
      </c>
      <c r="C81" s="266">
        <v>0</v>
      </c>
      <c r="D81" s="168">
        <f t="shared" si="1"/>
        <v>0</v>
      </c>
      <c r="E81" s="31" t="s">
        <v>116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154">
        <v>0</v>
      </c>
      <c r="Q81" s="49">
        <v>0</v>
      </c>
      <c r="R81" s="49">
        <v>0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</row>
    <row r="82" spans="1:24" ht="12" customHeight="1" x14ac:dyDescent="0.25">
      <c r="A82" s="32" t="s">
        <v>220</v>
      </c>
      <c r="B82" s="33" t="s">
        <v>105</v>
      </c>
      <c r="C82" s="266">
        <v>0</v>
      </c>
      <c r="D82" s="168">
        <f t="shared" si="1"/>
        <v>0</v>
      </c>
      <c r="E82" s="31" t="s">
        <v>116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154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</row>
    <row r="83" spans="1:24" ht="12" customHeight="1" x14ac:dyDescent="0.25">
      <c r="A83" s="32" t="s">
        <v>220</v>
      </c>
      <c r="B83" s="33" t="s">
        <v>42</v>
      </c>
      <c r="C83" s="266">
        <v>0.13</v>
      </c>
      <c r="D83" s="168">
        <v>0.13</v>
      </c>
      <c r="E83" s="31" t="s">
        <v>116</v>
      </c>
      <c r="F83" s="49">
        <v>7.6798452293527514E-3</v>
      </c>
      <c r="G83" s="49">
        <v>5.2529390926388149E-3</v>
      </c>
      <c r="H83" s="49">
        <v>5.2529390926388149E-3</v>
      </c>
      <c r="I83" s="49">
        <v>7.3379627112798397E-3</v>
      </c>
      <c r="J83" s="49">
        <v>1.5933156194578745E-4</v>
      </c>
      <c r="K83" s="49">
        <v>0</v>
      </c>
      <c r="L83" s="49">
        <v>1.3267696734908019E-2</v>
      </c>
      <c r="M83" s="49">
        <v>0</v>
      </c>
      <c r="N83" s="49">
        <v>0</v>
      </c>
      <c r="O83" s="49">
        <v>3.7974343122810367E-2</v>
      </c>
      <c r="P83" s="154">
        <v>1.0815529398556656E-2</v>
      </c>
      <c r="Q83" s="49">
        <v>7.6798452293527514E-3</v>
      </c>
      <c r="R83" s="49">
        <v>5.7939249359463107E-3</v>
      </c>
      <c r="S83" s="49">
        <v>5.2529390926388149E-3</v>
      </c>
      <c r="T83" s="49">
        <v>1.5933156194578745E-4</v>
      </c>
      <c r="U83" s="49">
        <v>1.3267696734908019E-2</v>
      </c>
      <c r="V83" s="49">
        <v>0</v>
      </c>
      <c r="W83" s="49">
        <v>0</v>
      </c>
      <c r="X83" s="49">
        <v>1.0903621363941561E-2</v>
      </c>
    </row>
    <row r="84" spans="1:24" ht="12" customHeight="1" x14ac:dyDescent="0.25">
      <c r="A84" s="32" t="s">
        <v>220</v>
      </c>
      <c r="B84" s="33" t="s">
        <v>50</v>
      </c>
      <c r="C84" s="266">
        <v>0.17399999999999999</v>
      </c>
      <c r="D84" s="168">
        <v>0.17399999999999999</v>
      </c>
      <c r="E84" s="31" t="s">
        <v>116</v>
      </c>
      <c r="F84" s="49">
        <v>4.8221846544316403E-2</v>
      </c>
      <c r="G84" s="49">
        <v>3.5919224812207211E-2</v>
      </c>
      <c r="H84" s="49">
        <v>3.5919224812207211E-2</v>
      </c>
      <c r="I84" s="49">
        <v>5.2454116282809993E-2</v>
      </c>
      <c r="J84" s="49">
        <v>1.1018520794212263E-3</v>
      </c>
      <c r="K84" s="49">
        <v>0</v>
      </c>
      <c r="L84" s="49">
        <v>9.4826970961925064E-2</v>
      </c>
      <c r="M84" s="49">
        <v>0</v>
      </c>
      <c r="N84" s="49">
        <v>0</v>
      </c>
      <c r="O84" s="49">
        <v>0.2714104794941502</v>
      </c>
      <c r="P84" s="154">
        <v>7.7300824152572473E-2</v>
      </c>
      <c r="Q84" s="49">
        <v>4.8221846544316403E-2</v>
      </c>
      <c r="R84" s="49">
        <v>4.0593939201101152E-2</v>
      </c>
      <c r="S84" s="49">
        <v>3.5919224812207211E-2</v>
      </c>
      <c r="T84" s="49">
        <v>1.1018520794212263E-3</v>
      </c>
      <c r="U84" s="49">
        <v>9.4826970961925064E-2</v>
      </c>
      <c r="V84" s="49">
        <v>0</v>
      </c>
      <c r="W84" s="49">
        <v>0</v>
      </c>
      <c r="X84" s="49">
        <v>7.7930435637533185E-2</v>
      </c>
    </row>
    <row r="85" spans="1:24" ht="12" customHeight="1" x14ac:dyDescent="0.25">
      <c r="A85" s="32" t="s">
        <v>220</v>
      </c>
      <c r="B85" s="33" t="s">
        <v>184</v>
      </c>
      <c r="C85" s="266">
        <v>0.22</v>
      </c>
      <c r="D85" s="168">
        <v>0.22</v>
      </c>
      <c r="E85" s="31" t="s">
        <v>116</v>
      </c>
      <c r="F85" s="49">
        <v>6.9427112499267528E-3</v>
      </c>
      <c r="G85" s="49">
        <v>5.3144762768956334E-3</v>
      </c>
      <c r="H85" s="49">
        <v>5.3144762768977966E-3</v>
      </c>
      <c r="I85" s="49">
        <v>7.4817400145575979E-3</v>
      </c>
      <c r="J85" s="49">
        <v>1.2181543402220388E-3</v>
      </c>
      <c r="K85" s="49">
        <v>0</v>
      </c>
      <c r="L85" s="49">
        <v>1.3378701417002377E-2</v>
      </c>
      <c r="M85" s="49">
        <v>0</v>
      </c>
      <c r="N85" s="49">
        <v>0</v>
      </c>
      <c r="O85" s="49">
        <v>3.8292056888077103E-2</v>
      </c>
      <c r="P85" s="154">
        <v>1.0906017930707303E-2</v>
      </c>
      <c r="Q85" s="49">
        <v>6.9427112499267528E-3</v>
      </c>
      <c r="R85" s="49">
        <v>4.803908457771019E-3</v>
      </c>
      <c r="S85" s="49">
        <v>5.3144762768977966E-3</v>
      </c>
      <c r="T85" s="49">
        <v>1.2181543402220388E-3</v>
      </c>
      <c r="U85" s="49">
        <v>1.3378701417002377E-2</v>
      </c>
      <c r="V85" s="49">
        <v>0</v>
      </c>
      <c r="W85" s="49">
        <v>0</v>
      </c>
      <c r="X85" s="49">
        <v>1.0994846920819932E-2</v>
      </c>
    </row>
    <row r="86" spans="1:24" ht="12" customHeight="1" x14ac:dyDescent="0.25">
      <c r="A86" s="32" t="s">
        <v>220</v>
      </c>
      <c r="B86" s="33" t="s">
        <v>58</v>
      </c>
      <c r="C86" s="266">
        <v>0</v>
      </c>
      <c r="D86" s="168">
        <f t="shared" si="1"/>
        <v>0</v>
      </c>
      <c r="E86" s="31" t="s">
        <v>116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154">
        <v>0</v>
      </c>
      <c r="Q86" s="49">
        <v>0</v>
      </c>
      <c r="R86" s="49">
        <v>0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</row>
    <row r="87" spans="1:24" ht="12" customHeight="1" x14ac:dyDescent="0.25">
      <c r="A87" s="32" t="s">
        <v>220</v>
      </c>
      <c r="B87" s="33" t="s">
        <v>66</v>
      </c>
      <c r="C87" s="266">
        <v>0</v>
      </c>
      <c r="D87" s="168">
        <f t="shared" si="1"/>
        <v>0</v>
      </c>
      <c r="E87" s="31" t="s">
        <v>116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154">
        <v>0</v>
      </c>
      <c r="Q87" s="49">
        <v>0</v>
      </c>
      <c r="R87" s="49">
        <v>0</v>
      </c>
      <c r="S87" s="49">
        <v>0</v>
      </c>
      <c r="T87" s="49">
        <v>0</v>
      </c>
      <c r="U87" s="49">
        <v>0</v>
      </c>
      <c r="V87" s="49">
        <v>0</v>
      </c>
      <c r="W87" s="49">
        <v>0</v>
      </c>
      <c r="X87" s="49">
        <v>0</v>
      </c>
    </row>
    <row r="88" spans="1:24" ht="12" customHeight="1" x14ac:dyDescent="0.25">
      <c r="A88" s="32" t="s">
        <v>220</v>
      </c>
      <c r="B88" s="33" t="s">
        <v>74</v>
      </c>
      <c r="C88" s="266">
        <v>8.6999999999999994E-2</v>
      </c>
      <c r="D88" s="168">
        <v>8.6999999999999994E-2</v>
      </c>
      <c r="E88" s="31" t="s">
        <v>116</v>
      </c>
      <c r="F88" s="49">
        <v>6.430953627280969E-3</v>
      </c>
      <c r="G88" s="49">
        <v>4.7591970599402443E-3</v>
      </c>
      <c r="H88" s="49">
        <v>4.7591970599402443E-3</v>
      </c>
      <c r="I88" s="49">
        <v>6.896203511488893E-3</v>
      </c>
      <c r="J88" s="49">
        <v>2.4716175269886811E-4</v>
      </c>
      <c r="K88" s="49">
        <v>0</v>
      </c>
      <c r="L88" s="49">
        <v>1.245587162432019E-2</v>
      </c>
      <c r="M88" s="49">
        <v>0</v>
      </c>
      <c r="N88" s="49">
        <v>0</v>
      </c>
      <c r="O88" s="49">
        <v>3.5650765344301547E-2</v>
      </c>
      <c r="P88" s="154">
        <v>1.0153747740030172E-2</v>
      </c>
      <c r="Q88" s="49">
        <v>6.430953627280969E-3</v>
      </c>
      <c r="R88" s="49">
        <v>5.2474761933045027E-3</v>
      </c>
      <c r="S88" s="49">
        <v>4.7591970599402443E-3</v>
      </c>
      <c r="T88" s="49">
        <v>2.4716175269886811E-4</v>
      </c>
      <c r="U88" s="49">
        <v>1.245587162432019E-2</v>
      </c>
      <c r="V88" s="49">
        <v>0</v>
      </c>
      <c r="W88" s="49">
        <v>0</v>
      </c>
      <c r="X88" s="49">
        <v>1.0236449525718234E-2</v>
      </c>
    </row>
    <row r="89" spans="1:24" ht="12" customHeight="1" x14ac:dyDescent="0.25">
      <c r="A89" s="32" t="s">
        <v>220</v>
      </c>
      <c r="B89" s="33" t="s">
        <v>82</v>
      </c>
      <c r="C89" s="266">
        <v>0</v>
      </c>
      <c r="D89" s="168">
        <f t="shared" si="1"/>
        <v>0</v>
      </c>
      <c r="E89" s="31" t="s">
        <v>116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154">
        <v>0</v>
      </c>
      <c r="Q89" s="49">
        <v>0</v>
      </c>
      <c r="R89" s="49">
        <v>0</v>
      </c>
      <c r="S89" s="49">
        <v>0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</row>
    <row r="90" spans="1:24" ht="12" customHeight="1" x14ac:dyDescent="0.25">
      <c r="A90" s="32" t="s">
        <v>220</v>
      </c>
      <c r="B90" s="33" t="s">
        <v>90</v>
      </c>
      <c r="C90" s="266">
        <v>0</v>
      </c>
      <c r="D90" s="168">
        <f t="shared" si="1"/>
        <v>0</v>
      </c>
      <c r="E90" s="31" t="s">
        <v>116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154">
        <v>0</v>
      </c>
      <c r="Q90" s="49">
        <v>0</v>
      </c>
      <c r="R90" s="49">
        <v>0</v>
      </c>
      <c r="S90" s="49">
        <v>0</v>
      </c>
      <c r="T90" s="49">
        <v>0</v>
      </c>
      <c r="U90" s="49">
        <v>0</v>
      </c>
      <c r="V90" s="49">
        <v>0</v>
      </c>
      <c r="W90" s="49">
        <v>0</v>
      </c>
      <c r="X90" s="49">
        <v>0</v>
      </c>
    </row>
    <row r="91" spans="1:24" ht="12" customHeight="1" x14ac:dyDescent="0.25">
      <c r="A91" s="32" t="s">
        <v>220</v>
      </c>
      <c r="B91" s="33" t="s">
        <v>98</v>
      </c>
      <c r="C91" s="266">
        <v>0</v>
      </c>
      <c r="D91" s="168">
        <f t="shared" si="1"/>
        <v>0</v>
      </c>
      <c r="E91" s="31" t="s">
        <v>116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154">
        <v>0</v>
      </c>
      <c r="Q91" s="49">
        <v>0</v>
      </c>
      <c r="R91" s="49">
        <v>0</v>
      </c>
      <c r="S91" s="49">
        <v>0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</row>
    <row r="92" spans="1:24" ht="12" customHeight="1" x14ac:dyDescent="0.25">
      <c r="A92" s="32" t="s">
        <v>220</v>
      </c>
      <c r="B92" s="33" t="s">
        <v>106</v>
      </c>
      <c r="C92" s="266">
        <v>0</v>
      </c>
      <c r="D92" s="168">
        <f t="shared" si="1"/>
        <v>0</v>
      </c>
      <c r="E92" s="31" t="s">
        <v>116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154">
        <v>0</v>
      </c>
      <c r="Q92" s="49">
        <v>0</v>
      </c>
      <c r="R92" s="49">
        <v>0</v>
      </c>
      <c r="S92" s="49">
        <v>0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</row>
    <row r="93" spans="1:24" ht="12" customHeight="1" x14ac:dyDescent="0.25">
      <c r="A93" s="32" t="s">
        <v>220</v>
      </c>
      <c r="B93" s="33" t="s">
        <v>43</v>
      </c>
      <c r="C93" s="266">
        <v>7.6499999999999997E-3</v>
      </c>
      <c r="D93" s="168">
        <v>7.6499999999999997E-3</v>
      </c>
      <c r="E93" s="31" t="s">
        <v>116</v>
      </c>
      <c r="F93" s="49">
        <v>5.8624241905358719E-2</v>
      </c>
      <c r="G93" s="49">
        <v>7.0118524112262985E-3</v>
      </c>
      <c r="H93" s="49">
        <v>7.0118524112262985E-3</v>
      </c>
      <c r="I93" s="49">
        <v>7.0633750961304224E-3</v>
      </c>
      <c r="J93" s="49">
        <v>0.18351269538471879</v>
      </c>
      <c r="K93" s="49">
        <v>0</v>
      </c>
      <c r="L93" s="49">
        <v>0</v>
      </c>
      <c r="M93" s="49">
        <v>0.18712903550223589</v>
      </c>
      <c r="N93" s="49">
        <v>0</v>
      </c>
      <c r="O93" s="49">
        <v>0</v>
      </c>
      <c r="P93" s="154">
        <v>0</v>
      </c>
      <c r="Q93" s="49">
        <v>5.8624241905358719E-2</v>
      </c>
      <c r="R93" s="49">
        <v>3.3637134035882292E-3</v>
      </c>
      <c r="S93" s="49">
        <v>7.0118524112262985E-3</v>
      </c>
      <c r="T93" s="49">
        <v>0.18351269538471879</v>
      </c>
      <c r="U93" s="49">
        <v>0</v>
      </c>
      <c r="V93" s="49">
        <v>0</v>
      </c>
      <c r="W93" s="49">
        <v>0.18712903550223589</v>
      </c>
      <c r="X93" s="49">
        <v>0</v>
      </c>
    </row>
    <row r="94" spans="1:24" ht="12" customHeight="1" x14ac:dyDescent="0.25">
      <c r="A94" s="32" t="s">
        <v>220</v>
      </c>
      <c r="B94" s="33" t="s">
        <v>51</v>
      </c>
      <c r="C94" s="266">
        <v>0</v>
      </c>
      <c r="D94" s="168">
        <f t="shared" si="1"/>
        <v>0</v>
      </c>
      <c r="E94" s="31" t="s">
        <v>116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154">
        <v>0</v>
      </c>
      <c r="Q94" s="49">
        <v>0</v>
      </c>
      <c r="R94" s="49">
        <v>0</v>
      </c>
      <c r="S94" s="49">
        <v>0</v>
      </c>
      <c r="T94" s="49">
        <v>0</v>
      </c>
      <c r="U94" s="49">
        <v>0</v>
      </c>
      <c r="V94" s="49">
        <v>0</v>
      </c>
      <c r="W94" s="49">
        <v>0</v>
      </c>
      <c r="X94" s="49">
        <v>0</v>
      </c>
    </row>
    <row r="95" spans="1:24" ht="12" customHeight="1" x14ac:dyDescent="0.25">
      <c r="A95" s="32" t="s">
        <v>220</v>
      </c>
      <c r="B95" s="33" t="s">
        <v>185</v>
      </c>
      <c r="C95" s="266">
        <v>0</v>
      </c>
      <c r="D95" s="168">
        <f t="shared" si="1"/>
        <v>0</v>
      </c>
      <c r="E95" s="31" t="s">
        <v>116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154">
        <v>0</v>
      </c>
      <c r="Q95" s="49">
        <v>0</v>
      </c>
      <c r="R95" s="49">
        <v>0</v>
      </c>
      <c r="S95" s="49">
        <v>0</v>
      </c>
      <c r="T95" s="49">
        <v>0</v>
      </c>
      <c r="U95" s="49">
        <v>0</v>
      </c>
      <c r="V95" s="49">
        <v>0</v>
      </c>
      <c r="W95" s="49">
        <v>0</v>
      </c>
      <c r="X95" s="49">
        <v>0</v>
      </c>
    </row>
    <row r="96" spans="1:24" ht="12" customHeight="1" x14ac:dyDescent="0.25">
      <c r="A96" s="32" t="s">
        <v>220</v>
      </c>
      <c r="B96" s="33" t="s">
        <v>59</v>
      </c>
      <c r="C96" s="266">
        <v>4.5499999999999999E-2</v>
      </c>
      <c r="D96" s="168">
        <v>4.5499999999999999E-2</v>
      </c>
      <c r="E96" s="31" t="s">
        <v>116</v>
      </c>
      <c r="F96" s="49">
        <v>5.327754467818558E-2</v>
      </c>
      <c r="G96" s="49">
        <v>4.5651740145778615E-3</v>
      </c>
      <c r="H96" s="49">
        <v>4.5651740145800255E-3</v>
      </c>
      <c r="I96" s="49">
        <v>1.2173332610663924E-2</v>
      </c>
      <c r="J96" s="49">
        <v>0.58997923095061011</v>
      </c>
      <c r="K96" s="49">
        <v>0</v>
      </c>
      <c r="L96" s="49">
        <v>0</v>
      </c>
      <c r="M96" s="49">
        <v>0.61023581898448853</v>
      </c>
      <c r="N96" s="49">
        <v>0</v>
      </c>
      <c r="O96" s="49">
        <v>0</v>
      </c>
      <c r="P96" s="154">
        <v>0</v>
      </c>
      <c r="Q96" s="49">
        <v>5.327754467818558E-2</v>
      </c>
      <c r="R96" s="49">
        <v>6.2873463248466039E-4</v>
      </c>
      <c r="S96" s="49">
        <v>4.5651740145800255E-3</v>
      </c>
      <c r="T96" s="49">
        <v>0.58997923095061011</v>
      </c>
      <c r="U96" s="49">
        <v>0</v>
      </c>
      <c r="V96" s="49">
        <v>0</v>
      </c>
      <c r="W96" s="49">
        <v>0.61023581898448853</v>
      </c>
      <c r="X96" s="49">
        <v>0</v>
      </c>
    </row>
    <row r="97" spans="1:24" ht="12" customHeight="1" x14ac:dyDescent="0.25">
      <c r="A97" s="32" t="s">
        <v>220</v>
      </c>
      <c r="B97" s="33" t="s">
        <v>67</v>
      </c>
      <c r="C97" s="266">
        <v>0</v>
      </c>
      <c r="D97" s="168">
        <f t="shared" si="1"/>
        <v>0</v>
      </c>
      <c r="E97" s="31" t="s">
        <v>116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154">
        <v>0</v>
      </c>
      <c r="Q97" s="49">
        <v>0</v>
      </c>
      <c r="R97" s="49">
        <v>0</v>
      </c>
      <c r="S97" s="49">
        <v>0</v>
      </c>
      <c r="T97" s="49">
        <v>0</v>
      </c>
      <c r="U97" s="49">
        <v>0</v>
      </c>
      <c r="V97" s="49">
        <v>0</v>
      </c>
      <c r="W97" s="49">
        <v>0</v>
      </c>
      <c r="X97" s="49">
        <v>0</v>
      </c>
    </row>
    <row r="98" spans="1:24" ht="12" customHeight="1" x14ac:dyDescent="0.25">
      <c r="A98" s="32" t="s">
        <v>220</v>
      </c>
      <c r="B98" s="33" t="s">
        <v>75</v>
      </c>
      <c r="C98" s="266">
        <v>0</v>
      </c>
      <c r="D98" s="168">
        <f t="shared" si="1"/>
        <v>0</v>
      </c>
      <c r="E98" s="31" t="s">
        <v>116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154">
        <v>0</v>
      </c>
      <c r="Q98" s="49">
        <v>0</v>
      </c>
      <c r="R98" s="49">
        <v>0</v>
      </c>
      <c r="S98" s="49">
        <v>0</v>
      </c>
      <c r="T98" s="49">
        <v>0</v>
      </c>
      <c r="U98" s="49">
        <v>0</v>
      </c>
      <c r="V98" s="49">
        <v>0</v>
      </c>
      <c r="W98" s="49">
        <v>0</v>
      </c>
      <c r="X98" s="49">
        <v>0</v>
      </c>
    </row>
    <row r="99" spans="1:24" ht="12" customHeight="1" x14ac:dyDescent="0.25">
      <c r="A99" s="32" t="s">
        <v>220</v>
      </c>
      <c r="B99" s="33" t="s">
        <v>83</v>
      </c>
      <c r="C99" s="266">
        <v>0</v>
      </c>
      <c r="D99" s="168">
        <f t="shared" si="1"/>
        <v>0</v>
      </c>
      <c r="E99" s="31" t="s">
        <v>116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154">
        <v>0</v>
      </c>
      <c r="Q99" s="49">
        <v>0</v>
      </c>
      <c r="R99" s="49">
        <v>0</v>
      </c>
      <c r="S99" s="49">
        <v>0</v>
      </c>
      <c r="T99" s="49">
        <v>0</v>
      </c>
      <c r="U99" s="49">
        <v>0</v>
      </c>
      <c r="V99" s="49">
        <v>0</v>
      </c>
      <c r="W99" s="49">
        <v>0</v>
      </c>
      <c r="X99" s="49">
        <v>0</v>
      </c>
    </row>
    <row r="100" spans="1:24" ht="12" customHeight="1" x14ac:dyDescent="0.25">
      <c r="A100" s="32" t="s">
        <v>220</v>
      </c>
      <c r="B100" s="33" t="s">
        <v>91</v>
      </c>
      <c r="C100" s="266">
        <v>0</v>
      </c>
      <c r="D100" s="168">
        <f t="shared" si="1"/>
        <v>0</v>
      </c>
      <c r="E100" s="31" t="s">
        <v>116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154">
        <v>0</v>
      </c>
      <c r="Q100" s="49">
        <v>0</v>
      </c>
      <c r="R100" s="49">
        <v>0</v>
      </c>
      <c r="S100" s="49">
        <v>0</v>
      </c>
      <c r="T100" s="49">
        <v>0</v>
      </c>
      <c r="U100" s="49">
        <v>0</v>
      </c>
      <c r="V100" s="49">
        <v>0</v>
      </c>
      <c r="W100" s="49">
        <v>0</v>
      </c>
      <c r="X100" s="49">
        <v>0</v>
      </c>
    </row>
    <row r="101" spans="1:24" ht="12" customHeight="1" x14ac:dyDescent="0.25">
      <c r="A101" s="32" t="s">
        <v>220</v>
      </c>
      <c r="B101" s="33" t="s">
        <v>99</v>
      </c>
      <c r="C101" s="266">
        <v>0</v>
      </c>
      <c r="D101" s="168">
        <f t="shared" si="1"/>
        <v>0</v>
      </c>
      <c r="E101" s="31" t="s">
        <v>116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154">
        <v>0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</row>
    <row r="102" spans="1:24" ht="12" customHeight="1" x14ac:dyDescent="0.25">
      <c r="A102" s="32" t="s">
        <v>220</v>
      </c>
      <c r="B102" s="33" t="s">
        <v>107</v>
      </c>
      <c r="C102" s="266">
        <v>0</v>
      </c>
      <c r="D102" s="168">
        <f t="shared" si="1"/>
        <v>0</v>
      </c>
      <c r="E102" s="31" t="s">
        <v>116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154">
        <v>0</v>
      </c>
      <c r="Q102" s="49">
        <v>0</v>
      </c>
      <c r="R102" s="49">
        <v>0</v>
      </c>
      <c r="S102" s="49">
        <v>0</v>
      </c>
      <c r="T102" s="49">
        <v>0</v>
      </c>
      <c r="U102" s="49">
        <v>0</v>
      </c>
      <c r="V102" s="49">
        <v>0</v>
      </c>
      <c r="W102" s="49">
        <v>0</v>
      </c>
      <c r="X102" s="49">
        <v>0</v>
      </c>
    </row>
    <row r="103" spans="1:24" ht="12" customHeight="1" x14ac:dyDescent="0.25">
      <c r="A103" s="32" t="s">
        <v>220</v>
      </c>
      <c r="B103" s="33" t="s">
        <v>44</v>
      </c>
      <c r="C103" s="266">
        <v>3.5700000000000003E-2</v>
      </c>
      <c r="D103" s="168">
        <v>3.5700000000000003E-2</v>
      </c>
      <c r="E103" s="31" t="s">
        <v>116</v>
      </c>
      <c r="F103" s="49">
        <v>3.8850968343170963E-2</v>
      </c>
      <c r="G103" s="49">
        <v>3.7186612614951695E-2</v>
      </c>
      <c r="H103" s="49">
        <v>3.7186612614951695E-2</v>
      </c>
      <c r="I103" s="49">
        <v>2.3330622848011105E-2</v>
      </c>
      <c r="J103" s="49">
        <v>5.3053102822884894E-4</v>
      </c>
      <c r="K103" s="49">
        <v>6.9765275868738139E-2</v>
      </c>
      <c r="L103" s="49">
        <v>0</v>
      </c>
      <c r="M103" s="49">
        <v>0</v>
      </c>
      <c r="N103" s="49">
        <v>6.9765275868738139E-2</v>
      </c>
      <c r="O103" s="49">
        <v>0</v>
      </c>
      <c r="P103" s="154">
        <v>0</v>
      </c>
      <c r="Q103" s="49">
        <v>3.8850968343170963E-2</v>
      </c>
      <c r="R103" s="49">
        <v>3.380529772860566E-2</v>
      </c>
      <c r="S103" s="49">
        <v>3.7186612614951695E-2</v>
      </c>
      <c r="T103" s="49">
        <v>5.3053102822884894E-4</v>
      </c>
      <c r="U103" s="49">
        <v>0</v>
      </c>
      <c r="V103" s="49">
        <v>6.9765275868736001E-2</v>
      </c>
      <c r="W103" s="49">
        <v>0</v>
      </c>
      <c r="X103" s="49">
        <v>0</v>
      </c>
    </row>
    <row r="104" spans="1:24" ht="12" customHeight="1" x14ac:dyDescent="0.25">
      <c r="A104" s="32" t="s">
        <v>220</v>
      </c>
      <c r="B104" s="33" t="s">
        <v>52</v>
      </c>
      <c r="C104" s="266">
        <v>4.58E-2</v>
      </c>
      <c r="D104" s="168">
        <v>4.58E-2</v>
      </c>
      <c r="E104" s="31" t="s">
        <v>116</v>
      </c>
      <c r="F104" s="49">
        <v>0.15375474070143491</v>
      </c>
      <c r="G104" s="49">
        <v>0.2652653532815708</v>
      </c>
      <c r="H104" s="49">
        <v>0.2652653532815708</v>
      </c>
      <c r="I104" s="49">
        <v>0.15867635791996304</v>
      </c>
      <c r="J104" s="49">
        <v>3.4107077812277264E-3</v>
      </c>
      <c r="K104" s="49">
        <v>0.47793300599229221</v>
      </c>
      <c r="L104" s="49">
        <v>0</v>
      </c>
      <c r="M104" s="49">
        <v>0</v>
      </c>
      <c r="N104" s="49">
        <v>0.47793300599229221</v>
      </c>
      <c r="O104" s="49">
        <v>0</v>
      </c>
      <c r="P104" s="154">
        <v>0</v>
      </c>
      <c r="Q104" s="49">
        <v>0.15375474070143491</v>
      </c>
      <c r="R104" s="49">
        <v>0.24198544553214393</v>
      </c>
      <c r="S104" s="49">
        <v>0.2652653532815708</v>
      </c>
      <c r="T104" s="49">
        <v>3.4107077812277264E-3</v>
      </c>
      <c r="U104" s="49">
        <v>0</v>
      </c>
      <c r="V104" s="49">
        <v>0.47793300599229216</v>
      </c>
      <c r="W104" s="49">
        <v>0</v>
      </c>
      <c r="X104" s="49">
        <v>0</v>
      </c>
    </row>
    <row r="105" spans="1:24" ht="12" customHeight="1" x14ac:dyDescent="0.25">
      <c r="A105" s="32" t="s">
        <v>220</v>
      </c>
      <c r="B105" s="33" t="s">
        <v>186</v>
      </c>
      <c r="C105" s="266">
        <v>1.0699999999999999E-2</v>
      </c>
      <c r="D105" s="168">
        <v>1.0699999999999999E-2</v>
      </c>
      <c r="E105" s="31" t="s">
        <v>116</v>
      </c>
      <c r="F105" s="49">
        <v>4.4056325895434978E-3</v>
      </c>
      <c r="G105" s="49">
        <v>6.6264332040177369E-3</v>
      </c>
      <c r="H105" s="49">
        <v>6.6264332040199001E-3</v>
      </c>
      <c r="I105" s="49">
        <v>1.2267656748267616E-2</v>
      </c>
      <c r="J105" s="49">
        <v>1.3267319408313827E-3</v>
      </c>
      <c r="K105" s="49">
        <v>1.2459309498776517E-2</v>
      </c>
      <c r="L105" s="49">
        <v>0</v>
      </c>
      <c r="M105" s="49">
        <v>0</v>
      </c>
      <c r="N105" s="49">
        <v>1.2459309498776517E-2</v>
      </c>
      <c r="O105" s="49">
        <v>0</v>
      </c>
      <c r="P105" s="154">
        <v>0</v>
      </c>
      <c r="Q105" s="49">
        <v>4.4056325895434978E-3</v>
      </c>
      <c r="R105" s="49">
        <v>6.9858529637617977E-3</v>
      </c>
      <c r="S105" s="49">
        <v>6.6264332040199001E-3</v>
      </c>
      <c r="T105" s="49">
        <v>1.3267319408313827E-3</v>
      </c>
      <c r="U105" s="49">
        <v>0</v>
      </c>
      <c r="V105" s="49">
        <v>1.2459309498774392E-2</v>
      </c>
      <c r="W105" s="49">
        <v>0</v>
      </c>
      <c r="X105" s="49">
        <v>0</v>
      </c>
    </row>
    <row r="106" spans="1:24" ht="12" customHeight="1" x14ac:dyDescent="0.25">
      <c r="A106" s="32" t="s">
        <v>220</v>
      </c>
      <c r="B106" s="33" t="s">
        <v>60</v>
      </c>
      <c r="C106" s="266">
        <v>0</v>
      </c>
      <c r="D106" s="168">
        <f t="shared" si="1"/>
        <v>0</v>
      </c>
      <c r="E106" s="31" t="s">
        <v>116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49">
        <v>0</v>
      </c>
      <c r="P106" s="154">
        <v>0</v>
      </c>
      <c r="Q106" s="49">
        <v>0</v>
      </c>
      <c r="R106" s="49">
        <v>0</v>
      </c>
      <c r="S106" s="49">
        <v>0</v>
      </c>
      <c r="T106" s="49">
        <v>0</v>
      </c>
      <c r="U106" s="49">
        <v>0</v>
      </c>
      <c r="V106" s="49">
        <v>0</v>
      </c>
      <c r="W106" s="49">
        <v>0</v>
      </c>
      <c r="X106" s="49">
        <v>0</v>
      </c>
    </row>
    <row r="107" spans="1:24" ht="12" customHeight="1" x14ac:dyDescent="0.25">
      <c r="A107" s="32" t="s">
        <v>220</v>
      </c>
      <c r="B107" s="33" t="s">
        <v>68</v>
      </c>
      <c r="C107" s="266">
        <v>0.107</v>
      </c>
      <c r="D107" s="168">
        <v>0.107</v>
      </c>
      <c r="E107" s="31" t="s">
        <v>116</v>
      </c>
      <c r="F107" s="49">
        <v>0.11322963850642558</v>
      </c>
      <c r="G107" s="49">
        <v>0.18240723819611399</v>
      </c>
      <c r="H107" s="49">
        <v>0.18240723819611399</v>
      </c>
      <c r="I107" s="49">
        <v>0.12623790290267306</v>
      </c>
      <c r="J107" s="49">
        <v>4.3411903814899785E-3</v>
      </c>
      <c r="K107" s="49">
        <v>0.33256933473739564</v>
      </c>
      <c r="L107" s="49">
        <v>0</v>
      </c>
      <c r="M107" s="49">
        <v>0</v>
      </c>
      <c r="N107" s="49">
        <v>0.33256933473739564</v>
      </c>
      <c r="O107" s="49">
        <v>0</v>
      </c>
      <c r="P107" s="154">
        <v>0</v>
      </c>
      <c r="Q107" s="49">
        <v>0.11322963850642558</v>
      </c>
      <c r="R107" s="49">
        <v>0.16849329413972483</v>
      </c>
      <c r="S107" s="49">
        <v>0.18240723819611399</v>
      </c>
      <c r="T107" s="49">
        <v>4.3411903814899785E-3</v>
      </c>
      <c r="U107" s="49">
        <v>0</v>
      </c>
      <c r="V107" s="49">
        <v>0.33256933473739347</v>
      </c>
      <c r="W107" s="49">
        <v>0</v>
      </c>
      <c r="X107" s="49">
        <v>0</v>
      </c>
    </row>
    <row r="108" spans="1:24" ht="12" customHeight="1" x14ac:dyDescent="0.25">
      <c r="A108" s="32" t="s">
        <v>220</v>
      </c>
      <c r="B108" s="33" t="s">
        <v>76</v>
      </c>
      <c r="C108" s="266">
        <v>0</v>
      </c>
      <c r="D108" s="168">
        <f t="shared" si="1"/>
        <v>0</v>
      </c>
      <c r="E108" s="31" t="s">
        <v>116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154">
        <v>0</v>
      </c>
      <c r="Q108" s="49">
        <v>0</v>
      </c>
      <c r="R108" s="49">
        <v>0</v>
      </c>
      <c r="S108" s="49">
        <v>0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</row>
    <row r="109" spans="1:24" ht="12" customHeight="1" x14ac:dyDescent="0.25">
      <c r="A109" s="32" t="s">
        <v>220</v>
      </c>
      <c r="B109" s="33" t="s">
        <v>84</v>
      </c>
      <c r="C109" s="266">
        <v>0</v>
      </c>
      <c r="D109" s="168">
        <f t="shared" si="1"/>
        <v>0</v>
      </c>
      <c r="E109" s="31" t="s">
        <v>116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154">
        <v>0</v>
      </c>
      <c r="Q109" s="49">
        <v>0</v>
      </c>
      <c r="R109" s="49">
        <v>0</v>
      </c>
      <c r="S109" s="49">
        <v>0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</row>
    <row r="110" spans="1:24" ht="12" customHeight="1" x14ac:dyDescent="0.25">
      <c r="A110" s="32" t="s">
        <v>220</v>
      </c>
      <c r="B110" s="33" t="s">
        <v>92</v>
      </c>
      <c r="C110" s="266">
        <v>0</v>
      </c>
      <c r="D110" s="168">
        <f t="shared" si="1"/>
        <v>0</v>
      </c>
      <c r="E110" s="31" t="s">
        <v>116</v>
      </c>
      <c r="F110" s="49">
        <v>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154">
        <v>0</v>
      </c>
      <c r="Q110" s="49">
        <v>0</v>
      </c>
      <c r="R110" s="49">
        <v>0</v>
      </c>
      <c r="S110" s="49">
        <v>0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</row>
    <row r="111" spans="1:24" ht="12" customHeight="1" x14ac:dyDescent="0.25">
      <c r="A111" s="32" t="s">
        <v>220</v>
      </c>
      <c r="B111" s="33" t="s">
        <v>100</v>
      </c>
      <c r="C111" s="266">
        <v>0</v>
      </c>
      <c r="D111" s="168">
        <f t="shared" si="1"/>
        <v>0</v>
      </c>
      <c r="E111" s="31" t="s">
        <v>116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154">
        <v>0</v>
      </c>
      <c r="Q111" s="49">
        <v>0</v>
      </c>
      <c r="R111" s="49">
        <v>0</v>
      </c>
      <c r="S111" s="49">
        <v>0</v>
      </c>
      <c r="T111" s="49">
        <v>0</v>
      </c>
      <c r="U111" s="49">
        <v>0</v>
      </c>
      <c r="V111" s="49">
        <v>0</v>
      </c>
      <c r="W111" s="49">
        <v>0</v>
      </c>
      <c r="X111" s="49">
        <v>0</v>
      </c>
    </row>
    <row r="112" spans="1:24" ht="12" customHeight="1" x14ac:dyDescent="0.25">
      <c r="A112" s="32" t="s">
        <v>220</v>
      </c>
      <c r="B112" s="33" t="s">
        <v>108</v>
      </c>
      <c r="C112" s="266">
        <v>0</v>
      </c>
      <c r="D112" s="168">
        <f t="shared" si="1"/>
        <v>0</v>
      </c>
      <c r="E112" s="31" t="s">
        <v>116</v>
      </c>
      <c r="F112" s="49">
        <v>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154">
        <v>0</v>
      </c>
      <c r="Q112" s="49">
        <v>0</v>
      </c>
      <c r="R112" s="49">
        <v>0</v>
      </c>
      <c r="S112" s="49">
        <v>0</v>
      </c>
      <c r="T112" s="49">
        <v>0</v>
      </c>
      <c r="U112" s="49">
        <v>0</v>
      </c>
      <c r="V112" s="49">
        <v>0</v>
      </c>
      <c r="W112" s="49">
        <v>0</v>
      </c>
      <c r="X112" s="49">
        <v>0</v>
      </c>
    </row>
    <row r="113" spans="1:24" ht="12" customHeight="1" x14ac:dyDescent="0.25">
      <c r="A113" s="32" t="s">
        <v>220</v>
      </c>
      <c r="B113" s="33" t="s">
        <v>45</v>
      </c>
      <c r="C113" s="266">
        <v>6.0499999999999998E-2</v>
      </c>
      <c r="D113" s="168">
        <v>6.0499999999999998E-2</v>
      </c>
      <c r="E113" s="31" t="s">
        <v>116</v>
      </c>
      <c r="F113" s="49">
        <v>3.1689996662164067E-3</v>
      </c>
      <c r="G113" s="49">
        <v>8.0247843040928235E-4</v>
      </c>
      <c r="H113" s="49">
        <v>8.0247843040928235E-4</v>
      </c>
      <c r="I113" s="49">
        <v>1.9673144664063042E-3</v>
      </c>
      <c r="J113" s="49">
        <v>4.378563894593757E-5</v>
      </c>
      <c r="K113" s="49">
        <v>0</v>
      </c>
      <c r="L113" s="49">
        <v>7.9608838426874842E-3</v>
      </c>
      <c r="M113" s="49">
        <v>0</v>
      </c>
      <c r="N113" s="49">
        <v>0</v>
      </c>
      <c r="O113" s="49">
        <v>8.8170231353638731E-2</v>
      </c>
      <c r="P113" s="154">
        <v>0</v>
      </c>
      <c r="Q113" s="49">
        <v>3.1689996662164067E-3</v>
      </c>
      <c r="R113" s="49">
        <v>1.1016989218165761E-3</v>
      </c>
      <c r="S113" s="49">
        <v>8.0247843040928235E-4</v>
      </c>
      <c r="T113" s="49">
        <v>4.378563894593757E-5</v>
      </c>
      <c r="U113" s="49">
        <v>7.9608838426874842E-3</v>
      </c>
      <c r="V113" s="49">
        <v>0</v>
      </c>
      <c r="W113" s="49">
        <v>0</v>
      </c>
      <c r="X113" s="49">
        <v>2.8598778455475116E-4</v>
      </c>
    </row>
    <row r="114" spans="1:24" ht="12" customHeight="1" x14ac:dyDescent="0.25">
      <c r="A114" s="32" t="s">
        <v>220</v>
      </c>
      <c r="B114" s="33" t="s">
        <v>53</v>
      </c>
      <c r="C114" s="266">
        <v>6.1400000000000003E-2</v>
      </c>
      <c r="D114" s="168">
        <v>6.1400000000000003E-2</v>
      </c>
      <c r="E114" s="31" t="s">
        <v>116</v>
      </c>
      <c r="F114" s="49">
        <v>4.3958370810086691E-3</v>
      </c>
      <c r="G114" s="49">
        <v>4.5174526295208587E-4</v>
      </c>
      <c r="H114" s="49">
        <v>4.5174526294992261E-4</v>
      </c>
      <c r="I114" s="49">
        <v>1.1168240042158833E-2</v>
      </c>
      <c r="J114" s="49">
        <v>2.3685093311951868E-4</v>
      </c>
      <c r="K114" s="49">
        <v>0</v>
      </c>
      <c r="L114" s="49">
        <v>4.3142442581500011E-2</v>
      </c>
      <c r="M114" s="49">
        <v>0</v>
      </c>
      <c r="N114" s="49">
        <v>0</v>
      </c>
      <c r="O114" s="49">
        <v>0.47782120914449505</v>
      </c>
      <c r="P114" s="154">
        <v>0</v>
      </c>
      <c r="Q114" s="49">
        <v>4.3958370810086691E-3</v>
      </c>
      <c r="R114" s="49">
        <v>2.6198583237196163E-3</v>
      </c>
      <c r="S114" s="49">
        <v>4.5174526294992261E-4</v>
      </c>
      <c r="T114" s="49">
        <v>2.3685093311951868E-4</v>
      </c>
      <c r="U114" s="49">
        <v>4.3142442581500011E-2</v>
      </c>
      <c r="V114" s="49">
        <v>0</v>
      </c>
      <c r="W114" s="49">
        <v>0</v>
      </c>
      <c r="X114" s="49">
        <v>1.5498544907825832E-3</v>
      </c>
    </row>
    <row r="115" spans="1:24" ht="12" customHeight="1" x14ac:dyDescent="0.25">
      <c r="A115" s="32" t="s">
        <v>220</v>
      </c>
      <c r="B115" s="33" t="s">
        <v>187</v>
      </c>
      <c r="C115" s="266">
        <v>6.0499999999999998E-2</v>
      </c>
      <c r="D115" s="168">
        <v>6.0499999999999998E-2</v>
      </c>
      <c r="E115" s="31" t="s">
        <v>116</v>
      </c>
      <c r="F115" s="49">
        <v>1.1462337136487179E-4</v>
      </c>
      <c r="G115" s="49">
        <v>5.1444817793354705E-4</v>
      </c>
      <c r="H115" s="49">
        <v>5.1444817793354705E-4</v>
      </c>
      <c r="I115" s="49">
        <v>9.6088006155258376E-3</v>
      </c>
      <c r="J115" s="49">
        <v>4.3219802307111414E-5</v>
      </c>
      <c r="K115" s="49">
        <v>0</v>
      </c>
      <c r="L115" s="49">
        <v>4.7435161538725099E-3</v>
      </c>
      <c r="M115" s="49">
        <v>0</v>
      </c>
      <c r="N115" s="49">
        <v>0</v>
      </c>
      <c r="O115" s="49">
        <v>5.2536492804229E-2</v>
      </c>
      <c r="P115" s="154">
        <v>0</v>
      </c>
      <c r="Q115" s="49">
        <v>1.1462337136487179E-4</v>
      </c>
      <c r="R115" s="49">
        <v>2.273161839650025E-3</v>
      </c>
      <c r="S115" s="49">
        <v>5.1444817793354705E-4</v>
      </c>
      <c r="T115" s="49">
        <v>4.3219802307111414E-5</v>
      </c>
      <c r="U115" s="49">
        <v>4.7435161538725099E-3</v>
      </c>
      <c r="V115" s="49">
        <v>0</v>
      </c>
      <c r="W115" s="49">
        <v>0</v>
      </c>
      <c r="X115" s="49">
        <v>1.7040666622638708E-4</v>
      </c>
    </row>
    <row r="116" spans="1:24" ht="12" customHeight="1" x14ac:dyDescent="0.25">
      <c r="A116" s="32" t="s">
        <v>220</v>
      </c>
      <c r="B116" s="33" t="s">
        <v>61</v>
      </c>
      <c r="C116" s="266">
        <v>0</v>
      </c>
      <c r="D116" s="168">
        <f t="shared" si="1"/>
        <v>0</v>
      </c>
      <c r="E116" s="31" t="s">
        <v>116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154">
        <v>0</v>
      </c>
      <c r="Q116" s="49">
        <v>0</v>
      </c>
      <c r="R116" s="49">
        <v>0</v>
      </c>
      <c r="S116" s="49">
        <v>0</v>
      </c>
      <c r="T116" s="49">
        <v>0</v>
      </c>
      <c r="U116" s="49">
        <v>0</v>
      </c>
      <c r="V116" s="49">
        <v>0</v>
      </c>
      <c r="W116" s="49">
        <v>0</v>
      </c>
      <c r="X116" s="49">
        <v>0</v>
      </c>
    </row>
    <row r="117" spans="1:24" ht="12" customHeight="1" x14ac:dyDescent="0.25">
      <c r="A117" s="32" t="s">
        <v>220</v>
      </c>
      <c r="B117" s="33" t="s">
        <v>69</v>
      </c>
      <c r="C117" s="266">
        <v>0</v>
      </c>
      <c r="D117" s="168">
        <f t="shared" si="1"/>
        <v>0</v>
      </c>
      <c r="E117" s="31" t="s">
        <v>116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154">
        <v>0</v>
      </c>
      <c r="Q117" s="49">
        <v>0</v>
      </c>
      <c r="R117" s="49">
        <v>0</v>
      </c>
      <c r="S117" s="49">
        <v>0</v>
      </c>
      <c r="T117" s="49">
        <v>0</v>
      </c>
      <c r="U117" s="49">
        <v>0</v>
      </c>
      <c r="V117" s="49">
        <v>0</v>
      </c>
      <c r="W117" s="49">
        <v>0</v>
      </c>
      <c r="X117" s="49">
        <v>0</v>
      </c>
    </row>
    <row r="118" spans="1:24" ht="12" customHeight="1" x14ac:dyDescent="0.25">
      <c r="A118" s="32" t="s">
        <v>220</v>
      </c>
      <c r="B118" s="33" t="s">
        <v>77</v>
      </c>
      <c r="C118" s="266">
        <v>0.183</v>
      </c>
      <c r="D118" s="168">
        <v>0.183</v>
      </c>
      <c r="E118" s="31" t="s">
        <v>116</v>
      </c>
      <c r="F118" s="49">
        <v>1.5452634041050548E-3</v>
      </c>
      <c r="G118" s="49">
        <v>7.5715001439284764E-4</v>
      </c>
      <c r="H118" s="49">
        <v>7.5715001439284764E-4</v>
      </c>
      <c r="I118" s="49">
        <v>1.0314514239668968E-3</v>
      </c>
      <c r="J118" s="49">
        <v>2.0250578256827102E-4</v>
      </c>
      <c r="K118" s="49">
        <v>0</v>
      </c>
      <c r="L118" s="49">
        <v>3.6722834306395516E-2</v>
      </c>
      <c r="M118" s="49">
        <v>0</v>
      </c>
      <c r="N118" s="49">
        <v>0</v>
      </c>
      <c r="O118" s="49">
        <v>0.3705630701247204</v>
      </c>
      <c r="P118" s="154">
        <v>0</v>
      </c>
      <c r="Q118" s="49">
        <v>1.5452634041050548E-3</v>
      </c>
      <c r="R118" s="49">
        <v>7.4263868722260315E-4</v>
      </c>
      <c r="S118" s="49">
        <v>7.5715001439284764E-4</v>
      </c>
      <c r="T118" s="49">
        <v>2.0250578256827102E-4</v>
      </c>
      <c r="U118" s="49">
        <v>3.6722834306395516E-2</v>
      </c>
      <c r="V118" s="49">
        <v>0</v>
      </c>
      <c r="W118" s="49">
        <v>0</v>
      </c>
      <c r="X118" s="49">
        <v>1.2019534239150888E-3</v>
      </c>
    </row>
    <row r="119" spans="1:24" ht="12" customHeight="1" x14ac:dyDescent="0.25">
      <c r="A119" s="32" t="s">
        <v>220</v>
      </c>
      <c r="B119" s="33" t="s">
        <v>85</v>
      </c>
      <c r="C119" s="266">
        <v>0</v>
      </c>
      <c r="D119" s="168">
        <f t="shared" si="1"/>
        <v>0</v>
      </c>
      <c r="E119" s="31" t="s">
        <v>116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154">
        <v>0</v>
      </c>
      <c r="Q119" s="49">
        <v>0</v>
      </c>
      <c r="R119" s="49">
        <v>0</v>
      </c>
      <c r="S119" s="49">
        <v>0</v>
      </c>
      <c r="T119" s="49">
        <v>0</v>
      </c>
      <c r="U119" s="49">
        <v>0</v>
      </c>
      <c r="V119" s="49">
        <v>0</v>
      </c>
      <c r="W119" s="49">
        <v>0</v>
      </c>
      <c r="X119" s="49">
        <v>0</v>
      </c>
    </row>
    <row r="120" spans="1:24" ht="12" customHeight="1" x14ac:dyDescent="0.25">
      <c r="A120" s="32" t="s">
        <v>220</v>
      </c>
      <c r="B120" s="33" t="s">
        <v>93</v>
      </c>
      <c r="C120" s="266">
        <v>0</v>
      </c>
      <c r="D120" s="168">
        <f t="shared" si="1"/>
        <v>0</v>
      </c>
      <c r="E120" s="31" t="s">
        <v>116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154">
        <v>0</v>
      </c>
      <c r="Q120" s="49">
        <v>0</v>
      </c>
      <c r="R120" s="49">
        <v>0</v>
      </c>
      <c r="S120" s="49">
        <v>0</v>
      </c>
      <c r="T120" s="49">
        <v>0</v>
      </c>
      <c r="U120" s="49">
        <v>0</v>
      </c>
      <c r="V120" s="49">
        <v>0</v>
      </c>
      <c r="W120" s="49">
        <v>0</v>
      </c>
      <c r="X120" s="49">
        <v>0</v>
      </c>
    </row>
    <row r="121" spans="1:24" ht="12" customHeight="1" x14ac:dyDescent="0.25">
      <c r="A121" s="32" t="s">
        <v>220</v>
      </c>
      <c r="B121" s="33" t="s">
        <v>101</v>
      </c>
      <c r="C121" s="266">
        <v>0</v>
      </c>
      <c r="D121" s="168">
        <f t="shared" si="1"/>
        <v>0</v>
      </c>
      <c r="E121" s="31" t="s">
        <v>116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154">
        <v>0</v>
      </c>
      <c r="Q121" s="49">
        <v>0</v>
      </c>
      <c r="R121" s="49">
        <v>0</v>
      </c>
      <c r="S121" s="49">
        <v>0</v>
      </c>
      <c r="T121" s="49">
        <v>0</v>
      </c>
      <c r="U121" s="49">
        <v>0</v>
      </c>
      <c r="V121" s="49">
        <v>0</v>
      </c>
      <c r="W121" s="49">
        <v>0</v>
      </c>
      <c r="X121" s="49">
        <v>0</v>
      </c>
    </row>
    <row r="122" spans="1:24" ht="12" customHeight="1" x14ac:dyDescent="0.25">
      <c r="A122" s="32" t="s">
        <v>220</v>
      </c>
      <c r="B122" s="33" t="s">
        <v>109</v>
      </c>
      <c r="C122" s="266">
        <v>0</v>
      </c>
      <c r="D122" s="168">
        <f t="shared" si="1"/>
        <v>0</v>
      </c>
      <c r="E122" s="31" t="s">
        <v>116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154">
        <v>0</v>
      </c>
      <c r="Q122" s="49">
        <v>0</v>
      </c>
      <c r="R122" s="49">
        <v>0</v>
      </c>
      <c r="S122" s="49">
        <v>0</v>
      </c>
      <c r="T122" s="49">
        <v>0</v>
      </c>
      <c r="U122" s="49">
        <v>0</v>
      </c>
      <c r="V122" s="49">
        <v>0</v>
      </c>
      <c r="W122" s="49">
        <v>0</v>
      </c>
      <c r="X122" s="49">
        <v>0</v>
      </c>
    </row>
    <row r="123" spans="1:24" ht="12" customHeight="1" x14ac:dyDescent="0.25">
      <c r="A123" s="32" t="s">
        <v>220</v>
      </c>
      <c r="B123" s="33" t="s">
        <v>46</v>
      </c>
      <c r="C123" s="266">
        <v>0.10199999999999999</v>
      </c>
      <c r="D123" s="168">
        <v>0.10199999999999999</v>
      </c>
      <c r="E123" s="31" t="s">
        <v>116</v>
      </c>
      <c r="F123" s="49">
        <v>0.17672313026942785</v>
      </c>
      <c r="G123" s="49">
        <v>9.5013658480963978E-2</v>
      </c>
      <c r="H123" s="49">
        <v>9.5013658480963978E-2</v>
      </c>
      <c r="I123" s="49">
        <v>0.12514882666862689</v>
      </c>
      <c r="J123" s="49">
        <v>2.7119551446431224E-3</v>
      </c>
      <c r="K123" s="49">
        <v>0</v>
      </c>
      <c r="L123" s="49">
        <v>0.18946781308297836</v>
      </c>
      <c r="M123" s="49">
        <v>0</v>
      </c>
      <c r="N123" s="49">
        <v>0</v>
      </c>
      <c r="O123" s="49">
        <v>0</v>
      </c>
      <c r="P123" s="154">
        <v>0.20827274416256028</v>
      </c>
      <c r="Q123" s="49">
        <v>0.17672313026942785</v>
      </c>
      <c r="R123" s="49">
        <v>0.10284789916223834</v>
      </c>
      <c r="S123" s="49">
        <v>9.5013658480963978E-2</v>
      </c>
      <c r="T123" s="49">
        <v>2.7119551446431224E-3</v>
      </c>
      <c r="U123" s="49">
        <v>0.18946781308297836</v>
      </c>
      <c r="V123" s="49">
        <v>0</v>
      </c>
      <c r="W123" s="49">
        <v>0</v>
      </c>
      <c r="X123" s="49">
        <v>0.20759719347190392</v>
      </c>
    </row>
    <row r="124" spans="1:24" ht="12" customHeight="1" x14ac:dyDescent="0.25">
      <c r="A124" s="32" t="s">
        <v>220</v>
      </c>
      <c r="B124" s="33" t="s">
        <v>54</v>
      </c>
      <c r="C124" s="266">
        <v>4.9599999999999998E-2</v>
      </c>
      <c r="D124" s="168">
        <v>4.9599999999999998E-2</v>
      </c>
      <c r="E124" s="31" t="s">
        <v>116</v>
      </c>
      <c r="F124" s="49">
        <v>0.32127619660326212</v>
      </c>
      <c r="G124" s="49">
        <v>0.26234307426544129</v>
      </c>
      <c r="H124" s="49">
        <v>0.26234307426544129</v>
      </c>
      <c r="I124" s="49">
        <v>0.32306709302867981</v>
      </c>
      <c r="J124" s="49">
        <v>6.7865826503962041E-3</v>
      </c>
      <c r="K124" s="49">
        <v>0</v>
      </c>
      <c r="L124" s="49">
        <v>0.49197993771109844</v>
      </c>
      <c r="M124" s="49">
        <v>0</v>
      </c>
      <c r="N124" s="49">
        <v>0</v>
      </c>
      <c r="O124" s="49">
        <v>0</v>
      </c>
      <c r="P124" s="154">
        <v>0.54080959732796563</v>
      </c>
      <c r="Q124" s="49">
        <v>0.32127619660326212</v>
      </c>
      <c r="R124" s="49">
        <v>0.2803995784613863</v>
      </c>
      <c r="S124" s="49">
        <v>0.26234307426544129</v>
      </c>
      <c r="T124" s="49">
        <v>6.7865826503962041E-3</v>
      </c>
      <c r="U124" s="49">
        <v>0.49197993771109844</v>
      </c>
      <c r="V124" s="49">
        <v>0</v>
      </c>
      <c r="W124" s="49">
        <v>0</v>
      </c>
      <c r="X124" s="49">
        <v>0.5390554345427333</v>
      </c>
    </row>
    <row r="125" spans="1:24" ht="12" customHeight="1" x14ac:dyDescent="0.25">
      <c r="A125" s="32" t="s">
        <v>220</v>
      </c>
      <c r="B125" s="33" t="s">
        <v>188</v>
      </c>
      <c r="C125" s="266">
        <v>4.1599999999999998E-2</v>
      </c>
      <c r="D125" s="168">
        <v>4.1599999999999998E-2</v>
      </c>
      <c r="E125" s="31" t="s">
        <v>116</v>
      </c>
      <c r="F125" s="49">
        <v>3.1876213315648411E-2</v>
      </c>
      <c r="G125" s="49">
        <v>2.2946916972881648E-2</v>
      </c>
      <c r="H125" s="49">
        <v>2.2946916972881648E-2</v>
      </c>
      <c r="I125" s="49">
        <v>6.6758150210663184E-2</v>
      </c>
      <c r="J125" s="49">
        <v>5.5435509311883542E-3</v>
      </c>
      <c r="K125" s="49">
        <v>0</v>
      </c>
      <c r="L125" s="49">
        <v>4.6043433079178832E-2</v>
      </c>
      <c r="M125" s="49">
        <v>0</v>
      </c>
      <c r="N125" s="49">
        <v>0</v>
      </c>
      <c r="O125" s="49">
        <v>0</v>
      </c>
      <c r="P125" s="154">
        <v>5.061330471928685E-2</v>
      </c>
      <c r="Q125" s="49">
        <v>3.1876213315648411E-2</v>
      </c>
      <c r="R125" s="49">
        <v>3.0204369299042872E-2</v>
      </c>
      <c r="S125" s="49">
        <v>2.2946916972881648E-2</v>
      </c>
      <c r="T125" s="49">
        <v>5.5435509311883542E-3</v>
      </c>
      <c r="U125" s="49">
        <v>4.6043433079178832E-2</v>
      </c>
      <c r="V125" s="49">
        <v>0</v>
      </c>
      <c r="W125" s="49">
        <v>0</v>
      </c>
      <c r="X125" s="49">
        <v>5.0449136080242006E-2</v>
      </c>
    </row>
    <row r="126" spans="1:24" ht="12" customHeight="1" x14ac:dyDescent="0.25">
      <c r="A126" s="32" t="s">
        <v>220</v>
      </c>
      <c r="B126" s="33" t="s">
        <v>62</v>
      </c>
      <c r="C126" s="266">
        <v>0</v>
      </c>
      <c r="D126" s="168">
        <f t="shared" si="1"/>
        <v>0</v>
      </c>
      <c r="E126" s="31" t="s">
        <v>116</v>
      </c>
      <c r="F126" s="49">
        <v>0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0</v>
      </c>
      <c r="N126" s="49">
        <v>0</v>
      </c>
      <c r="O126" s="49">
        <v>0</v>
      </c>
      <c r="P126" s="154">
        <v>0</v>
      </c>
      <c r="Q126" s="49">
        <v>0</v>
      </c>
      <c r="R126" s="49">
        <v>0</v>
      </c>
      <c r="S126" s="49">
        <v>0</v>
      </c>
      <c r="T126" s="49">
        <v>0</v>
      </c>
      <c r="U126" s="49">
        <v>0</v>
      </c>
      <c r="V126" s="49">
        <v>0</v>
      </c>
      <c r="W126" s="49">
        <v>0</v>
      </c>
      <c r="X126" s="49">
        <v>0</v>
      </c>
    </row>
    <row r="127" spans="1:24" ht="12" customHeight="1" x14ac:dyDescent="0.25">
      <c r="A127" s="32" t="s">
        <v>220</v>
      </c>
      <c r="B127" s="33" t="s">
        <v>70</v>
      </c>
      <c r="C127" s="266">
        <v>0</v>
      </c>
      <c r="D127" s="168">
        <f t="shared" si="1"/>
        <v>0</v>
      </c>
      <c r="E127" s="31" t="s">
        <v>116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154">
        <v>0</v>
      </c>
      <c r="Q127" s="49">
        <v>0</v>
      </c>
      <c r="R127" s="49">
        <v>0</v>
      </c>
      <c r="S127" s="49">
        <v>0</v>
      </c>
      <c r="T127" s="49">
        <v>0</v>
      </c>
      <c r="U127" s="49">
        <v>0</v>
      </c>
      <c r="V127" s="49">
        <v>0</v>
      </c>
      <c r="W127" s="49">
        <v>0</v>
      </c>
      <c r="X127" s="49">
        <v>0</v>
      </c>
    </row>
    <row r="128" spans="1:24" ht="12" customHeight="1" x14ac:dyDescent="0.25">
      <c r="A128" s="32" t="s">
        <v>220</v>
      </c>
      <c r="B128" s="33" t="s">
        <v>78</v>
      </c>
      <c r="C128" s="266">
        <v>3.7199999999999997E-2</v>
      </c>
      <c r="D128" s="168">
        <v>3.7199999999999997E-2</v>
      </c>
      <c r="E128" s="31" t="s">
        <v>116</v>
      </c>
      <c r="F128" s="49">
        <v>6.5583103964635625E-2</v>
      </c>
      <c r="G128" s="49">
        <v>4.9168805024877756E-2</v>
      </c>
      <c r="H128" s="49">
        <v>4.9168805024875598E-2</v>
      </c>
      <c r="I128" s="49">
        <v>7.1367040598967119E-2</v>
      </c>
      <c r="J128" s="49">
        <v>2.3930970111325812E-3</v>
      </c>
      <c r="K128" s="49">
        <v>0</v>
      </c>
      <c r="L128" s="49">
        <v>0.16588227703931557</v>
      </c>
      <c r="M128" s="49">
        <v>0</v>
      </c>
      <c r="N128" s="49">
        <v>0</v>
      </c>
      <c r="O128" s="49">
        <v>0</v>
      </c>
      <c r="P128" s="154">
        <v>0.10554062162424899</v>
      </c>
      <c r="Q128" s="49">
        <v>6.5583103964635625E-2</v>
      </c>
      <c r="R128" s="49">
        <v>5.4339787725587743E-2</v>
      </c>
      <c r="S128" s="49">
        <v>4.9168805024875598E-2</v>
      </c>
      <c r="T128" s="49">
        <v>2.3930970111325812E-3</v>
      </c>
      <c r="U128" s="49">
        <v>0.16588227703931557</v>
      </c>
      <c r="V128" s="49">
        <v>0</v>
      </c>
      <c r="W128" s="49">
        <v>0</v>
      </c>
      <c r="X128" s="49">
        <v>0.10519829147386235</v>
      </c>
    </row>
    <row r="129" spans="1:24" ht="12" customHeight="1" x14ac:dyDescent="0.25">
      <c r="A129" s="32" t="s">
        <v>220</v>
      </c>
      <c r="B129" s="33" t="s">
        <v>86</v>
      </c>
      <c r="C129" s="266">
        <v>0</v>
      </c>
      <c r="D129" s="168">
        <f t="shared" si="1"/>
        <v>0</v>
      </c>
      <c r="E129" s="31" t="s">
        <v>116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154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</v>
      </c>
      <c r="V129" s="49">
        <v>0</v>
      </c>
      <c r="W129" s="49">
        <v>0</v>
      </c>
      <c r="X129" s="49">
        <v>0</v>
      </c>
    </row>
    <row r="130" spans="1:24" ht="12" customHeight="1" x14ac:dyDescent="0.25">
      <c r="A130" s="32" t="s">
        <v>220</v>
      </c>
      <c r="B130" s="33" t="s">
        <v>94</v>
      </c>
      <c r="C130" s="266">
        <v>0</v>
      </c>
      <c r="D130" s="168">
        <f t="shared" si="1"/>
        <v>0</v>
      </c>
      <c r="E130" s="31" t="s">
        <v>116</v>
      </c>
      <c r="F130" s="49">
        <v>0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0</v>
      </c>
      <c r="O130" s="49">
        <v>0</v>
      </c>
      <c r="P130" s="154">
        <v>0</v>
      </c>
      <c r="Q130" s="49">
        <v>0</v>
      </c>
      <c r="R130" s="49">
        <v>0</v>
      </c>
      <c r="S130" s="49">
        <v>0</v>
      </c>
      <c r="T130" s="49">
        <v>0</v>
      </c>
      <c r="U130" s="49">
        <v>0</v>
      </c>
      <c r="V130" s="49">
        <v>0</v>
      </c>
      <c r="W130" s="49">
        <v>0</v>
      </c>
      <c r="X130" s="49">
        <v>0</v>
      </c>
    </row>
    <row r="131" spans="1:24" ht="12" customHeight="1" x14ac:dyDescent="0.25">
      <c r="A131" s="32" t="s">
        <v>220</v>
      </c>
      <c r="B131" s="33" t="s">
        <v>102</v>
      </c>
      <c r="C131" s="266">
        <v>0</v>
      </c>
      <c r="D131" s="168">
        <f t="shared" si="1"/>
        <v>0</v>
      </c>
      <c r="E131" s="31" t="s">
        <v>116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154">
        <v>0</v>
      </c>
      <c r="Q131" s="49">
        <v>0</v>
      </c>
      <c r="R131" s="49">
        <v>0</v>
      </c>
      <c r="S131" s="49">
        <v>0</v>
      </c>
      <c r="T131" s="49">
        <v>0</v>
      </c>
      <c r="U131" s="49">
        <v>0</v>
      </c>
      <c r="V131" s="49">
        <v>0</v>
      </c>
      <c r="W131" s="49">
        <v>0</v>
      </c>
      <c r="X131" s="49">
        <v>0</v>
      </c>
    </row>
    <row r="132" spans="1:24" ht="12" customHeight="1" x14ac:dyDescent="0.25">
      <c r="A132" s="32" t="s">
        <v>220</v>
      </c>
      <c r="B132" s="33" t="s">
        <v>110</v>
      </c>
      <c r="C132" s="266">
        <v>0</v>
      </c>
      <c r="D132" s="168">
        <f t="shared" si="1"/>
        <v>0</v>
      </c>
      <c r="E132" s="31" t="s">
        <v>116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0</v>
      </c>
      <c r="N132" s="49">
        <v>0</v>
      </c>
      <c r="O132" s="49">
        <v>0</v>
      </c>
      <c r="P132" s="154">
        <v>0</v>
      </c>
      <c r="Q132" s="49">
        <v>0</v>
      </c>
      <c r="R132" s="49">
        <v>0</v>
      </c>
      <c r="S132" s="49">
        <v>0</v>
      </c>
      <c r="T132" s="49">
        <v>0</v>
      </c>
      <c r="U132" s="49">
        <v>0</v>
      </c>
      <c r="V132" s="49">
        <v>0</v>
      </c>
      <c r="W132" s="49">
        <v>0</v>
      </c>
      <c r="X132" s="49">
        <v>0</v>
      </c>
    </row>
    <row r="133" spans="1:24" ht="12" customHeight="1" x14ac:dyDescent="0.25">
      <c r="A133" s="31" t="s">
        <v>221</v>
      </c>
      <c r="B133" s="33" t="s">
        <v>0</v>
      </c>
      <c r="C133" s="266">
        <v>1.24</v>
      </c>
      <c r="D133" s="168">
        <v>1.24</v>
      </c>
      <c r="E133" s="31" t="s">
        <v>226</v>
      </c>
      <c r="F133" s="49">
        <v>0.1429796347796855</v>
      </c>
      <c r="G133" s="49">
        <v>0.12700587289425078</v>
      </c>
      <c r="H133" s="49">
        <v>0.12700587289425078</v>
      </c>
      <c r="I133" s="49">
        <v>0.14207283406415264</v>
      </c>
      <c r="J133" s="49">
        <v>0.13990853547695473</v>
      </c>
      <c r="K133" s="49">
        <v>8.789451298223494E-2</v>
      </c>
      <c r="L133" s="49">
        <v>0.16826198517516006</v>
      </c>
      <c r="M133" s="49">
        <v>0.13986340304867223</v>
      </c>
      <c r="N133" s="49">
        <v>8.789451298223494E-2</v>
      </c>
      <c r="O133" s="49">
        <v>0.11875077046692241</v>
      </c>
      <c r="P133" s="154">
        <v>0.17317603872919077</v>
      </c>
      <c r="Q133" s="49">
        <v>0.1429796347796855</v>
      </c>
      <c r="R133" s="49">
        <v>0.13079182541374387</v>
      </c>
      <c r="S133" s="49">
        <v>0.12700587289425078</v>
      </c>
      <c r="T133" s="49">
        <v>0.13990853547695473</v>
      </c>
      <c r="U133" s="49">
        <v>0.16826198517516006</v>
      </c>
      <c r="V133" s="49">
        <v>8.7894512982234926E-2</v>
      </c>
      <c r="W133" s="49">
        <v>0.13986340304867223</v>
      </c>
      <c r="X133" s="49">
        <v>0.17299950565612174</v>
      </c>
    </row>
    <row r="134" spans="1:24" ht="12" customHeight="1" x14ac:dyDescent="0.25">
      <c r="A134" s="31" t="s">
        <v>221</v>
      </c>
      <c r="B134" s="33" t="s">
        <v>119</v>
      </c>
      <c r="C134" s="266">
        <v>1.97</v>
      </c>
      <c r="D134" s="168">
        <v>1.97</v>
      </c>
      <c r="E134" s="31" t="s">
        <v>226</v>
      </c>
      <c r="F134" s="49">
        <v>7.9587269303696959E-2</v>
      </c>
      <c r="G134" s="49">
        <v>8.889429226058479E-2</v>
      </c>
      <c r="H134" s="49">
        <v>8.889429226058479E-2</v>
      </c>
      <c r="I134" s="49">
        <v>8.3553399727818112E-2</v>
      </c>
      <c r="J134" s="49">
        <v>1.0524879948967938E-2</v>
      </c>
      <c r="K134" s="49">
        <v>9.4697452016904507E-2</v>
      </c>
      <c r="L134" s="49">
        <v>8.4817430137568511E-2</v>
      </c>
      <c r="M134" s="49">
        <v>9.0020057711145806E-3</v>
      </c>
      <c r="N134" s="49">
        <v>9.4697452016904507E-2</v>
      </c>
      <c r="O134" s="49">
        <v>9.6436879082962002E-2</v>
      </c>
      <c r="P134" s="154">
        <v>8.3664184459342539E-2</v>
      </c>
      <c r="Q134" s="49">
        <v>7.9587269303696959E-2</v>
      </c>
      <c r="R134" s="49">
        <v>9.7095795462186357E-2</v>
      </c>
      <c r="S134" s="49">
        <v>8.889429226058479E-2</v>
      </c>
      <c r="T134" s="49">
        <v>1.0524879948967938E-2</v>
      </c>
      <c r="U134" s="49">
        <v>8.4817430137568511E-2</v>
      </c>
      <c r="V134" s="49">
        <v>9.4697452016902356E-2</v>
      </c>
      <c r="W134" s="49">
        <v>9.0020057711145806E-3</v>
      </c>
      <c r="X134" s="49">
        <v>8.3705613800993464E-2</v>
      </c>
    </row>
    <row r="135" spans="1:24" ht="12" customHeight="1" x14ac:dyDescent="0.25">
      <c r="A135" s="31" t="s">
        <v>221</v>
      </c>
      <c r="B135" s="33" t="s">
        <v>118</v>
      </c>
      <c r="C135" s="266">
        <v>14.2</v>
      </c>
      <c r="D135" s="168">
        <v>14.2</v>
      </c>
      <c r="E135" s="31" t="s">
        <v>226</v>
      </c>
      <c r="F135" s="49">
        <v>0.57367473305201844</v>
      </c>
      <c r="G135" s="49">
        <v>0.64076088837579059</v>
      </c>
      <c r="H135" s="49">
        <v>0.6407608883757927</v>
      </c>
      <c r="I135" s="49">
        <v>0.60226308433248976</v>
      </c>
      <c r="J135" s="49">
        <v>7.5864616891043679E-2</v>
      </c>
      <c r="K135" s="49">
        <v>0.68259077088327369</v>
      </c>
      <c r="L135" s="49">
        <v>0.61137436951952007</v>
      </c>
      <c r="M135" s="49">
        <v>6.4887554289246835E-2</v>
      </c>
      <c r="N135" s="49">
        <v>0.68259077088327369</v>
      </c>
      <c r="O135" s="49">
        <v>0.69512877308530663</v>
      </c>
      <c r="P135" s="154">
        <v>0.60306163417393277</v>
      </c>
      <c r="Q135" s="49">
        <v>0.57367473305201844</v>
      </c>
      <c r="R135" s="49">
        <v>0.63108734793394694</v>
      </c>
      <c r="S135" s="49">
        <v>0.6407608883757927</v>
      </c>
      <c r="T135" s="49">
        <v>7.5864616891043679E-2</v>
      </c>
      <c r="U135" s="49">
        <v>0.61137436951952007</v>
      </c>
      <c r="V135" s="49">
        <v>0.68259077088327358</v>
      </c>
      <c r="W135" s="49">
        <v>6.4887554289246835E-2</v>
      </c>
      <c r="X135" s="49">
        <v>0.60336026191578462</v>
      </c>
    </row>
    <row r="136" spans="1:24" ht="12" customHeight="1" x14ac:dyDescent="0.25">
      <c r="A136" s="31" t="s">
        <v>221</v>
      </c>
      <c r="B136" s="33" t="s">
        <v>168</v>
      </c>
      <c r="C136" s="266">
        <v>0.623</v>
      </c>
      <c r="D136" s="168">
        <v>0.623</v>
      </c>
      <c r="E136" s="31" t="s">
        <v>226</v>
      </c>
      <c r="F136" s="49">
        <v>2.9878450762842328E-2</v>
      </c>
      <c r="G136" s="49">
        <v>2.8040861771736987E-2</v>
      </c>
      <c r="H136" s="49">
        <v>2.8040861771736987E-2</v>
      </c>
      <c r="I136" s="49">
        <v>3.0756879237777222E-2</v>
      </c>
      <c r="J136" s="49">
        <v>1.5927033888240544E-2</v>
      </c>
      <c r="K136" s="49">
        <v>1.975205376287379E-2</v>
      </c>
      <c r="L136" s="49">
        <v>3.8768455089736246E-2</v>
      </c>
      <c r="M136" s="49">
        <v>1.5617785000097638E-2</v>
      </c>
      <c r="N136" s="49">
        <v>1.975205376287379E-2</v>
      </c>
      <c r="O136" s="49">
        <v>5.3687681333968409E-2</v>
      </c>
      <c r="P136" s="154">
        <v>3.7287702149601178E-2</v>
      </c>
      <c r="Q136" s="49">
        <v>2.9878450762842328E-2</v>
      </c>
      <c r="R136" s="49">
        <v>1.8941246180013027E-2</v>
      </c>
      <c r="S136" s="49">
        <v>2.8040861771736987E-2</v>
      </c>
      <c r="T136" s="49">
        <v>1.5927033888240544E-2</v>
      </c>
      <c r="U136" s="49">
        <v>3.8768455089736246E-2</v>
      </c>
      <c r="V136" s="49">
        <v>1.9752053762873784E-2</v>
      </c>
      <c r="W136" s="49">
        <v>1.5617785000097638E-2</v>
      </c>
      <c r="X136" s="49">
        <v>3.7340896902997793E-2</v>
      </c>
    </row>
    <row r="137" spans="1:24" ht="12" customHeight="1" x14ac:dyDescent="0.25">
      <c r="A137" s="31" t="s">
        <v>221</v>
      </c>
      <c r="B137" s="33" t="s">
        <v>1</v>
      </c>
      <c r="C137" s="266">
        <v>0.998</v>
      </c>
      <c r="D137" s="168">
        <v>0.998</v>
      </c>
      <c r="E137" s="31" t="s">
        <v>226</v>
      </c>
      <c r="F137" s="49">
        <v>5.9043341337228904E-2</v>
      </c>
      <c r="G137" s="49">
        <v>7.0880058402517957E-3</v>
      </c>
      <c r="H137" s="49">
        <v>7.0880058402517957E-3</v>
      </c>
      <c r="I137" s="49">
        <v>3.196057537875923E-2</v>
      </c>
      <c r="J137" s="49">
        <v>0.55704445702165328</v>
      </c>
      <c r="K137" s="49">
        <v>8.0965536617155786E-4</v>
      </c>
      <c r="L137" s="49">
        <v>1.5891556431799337E-3</v>
      </c>
      <c r="M137" s="49">
        <v>0.56799410637759318</v>
      </c>
      <c r="N137" s="49">
        <v>8.0965536617155786E-4</v>
      </c>
      <c r="O137" s="49">
        <v>2.2007088382444764E-3</v>
      </c>
      <c r="P137" s="154">
        <v>1.5284581795966985E-3</v>
      </c>
      <c r="Q137" s="49">
        <v>5.9043341337228904E-2</v>
      </c>
      <c r="R137" s="49">
        <v>1.3337863807543215E-2</v>
      </c>
      <c r="S137" s="49">
        <v>7.0880058402517957E-3</v>
      </c>
      <c r="T137" s="49">
        <v>0.55704445702165328</v>
      </c>
      <c r="U137" s="49">
        <v>1.5891556431799337E-3</v>
      </c>
      <c r="V137" s="49">
        <v>8.0965536617155776E-4</v>
      </c>
      <c r="W137" s="49">
        <v>0.56799410637759318</v>
      </c>
      <c r="X137" s="49">
        <v>1.5306386828526403E-3</v>
      </c>
    </row>
    <row r="138" spans="1:24" ht="12" customHeight="1" x14ac:dyDescent="0.25">
      <c r="A138" s="31" t="s">
        <v>221</v>
      </c>
      <c r="B138" s="33" t="s">
        <v>3</v>
      </c>
      <c r="C138" s="266">
        <v>6.2700000000000006E-2</v>
      </c>
      <c r="D138" s="168">
        <v>6.2700000000000006E-2</v>
      </c>
      <c r="E138" s="31" t="s">
        <v>226</v>
      </c>
      <c r="F138" s="49">
        <v>2.1443163500907934E-3</v>
      </c>
      <c r="G138" s="49">
        <v>3.686766107972056E-3</v>
      </c>
      <c r="H138" s="49">
        <v>3.686766107972056E-3</v>
      </c>
      <c r="I138" s="49">
        <v>2.2913546892940153E-3</v>
      </c>
      <c r="J138" s="49">
        <v>4.6805897292627376E-5</v>
      </c>
      <c r="K138" s="49">
        <v>6.9824810857330132E-3</v>
      </c>
      <c r="L138" s="49">
        <v>0</v>
      </c>
      <c r="M138" s="49">
        <v>0</v>
      </c>
      <c r="N138" s="49">
        <v>6.9824810857330132E-3</v>
      </c>
      <c r="O138" s="49">
        <v>0</v>
      </c>
      <c r="P138" s="154">
        <v>0</v>
      </c>
      <c r="Q138" s="49">
        <v>2.1443163500907934E-3</v>
      </c>
      <c r="R138" s="49">
        <v>3.3361339322642977E-3</v>
      </c>
      <c r="S138" s="49">
        <v>3.686766107972056E-3</v>
      </c>
      <c r="T138" s="49">
        <v>4.6805897292627376E-5</v>
      </c>
      <c r="U138" s="49">
        <v>0</v>
      </c>
      <c r="V138" s="49">
        <v>6.9824810857308907E-3</v>
      </c>
      <c r="W138" s="49">
        <v>0</v>
      </c>
      <c r="X138" s="49">
        <v>0</v>
      </c>
    </row>
    <row r="139" spans="1:24" ht="12" customHeight="1" x14ac:dyDescent="0.25">
      <c r="A139" s="31" t="s">
        <v>221</v>
      </c>
      <c r="B139" s="33" t="s">
        <v>2</v>
      </c>
      <c r="C139" s="266">
        <v>0.157</v>
      </c>
      <c r="D139" s="168">
        <v>0.157</v>
      </c>
      <c r="E139" s="31" t="s">
        <v>226</v>
      </c>
      <c r="F139" s="49">
        <v>4.0361706098867118E-3</v>
      </c>
      <c r="G139" s="49">
        <v>3.2467497565408128E-3</v>
      </c>
      <c r="H139" s="49">
        <v>3.2467497565408128E-3</v>
      </c>
      <c r="I139" s="49">
        <v>4.421961641259655E-3</v>
      </c>
      <c r="J139" s="49">
        <v>9.0328172841716085E-5</v>
      </c>
      <c r="K139" s="49">
        <v>0</v>
      </c>
      <c r="L139" s="49">
        <v>7.9961103099867783E-3</v>
      </c>
      <c r="M139" s="49">
        <v>0</v>
      </c>
      <c r="N139" s="49">
        <v>0</v>
      </c>
      <c r="O139" s="49">
        <v>2.2886190619684478E-2</v>
      </c>
      <c r="P139" s="154">
        <v>6.5182501424103497E-3</v>
      </c>
      <c r="Q139" s="49">
        <v>4.0361706098867118E-3</v>
      </c>
      <c r="R139" s="49">
        <v>3.5420512672897945E-3</v>
      </c>
      <c r="S139" s="49">
        <v>3.2467497565408128E-3</v>
      </c>
      <c r="T139" s="49">
        <v>9.0328172841716085E-5</v>
      </c>
      <c r="U139" s="49">
        <v>7.9961103099867783E-3</v>
      </c>
      <c r="V139" s="49">
        <v>0</v>
      </c>
      <c r="W139" s="49">
        <v>0</v>
      </c>
      <c r="X139" s="49">
        <v>6.5713409754847348E-3</v>
      </c>
    </row>
    <row r="140" spans="1:24" ht="12" customHeight="1" x14ac:dyDescent="0.25">
      <c r="A140" s="31" t="s">
        <v>221</v>
      </c>
      <c r="B140" s="33" t="s">
        <v>4</v>
      </c>
      <c r="C140" s="266">
        <v>1.66E-2</v>
      </c>
      <c r="D140" s="168">
        <v>1.66E-2</v>
      </c>
      <c r="E140" s="31" t="s">
        <v>226</v>
      </c>
      <c r="F140" s="49">
        <v>2.0650389649450422E-2</v>
      </c>
      <c r="G140" s="49">
        <v>2.1210145437310182E-3</v>
      </c>
      <c r="H140" s="49">
        <v>2.1210145437310182E-3</v>
      </c>
      <c r="I140" s="49">
        <v>1.0964695325553985E-2</v>
      </c>
      <c r="J140" s="49">
        <v>0.19871986018114554</v>
      </c>
      <c r="K140" s="49">
        <v>0</v>
      </c>
      <c r="L140" s="49">
        <v>0</v>
      </c>
      <c r="M140" s="49">
        <v>0.20263514551327994</v>
      </c>
      <c r="N140" s="49">
        <v>0</v>
      </c>
      <c r="O140" s="49">
        <v>0</v>
      </c>
      <c r="P140" s="154">
        <v>0</v>
      </c>
      <c r="Q140" s="49">
        <v>2.0650389649450422E-2</v>
      </c>
      <c r="R140" s="49">
        <v>4.3432115189525411E-3</v>
      </c>
      <c r="S140" s="49">
        <v>2.1210145437310182E-3</v>
      </c>
      <c r="T140" s="49">
        <v>0.19871986018114554</v>
      </c>
      <c r="U140" s="49">
        <v>0</v>
      </c>
      <c r="V140" s="49">
        <v>0</v>
      </c>
      <c r="W140" s="49">
        <v>0.20263514551327994</v>
      </c>
      <c r="X140" s="49">
        <v>0</v>
      </c>
    </row>
    <row r="141" spans="1:24" ht="12" customHeight="1" x14ac:dyDescent="0.25">
      <c r="A141" s="31" t="s">
        <v>221</v>
      </c>
      <c r="B141" s="31" t="s">
        <v>5</v>
      </c>
      <c r="C141" s="168">
        <v>0.11</v>
      </c>
      <c r="D141" s="168">
        <v>0.11</v>
      </c>
      <c r="E141" s="31" t="s">
        <v>226</v>
      </c>
      <c r="F141" s="49">
        <v>3.2943505821199107E-2</v>
      </c>
      <c r="G141" s="49">
        <v>5.6640430286433757E-2</v>
      </c>
      <c r="H141" s="49">
        <v>5.6640430286433757E-2</v>
      </c>
      <c r="I141" s="49">
        <v>3.5202481453815382E-2</v>
      </c>
      <c r="J141" s="49">
        <v>7.1908715796015037E-4</v>
      </c>
      <c r="K141" s="49">
        <v>0.10727307390280492</v>
      </c>
      <c r="L141" s="49">
        <v>0</v>
      </c>
      <c r="M141" s="49">
        <v>0</v>
      </c>
      <c r="N141" s="49">
        <v>0.10727307390280492</v>
      </c>
      <c r="O141" s="49">
        <v>0</v>
      </c>
      <c r="P141" s="154">
        <v>0</v>
      </c>
      <c r="Q141" s="49">
        <v>3.2943505821199107E-2</v>
      </c>
      <c r="R141" s="49">
        <v>5.1253607059081906E-2</v>
      </c>
      <c r="S141" s="49">
        <v>5.6640430286433757E-2</v>
      </c>
      <c r="T141" s="49">
        <v>7.1908715796015037E-4</v>
      </c>
      <c r="U141" s="49">
        <v>0</v>
      </c>
      <c r="V141" s="49">
        <v>0.1072730739028028</v>
      </c>
      <c r="W141" s="49">
        <v>0</v>
      </c>
      <c r="X141" s="49">
        <v>0</v>
      </c>
    </row>
    <row r="142" spans="1:24" ht="12" customHeight="1" x14ac:dyDescent="0.25">
      <c r="A142" s="31" t="s">
        <v>221</v>
      </c>
      <c r="B142" s="31" t="s">
        <v>6</v>
      </c>
      <c r="C142" s="168">
        <v>1.4999999999999999E-2</v>
      </c>
      <c r="D142" s="168">
        <v>1.4999999999999999E-2</v>
      </c>
      <c r="E142" s="31" t="s">
        <v>226</v>
      </c>
      <c r="F142" s="49">
        <v>1.2259437517922369E-4</v>
      </c>
      <c r="G142" s="49">
        <v>1.5887569205778998E-4</v>
      </c>
      <c r="H142" s="49">
        <v>1.5887569205778998E-4</v>
      </c>
      <c r="I142" s="49">
        <v>2.6354921402739994E-4</v>
      </c>
      <c r="J142" s="49">
        <v>5.3835652325082194E-6</v>
      </c>
      <c r="K142" s="49">
        <v>0</v>
      </c>
      <c r="L142" s="49">
        <v>9.8497251537161602E-4</v>
      </c>
      <c r="M142" s="49">
        <v>0</v>
      </c>
      <c r="N142" s="49">
        <v>0</v>
      </c>
      <c r="O142" s="49">
        <v>1.0908996572922037E-2</v>
      </c>
      <c r="P142" s="154">
        <v>0</v>
      </c>
      <c r="Q142" s="49">
        <v>1.2259437517922369E-4</v>
      </c>
      <c r="R142" s="49">
        <v>1.8517754415180268E-4</v>
      </c>
      <c r="S142" s="49">
        <v>1.5887569205778998E-4</v>
      </c>
      <c r="T142" s="49">
        <v>5.3835652325082194E-6</v>
      </c>
      <c r="U142" s="49">
        <v>9.8497251537161602E-4</v>
      </c>
      <c r="V142" s="49">
        <v>0</v>
      </c>
      <c r="W142" s="49">
        <v>0</v>
      </c>
      <c r="X142" s="49">
        <v>3.1257433844603206E-3</v>
      </c>
    </row>
    <row r="143" spans="1:24" ht="12" customHeight="1" x14ac:dyDescent="0.25">
      <c r="A143" s="31" t="s">
        <v>221</v>
      </c>
      <c r="B143" s="31" t="s">
        <v>7</v>
      </c>
      <c r="C143" s="168">
        <v>9.2999999999999999E-2</v>
      </c>
      <c r="D143" s="168">
        <v>9.2999999999999999E-2</v>
      </c>
      <c r="E143" s="31" t="s">
        <v>226</v>
      </c>
      <c r="F143" s="49">
        <v>5.4939593958730569E-2</v>
      </c>
      <c r="G143" s="49">
        <v>4.2356242470648404E-2</v>
      </c>
      <c r="H143" s="49">
        <v>4.2356242470648404E-2</v>
      </c>
      <c r="I143" s="49">
        <v>5.6249184935060127E-2</v>
      </c>
      <c r="J143" s="49">
        <v>1.149011798661571E-3</v>
      </c>
      <c r="K143" s="49">
        <v>0</v>
      </c>
      <c r="L143" s="49">
        <v>8.6207521609481169E-2</v>
      </c>
      <c r="M143" s="49">
        <v>0</v>
      </c>
      <c r="N143" s="49">
        <v>0</v>
      </c>
      <c r="O143" s="49">
        <v>0</v>
      </c>
      <c r="P143" s="154">
        <v>9.4763732165930023E-2</v>
      </c>
      <c r="Q143" s="49">
        <v>5.4939593958730569E-2</v>
      </c>
      <c r="R143" s="49">
        <v>4.5847193295650186E-2</v>
      </c>
      <c r="S143" s="49">
        <v>4.2356242470648404E-2</v>
      </c>
      <c r="T143" s="49">
        <v>1.149011798661571E-3</v>
      </c>
      <c r="U143" s="49">
        <v>8.6207521609481169E-2</v>
      </c>
      <c r="V143" s="49">
        <v>0</v>
      </c>
      <c r="W143" s="49">
        <v>0</v>
      </c>
      <c r="X143" s="49">
        <v>9.7391903678143363E-2</v>
      </c>
    </row>
  </sheetData>
  <autoFilter ref="A3:X3" xr:uid="{7DB2FEC1-5FAF-4634-9587-4AA6F6029D61}"/>
  <phoneticPr fontId="10" type="noConversion"/>
  <conditionalFormatting sqref="F5:X143">
    <cfRule type="cellIs" dxfId="116" priority="17" operator="greaterThan">
      <formula>0.1</formula>
    </cfRule>
    <cfRule type="cellIs" dxfId="115" priority="18" operator="equal">
      <formula>0</formula>
    </cfRule>
  </conditionalFormatting>
  <conditionalFormatting sqref="F5:X143">
    <cfRule type="cellIs" dxfId="114" priority="12" operator="greaterThan">
      <formula>0.5</formula>
    </cfRule>
    <cfRule type="cellIs" dxfId="113" priority="13" operator="greaterThan">
      <formula>0.2</formula>
    </cfRule>
  </conditionalFormatting>
  <conditionalFormatting sqref="G3:P3">
    <cfRule type="cellIs" dxfId="112" priority="9" operator="equal">
      <formula>0</formula>
    </cfRule>
  </conditionalFormatting>
  <conditionalFormatting sqref="F4:X4">
    <cfRule type="cellIs" dxfId="111" priority="3" operator="greaterThan">
      <formula>0.1</formula>
    </cfRule>
    <cfRule type="cellIs" dxfId="110" priority="4" operator="equal">
      <formula>0</formula>
    </cfRule>
  </conditionalFormatting>
  <conditionalFormatting sqref="F4:X4">
    <cfRule type="cellIs" dxfId="109" priority="1" operator="greaterThan">
      <formula>0.5</formula>
    </cfRule>
    <cfRule type="cellIs" dxfId="108" priority="2" operator="greaterThan">
      <formula>0.2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3" name="Button 1">
              <controlPr defaultSize="0" print="0" autoFill="0" autoPict="0" macro="[0]!Update_Sensitivity">
                <anchor moveWithCells="1" sizeWithCells="1">
                  <from>
                    <xdr:col>6</xdr:col>
                    <xdr:colOff>238125</xdr:colOff>
                    <xdr:row>0</xdr:row>
                    <xdr:rowOff>47625</xdr:rowOff>
                  </from>
                  <to>
                    <xdr:col>10</xdr:col>
                    <xdr:colOff>257175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0986-A541-417E-BCFC-98151C787F4E}">
  <sheetPr codeName="Sheet2">
    <tabColor theme="7" tint="0.39997558519241921"/>
  </sheetPr>
  <dimension ref="A1:W83"/>
  <sheetViews>
    <sheetView showGridLines="0" workbookViewId="0">
      <selection activeCell="K20" sqref="K20"/>
    </sheetView>
  </sheetViews>
  <sheetFormatPr defaultColWidth="9.140625" defaultRowHeight="15" x14ac:dyDescent="0.25"/>
  <cols>
    <col min="1" max="4" width="9.140625" style="2"/>
    <col min="5" max="5" width="11.7109375" style="194" customWidth="1"/>
    <col min="6" max="8" width="9.140625" style="7"/>
    <col min="9" max="11" width="12" style="7" customWidth="1"/>
    <col min="12" max="14" width="9.140625" style="7"/>
    <col min="15" max="16" width="9.140625" style="2"/>
    <col min="17" max="18" width="10" style="2" customWidth="1"/>
    <col min="19" max="19" width="27.140625" style="2" customWidth="1"/>
    <col min="20" max="23" width="10" style="2" customWidth="1"/>
    <col min="24" max="16384" width="9.140625" style="2"/>
  </cols>
  <sheetData>
    <row r="1" spans="1:23" x14ac:dyDescent="0.25">
      <c r="B1" s="309" t="s">
        <v>14</v>
      </c>
      <c r="C1" s="310"/>
      <c r="D1" s="311"/>
      <c r="E1" s="220" t="s">
        <v>20</v>
      </c>
      <c r="F1" s="306" t="s">
        <v>161</v>
      </c>
      <c r="G1" s="307"/>
      <c r="H1" s="307"/>
      <c r="I1" s="306" t="s">
        <v>160</v>
      </c>
      <c r="J1" s="307"/>
      <c r="K1" s="308"/>
      <c r="L1" s="307" t="s">
        <v>19</v>
      </c>
      <c r="M1" s="307"/>
      <c r="N1" s="308"/>
    </row>
    <row r="2" spans="1:23" ht="30" x14ac:dyDescent="0.25">
      <c r="A2" s="3"/>
      <c r="B2" s="5" t="s">
        <v>15</v>
      </c>
      <c r="C2" s="6" t="s">
        <v>231</v>
      </c>
      <c r="D2" s="6" t="s">
        <v>232</v>
      </c>
      <c r="E2" s="153" t="s">
        <v>24</v>
      </c>
      <c r="F2" s="174" t="s">
        <v>16</v>
      </c>
      <c r="G2" s="174" t="s">
        <v>17</v>
      </c>
      <c r="H2" s="174" t="s">
        <v>18</v>
      </c>
      <c r="I2" s="222" t="s">
        <v>16</v>
      </c>
      <c r="J2" s="174" t="s">
        <v>17</v>
      </c>
      <c r="K2" s="223" t="s">
        <v>18</v>
      </c>
      <c r="L2" s="151" t="s">
        <v>8</v>
      </c>
      <c r="M2" s="151" t="s">
        <v>214</v>
      </c>
      <c r="N2" s="152" t="s">
        <v>213</v>
      </c>
    </row>
    <row r="3" spans="1:23" x14ac:dyDescent="0.25">
      <c r="A3" s="205">
        <v>2025</v>
      </c>
      <c r="B3" s="206">
        <f>I3*1000000/L3</f>
        <v>8.7611225188227238E-4</v>
      </c>
      <c r="C3" s="207">
        <f t="shared" ref="C3:C34" si="0">J3*1000000/M3</f>
        <v>32.799999999999997</v>
      </c>
      <c r="D3" s="207">
        <f t="shared" ref="D3:D34" si="1">K3*1000000/N3</f>
        <v>7.7780412615603506E-2</v>
      </c>
      <c r="E3" s="221">
        <f>0.4 + 3.6*EXP(-0.05124*(A3-2025))</f>
        <v>4</v>
      </c>
      <c r="F3" s="175">
        <v>0.18</v>
      </c>
      <c r="G3" s="175">
        <v>0.41</v>
      </c>
      <c r="H3" s="175">
        <v>0.41</v>
      </c>
      <c r="I3" s="224">
        <f>$E3*F3</f>
        <v>0.72</v>
      </c>
      <c r="J3" s="208">
        <f t="shared" ref="J3:K3" si="2">$E3*G3</f>
        <v>1.64</v>
      </c>
      <c r="K3" s="209">
        <f t="shared" si="2"/>
        <v>1.64</v>
      </c>
      <c r="L3" s="210">
        <f>'Input Simworld'!B$4</f>
        <v>821812500</v>
      </c>
      <c r="M3" s="210">
        <f>'Input Simworld'!C$4</f>
        <v>50000</v>
      </c>
      <c r="N3" s="211">
        <f>'Input Simworld'!D$4</f>
        <v>21085000</v>
      </c>
    </row>
    <row r="4" spans="1:23" x14ac:dyDescent="0.25">
      <c r="A4" s="212">
        <v>2026</v>
      </c>
      <c r="B4" s="213">
        <f t="shared" ref="B4:B34" si="3">I4*1000000/L4</f>
        <v>8.8589775409778353E-4</v>
      </c>
      <c r="C4" s="218">
        <f t="shared" si="0"/>
        <v>31.558101281506303</v>
      </c>
      <c r="D4" s="218">
        <f t="shared" si="1"/>
        <v>7.1815762843140063E-2</v>
      </c>
      <c r="E4" s="291">
        <f t="shared" ref="E4:E67" si="4">0.4 + 3.6*EXP(-0.05124*(A4-2025))</f>
        <v>3.8201822716624081</v>
      </c>
      <c r="F4" s="173">
        <f>F3+(F$28-F$3)/($A$28-$A$3)</f>
        <v>0.19057777777777776</v>
      </c>
      <c r="G4" s="173">
        <f t="shared" ref="G4:H4" si="5">G3+(G$28-G$3)/($A$28-$A$3)</f>
        <v>0.41304444444444444</v>
      </c>
      <c r="H4" s="173">
        <f t="shared" si="5"/>
        <v>0.39637777777777777</v>
      </c>
      <c r="I4" s="225">
        <f t="shared" ref="I4:I67" si="6">$E4*F4</f>
        <v>0.72804184803948468</v>
      </c>
      <c r="J4" s="4">
        <f t="shared" ref="J4:J67" si="7">$E4*G4</f>
        <v>1.5779050640753152</v>
      </c>
      <c r="K4" s="214">
        <f t="shared" ref="K4:K67" si="8">$E4*H4</f>
        <v>1.5142353595476084</v>
      </c>
      <c r="L4" s="219">
        <f>'Input Simworld'!B$4</f>
        <v>821812500</v>
      </c>
      <c r="M4" s="219">
        <f>'Input Simworld'!C$4</f>
        <v>50000</v>
      </c>
      <c r="N4" s="215">
        <f>'Input Simworld'!D$4</f>
        <v>21085000</v>
      </c>
      <c r="Q4" s="170"/>
      <c r="R4" s="170"/>
      <c r="S4" s="171"/>
      <c r="T4" s="171"/>
      <c r="U4" s="171"/>
      <c r="V4" s="171"/>
      <c r="W4" s="171"/>
    </row>
    <row r="5" spans="1:23" x14ac:dyDescent="0.25">
      <c r="A5" s="212">
        <v>2027</v>
      </c>
      <c r="B5" s="213">
        <f t="shared" si="3"/>
        <v>8.9325276446620397E-4</v>
      </c>
      <c r="C5" s="218">
        <f t="shared" si="0"/>
        <v>30.369049154021983</v>
      </c>
      <c r="D5" s="218">
        <f t="shared" si="1"/>
        <v>6.6246506055878271E-2</v>
      </c>
      <c r="E5" s="291">
        <f t="shared" si="4"/>
        <v>3.649346325387175</v>
      </c>
      <c r="F5" s="173">
        <f t="shared" ref="F5:F27" si="9">F4+(F$28-F$3)/($A$28-$A$3)</f>
        <v>0.20115555555555553</v>
      </c>
      <c r="G5" s="173">
        <f t="shared" ref="G5:G27" si="10">G4+(G$28-G$3)/($A$28-$A$3)</f>
        <v>0.4160888888888889</v>
      </c>
      <c r="H5" s="173">
        <f t="shared" ref="H5:H27" si="11">H4+(H$28-H$3)/($A$28-$A$3)</f>
        <v>0.38275555555555557</v>
      </c>
      <c r="I5" s="225">
        <f t="shared" si="6"/>
        <v>0.73408628749788229</v>
      </c>
      <c r="J5" s="4">
        <f t="shared" si="7"/>
        <v>1.5184524577010992</v>
      </c>
      <c r="K5" s="214">
        <f t="shared" si="8"/>
        <v>1.3968075801881934</v>
      </c>
      <c r="L5" s="219">
        <f>'Input Simworld'!B$4</f>
        <v>821812500</v>
      </c>
      <c r="M5" s="219">
        <f>'Input Simworld'!C$4</f>
        <v>50000</v>
      </c>
      <c r="N5" s="215">
        <f>'Input Simworld'!D$4</f>
        <v>21085000</v>
      </c>
      <c r="Q5" s="172"/>
      <c r="R5" s="172"/>
      <c r="S5" s="171"/>
      <c r="T5" s="171"/>
      <c r="U5" s="171"/>
      <c r="V5" s="171"/>
      <c r="W5" s="171"/>
    </row>
    <row r="6" spans="1:23" x14ac:dyDescent="0.25">
      <c r="A6" s="216">
        <v>2028</v>
      </c>
      <c r="B6" s="213">
        <f t="shared" si="3"/>
        <v>8.9840851704458581E-4</v>
      </c>
      <c r="C6" s="218">
        <f t="shared" si="0"/>
        <v>29.230723537556397</v>
      </c>
      <c r="D6" s="218">
        <f t="shared" si="1"/>
        <v>6.104737967922326E-2</v>
      </c>
      <c r="E6" s="291">
        <f t="shared" si="4"/>
        <v>3.487043526827946</v>
      </c>
      <c r="F6" s="173">
        <f t="shared" si="9"/>
        <v>0.2117333333333333</v>
      </c>
      <c r="G6" s="173">
        <f t="shared" si="10"/>
        <v>0.41913333333333336</v>
      </c>
      <c r="H6" s="173">
        <f t="shared" si="11"/>
        <v>0.36913333333333337</v>
      </c>
      <c r="I6" s="225">
        <f t="shared" si="6"/>
        <v>0.7383233494137037</v>
      </c>
      <c r="J6" s="4">
        <f t="shared" si="7"/>
        <v>1.4615361768778199</v>
      </c>
      <c r="K6" s="214">
        <f t="shared" si="8"/>
        <v>1.2871840005364226</v>
      </c>
      <c r="L6" s="219">
        <f>'Input Simworld'!B$4</f>
        <v>821812500</v>
      </c>
      <c r="M6" s="219">
        <f>'Input Simworld'!C$4</f>
        <v>50000</v>
      </c>
      <c r="N6" s="215">
        <f>'Input Simworld'!D$4</f>
        <v>21085000</v>
      </c>
      <c r="Q6" s="30"/>
      <c r="R6" s="30"/>
    </row>
    <row r="7" spans="1:23" x14ac:dyDescent="0.25">
      <c r="A7" s="216">
        <v>2029</v>
      </c>
      <c r="B7" s="213">
        <f t="shared" si="3"/>
        <v>9.0157920982952703E-4</v>
      </c>
      <c r="C7" s="218">
        <f t="shared" si="0"/>
        <v>28.141084296389007</v>
      </c>
      <c r="D7" s="218">
        <f t="shared" si="1"/>
        <v>5.6194658356338287E-2</v>
      </c>
      <c r="E7" s="291">
        <f t="shared" si="4"/>
        <v>3.3328476506408711</v>
      </c>
      <c r="F7" s="173">
        <f t="shared" si="9"/>
        <v>0.22231111111111107</v>
      </c>
      <c r="G7" s="173">
        <f t="shared" si="10"/>
        <v>0.42217777777777782</v>
      </c>
      <c r="H7" s="173">
        <f t="shared" si="11"/>
        <v>0.35551111111111117</v>
      </c>
      <c r="I7" s="225">
        <f t="shared" si="6"/>
        <v>0.74092906437802819</v>
      </c>
      <c r="J7" s="4">
        <f t="shared" si="7"/>
        <v>1.4070542148194505</v>
      </c>
      <c r="K7" s="214">
        <f t="shared" si="8"/>
        <v>1.1848643714433926</v>
      </c>
      <c r="L7" s="219">
        <f>'Input Simworld'!B$4</f>
        <v>821812500</v>
      </c>
      <c r="M7" s="219">
        <f>'Input Simworld'!C$4</f>
        <v>50000</v>
      </c>
      <c r="N7" s="215">
        <f>'Input Simworld'!D$4</f>
        <v>21085000</v>
      </c>
      <c r="Q7" s="30"/>
      <c r="R7" s="30"/>
    </row>
    <row r="8" spans="1:23" x14ac:dyDescent="0.25">
      <c r="A8" s="216">
        <v>2030</v>
      </c>
      <c r="B8" s="213">
        <f t="shared" si="3"/>
        <v>9.0296312972313827E-4</v>
      </c>
      <c r="C8" s="218">
        <f t="shared" si="0"/>
        <v>27.09816854220896</v>
      </c>
      <c r="D8" s="218">
        <f t="shared" si="1"/>
        <v>5.1666063410624873E-2</v>
      </c>
      <c r="E8" s="291">
        <f t="shared" si="4"/>
        <v>3.18635376116907</v>
      </c>
      <c r="F8" s="173">
        <f t="shared" si="9"/>
        <v>0.23288888888888884</v>
      </c>
      <c r="G8" s="173">
        <f t="shared" si="10"/>
        <v>0.42522222222222228</v>
      </c>
      <c r="H8" s="173">
        <f t="shared" si="11"/>
        <v>0.34188888888888896</v>
      </c>
      <c r="I8" s="225">
        <f t="shared" si="6"/>
        <v>0.74206638704559658</v>
      </c>
      <c r="J8" s="4">
        <f t="shared" si="7"/>
        <v>1.3549084271104481</v>
      </c>
      <c r="K8" s="214">
        <f t="shared" si="8"/>
        <v>1.0893789470130255</v>
      </c>
      <c r="L8" s="219">
        <f>'Input Simworld'!B$4</f>
        <v>821812500</v>
      </c>
      <c r="M8" s="219">
        <f>'Input Simworld'!C$4</f>
        <v>50000</v>
      </c>
      <c r="N8" s="215">
        <f>'Input Simworld'!D$4</f>
        <v>21085000</v>
      </c>
      <c r="Q8" s="30"/>
      <c r="R8" s="30"/>
    </row>
    <row r="9" spans="1:23" x14ac:dyDescent="0.25">
      <c r="A9" s="212">
        <v>2031</v>
      </c>
      <c r="B9" s="213">
        <f t="shared" si="3"/>
        <v>9.0274370762026643E-4</v>
      </c>
      <c r="C9" s="218">
        <f t="shared" si="0"/>
        <v>26.100088007211415</v>
      </c>
      <c r="D9" s="218">
        <f t="shared" si="1"/>
        <v>4.7440677517521963E-2</v>
      </c>
      <c r="E9" s="291">
        <f t="shared" si="4"/>
        <v>3.0471771490362012</v>
      </c>
      <c r="F9" s="173">
        <f t="shared" si="9"/>
        <v>0.24346666666666661</v>
      </c>
      <c r="G9" s="173">
        <f t="shared" si="10"/>
        <v>0.42826666666666674</v>
      </c>
      <c r="H9" s="173">
        <f t="shared" si="11"/>
        <v>0.32826666666666676</v>
      </c>
      <c r="I9" s="225">
        <f t="shared" si="6"/>
        <v>0.74188606321868023</v>
      </c>
      <c r="J9" s="4">
        <f t="shared" si="7"/>
        <v>1.3050044003605707</v>
      </c>
      <c r="K9" s="214">
        <f t="shared" si="8"/>
        <v>1.0002866854569505</v>
      </c>
      <c r="L9" s="219">
        <f>'Input Simworld'!B$4</f>
        <v>821812500</v>
      </c>
      <c r="M9" s="219">
        <f>'Input Simworld'!C$4</f>
        <v>50000</v>
      </c>
      <c r="N9" s="215">
        <f>'Input Simworld'!D$4</f>
        <v>21085000</v>
      </c>
      <c r="Q9" s="30"/>
      <c r="R9" s="30"/>
    </row>
    <row r="10" spans="1:23" x14ac:dyDescent="0.25">
      <c r="A10" s="212">
        <v>2032</v>
      </c>
      <c r="B10" s="213">
        <f t="shared" si="3"/>
        <v>9.0109050779105585E-4</v>
      </c>
      <c r="C10" s="218">
        <f t="shared" si="0"/>
        <v>25.145026486890711</v>
      </c>
      <c r="D10" s="218">
        <f t="shared" si="1"/>
        <v>4.3498864291104687E-2</v>
      </c>
      <c r="E10" s="291">
        <f t="shared" si="4"/>
        <v>2.9149523208565142</v>
      </c>
      <c r="F10" s="173">
        <f t="shared" si="9"/>
        <v>0.25404444444444441</v>
      </c>
      <c r="G10" s="173">
        <f t="shared" si="10"/>
        <v>0.4313111111111112</v>
      </c>
      <c r="H10" s="173">
        <f t="shared" si="11"/>
        <v>0.31464444444444456</v>
      </c>
      <c r="I10" s="225">
        <f t="shared" si="6"/>
        <v>0.74052744293403705</v>
      </c>
      <c r="J10" s="4">
        <f t="shared" si="7"/>
        <v>1.2572513243445356</v>
      </c>
      <c r="K10" s="214">
        <f t="shared" si="8"/>
        <v>0.91717355357794228</v>
      </c>
      <c r="L10" s="219">
        <f>'Input Simworld'!B$4</f>
        <v>821812500</v>
      </c>
      <c r="M10" s="219">
        <f>'Input Simworld'!C$4</f>
        <v>50000</v>
      </c>
      <c r="N10" s="215">
        <f>'Input Simworld'!D$4</f>
        <v>21085000</v>
      </c>
      <c r="Q10" s="30"/>
      <c r="R10" s="30"/>
    </row>
    <row r="11" spans="1:23" x14ac:dyDescent="0.25">
      <c r="A11" s="212">
        <v>2033</v>
      </c>
      <c r="B11" s="213">
        <f t="shared" si="3"/>
        <v>8.981601554902761E-4</v>
      </c>
      <c r="C11" s="218">
        <f t="shared" si="0"/>
        <v>24.231237352121578</v>
      </c>
      <c r="D11" s="218">
        <f t="shared" si="1"/>
        <v>3.9822192507389761E-2</v>
      </c>
      <c r="E11" s="291">
        <f t="shared" si="4"/>
        <v>2.7893320394082437</v>
      </c>
      <c r="F11" s="173">
        <f t="shared" si="9"/>
        <v>0.2646222222222222</v>
      </c>
      <c r="G11" s="173">
        <f t="shared" si="10"/>
        <v>0.43435555555555566</v>
      </c>
      <c r="H11" s="173">
        <f t="shared" si="11"/>
        <v>0.30102222222222236</v>
      </c>
      <c r="I11" s="225">
        <f t="shared" si="6"/>
        <v>0.73811924278385255</v>
      </c>
      <c r="J11" s="4">
        <f t="shared" si="7"/>
        <v>1.2115618676060789</v>
      </c>
      <c r="K11" s="214">
        <f t="shared" si="8"/>
        <v>0.83965092901831306</v>
      </c>
      <c r="L11" s="219">
        <f>'Input Simworld'!B$4</f>
        <v>821812500</v>
      </c>
      <c r="M11" s="219">
        <f>'Input Simworld'!C$4</f>
        <v>50000</v>
      </c>
      <c r="N11" s="215">
        <f>'Input Simworld'!D$4</f>
        <v>21085000</v>
      </c>
      <c r="Q11" s="30"/>
      <c r="R11" s="30"/>
    </row>
    <row r="12" spans="1:23" x14ac:dyDescent="0.25">
      <c r="A12" s="212">
        <v>2034</v>
      </c>
      <c r="B12" s="213">
        <f t="shared" si="3"/>
        <v>8.9409720649604168E-4</v>
      </c>
      <c r="C12" s="218">
        <f t="shared" si="0"/>
        <v>23.357041129986726</v>
      </c>
      <c r="D12" s="218">
        <f t="shared" si="1"/>
        <v>3.639336470177261E-2</v>
      </c>
      <c r="E12" s="291">
        <f t="shared" si="4"/>
        <v>2.6699864117497394</v>
      </c>
      <c r="F12" s="173">
        <f t="shared" si="9"/>
        <v>0.2752</v>
      </c>
      <c r="G12" s="173">
        <f t="shared" si="10"/>
        <v>0.43740000000000012</v>
      </c>
      <c r="H12" s="173">
        <f t="shared" si="11"/>
        <v>0.28740000000000016</v>
      </c>
      <c r="I12" s="225">
        <f t="shared" si="6"/>
        <v>0.73478026051352829</v>
      </c>
      <c r="J12" s="4">
        <f t="shared" si="7"/>
        <v>1.1678520564993364</v>
      </c>
      <c r="K12" s="214">
        <f t="shared" si="8"/>
        <v>0.76735409473687555</v>
      </c>
      <c r="L12" s="219">
        <f>'Input Simworld'!B$4</f>
        <v>821812500</v>
      </c>
      <c r="M12" s="219">
        <f>'Input Simworld'!C$4</f>
        <v>50000</v>
      </c>
      <c r="N12" s="215">
        <f>'Input Simworld'!D$4</f>
        <v>21085000</v>
      </c>
      <c r="Q12" s="30"/>
      <c r="R12" s="30"/>
    </row>
    <row r="13" spans="1:23" x14ac:dyDescent="0.25">
      <c r="A13" s="217">
        <v>2035</v>
      </c>
      <c r="B13" s="213">
        <f t="shared" si="3"/>
        <v>8.8903496206476729E-4</v>
      </c>
      <c r="C13" s="218">
        <f t="shared" si="0"/>
        <v>22.520823152690358</v>
      </c>
      <c r="D13" s="218">
        <f t="shared" si="1"/>
        <v>3.3196149892684303E-2</v>
      </c>
      <c r="E13" s="291">
        <f t="shared" si="4"/>
        <v>2.556602022883617</v>
      </c>
      <c r="F13" s="173">
        <f t="shared" si="9"/>
        <v>0.2857777777777778</v>
      </c>
      <c r="G13" s="173">
        <f t="shared" si="10"/>
        <v>0.44044444444444458</v>
      </c>
      <c r="H13" s="173">
        <f t="shared" si="11"/>
        <v>0.27377777777777795</v>
      </c>
      <c r="I13" s="225">
        <f t="shared" si="6"/>
        <v>0.73062004476185149</v>
      </c>
      <c r="J13" s="4">
        <f t="shared" si="7"/>
        <v>1.126041157634518</v>
      </c>
      <c r="K13" s="214">
        <f t="shared" si="8"/>
        <v>0.69994082048724848</v>
      </c>
      <c r="L13" s="219">
        <f>'Input Simworld'!B$4</f>
        <v>821812500</v>
      </c>
      <c r="M13" s="219">
        <f>'Input Simworld'!C$4</f>
        <v>50000</v>
      </c>
      <c r="N13" s="215">
        <f>'Input Simworld'!D$4</f>
        <v>21085000</v>
      </c>
      <c r="Q13" s="30"/>
      <c r="R13" s="30"/>
    </row>
    <row r="14" spans="1:23" x14ac:dyDescent="0.25">
      <c r="A14" s="217">
        <v>2036</v>
      </c>
      <c r="B14" s="213">
        <f t="shared" si="3"/>
        <v>8.8309623258576715E-4</v>
      </c>
      <c r="C14" s="218">
        <f t="shared" si="0"/>
        <v>21.721031273791571</v>
      </c>
      <c r="D14" s="218">
        <f t="shared" si="1"/>
        <v>3.0215320197409253E-2</v>
      </c>
      <c r="E14" s="291">
        <f t="shared" si="4"/>
        <v>2.4488811126938423</v>
      </c>
      <c r="F14" s="173">
        <f t="shared" si="9"/>
        <v>0.29635555555555559</v>
      </c>
      <c r="G14" s="173">
        <f t="shared" si="10"/>
        <v>0.44348888888888904</v>
      </c>
      <c r="H14" s="173">
        <f t="shared" si="11"/>
        <v>0.26015555555555575</v>
      </c>
      <c r="I14" s="225">
        <f t="shared" si="6"/>
        <v>0.72573952264189079</v>
      </c>
      <c r="J14" s="4">
        <f t="shared" si="7"/>
        <v>1.0860515636895784</v>
      </c>
      <c r="K14" s="214">
        <f t="shared" si="8"/>
        <v>0.63709002636237411</v>
      </c>
      <c r="L14" s="219">
        <f>'Input Simworld'!B$4</f>
        <v>821812500</v>
      </c>
      <c r="M14" s="219">
        <f>'Input Simworld'!C$4</f>
        <v>50000</v>
      </c>
      <c r="N14" s="215">
        <f>'Input Simworld'!D$4</f>
        <v>21085000</v>
      </c>
      <c r="Q14" s="30"/>
      <c r="R14" s="30"/>
    </row>
    <row r="15" spans="1:23" x14ac:dyDescent="0.25">
      <c r="A15" s="217">
        <v>2037</v>
      </c>
      <c r="B15" s="213">
        <f t="shared" si="3"/>
        <v>8.7639405302707488E-4</v>
      </c>
      <c r="C15" s="218">
        <f t="shared" si="0"/>
        <v>20.956173650898311</v>
      </c>
      <c r="D15" s="218">
        <f t="shared" si="1"/>
        <v>2.7436591119092173E-2</v>
      </c>
      <c r="E15" s="291">
        <f t="shared" si="4"/>
        <v>2.3465407939942859</v>
      </c>
      <c r="F15" s="173">
        <f t="shared" si="9"/>
        <v>0.30693333333333339</v>
      </c>
      <c r="G15" s="173">
        <f t="shared" si="10"/>
        <v>0.4465333333333335</v>
      </c>
      <c r="H15" s="173">
        <f t="shared" si="11"/>
        <v>0.24653333333333352</v>
      </c>
      <c r="I15" s="225">
        <f t="shared" si="6"/>
        <v>0.72023158770331297</v>
      </c>
      <c r="J15" s="4">
        <f t="shared" si="7"/>
        <v>1.0478086825449155</v>
      </c>
      <c r="K15" s="214">
        <f t="shared" si="8"/>
        <v>0.57850052374605843</v>
      </c>
      <c r="L15" s="219">
        <f>'Input Simworld'!B$4</f>
        <v>821812500</v>
      </c>
      <c r="M15" s="219">
        <f>'Input Simworld'!C$4</f>
        <v>50000</v>
      </c>
      <c r="N15" s="215">
        <f>'Input Simworld'!D$4</f>
        <v>21085000</v>
      </c>
      <c r="Q15" s="30"/>
      <c r="R15" s="30"/>
    </row>
    <row r="16" spans="1:23" x14ac:dyDescent="0.25">
      <c r="A16" s="217">
        <v>2038</v>
      </c>
      <c r="B16" s="213">
        <f t="shared" si="3"/>
        <v>8.6903235308320357E-4</v>
      </c>
      <c r="C16" s="218">
        <f t="shared" si="0"/>
        <v>20.224816593880398</v>
      </c>
      <c r="D16" s="218">
        <f t="shared" si="1"/>
        <v>2.4846565296326659E-2</v>
      </c>
      <c r="E16" s="291">
        <f t="shared" si="4"/>
        <v>2.2493123096352567</v>
      </c>
      <c r="F16" s="173">
        <f t="shared" si="9"/>
        <v>0.31751111111111119</v>
      </c>
      <c r="G16" s="173">
        <f t="shared" si="10"/>
        <v>0.44957777777777796</v>
      </c>
      <c r="H16" s="173">
        <f t="shared" si="11"/>
        <v>0.23291111111111129</v>
      </c>
      <c r="I16" s="225">
        <f t="shared" si="6"/>
        <v>0.71418165066819017</v>
      </c>
      <c r="J16" s="4">
        <f t="shared" si="7"/>
        <v>1.0112408296940198</v>
      </c>
      <c r="K16" s="214">
        <f t="shared" si="8"/>
        <v>0.52388982927304761</v>
      </c>
      <c r="L16" s="219">
        <f>'Input Simworld'!B$4</f>
        <v>821812500</v>
      </c>
      <c r="M16" s="219">
        <f>'Input Simworld'!C$4</f>
        <v>50000</v>
      </c>
      <c r="N16" s="215">
        <f>'Input Simworld'!D$4</f>
        <v>21085000</v>
      </c>
      <c r="Q16" s="30"/>
      <c r="R16" s="30"/>
    </row>
    <row r="17" spans="1:20" x14ac:dyDescent="0.25">
      <c r="A17" s="217">
        <v>2039</v>
      </c>
      <c r="B17" s="213">
        <f t="shared" si="3"/>
        <v>8.6110658476507853E-4</v>
      </c>
      <c r="C17" s="218">
        <f t="shared" si="0"/>
        <v>19.525582477588422</v>
      </c>
      <c r="D17" s="218">
        <f t="shared" si="1"/>
        <v>2.2432679518398418E-2</v>
      </c>
      <c r="E17" s="291">
        <f t="shared" si="4"/>
        <v>2.1569403267171019</v>
      </c>
      <c r="F17" s="173">
        <f t="shared" si="9"/>
        <v>0.32808888888888899</v>
      </c>
      <c r="G17" s="173">
        <f t="shared" si="10"/>
        <v>0.45262222222222243</v>
      </c>
      <c r="H17" s="173">
        <f t="shared" si="11"/>
        <v>0.21928888888888906</v>
      </c>
      <c r="I17" s="225">
        <f t="shared" si="6"/>
        <v>0.70766815519225112</v>
      </c>
      <c r="J17" s="4">
        <f t="shared" si="7"/>
        <v>0.97627912387942117</v>
      </c>
      <c r="K17" s="214">
        <f t="shared" si="8"/>
        <v>0.47299304764543065</v>
      </c>
      <c r="L17" s="219">
        <f>'Input Simworld'!B$4</f>
        <v>821812500</v>
      </c>
      <c r="M17" s="219">
        <f>'Input Simworld'!C$4</f>
        <v>50000</v>
      </c>
      <c r="N17" s="215">
        <f>'Input Simworld'!D$4</f>
        <v>21085000</v>
      </c>
      <c r="Q17" s="30"/>
      <c r="R17" s="30"/>
    </row>
    <row r="18" spans="1:20" x14ac:dyDescent="0.25">
      <c r="A18" s="217">
        <v>2040</v>
      </c>
      <c r="B18" s="213">
        <f t="shared" si="3"/>
        <v>8.5270431001163304E-4</v>
      </c>
      <c r="C18" s="218">
        <f t="shared" si="0"/>
        <v>18.857147718002992</v>
      </c>
      <c r="D18" s="218">
        <f t="shared" si="1"/>
        <v>2.0183154820289435E-2</v>
      </c>
      <c r="E18" s="291">
        <f t="shared" si="4"/>
        <v>2.0691822660573864</v>
      </c>
      <c r="F18" s="173">
        <f t="shared" si="9"/>
        <v>0.33866666666666678</v>
      </c>
      <c r="G18" s="173">
        <f t="shared" si="10"/>
        <v>0.45566666666666689</v>
      </c>
      <c r="H18" s="173">
        <f t="shared" si="11"/>
        <v>0.20566666666666683</v>
      </c>
      <c r="I18" s="225">
        <f t="shared" si="6"/>
        <v>0.70076306077143513</v>
      </c>
      <c r="J18" s="4">
        <f t="shared" si="7"/>
        <v>0.94285738590014956</v>
      </c>
      <c r="K18" s="214">
        <f t="shared" si="8"/>
        <v>0.42556181938580279</v>
      </c>
      <c r="L18" s="219">
        <f>'Input Simworld'!B$4</f>
        <v>821812500</v>
      </c>
      <c r="M18" s="219">
        <f>'Input Simworld'!C$4</f>
        <v>50000</v>
      </c>
      <c r="N18" s="215">
        <f>'Input Simworld'!D$4</f>
        <v>21085000</v>
      </c>
      <c r="Q18" s="30"/>
      <c r="R18" s="30"/>
    </row>
    <row r="19" spans="1:20" x14ac:dyDescent="0.25">
      <c r="A19" s="217">
        <v>2041</v>
      </c>
      <c r="B19" s="213">
        <f t="shared" si="3"/>
        <v>8.4390575075105187E-4</v>
      </c>
      <c r="C19" s="218">
        <f t="shared" si="0"/>
        <v>18.218240810685391</v>
      </c>
      <c r="D19" s="218">
        <f t="shared" si="1"/>
        <v>1.8086949481972897E-2</v>
      </c>
      <c r="E19" s="291">
        <f t="shared" si="4"/>
        <v>1.9858076651507659</v>
      </c>
      <c r="F19" s="173">
        <f t="shared" si="9"/>
        <v>0.34924444444444458</v>
      </c>
      <c r="G19" s="173">
        <f t="shared" si="10"/>
        <v>0.45871111111111135</v>
      </c>
      <c r="H19" s="173">
        <f t="shared" si="11"/>
        <v>0.1920444444444446</v>
      </c>
      <c r="I19" s="225">
        <f t="shared" si="6"/>
        <v>0.69353229478909884</v>
      </c>
      <c r="J19" s="4">
        <f t="shared" si="7"/>
        <v>0.91091204053426955</v>
      </c>
      <c r="K19" s="214">
        <f t="shared" si="8"/>
        <v>0.38136332982739851</v>
      </c>
      <c r="L19" s="219">
        <f>'Input Simworld'!B$4</f>
        <v>821812500</v>
      </c>
      <c r="M19" s="219">
        <f>'Input Simworld'!C$4</f>
        <v>50000</v>
      </c>
      <c r="N19" s="215">
        <f>'Input Simworld'!D$4</f>
        <v>21085000</v>
      </c>
      <c r="Q19" s="30"/>
      <c r="R19" s="30"/>
    </row>
    <row r="20" spans="1:20" x14ac:dyDescent="0.25">
      <c r="A20" s="217">
        <v>2042</v>
      </c>
      <c r="B20" s="213">
        <f t="shared" si="3"/>
        <v>8.347843036968476E-4</v>
      </c>
      <c r="C20" s="218">
        <f t="shared" si="0"/>
        <v>17.607640430355222</v>
      </c>
      <c r="D20" s="218">
        <f t="shared" si="1"/>
        <v>1.6133714766373593E-2</v>
      </c>
      <c r="E20" s="291">
        <f t="shared" si="4"/>
        <v>1.9065975729486127</v>
      </c>
      <c r="F20" s="173">
        <f t="shared" si="9"/>
        <v>0.35982222222222238</v>
      </c>
      <c r="G20" s="173">
        <f t="shared" si="10"/>
        <v>0.46175555555555581</v>
      </c>
      <c r="H20" s="173">
        <f t="shared" si="11"/>
        <v>0.17842222222222237</v>
      </c>
      <c r="I20" s="225">
        <f t="shared" si="6"/>
        <v>0.68603617558186558</v>
      </c>
      <c r="J20" s="4">
        <f t="shared" si="7"/>
        <v>0.88038202151776102</v>
      </c>
      <c r="K20" s="214">
        <f t="shared" si="8"/>
        <v>0.34017937584898722</v>
      </c>
      <c r="L20" s="219">
        <f>'Input Simworld'!B$4</f>
        <v>821812500</v>
      </c>
      <c r="M20" s="219">
        <f>'Input Simworld'!C$4</f>
        <v>50000</v>
      </c>
      <c r="N20" s="215">
        <f>'Input Simworld'!D$4</f>
        <v>21085000</v>
      </c>
      <c r="Q20" s="30"/>
      <c r="R20" s="30"/>
    </row>
    <row r="21" spans="1:20" x14ac:dyDescent="0.25">
      <c r="A21" s="217">
        <v>2043</v>
      </c>
      <c r="B21" s="213">
        <f t="shared" si="3"/>
        <v>8.2540702202933594E-4</v>
      </c>
      <c r="C21" s="218">
        <f t="shared" si="0"/>
        <v>17.024173590382379</v>
      </c>
      <c r="D21" s="218">
        <f t="shared" si="1"/>
        <v>1.4313753239668676E-2</v>
      </c>
      <c r="E21" s="291">
        <f t="shared" si="4"/>
        <v>1.8313439748690157</v>
      </c>
      <c r="F21" s="173">
        <f t="shared" si="9"/>
        <v>0.37040000000000017</v>
      </c>
      <c r="G21" s="173">
        <f t="shared" si="10"/>
        <v>0.46480000000000027</v>
      </c>
      <c r="H21" s="173">
        <f t="shared" si="11"/>
        <v>0.16480000000000014</v>
      </c>
      <c r="I21" s="225">
        <f t="shared" si="6"/>
        <v>0.6783298082914837</v>
      </c>
      <c r="J21" s="4">
        <f t="shared" si="7"/>
        <v>0.85120867951911894</v>
      </c>
      <c r="K21" s="214">
        <f t="shared" si="8"/>
        <v>0.30180548705841403</v>
      </c>
      <c r="L21" s="219">
        <f>'Input Simworld'!B$4</f>
        <v>821812500</v>
      </c>
      <c r="M21" s="219">
        <f>'Input Simworld'!C$4</f>
        <v>50000</v>
      </c>
      <c r="N21" s="215">
        <f>'Input Simworld'!D$4</f>
        <v>21085000</v>
      </c>
      <c r="Q21" s="30"/>
      <c r="R21" s="30"/>
    </row>
    <row r="22" spans="1:20" x14ac:dyDescent="0.25">
      <c r="A22" s="217">
        <v>2044</v>
      </c>
      <c r="B22" s="213">
        <f t="shared" si="3"/>
        <v>8.1583506598624153E-4</v>
      </c>
      <c r="C22" s="218">
        <f t="shared" si="0"/>
        <v>16.466713860949568</v>
      </c>
      <c r="D22" s="218">
        <f t="shared" si="1"/>
        <v>1.2617979526387213E-2</v>
      </c>
      <c r="E22" s="291">
        <f t="shared" si="4"/>
        <v>1.7598492465271698</v>
      </c>
      <c r="F22" s="173">
        <f t="shared" si="9"/>
        <v>0.38097777777777797</v>
      </c>
      <c r="G22" s="173">
        <f t="shared" si="10"/>
        <v>0.46784444444444473</v>
      </c>
      <c r="H22" s="173">
        <f t="shared" si="11"/>
        <v>0.15117777777777791</v>
      </c>
      <c r="I22" s="225">
        <f t="shared" si="6"/>
        <v>0.67046345516581807</v>
      </c>
      <c r="J22" s="4">
        <f t="shared" si="7"/>
        <v>0.82333569304747845</v>
      </c>
      <c r="K22" s="214">
        <f t="shared" si="8"/>
        <v>0.26605009831387438</v>
      </c>
      <c r="L22" s="219">
        <f>'Input Simworld'!B$4</f>
        <v>821812500</v>
      </c>
      <c r="M22" s="219">
        <f>'Input Simworld'!C$4</f>
        <v>50000</v>
      </c>
      <c r="N22" s="215">
        <f>'Input Simworld'!D$4</f>
        <v>21085000</v>
      </c>
      <c r="Q22" s="30"/>
      <c r="R22" s="30"/>
    </row>
    <row r="23" spans="1:20" x14ac:dyDescent="0.25">
      <c r="A23" s="217">
        <v>2045</v>
      </c>
      <c r="B23" s="213">
        <f t="shared" si="3"/>
        <v>8.0612412426659796E-4</v>
      </c>
      <c r="C23" s="218">
        <f t="shared" si="0"/>
        <v>15.934179644616055</v>
      </c>
      <c r="D23" s="218">
        <f t="shared" si="1"/>
        <v>1.1037883360063581E-2</v>
      </c>
      <c r="E23" s="291">
        <f t="shared" si="4"/>
        <v>1.6919256347515859</v>
      </c>
      <c r="F23" s="173">
        <f t="shared" si="9"/>
        <v>0.39155555555555577</v>
      </c>
      <c r="G23" s="173">
        <f t="shared" si="10"/>
        <v>0.47088888888888919</v>
      </c>
      <c r="H23" s="173">
        <f t="shared" si="11"/>
        <v>0.13755555555555568</v>
      </c>
      <c r="I23" s="225">
        <f t="shared" si="6"/>
        <v>0.66248288187384352</v>
      </c>
      <c r="J23" s="4">
        <f t="shared" si="7"/>
        <v>0.79670898223080278</v>
      </c>
      <c r="K23" s="214">
        <f t="shared" si="8"/>
        <v>0.23273377064694059</v>
      </c>
      <c r="L23" s="219">
        <f>'Input Simworld'!B$4</f>
        <v>821812500</v>
      </c>
      <c r="M23" s="219">
        <f>'Input Simworld'!C$4</f>
        <v>50000</v>
      </c>
      <c r="N23" s="215">
        <f>'Input Simworld'!D$4</f>
        <v>21085000</v>
      </c>
      <c r="Q23" s="30"/>
      <c r="R23" s="30"/>
    </row>
    <row r="24" spans="1:20" x14ac:dyDescent="0.25">
      <c r="A24" s="217">
        <v>2046</v>
      </c>
      <c r="B24" s="213">
        <f t="shared" si="3"/>
        <v>7.9632480803946894E-4</v>
      </c>
      <c r="C24" s="218">
        <f t="shared" si="0"/>
        <v>15.425532507994063</v>
      </c>
      <c r="D24" s="218">
        <f t="shared" si="1"/>
        <v>9.5654947980354458E-3</v>
      </c>
      <c r="E24" s="291">
        <f t="shared" si="4"/>
        <v>1.6273947645232156</v>
      </c>
      <c r="F24" s="173">
        <f t="shared" si="9"/>
        <v>0.40213333333333356</v>
      </c>
      <c r="G24" s="173">
        <f t="shared" si="10"/>
        <v>0.47393333333333365</v>
      </c>
      <c r="H24" s="173">
        <f t="shared" si="11"/>
        <v>0.12393333333333345</v>
      </c>
      <c r="I24" s="225">
        <f t="shared" si="6"/>
        <v>0.65442968130693613</v>
      </c>
      <c r="J24" s="4">
        <f t="shared" si="7"/>
        <v>0.77127662539970321</v>
      </c>
      <c r="K24" s="214">
        <f t="shared" si="8"/>
        <v>0.20168845781657738</v>
      </c>
      <c r="L24" s="219">
        <f>'Input Simworld'!B$4</f>
        <v>821812500</v>
      </c>
      <c r="M24" s="219">
        <f>'Input Simworld'!C$4</f>
        <v>50000</v>
      </c>
      <c r="N24" s="215">
        <f>'Input Simworld'!D$4</f>
        <v>21085000</v>
      </c>
      <c r="Q24" s="30"/>
      <c r="R24" s="30"/>
    </row>
    <row r="25" spans="1:20" x14ac:dyDescent="0.25">
      <c r="A25" s="217">
        <v>2047</v>
      </c>
      <c r="B25" s="213">
        <f t="shared" si="3"/>
        <v>7.8648301924285138E-4</v>
      </c>
      <c r="C25" s="218">
        <f t="shared" si="0"/>
        <v>14.939775568234476</v>
      </c>
      <c r="D25" s="218">
        <f t="shared" si="1"/>
        <v>8.1933514763773575E-3</v>
      </c>
      <c r="E25" s="291">
        <f t="shared" si="4"/>
        <v>1.5660871705426551</v>
      </c>
      <c r="F25" s="173">
        <f t="shared" si="9"/>
        <v>0.41271111111111136</v>
      </c>
      <c r="G25" s="173">
        <f t="shared" si="10"/>
        <v>0.47697777777777811</v>
      </c>
      <c r="H25" s="173">
        <f t="shared" si="11"/>
        <v>0.11031111111111122</v>
      </c>
      <c r="I25" s="225">
        <f t="shared" si="6"/>
        <v>0.64634157625151578</v>
      </c>
      <c r="J25" s="4">
        <f t="shared" si="7"/>
        <v>0.74698877841172384</v>
      </c>
      <c r="K25" s="214">
        <f t="shared" si="8"/>
        <v>0.1727568158794166</v>
      </c>
      <c r="L25" s="219">
        <f>'Input Simworld'!B$4</f>
        <v>821812500</v>
      </c>
      <c r="M25" s="219">
        <f>'Input Simworld'!C$4</f>
        <v>50000</v>
      </c>
      <c r="N25" s="215">
        <f>'Input Simworld'!D$4</f>
        <v>21085000</v>
      </c>
      <c r="Q25" s="30"/>
      <c r="R25" s="30"/>
    </row>
    <row r="26" spans="1:20" x14ac:dyDescent="0.25">
      <c r="A26" s="217">
        <v>2048</v>
      </c>
      <c r="B26" s="213">
        <f t="shared" si="3"/>
        <v>7.7664029475811081E-4</v>
      </c>
      <c r="C26" s="218">
        <f t="shared" si="0"/>
        <v>14.475951933008901</v>
      </c>
      <c r="D26" s="218">
        <f t="shared" si="1"/>
        <v>6.914467787949961E-3</v>
      </c>
      <c r="E26" s="291">
        <f t="shared" si="4"/>
        <v>1.507841852195269</v>
      </c>
      <c r="F26" s="173">
        <f t="shared" si="9"/>
        <v>0.42328888888888916</v>
      </c>
      <c r="G26" s="173">
        <f t="shared" si="10"/>
        <v>0.48002222222222257</v>
      </c>
      <c r="H26" s="173">
        <f t="shared" si="11"/>
        <v>9.6688888888888991E-2</v>
      </c>
      <c r="I26" s="225">
        <f t="shared" si="6"/>
        <v>0.63825270223590003</v>
      </c>
      <c r="J26" s="4">
        <f t="shared" si="7"/>
        <v>0.72379759665044507</v>
      </c>
      <c r="K26" s="214">
        <f t="shared" si="8"/>
        <v>0.14579155330892493</v>
      </c>
      <c r="L26" s="219">
        <f>'Input Simworld'!B$4</f>
        <v>821812500</v>
      </c>
      <c r="M26" s="219">
        <f>'Input Simworld'!C$4</f>
        <v>50000</v>
      </c>
      <c r="N26" s="215">
        <f>'Input Simworld'!D$4</f>
        <v>21085000</v>
      </c>
      <c r="Q26" s="30"/>
      <c r="R26" s="30"/>
    </row>
    <row r="27" spans="1:20" x14ac:dyDescent="0.25">
      <c r="A27" s="217">
        <v>2049</v>
      </c>
      <c r="B27" s="213">
        <f t="shared" si="3"/>
        <v>7.6683412795107637E-4</v>
      </c>
      <c r="C27" s="218">
        <f t="shared" si="0"/>
        <v>14.033143192669481</v>
      </c>
      <c r="D27" s="218">
        <f t="shared" si="1"/>
        <v>5.7223058731449882E-3</v>
      </c>
      <c r="E27" s="291">
        <f t="shared" si="4"/>
        <v>1.4525058507455291</v>
      </c>
      <c r="F27" s="173">
        <f t="shared" si="9"/>
        <v>0.43386666666666696</v>
      </c>
      <c r="G27" s="173">
        <f t="shared" si="10"/>
        <v>0.48306666666666703</v>
      </c>
      <c r="H27" s="173">
        <f t="shared" si="11"/>
        <v>8.3066666666666761E-2</v>
      </c>
      <c r="I27" s="225">
        <f t="shared" si="6"/>
        <v>0.63019387177679398</v>
      </c>
      <c r="J27" s="4">
        <f t="shared" si="7"/>
        <v>0.70165715963347408</v>
      </c>
      <c r="K27" s="214">
        <f t="shared" si="8"/>
        <v>0.12065481933526208</v>
      </c>
      <c r="L27" s="219">
        <f>'Input Simworld'!B$4</f>
        <v>821812500</v>
      </c>
      <c r="M27" s="219">
        <f>'Input Simworld'!C$4</f>
        <v>50000</v>
      </c>
      <c r="N27" s="215">
        <f>'Input Simworld'!D$4</f>
        <v>21085000</v>
      </c>
      <c r="Q27" s="30"/>
      <c r="R27" s="30"/>
    </row>
    <row r="28" spans="1:20" ht="14.45" customHeight="1" x14ac:dyDescent="0.25">
      <c r="A28" s="217">
        <v>2050</v>
      </c>
      <c r="B28" s="213">
        <f t="shared" si="3"/>
        <v>7.5709826898213279E-4</v>
      </c>
      <c r="C28" s="218">
        <f t="shared" si="0"/>
        <v>13.610467963266103</v>
      </c>
      <c r="D28" s="218">
        <f t="shared" si="1"/>
        <v>4.6107483191388894E-3</v>
      </c>
      <c r="E28" s="291">
        <f t="shared" si="4"/>
        <v>1.3999338476502277</v>
      </c>
      <c r="F28" s="280">
        <v>0.44444444444444448</v>
      </c>
      <c r="G28" s="280">
        <v>0.4861111111111111</v>
      </c>
      <c r="H28" s="280">
        <v>6.9444444444444364E-2</v>
      </c>
      <c r="I28" s="225">
        <f t="shared" si="6"/>
        <v>0.622192821177879</v>
      </c>
      <c r="J28" s="4">
        <f t="shared" si="7"/>
        <v>0.68052339816330509</v>
      </c>
      <c r="K28" s="214">
        <f t="shared" si="8"/>
        <v>9.7217628309043472E-2</v>
      </c>
      <c r="L28" s="219">
        <f>'Input Simworld'!B$4</f>
        <v>821812500</v>
      </c>
      <c r="M28" s="219">
        <f>'Input Simworld'!C$4</f>
        <v>50000</v>
      </c>
      <c r="N28" s="215">
        <f>'Input Simworld'!D$4</f>
        <v>21085000</v>
      </c>
      <c r="Q28" s="30"/>
      <c r="R28" s="30"/>
      <c r="S28" s="204"/>
    </row>
    <row r="29" spans="1:20" x14ac:dyDescent="0.25">
      <c r="A29" s="217">
        <v>2051</v>
      </c>
      <c r="B29" s="213">
        <f t="shared" si="3"/>
        <v>7.3008693612428672E-4</v>
      </c>
      <c r="C29" s="218">
        <f t="shared" si="0"/>
        <v>13.124881222985884</v>
      </c>
      <c r="D29" s="218">
        <f t="shared" si="1"/>
        <v>4.4462485934435008E-3</v>
      </c>
      <c r="E29" s="291">
        <f t="shared" si="4"/>
        <v>1.349987782935691</v>
      </c>
      <c r="F29" s="173">
        <f>F28</f>
        <v>0.44444444444444448</v>
      </c>
      <c r="G29" s="173">
        <f t="shared" ref="G29:H29" si="12">G28</f>
        <v>0.4861111111111111</v>
      </c>
      <c r="H29" s="173">
        <f t="shared" si="12"/>
        <v>6.9444444444444364E-2</v>
      </c>
      <c r="I29" s="225">
        <f t="shared" si="6"/>
        <v>0.59999457019364044</v>
      </c>
      <c r="J29" s="4">
        <f t="shared" si="7"/>
        <v>0.65624406114929423</v>
      </c>
      <c r="K29" s="214">
        <f t="shared" si="8"/>
        <v>9.3749151592756208E-2</v>
      </c>
      <c r="L29" s="219">
        <f>'Input Simworld'!B$4</f>
        <v>821812500</v>
      </c>
      <c r="M29" s="219">
        <f>'Input Simworld'!C$4</f>
        <v>50000</v>
      </c>
      <c r="N29" s="215">
        <f>'Input Simworld'!D$4</f>
        <v>21085000</v>
      </c>
      <c r="Q29" s="30"/>
      <c r="R29" s="30"/>
    </row>
    <row r="30" spans="1:20" x14ac:dyDescent="0.25">
      <c r="A30" s="217">
        <v>2052</v>
      </c>
      <c r="B30" s="213">
        <f t="shared" si="3"/>
        <v>7.0442480229807101E-4</v>
      </c>
      <c r="C30" s="218">
        <f t="shared" si="0"/>
        <v>12.663549233969015</v>
      </c>
      <c r="D30" s="218">
        <f t="shared" si="1"/>
        <v>4.2899655252444189E-3</v>
      </c>
      <c r="E30" s="291">
        <f t="shared" si="4"/>
        <v>1.3025364926368128</v>
      </c>
      <c r="F30" s="173">
        <f t="shared" ref="F30:F83" si="13">F29</f>
        <v>0.44444444444444448</v>
      </c>
      <c r="G30" s="173">
        <f t="shared" ref="G30:G83" si="14">G29</f>
        <v>0.4861111111111111</v>
      </c>
      <c r="H30" s="173">
        <f t="shared" ref="H30:H83" si="15">H29</f>
        <v>6.9444444444444364E-2</v>
      </c>
      <c r="I30" s="225">
        <f t="shared" si="6"/>
        <v>0.57890510783858351</v>
      </c>
      <c r="J30" s="4">
        <f t="shared" si="7"/>
        <v>0.63317746169845068</v>
      </c>
      <c r="K30" s="214">
        <f t="shared" si="8"/>
        <v>9.0453923099778566E-2</v>
      </c>
      <c r="L30" s="219">
        <f>'Input Simworld'!B$4</f>
        <v>821812500</v>
      </c>
      <c r="M30" s="219">
        <f>'Input Simworld'!C$4</f>
        <v>50000</v>
      </c>
      <c r="N30" s="215">
        <f>'Input Simworld'!D$4</f>
        <v>21085000</v>
      </c>
      <c r="Q30" s="30"/>
      <c r="R30" s="30"/>
      <c r="S30" s="203"/>
      <c r="T30" s="203"/>
    </row>
    <row r="31" spans="1:20" x14ac:dyDescent="0.25">
      <c r="A31" s="217">
        <v>2053</v>
      </c>
      <c r="B31" s="213">
        <f t="shared" si="3"/>
        <v>6.8004447586322337E-4</v>
      </c>
      <c r="C31" s="218">
        <f t="shared" si="0"/>
        <v>12.225260486695054</v>
      </c>
      <c r="D31" s="218">
        <f t="shared" si="1"/>
        <v>4.1414886976845547E-3</v>
      </c>
      <c r="E31" s="291">
        <f t="shared" si="4"/>
        <v>1.2574553643457769</v>
      </c>
      <c r="F31" s="173">
        <f t="shared" si="13"/>
        <v>0.44444444444444448</v>
      </c>
      <c r="G31" s="173">
        <f t="shared" si="14"/>
        <v>0.4861111111111111</v>
      </c>
      <c r="H31" s="173">
        <f t="shared" si="15"/>
        <v>6.9444444444444364E-2</v>
      </c>
      <c r="I31" s="225">
        <f t="shared" si="6"/>
        <v>0.55886905082034533</v>
      </c>
      <c r="J31" s="4">
        <f t="shared" si="7"/>
        <v>0.61126302433475266</v>
      </c>
      <c r="K31" s="214">
        <f t="shared" si="8"/>
        <v>8.7323289190678846E-2</v>
      </c>
      <c r="L31" s="219">
        <f>'Input Simworld'!B$4</f>
        <v>821812500</v>
      </c>
      <c r="M31" s="219">
        <f>'Input Simworld'!C$4</f>
        <v>50000</v>
      </c>
      <c r="N31" s="215">
        <f>'Input Simworld'!D$4</f>
        <v>21085000</v>
      </c>
    </row>
    <row r="32" spans="1:20" x14ac:dyDescent="0.25">
      <c r="A32" s="217">
        <v>2054</v>
      </c>
      <c r="B32" s="213">
        <f t="shared" si="3"/>
        <v>6.568819313493877E-4</v>
      </c>
      <c r="C32" s="218">
        <f t="shared" si="0"/>
        <v>11.808863985779627</v>
      </c>
      <c r="D32" s="218">
        <f t="shared" si="1"/>
        <v>4.0004281939698544E-3</v>
      </c>
      <c r="E32" s="291">
        <f t="shared" si="4"/>
        <v>1.2146260099659045</v>
      </c>
      <c r="F32" s="173">
        <f t="shared" si="13"/>
        <v>0.44444444444444448</v>
      </c>
      <c r="G32" s="173">
        <f t="shared" si="14"/>
        <v>0.4861111111111111</v>
      </c>
      <c r="H32" s="173">
        <f t="shared" si="15"/>
        <v>6.9444444444444364E-2</v>
      </c>
      <c r="I32" s="225">
        <f t="shared" si="6"/>
        <v>0.53983378220706868</v>
      </c>
      <c r="J32" s="4">
        <f t="shared" si="7"/>
        <v>0.59044319928898137</v>
      </c>
      <c r="K32" s="214">
        <f t="shared" si="8"/>
        <v>8.4349028469854384E-2</v>
      </c>
      <c r="L32" s="219">
        <f>'Input Simworld'!B$4</f>
        <v>821812500</v>
      </c>
      <c r="M32" s="219">
        <f>'Input Simworld'!C$4</f>
        <v>50000</v>
      </c>
      <c r="N32" s="215">
        <f>'Input Simworld'!D$4</f>
        <v>21085000</v>
      </c>
    </row>
    <row r="33" spans="1:14" x14ac:dyDescent="0.25">
      <c r="A33" s="217">
        <v>2055</v>
      </c>
      <c r="B33" s="213">
        <f t="shared" si="3"/>
        <v>6.3487634131805112E-4</v>
      </c>
      <c r="C33" s="218">
        <f t="shared" si="0"/>
        <v>11.413266227331517</v>
      </c>
      <c r="D33" s="218">
        <f t="shared" si="1"/>
        <v>3.8664135734040803E-3</v>
      </c>
      <c r="E33" s="291">
        <f t="shared" si="4"/>
        <v>1.1739359548112418</v>
      </c>
      <c r="F33" s="173">
        <f t="shared" si="13"/>
        <v>0.44444444444444448</v>
      </c>
      <c r="G33" s="173">
        <f t="shared" si="14"/>
        <v>0.4861111111111111</v>
      </c>
      <c r="H33" s="173">
        <f t="shared" si="15"/>
        <v>6.9444444444444364E-2</v>
      </c>
      <c r="I33" s="225">
        <f t="shared" si="6"/>
        <v>0.52174931324944085</v>
      </c>
      <c r="J33" s="4">
        <f t="shared" si="7"/>
        <v>0.57066331136657589</v>
      </c>
      <c r="K33" s="214">
        <f t="shared" si="8"/>
        <v>8.1523330195225036E-2</v>
      </c>
      <c r="L33" s="219">
        <f>'Input Simworld'!B$4</f>
        <v>821812500</v>
      </c>
      <c r="M33" s="219">
        <f>'Input Simworld'!C$4</f>
        <v>50000</v>
      </c>
      <c r="N33" s="215">
        <f>'Input Simworld'!D$4</f>
        <v>21085000</v>
      </c>
    </row>
    <row r="34" spans="1:14" x14ac:dyDescent="0.25">
      <c r="A34" s="217">
        <v>2056</v>
      </c>
      <c r="B34" s="213">
        <f t="shared" si="3"/>
        <v>6.1396991662287094E-4</v>
      </c>
      <c r="C34" s="218">
        <f t="shared" si="0"/>
        <v>11.037428327288849</v>
      </c>
      <c r="D34" s="218">
        <f t="shared" si="1"/>
        <v>3.7390928985700182E-3</v>
      </c>
      <c r="E34" s="291">
        <f t="shared" si="4"/>
        <v>1.1352783422354245</v>
      </c>
      <c r="F34" s="173">
        <f t="shared" si="13"/>
        <v>0.44444444444444448</v>
      </c>
      <c r="G34" s="173">
        <f t="shared" si="14"/>
        <v>0.4861111111111111</v>
      </c>
      <c r="H34" s="173">
        <f t="shared" si="15"/>
        <v>6.9444444444444364E-2</v>
      </c>
      <c r="I34" s="225">
        <f t="shared" si="6"/>
        <v>0.50456815210463313</v>
      </c>
      <c r="J34" s="4">
        <f t="shared" si="7"/>
        <v>0.55187141636444248</v>
      </c>
      <c r="K34" s="214">
        <f t="shared" si="8"/>
        <v>7.8838773766348832E-2</v>
      </c>
      <c r="L34" s="219">
        <f>'Input Simworld'!B$4</f>
        <v>821812500</v>
      </c>
      <c r="M34" s="219">
        <f>'Input Simworld'!C$4</f>
        <v>50000</v>
      </c>
      <c r="N34" s="215">
        <f>'Input Simworld'!D$4</f>
        <v>21085000</v>
      </c>
    </row>
    <row r="35" spans="1:14" x14ac:dyDescent="0.25">
      <c r="A35" s="217">
        <v>2057</v>
      </c>
      <c r="B35" s="213">
        <f t="shared" ref="B35:B52" si="16">I35*1000000/L35</f>
        <v>5.9410775464889857E-4</v>
      </c>
      <c r="C35" s="218">
        <f t="shared" ref="C35:C52" si="17">J35*1000000/M35</f>
        <v>10.68036329319308</v>
      </c>
      <c r="D35" s="218">
        <f t="shared" ref="D35:D52" si="18">K35*1000000/N35</f>
        <v>3.6181318111023638E-3</v>
      </c>
      <c r="E35" s="291">
        <f t="shared" si="4"/>
        <v>1.0985516530141455</v>
      </c>
      <c r="F35" s="173">
        <f t="shared" si="13"/>
        <v>0.44444444444444448</v>
      </c>
      <c r="G35" s="173">
        <f t="shared" si="14"/>
        <v>0.4861111111111111</v>
      </c>
      <c r="H35" s="173">
        <f t="shared" si="15"/>
        <v>6.9444444444444364E-2</v>
      </c>
      <c r="I35" s="225">
        <f t="shared" si="6"/>
        <v>0.48824517911739801</v>
      </c>
      <c r="J35" s="4">
        <f t="shared" si="7"/>
        <v>0.53401816465965402</v>
      </c>
      <c r="K35" s="214">
        <f t="shared" si="8"/>
        <v>7.6288309237093344E-2</v>
      </c>
      <c r="L35" s="219">
        <f>'Input Simworld'!B$4</f>
        <v>821812500</v>
      </c>
      <c r="M35" s="219">
        <f>'Input Simworld'!C$4</f>
        <v>50000</v>
      </c>
      <c r="N35" s="215">
        <f>'Input Simworld'!D$4</f>
        <v>21085000</v>
      </c>
    </row>
    <row r="36" spans="1:14" x14ac:dyDescent="0.25">
      <c r="A36" s="217">
        <v>2058</v>
      </c>
      <c r="B36" s="213">
        <f t="shared" si="16"/>
        <v>5.7523769513215782E-4</v>
      </c>
      <c r="C36" s="218">
        <f t="shared" si="17"/>
        <v>10.341133432236171</v>
      </c>
      <c r="D36" s="218">
        <f t="shared" si="18"/>
        <v>3.5032126536251765E-3</v>
      </c>
      <c r="E36" s="291">
        <f t="shared" si="4"/>
        <v>1.0636594387442919</v>
      </c>
      <c r="F36" s="173">
        <f t="shared" si="13"/>
        <v>0.44444444444444448</v>
      </c>
      <c r="G36" s="173">
        <f t="shared" si="14"/>
        <v>0.4861111111111111</v>
      </c>
      <c r="H36" s="173">
        <f t="shared" si="15"/>
        <v>6.9444444444444364E-2</v>
      </c>
      <c r="I36" s="225">
        <f t="shared" si="6"/>
        <v>0.47273752833079646</v>
      </c>
      <c r="J36" s="4">
        <f t="shared" si="7"/>
        <v>0.51705667161180857</v>
      </c>
      <c r="K36" s="214">
        <f t="shared" si="8"/>
        <v>7.3865238801686856E-2</v>
      </c>
      <c r="L36" s="219">
        <f>'Input Simworld'!B$4</f>
        <v>821812500</v>
      </c>
      <c r="M36" s="219">
        <f>'Input Simworld'!C$4</f>
        <v>50000</v>
      </c>
      <c r="N36" s="215">
        <f>'Input Simworld'!D$4</f>
        <v>21085000</v>
      </c>
    </row>
    <row r="37" spans="1:14" x14ac:dyDescent="0.25">
      <c r="A37" s="217">
        <v>2059</v>
      </c>
      <c r="B37" s="213">
        <f t="shared" si="16"/>
        <v>5.5731018318094328E-4</v>
      </c>
      <c r="C37" s="218">
        <f t="shared" si="17"/>
        <v>10.018847888774134</v>
      </c>
      <c r="D37" s="218">
        <f t="shared" si="18"/>
        <v>3.3940336355479934E-3</v>
      </c>
      <c r="E37" s="291">
        <f t="shared" si="4"/>
        <v>1.0305100685596251</v>
      </c>
      <c r="F37" s="173">
        <f t="shared" si="13"/>
        <v>0.44444444444444448</v>
      </c>
      <c r="G37" s="173">
        <f t="shared" si="14"/>
        <v>0.4861111111111111</v>
      </c>
      <c r="H37" s="173">
        <f t="shared" si="15"/>
        <v>6.9444444444444364E-2</v>
      </c>
      <c r="I37" s="225">
        <f t="shared" si="6"/>
        <v>0.45800447491538898</v>
      </c>
      <c r="J37" s="4">
        <f t="shared" si="7"/>
        <v>0.5009423944387067</v>
      </c>
      <c r="K37" s="214">
        <f t="shared" si="8"/>
        <v>7.1563199205529435E-2</v>
      </c>
      <c r="L37" s="219">
        <f>'Input Simworld'!B$4</f>
        <v>821812500</v>
      </c>
      <c r="M37" s="219">
        <f>'Input Simworld'!C$4</f>
        <v>50000</v>
      </c>
      <c r="N37" s="215">
        <f>'Input Simworld'!D$4</f>
        <v>21085000</v>
      </c>
    </row>
    <row r="38" spans="1:14" x14ac:dyDescent="0.25">
      <c r="A38" s="217">
        <v>2060</v>
      </c>
      <c r="B38" s="213">
        <f t="shared" si="16"/>
        <v>5.4027813913912117E-4</v>
      </c>
      <c r="C38" s="218">
        <f t="shared" si="17"/>
        <v>9.7126603048402593</v>
      </c>
      <c r="D38" s="218">
        <f t="shared" si="18"/>
        <v>3.2903080405299124E-3</v>
      </c>
      <c r="E38" s="291">
        <f t="shared" si="4"/>
        <v>0.99901648849785529</v>
      </c>
      <c r="F38" s="173">
        <f t="shared" si="13"/>
        <v>0.44444444444444448</v>
      </c>
      <c r="G38" s="173">
        <f t="shared" si="14"/>
        <v>0.4861111111111111</v>
      </c>
      <c r="H38" s="173">
        <f t="shared" si="15"/>
        <v>6.9444444444444364E-2</v>
      </c>
      <c r="I38" s="225">
        <f t="shared" si="6"/>
        <v>0.44400732822126904</v>
      </c>
      <c r="J38" s="4">
        <f t="shared" si="7"/>
        <v>0.48563301524201297</v>
      </c>
      <c r="K38" s="214">
        <f t="shared" si="8"/>
        <v>6.9376145034573206E-2</v>
      </c>
      <c r="L38" s="219">
        <f>'Input Simworld'!B$4</f>
        <v>821812500</v>
      </c>
      <c r="M38" s="219">
        <f>'Input Simworld'!C$4</f>
        <v>50000</v>
      </c>
      <c r="N38" s="215">
        <f>'Input Simworld'!D$4</f>
        <v>21085000</v>
      </c>
    </row>
    <row r="39" spans="1:14" x14ac:dyDescent="0.25">
      <c r="A39" s="217">
        <v>2061</v>
      </c>
      <c r="B39" s="213">
        <f t="shared" si="16"/>
        <v>5.2409683494967314E-4</v>
      </c>
      <c r="C39" s="218">
        <f t="shared" si="17"/>
        <v>9.4217665975142104</v>
      </c>
      <c r="D39" s="218">
        <f t="shared" si="18"/>
        <v>3.1917634735303367E-3</v>
      </c>
      <c r="E39" s="291">
        <f t="shared" si="4"/>
        <v>0.96909599288717596</v>
      </c>
      <c r="F39" s="173">
        <f t="shared" si="13"/>
        <v>0.44444444444444448</v>
      </c>
      <c r="G39" s="173">
        <f t="shared" si="14"/>
        <v>0.4861111111111111</v>
      </c>
      <c r="H39" s="173">
        <f t="shared" si="15"/>
        <v>6.9444444444444364E-2</v>
      </c>
      <c r="I39" s="225">
        <f t="shared" si="6"/>
        <v>0.43070933017207824</v>
      </c>
      <c r="J39" s="4">
        <f t="shared" si="7"/>
        <v>0.47108832987571053</v>
      </c>
      <c r="K39" s="214">
        <f t="shared" si="8"/>
        <v>6.7298332839387145E-2</v>
      </c>
      <c r="L39" s="219">
        <f>'Input Simworld'!B$4</f>
        <v>821812500</v>
      </c>
      <c r="M39" s="219">
        <f>'Input Simworld'!C$4</f>
        <v>50000</v>
      </c>
      <c r="N39" s="215">
        <f>'Input Simworld'!D$4</f>
        <v>21085000</v>
      </c>
    </row>
    <row r="40" spans="1:14" x14ac:dyDescent="0.25">
      <c r="A40" s="217">
        <v>2062</v>
      </c>
      <c r="B40" s="213">
        <f t="shared" si="16"/>
        <v>5.0872377669380453E-4</v>
      </c>
      <c r="C40" s="218">
        <f t="shared" si="17"/>
        <v>9.145402847310125</v>
      </c>
      <c r="D40" s="218">
        <f t="shared" si="18"/>
        <v>3.0981411454690587E-3</v>
      </c>
      <c r="E40" s="291">
        <f t="shared" si="4"/>
        <v>0.94067000715189864</v>
      </c>
      <c r="F40" s="173">
        <f t="shared" si="13"/>
        <v>0.44444444444444448</v>
      </c>
      <c r="G40" s="173">
        <f t="shared" si="14"/>
        <v>0.4861111111111111</v>
      </c>
      <c r="H40" s="173">
        <f t="shared" si="15"/>
        <v>6.9444444444444364E-2</v>
      </c>
      <c r="I40" s="225">
        <f t="shared" si="6"/>
        <v>0.41807555873417718</v>
      </c>
      <c r="J40" s="4">
        <f t="shared" si="7"/>
        <v>0.45727014236550628</v>
      </c>
      <c r="K40" s="214">
        <f t="shared" si="8"/>
        <v>6.5324306052215106E-2</v>
      </c>
      <c r="L40" s="219">
        <f>'Input Simworld'!B$4</f>
        <v>821812500</v>
      </c>
      <c r="M40" s="219">
        <f>'Input Simworld'!C$4</f>
        <v>50000</v>
      </c>
      <c r="N40" s="215">
        <f>'Input Simworld'!D$4</f>
        <v>21085000</v>
      </c>
    </row>
    <row r="41" spans="1:14" x14ac:dyDescent="0.25">
      <c r="A41" s="217">
        <v>2063</v>
      </c>
      <c r="B41" s="213">
        <f t="shared" si="16"/>
        <v>4.9411859299715018E-4</v>
      </c>
      <c r="C41" s="218">
        <f t="shared" si="17"/>
        <v>8.8828432920384177</v>
      </c>
      <c r="D41" s="218">
        <f t="shared" si="18"/>
        <v>3.0091951936171302E-3</v>
      </c>
      <c r="E41" s="291">
        <f t="shared" si="4"/>
        <v>0.91366388146680866</v>
      </c>
      <c r="F41" s="173">
        <f t="shared" si="13"/>
        <v>0.44444444444444448</v>
      </c>
      <c r="G41" s="173">
        <f t="shared" si="14"/>
        <v>0.4861111111111111</v>
      </c>
      <c r="H41" s="173">
        <f t="shared" si="15"/>
        <v>6.9444444444444364E-2</v>
      </c>
      <c r="I41" s="225">
        <f t="shared" si="6"/>
        <v>0.40607283620747053</v>
      </c>
      <c r="J41" s="4">
        <f t="shared" si="7"/>
        <v>0.44414216460192085</v>
      </c>
      <c r="K41" s="214">
        <f t="shared" si="8"/>
        <v>6.3448880657417189E-2</v>
      </c>
      <c r="L41" s="219">
        <f>'Input Simworld'!B$4</f>
        <v>821812500</v>
      </c>
      <c r="M41" s="219">
        <f>'Input Simworld'!C$4</f>
        <v>50000</v>
      </c>
      <c r="N41" s="215">
        <f>'Input Simworld'!D$4</f>
        <v>21085000</v>
      </c>
    </row>
    <row r="42" spans="1:14" x14ac:dyDescent="0.25">
      <c r="A42" s="217">
        <v>2064</v>
      </c>
      <c r="B42" s="213">
        <f t="shared" si="16"/>
        <v>4.8024292901001971E-4</v>
      </c>
      <c r="C42" s="218">
        <f t="shared" si="17"/>
        <v>8.6333984208729007</v>
      </c>
      <c r="D42" s="218">
        <f t="shared" si="18"/>
        <v>2.9246920359337677E-3</v>
      </c>
      <c r="E42" s="291">
        <f t="shared" si="4"/>
        <v>0.88800669471835536</v>
      </c>
      <c r="F42" s="173">
        <f t="shared" si="13"/>
        <v>0.44444444444444448</v>
      </c>
      <c r="G42" s="173">
        <f t="shared" si="14"/>
        <v>0.4861111111111111</v>
      </c>
      <c r="H42" s="173">
        <f t="shared" si="15"/>
        <v>6.9444444444444364E-2</v>
      </c>
      <c r="I42" s="225">
        <f t="shared" si="6"/>
        <v>0.39466964209704686</v>
      </c>
      <c r="J42" s="4">
        <f t="shared" si="7"/>
        <v>0.43166992104364499</v>
      </c>
      <c r="K42" s="214">
        <f t="shared" si="8"/>
        <v>6.1667131577663493E-2</v>
      </c>
      <c r="L42" s="219">
        <f>'Input Simworld'!B$4</f>
        <v>821812500</v>
      </c>
      <c r="M42" s="219">
        <f>'Input Simworld'!C$4</f>
        <v>50000</v>
      </c>
      <c r="N42" s="215">
        <f>'Input Simworld'!D$4</f>
        <v>21085000</v>
      </c>
    </row>
    <row r="43" spans="1:14" x14ac:dyDescent="0.25">
      <c r="A43" s="217">
        <v>2065</v>
      </c>
      <c r="B43" s="213">
        <f t="shared" si="16"/>
        <v>4.6706034568326195E-4</v>
      </c>
      <c r="C43" s="218">
        <f t="shared" si="17"/>
        <v>8.3964131636180621</v>
      </c>
      <c r="D43" s="218">
        <f t="shared" si="18"/>
        <v>2.8444097576537323E-3</v>
      </c>
      <c r="E43" s="291">
        <f t="shared" si="4"/>
        <v>0.86363106825785785</v>
      </c>
      <c r="F43" s="173">
        <f t="shared" si="13"/>
        <v>0.44444444444444448</v>
      </c>
      <c r="G43" s="173">
        <f t="shared" si="14"/>
        <v>0.4861111111111111</v>
      </c>
      <c r="H43" s="173">
        <f t="shared" si="15"/>
        <v>6.9444444444444364E-2</v>
      </c>
      <c r="I43" s="225">
        <f t="shared" si="6"/>
        <v>0.38383603033682573</v>
      </c>
      <c r="J43" s="4">
        <f t="shared" si="7"/>
        <v>0.41982065818090314</v>
      </c>
      <c r="K43" s="214">
        <f t="shared" si="8"/>
        <v>5.9974379740128946E-2</v>
      </c>
      <c r="L43" s="219">
        <f>'Input Simworld'!B$4</f>
        <v>821812500</v>
      </c>
      <c r="M43" s="219">
        <f>'Input Simworld'!C$4</f>
        <v>50000</v>
      </c>
      <c r="N43" s="215">
        <f>'Input Simworld'!D$4</f>
        <v>21085000</v>
      </c>
    </row>
    <row r="44" spans="1:14" x14ac:dyDescent="0.25">
      <c r="A44" s="217">
        <v>2066</v>
      </c>
      <c r="B44" s="213">
        <f t="shared" si="16"/>
        <v>4.5453622407523706E-4</v>
      </c>
      <c r="C44" s="218">
        <f t="shared" si="17"/>
        <v>8.1712651704212984</v>
      </c>
      <c r="D44" s="218">
        <f t="shared" si="18"/>
        <v>2.7681375285142753E-3</v>
      </c>
      <c r="E44" s="291">
        <f t="shared" si="4"/>
        <v>0.84047298895761924</v>
      </c>
      <c r="F44" s="173">
        <f t="shared" si="13"/>
        <v>0.44444444444444448</v>
      </c>
      <c r="G44" s="173">
        <f t="shared" si="14"/>
        <v>0.4861111111111111</v>
      </c>
      <c r="H44" s="173">
        <f t="shared" si="15"/>
        <v>6.9444444444444364E-2</v>
      </c>
      <c r="I44" s="225">
        <f t="shared" si="6"/>
        <v>0.37354355064783079</v>
      </c>
      <c r="J44" s="4">
        <f t="shared" si="7"/>
        <v>0.4085632585210649</v>
      </c>
      <c r="K44" s="214">
        <f t="shared" si="8"/>
        <v>5.8366179788723493E-2</v>
      </c>
      <c r="L44" s="219">
        <f>'Input Simworld'!B$4</f>
        <v>821812500</v>
      </c>
      <c r="M44" s="219">
        <f>'Input Simworld'!C$4</f>
        <v>50000</v>
      </c>
      <c r="N44" s="215">
        <f>'Input Simworld'!D$4</f>
        <v>21085000</v>
      </c>
    </row>
    <row r="45" spans="1:14" x14ac:dyDescent="0.25">
      <c r="A45" s="217">
        <v>2067</v>
      </c>
      <c r="B45" s="213">
        <f t="shared" si="16"/>
        <v>4.4263767443859515E-4</v>
      </c>
      <c r="C45" s="218">
        <f t="shared" si="17"/>
        <v>7.9573631774124243</v>
      </c>
      <c r="D45" s="218">
        <f t="shared" si="18"/>
        <v>2.6956750490912348E-3</v>
      </c>
      <c r="E45" s="291">
        <f t="shared" si="4"/>
        <v>0.81847164110527793</v>
      </c>
      <c r="F45" s="173">
        <f t="shared" si="13"/>
        <v>0.44444444444444448</v>
      </c>
      <c r="G45" s="173">
        <f t="shared" si="14"/>
        <v>0.4861111111111111</v>
      </c>
      <c r="H45" s="173">
        <f t="shared" si="15"/>
        <v>6.9444444444444364E-2</v>
      </c>
      <c r="I45" s="225">
        <f t="shared" si="6"/>
        <v>0.36376517382456797</v>
      </c>
      <c r="J45" s="4">
        <f t="shared" si="7"/>
        <v>0.39786815887062121</v>
      </c>
      <c r="K45" s="214">
        <f t="shared" si="8"/>
        <v>5.6838308410088682E-2</v>
      </c>
      <c r="L45" s="219">
        <f>'Input Simworld'!B$4</f>
        <v>821812500</v>
      </c>
      <c r="M45" s="219">
        <f>'Input Simworld'!C$4</f>
        <v>50000</v>
      </c>
      <c r="N45" s="215">
        <f>'Input Simworld'!D$4</f>
        <v>21085000</v>
      </c>
    </row>
    <row r="46" spans="1:14" x14ac:dyDescent="0.25">
      <c r="A46" s="217">
        <v>2068</v>
      </c>
      <c r="B46" s="213">
        <f t="shared" si="16"/>
        <v>4.3133344984811248E-4</v>
      </c>
      <c r="C46" s="218">
        <f t="shared" si="17"/>
        <v>7.7541454539784773</v>
      </c>
      <c r="D46" s="218">
        <f t="shared" si="18"/>
        <v>2.6268320247902939E-3</v>
      </c>
      <c r="E46" s="291">
        <f t="shared" si="4"/>
        <v>0.79756924669492923</v>
      </c>
      <c r="F46" s="173">
        <f t="shared" si="13"/>
        <v>0.44444444444444448</v>
      </c>
      <c r="G46" s="173">
        <f t="shared" si="14"/>
        <v>0.4861111111111111</v>
      </c>
      <c r="H46" s="173">
        <f t="shared" si="15"/>
        <v>6.9444444444444364E-2</v>
      </c>
      <c r="I46" s="225">
        <f t="shared" si="6"/>
        <v>0.3544752207533019</v>
      </c>
      <c r="J46" s="4">
        <f t="shared" si="7"/>
        <v>0.38770727269892391</v>
      </c>
      <c r="K46" s="214">
        <f t="shared" si="8"/>
        <v>5.5386753242703354E-2</v>
      </c>
      <c r="L46" s="219">
        <f>'Input Simworld'!B$4</f>
        <v>821812500</v>
      </c>
      <c r="M46" s="219">
        <f>'Input Simworld'!C$4</f>
        <v>50000</v>
      </c>
      <c r="N46" s="215">
        <f>'Input Simworld'!D$4</f>
        <v>21085000</v>
      </c>
    </row>
    <row r="47" spans="1:14" x14ac:dyDescent="0.25">
      <c r="A47" s="217">
        <v>2069</v>
      </c>
      <c r="B47" s="213">
        <f t="shared" si="16"/>
        <v>4.2059386414276264E-4</v>
      </c>
      <c r="C47" s="218">
        <f t="shared" si="17"/>
        <v>7.5610783275961531</v>
      </c>
      <c r="D47" s="218">
        <f t="shared" si="18"/>
        <v>2.5614276661120442E-3</v>
      </c>
      <c r="E47" s="291">
        <f t="shared" si="4"/>
        <v>0.7777109136956043</v>
      </c>
      <c r="F47" s="173">
        <f t="shared" si="13"/>
        <v>0.44444444444444448</v>
      </c>
      <c r="G47" s="173">
        <f t="shared" si="14"/>
        <v>0.4861111111111111</v>
      </c>
      <c r="H47" s="173">
        <f t="shared" si="15"/>
        <v>6.9444444444444364E-2</v>
      </c>
      <c r="I47" s="225">
        <f t="shared" si="6"/>
        <v>0.34564929497582414</v>
      </c>
      <c r="J47" s="4">
        <f t="shared" si="7"/>
        <v>0.37805391637980762</v>
      </c>
      <c r="K47" s="214">
        <f t="shared" si="8"/>
        <v>5.4007702339972458E-2</v>
      </c>
      <c r="L47" s="219">
        <f>'Input Simworld'!B$4</f>
        <v>821812500</v>
      </c>
      <c r="M47" s="219">
        <f>'Input Simworld'!C$4</f>
        <v>50000</v>
      </c>
      <c r="N47" s="215">
        <f>'Input Simworld'!D$4</f>
        <v>21085000</v>
      </c>
    </row>
    <row r="48" spans="1:14" x14ac:dyDescent="0.25">
      <c r="A48" s="217">
        <v>2070</v>
      </c>
      <c r="B48" s="213">
        <f t="shared" si="16"/>
        <v>4.1039071396653043E-4</v>
      </c>
      <c r="C48" s="218">
        <f t="shared" si="17"/>
        <v>7.3776547823479204</v>
      </c>
      <c r="D48" s="218">
        <f t="shared" si="18"/>
        <v>2.4992902138784891E-3</v>
      </c>
      <c r="E48" s="291">
        <f t="shared" si="4"/>
        <v>0.75884449189864323</v>
      </c>
      <c r="F48" s="173">
        <f t="shared" si="13"/>
        <v>0.44444444444444448</v>
      </c>
      <c r="G48" s="173">
        <f t="shared" si="14"/>
        <v>0.4861111111111111</v>
      </c>
      <c r="H48" s="173">
        <f t="shared" si="15"/>
        <v>6.9444444444444364E-2</v>
      </c>
      <c r="I48" s="225">
        <f t="shared" si="6"/>
        <v>0.33726421862161926</v>
      </c>
      <c r="J48" s="4">
        <f t="shared" si="7"/>
        <v>0.368882739117396</v>
      </c>
      <c r="K48" s="214">
        <f t="shared" si="8"/>
        <v>5.269753415962794E-2</v>
      </c>
      <c r="L48" s="219">
        <f>'Input Simworld'!B$4</f>
        <v>821812500</v>
      </c>
      <c r="M48" s="219">
        <f>'Input Simworld'!C$4</f>
        <v>50000</v>
      </c>
      <c r="N48" s="215">
        <f>'Input Simworld'!D$4</f>
        <v>21085000</v>
      </c>
    </row>
    <row r="49" spans="1:14" x14ac:dyDescent="0.25">
      <c r="A49" s="217">
        <v>2071</v>
      </c>
      <c r="B49" s="213">
        <f t="shared" si="16"/>
        <v>4.0069720470323618E-4</v>
      </c>
      <c r="C49" s="218">
        <f t="shared" si="17"/>
        <v>7.2033931274413989</v>
      </c>
      <c r="D49" s="218">
        <f t="shared" si="18"/>
        <v>2.4402564881741899E-3</v>
      </c>
      <c r="E49" s="291">
        <f t="shared" si="4"/>
        <v>0.74092043596540114</v>
      </c>
      <c r="F49" s="173">
        <f t="shared" si="13"/>
        <v>0.44444444444444448</v>
      </c>
      <c r="G49" s="173">
        <f t="shared" si="14"/>
        <v>0.4861111111111111</v>
      </c>
      <c r="H49" s="173">
        <f t="shared" si="15"/>
        <v>6.9444444444444364E-2</v>
      </c>
      <c r="I49" s="225">
        <f t="shared" si="6"/>
        <v>0.32929797154017831</v>
      </c>
      <c r="J49" s="4">
        <f t="shared" si="7"/>
        <v>0.36016965637206999</v>
      </c>
      <c r="K49" s="214">
        <f t="shared" si="8"/>
        <v>5.1452808053152797E-2</v>
      </c>
      <c r="L49" s="219">
        <f>'Input Simworld'!B$4</f>
        <v>821812500</v>
      </c>
      <c r="M49" s="219">
        <f>'Input Simworld'!C$4</f>
        <v>50000</v>
      </c>
      <c r="N49" s="215">
        <f>'Input Simworld'!D$4</f>
        <v>21085000</v>
      </c>
    </row>
    <row r="50" spans="1:14" x14ac:dyDescent="0.25">
      <c r="A50" s="217">
        <v>2072</v>
      </c>
      <c r="B50" s="213">
        <f t="shared" si="16"/>
        <v>3.9148788011087127E-4</v>
      </c>
      <c r="C50" s="218">
        <f t="shared" si="17"/>
        <v>7.0378357322353358</v>
      </c>
      <c r="D50" s="218">
        <f t="shared" si="18"/>
        <v>2.384171459817517E-3</v>
      </c>
      <c r="E50" s="291">
        <f t="shared" si="4"/>
        <v>0.72389167531563459</v>
      </c>
      <c r="F50" s="173">
        <f t="shared" si="13"/>
        <v>0.44444444444444448</v>
      </c>
      <c r="G50" s="173">
        <f t="shared" si="14"/>
        <v>0.4861111111111111</v>
      </c>
      <c r="H50" s="173">
        <f t="shared" si="15"/>
        <v>6.9444444444444364E-2</v>
      </c>
      <c r="I50" s="225">
        <f t="shared" si="6"/>
        <v>0.32172963347361538</v>
      </c>
      <c r="J50" s="4">
        <f t="shared" si="7"/>
        <v>0.35189178661176679</v>
      </c>
      <c r="K50" s="214">
        <f t="shared" si="8"/>
        <v>5.0270255230252345E-2</v>
      </c>
      <c r="L50" s="219">
        <f>'Input Simworld'!B$4</f>
        <v>821812500</v>
      </c>
      <c r="M50" s="219">
        <f>'Input Simworld'!C$4</f>
        <v>50000</v>
      </c>
      <c r="N50" s="215">
        <f>'Input Simworld'!D$4</f>
        <v>21085000</v>
      </c>
    </row>
    <row r="51" spans="1:14" x14ac:dyDescent="0.25">
      <c r="A51" s="217">
        <v>2073</v>
      </c>
      <c r="B51" s="213">
        <f t="shared" si="16"/>
        <v>3.8273855547065134E-4</v>
      </c>
      <c r="C51" s="218">
        <f t="shared" si="17"/>
        <v>6.8805478244502272</v>
      </c>
      <c r="D51" s="218">
        <f t="shared" si="18"/>
        <v>2.3308878432366335E-3</v>
      </c>
      <c r="E51" s="291">
        <f t="shared" si="4"/>
        <v>0.70771349051488053</v>
      </c>
      <c r="F51" s="173">
        <f t="shared" si="13"/>
        <v>0.44444444444444448</v>
      </c>
      <c r="G51" s="173">
        <f t="shared" si="14"/>
        <v>0.4861111111111111</v>
      </c>
      <c r="H51" s="173">
        <f t="shared" si="15"/>
        <v>6.9444444444444364E-2</v>
      </c>
      <c r="I51" s="225">
        <f t="shared" si="6"/>
        <v>0.3145393291177247</v>
      </c>
      <c r="J51" s="4">
        <f t="shared" si="7"/>
        <v>0.34402739122251136</v>
      </c>
      <c r="K51" s="214">
        <f t="shared" si="8"/>
        <v>4.9146770174644423E-2</v>
      </c>
      <c r="L51" s="219">
        <f>'Input Simworld'!B$4</f>
        <v>821812500</v>
      </c>
      <c r="M51" s="219">
        <f>'Input Simworld'!C$4</f>
        <v>50000</v>
      </c>
      <c r="N51" s="215">
        <f>'Input Simworld'!D$4</f>
        <v>21085000</v>
      </c>
    </row>
    <row r="52" spans="1:14" x14ac:dyDescent="0.25">
      <c r="A52" s="217">
        <v>2074</v>
      </c>
      <c r="B52" s="213">
        <f t="shared" si="16"/>
        <v>3.7442625407523516E-4</v>
      </c>
      <c r="C52" s="218">
        <f t="shared" si="17"/>
        <v>6.73111634840759</v>
      </c>
      <c r="D52" s="218">
        <f t="shared" si="18"/>
        <v>2.2802657096810809E-3</v>
      </c>
      <c r="E52" s="291">
        <f t="shared" si="4"/>
        <v>0.6923433958362093</v>
      </c>
      <c r="F52" s="173">
        <f t="shared" si="13"/>
        <v>0.44444444444444448</v>
      </c>
      <c r="G52" s="173">
        <f t="shared" si="14"/>
        <v>0.4861111111111111</v>
      </c>
      <c r="H52" s="173">
        <f t="shared" si="15"/>
        <v>6.9444444444444364E-2</v>
      </c>
      <c r="I52" s="225">
        <f t="shared" si="6"/>
        <v>0.30770817592720417</v>
      </c>
      <c r="J52" s="4">
        <f t="shared" si="7"/>
        <v>0.33655581742037949</v>
      </c>
      <c r="K52" s="214">
        <f t="shared" si="8"/>
        <v>4.8079402488625592E-2</v>
      </c>
      <c r="L52" s="219">
        <f>'Input Simworld'!B$4</f>
        <v>821812500</v>
      </c>
      <c r="M52" s="219">
        <f>'Input Simworld'!C$4</f>
        <v>50000</v>
      </c>
      <c r="N52" s="215">
        <f>'Input Simworld'!D$4</f>
        <v>21085000</v>
      </c>
    </row>
    <row r="53" spans="1:14" x14ac:dyDescent="0.25">
      <c r="A53" s="217">
        <v>2075</v>
      </c>
      <c r="B53" s="213">
        <f t="shared" ref="B53:B78" si="19">I53*1000000/L53</f>
        <v>3.6652914688931347E-4</v>
      </c>
      <c r="C53" s="218">
        <f t="shared" ref="C53:C78" si="20">J53*1000000/M53</f>
        <v>6.5891488802994287</v>
      </c>
      <c r="D53" s="218">
        <f t="shared" ref="D53:D78" si="21">K53*1000000/N53</f>
        <v>2.2321721197531832E-3</v>
      </c>
      <c r="E53" s="291">
        <f t="shared" si="4"/>
        <v>0.67774102768794131</v>
      </c>
      <c r="F53" s="173">
        <f t="shared" si="13"/>
        <v>0.44444444444444448</v>
      </c>
      <c r="G53" s="173">
        <f t="shared" si="14"/>
        <v>0.4861111111111111</v>
      </c>
      <c r="H53" s="173">
        <f t="shared" si="15"/>
        <v>6.9444444444444364E-2</v>
      </c>
      <c r="I53" s="225">
        <f t="shared" si="6"/>
        <v>0.30121823452797392</v>
      </c>
      <c r="J53" s="4">
        <f t="shared" si="7"/>
        <v>0.32945744401497146</v>
      </c>
      <c r="K53" s="214">
        <f t="shared" si="8"/>
        <v>4.7065349144995869E-2</v>
      </c>
      <c r="L53" s="219">
        <f>'Input Simworld'!B$4</f>
        <v>821812500</v>
      </c>
      <c r="M53" s="219">
        <f>'Input Simworld'!C$4</f>
        <v>50000</v>
      </c>
      <c r="N53" s="215">
        <f>'Input Simworld'!D$4</f>
        <v>21085000</v>
      </c>
    </row>
    <row r="54" spans="1:14" x14ac:dyDescent="0.25">
      <c r="A54" s="217">
        <v>2076</v>
      </c>
      <c r="B54" s="213">
        <f t="shared" si="19"/>
        <v>3.5902649522411706E-4</v>
      </c>
      <c r="C54" s="218">
        <f t="shared" si="20"/>
        <v>6.4542725976393385</v>
      </c>
      <c r="D54" s="218">
        <f t="shared" si="21"/>
        <v>2.1864807742942951E-3</v>
      </c>
      <c r="E54" s="291">
        <f t="shared" si="4"/>
        <v>0.66386803861433186</v>
      </c>
      <c r="F54" s="173">
        <f t="shared" si="13"/>
        <v>0.44444444444444448</v>
      </c>
      <c r="G54" s="173">
        <f t="shared" si="14"/>
        <v>0.4861111111111111</v>
      </c>
      <c r="H54" s="173">
        <f t="shared" si="15"/>
        <v>6.9444444444444364E-2</v>
      </c>
      <c r="I54" s="225">
        <f t="shared" si="6"/>
        <v>0.29505246160636972</v>
      </c>
      <c r="J54" s="4">
        <f t="shared" si="7"/>
        <v>0.32271362988196689</v>
      </c>
      <c r="K54" s="214">
        <f t="shared" si="8"/>
        <v>4.6101947125995212E-2</v>
      </c>
      <c r="L54" s="219">
        <f>'Input Simworld'!B$4</f>
        <v>821812500</v>
      </c>
      <c r="M54" s="219">
        <f>'Input Simworld'!C$4</f>
        <v>50000</v>
      </c>
      <c r="N54" s="215">
        <f>'Input Simworld'!D$4</f>
        <v>21085000</v>
      </c>
    </row>
    <row r="55" spans="1:14" x14ac:dyDescent="0.25">
      <c r="A55" s="217">
        <v>2077</v>
      </c>
      <c r="B55" s="213">
        <f t="shared" si="19"/>
        <v>3.5189859627529396E-4</v>
      </c>
      <c r="C55" s="218">
        <f t="shared" si="20"/>
        <v>6.326133300188844</v>
      </c>
      <c r="D55" s="218">
        <f t="shared" si="21"/>
        <v>2.1430716827090471E-3</v>
      </c>
      <c r="E55" s="291">
        <f t="shared" si="4"/>
        <v>0.65068799659085252</v>
      </c>
      <c r="F55" s="173">
        <f t="shared" si="13"/>
        <v>0.44444444444444448</v>
      </c>
      <c r="G55" s="173">
        <f t="shared" si="14"/>
        <v>0.4861111111111111</v>
      </c>
      <c r="H55" s="173">
        <f t="shared" si="15"/>
        <v>6.9444444444444364E-2</v>
      </c>
      <c r="I55" s="225">
        <f t="shared" si="6"/>
        <v>0.28919466515149</v>
      </c>
      <c r="J55" s="4">
        <f t="shared" si="7"/>
        <v>0.31630666500944221</v>
      </c>
      <c r="K55" s="214">
        <f t="shared" si="8"/>
        <v>4.5186666429920259E-2</v>
      </c>
      <c r="L55" s="219">
        <f>'Input Simworld'!B$4</f>
        <v>821812500</v>
      </c>
      <c r="M55" s="219">
        <f>'Input Simworld'!C$4</f>
        <v>50000</v>
      </c>
      <c r="N55" s="215">
        <f>'Input Simworld'!D$4</f>
        <v>21085000</v>
      </c>
    </row>
    <row r="56" spans="1:14" x14ac:dyDescent="0.25">
      <c r="A56" s="217">
        <v>2078</v>
      </c>
      <c r="B56" s="213">
        <f t="shared" si="19"/>
        <v>3.4512673138113682E-4</v>
      </c>
      <c r="C56" s="218">
        <f t="shared" si="20"/>
        <v>6.2043944797878865</v>
      </c>
      <c r="D56" s="218">
        <f t="shared" si="21"/>
        <v>2.1018308478565938E-3</v>
      </c>
      <c r="E56" s="291">
        <f t="shared" si="4"/>
        <v>0.63816628934961117</v>
      </c>
      <c r="F56" s="173">
        <f t="shared" si="13"/>
        <v>0.44444444444444448</v>
      </c>
      <c r="G56" s="173">
        <f t="shared" si="14"/>
        <v>0.4861111111111111</v>
      </c>
      <c r="H56" s="173">
        <f t="shared" si="15"/>
        <v>6.9444444444444364E-2</v>
      </c>
      <c r="I56" s="225">
        <f t="shared" si="6"/>
        <v>0.28362946193316052</v>
      </c>
      <c r="J56" s="4">
        <f t="shared" si="7"/>
        <v>0.31021972398939429</v>
      </c>
      <c r="K56" s="214">
        <f t="shared" si="8"/>
        <v>4.4317103427056283E-2</v>
      </c>
      <c r="L56" s="219">
        <f>'Input Simworld'!B$4</f>
        <v>821812500</v>
      </c>
      <c r="M56" s="219">
        <f>'Input Simworld'!C$4</f>
        <v>50000</v>
      </c>
      <c r="N56" s="215">
        <f>'Input Simworld'!D$4</f>
        <v>21085000</v>
      </c>
    </row>
    <row r="57" spans="1:14" x14ac:dyDescent="0.25">
      <c r="A57" s="217">
        <v>2079</v>
      </c>
      <c r="B57" s="213">
        <f t="shared" si="19"/>
        <v>3.3869311686527878E-4</v>
      </c>
      <c r="C57" s="218">
        <f t="shared" si="20"/>
        <v>6.0887364366466521</v>
      </c>
      <c r="D57" s="218">
        <f t="shared" si="21"/>
        <v>2.0626499666813389E-3</v>
      </c>
      <c r="E57" s="291">
        <f t="shared" si="4"/>
        <v>0.62627003348365551</v>
      </c>
      <c r="F57" s="173">
        <f t="shared" si="13"/>
        <v>0.44444444444444448</v>
      </c>
      <c r="G57" s="173">
        <f t="shared" si="14"/>
        <v>0.4861111111111111</v>
      </c>
      <c r="H57" s="173">
        <f t="shared" si="15"/>
        <v>6.9444444444444364E-2</v>
      </c>
      <c r="I57" s="225">
        <f t="shared" si="6"/>
        <v>0.27834223710384692</v>
      </c>
      <c r="J57" s="4">
        <f t="shared" si="7"/>
        <v>0.30443682183233256</v>
      </c>
      <c r="K57" s="214">
        <f t="shared" si="8"/>
        <v>4.3490974547476025E-2</v>
      </c>
      <c r="L57" s="219">
        <f>'Input Simworld'!B$4</f>
        <v>821812500</v>
      </c>
      <c r="M57" s="219">
        <f>'Input Simworld'!C$4</f>
        <v>50000</v>
      </c>
      <c r="N57" s="215">
        <f>'Input Simworld'!D$4</f>
        <v>21085000</v>
      </c>
    </row>
    <row r="58" spans="1:14" x14ac:dyDescent="0.25">
      <c r="A58" s="217">
        <v>2080</v>
      </c>
      <c r="B58" s="213">
        <f t="shared" si="19"/>
        <v>3.3258085733476537E-4</v>
      </c>
      <c r="C58" s="218">
        <f t="shared" si="20"/>
        <v>5.978855439778088</v>
      </c>
      <c r="D58" s="218">
        <f t="shared" si="21"/>
        <v>2.0254261457969716E-3</v>
      </c>
      <c r="E58" s="291">
        <f t="shared" si="4"/>
        <v>0.61496798809146047</v>
      </c>
      <c r="F58" s="173">
        <f t="shared" si="13"/>
        <v>0.44444444444444448</v>
      </c>
      <c r="G58" s="173">
        <f t="shared" si="14"/>
        <v>0.4861111111111111</v>
      </c>
      <c r="H58" s="173">
        <f t="shared" si="15"/>
        <v>6.9444444444444364E-2</v>
      </c>
      <c r="I58" s="225">
        <f t="shared" si="6"/>
        <v>0.27331910581842689</v>
      </c>
      <c r="J58" s="4">
        <f t="shared" si="7"/>
        <v>0.2989427719889044</v>
      </c>
      <c r="K58" s="214">
        <f t="shared" si="8"/>
        <v>4.2706110284129149E-2</v>
      </c>
      <c r="L58" s="219">
        <f>'Input Simworld'!B$4</f>
        <v>821812500</v>
      </c>
      <c r="M58" s="219">
        <f>'Input Simworld'!C$4</f>
        <v>50000</v>
      </c>
      <c r="N58" s="215">
        <f>'Input Simworld'!D$4</f>
        <v>21085000</v>
      </c>
    </row>
    <row r="59" spans="1:14" x14ac:dyDescent="0.25">
      <c r="A59" s="217">
        <v>2081</v>
      </c>
      <c r="B59" s="213">
        <f t="shared" si="19"/>
        <v>3.2677390131085948E-4</v>
      </c>
      <c r="C59" s="218">
        <f t="shared" si="20"/>
        <v>5.8744629293662962</v>
      </c>
      <c r="D59" s="218">
        <f t="shared" si="21"/>
        <v>1.9900616312769027E-3</v>
      </c>
      <c r="E59" s="291">
        <f t="shared" si="4"/>
        <v>0.60423047273481911</v>
      </c>
      <c r="F59" s="173">
        <f t="shared" si="13"/>
        <v>0.44444444444444448</v>
      </c>
      <c r="G59" s="173">
        <f t="shared" si="14"/>
        <v>0.4861111111111111</v>
      </c>
      <c r="H59" s="173">
        <f t="shared" si="15"/>
        <v>6.9444444444444364E-2</v>
      </c>
      <c r="I59" s="225">
        <f t="shared" si="6"/>
        <v>0.26854687677103073</v>
      </c>
      <c r="J59" s="4">
        <f t="shared" si="7"/>
        <v>0.29372314646831482</v>
      </c>
      <c r="K59" s="214">
        <f t="shared" si="8"/>
        <v>4.1960449495473499E-2</v>
      </c>
      <c r="L59" s="219">
        <f>'Input Simworld'!B$4</f>
        <v>821812500</v>
      </c>
      <c r="M59" s="219">
        <f>'Input Simworld'!C$4</f>
        <v>50000</v>
      </c>
      <c r="N59" s="215">
        <f>'Input Simworld'!D$4</f>
        <v>21085000</v>
      </c>
    </row>
    <row r="60" spans="1:14" x14ac:dyDescent="0.25">
      <c r="A60" s="217">
        <v>2082</v>
      </c>
      <c r="B60" s="213">
        <f t="shared" si="19"/>
        <v>3.2125699907605785E-4</v>
      </c>
      <c r="C60" s="218">
        <f t="shared" si="20"/>
        <v>5.7752847589760918</v>
      </c>
      <c r="D60" s="218">
        <f t="shared" si="21"/>
        <v>1.9564635519414902E-3</v>
      </c>
      <c r="E60" s="291">
        <f t="shared" si="4"/>
        <v>0.5940292894946837</v>
      </c>
      <c r="F60" s="173">
        <f t="shared" si="13"/>
        <v>0.44444444444444448</v>
      </c>
      <c r="G60" s="173">
        <f t="shared" si="14"/>
        <v>0.4861111111111111</v>
      </c>
      <c r="H60" s="173">
        <f t="shared" si="15"/>
        <v>6.9444444444444364E-2</v>
      </c>
      <c r="I60" s="225">
        <f t="shared" si="6"/>
        <v>0.26401301755319279</v>
      </c>
      <c r="J60" s="4">
        <f t="shared" si="7"/>
        <v>0.28876423794880457</v>
      </c>
      <c r="K60" s="214">
        <f t="shared" si="8"/>
        <v>4.1252033992686322E-2</v>
      </c>
      <c r="L60" s="219">
        <f>'Input Simworld'!B$4</f>
        <v>821812500</v>
      </c>
      <c r="M60" s="219">
        <f>'Input Simworld'!C$4</f>
        <v>50000</v>
      </c>
      <c r="N60" s="215">
        <f>'Input Simworld'!D$4</f>
        <v>21085000</v>
      </c>
    </row>
    <row r="61" spans="1:14" x14ac:dyDescent="0.25">
      <c r="A61" s="217">
        <v>2083</v>
      </c>
      <c r="B61" s="213">
        <f t="shared" si="19"/>
        <v>3.160156626266235E-4</v>
      </c>
      <c r="C61" s="218">
        <f t="shared" si="20"/>
        <v>5.681060475613732</v>
      </c>
      <c r="D61" s="218">
        <f t="shared" si="21"/>
        <v>1.9245436754679103E-3</v>
      </c>
      <c r="E61" s="291">
        <f t="shared" si="4"/>
        <v>0.58433764892026951</v>
      </c>
      <c r="F61" s="173">
        <f t="shared" si="13"/>
        <v>0.44444444444444448</v>
      </c>
      <c r="G61" s="173">
        <f t="shared" si="14"/>
        <v>0.4861111111111111</v>
      </c>
      <c r="H61" s="173">
        <f t="shared" si="15"/>
        <v>6.9444444444444364E-2</v>
      </c>
      <c r="I61" s="225">
        <f t="shared" si="6"/>
        <v>0.25970562174234202</v>
      </c>
      <c r="J61" s="4">
        <f t="shared" si="7"/>
        <v>0.28405302378068659</v>
      </c>
      <c r="K61" s="214">
        <f t="shared" si="8"/>
        <v>4.0579003397240888E-2</v>
      </c>
      <c r="L61" s="219">
        <f>'Input Simworld'!B$4</f>
        <v>821812500</v>
      </c>
      <c r="M61" s="219">
        <f>'Input Simworld'!C$4</f>
        <v>50000</v>
      </c>
      <c r="N61" s="215">
        <f>'Input Simworld'!D$4</f>
        <v>21085000</v>
      </c>
    </row>
    <row r="62" spans="1:14" x14ac:dyDescent="0.25">
      <c r="A62" s="217">
        <v>2084</v>
      </c>
      <c r="B62" s="213">
        <f t="shared" si="19"/>
        <v>3.1103612762546434E-4</v>
      </c>
      <c r="C62" s="218">
        <f t="shared" si="20"/>
        <v>5.5915426357481648</v>
      </c>
      <c r="D62" s="218">
        <f t="shared" si="21"/>
        <v>1.8942181766821908E-3</v>
      </c>
      <c r="E62" s="291">
        <f t="shared" si="4"/>
        <v>0.57513009967695417</v>
      </c>
      <c r="F62" s="173">
        <f t="shared" si="13"/>
        <v>0.44444444444444448</v>
      </c>
      <c r="G62" s="173">
        <f t="shared" si="14"/>
        <v>0.4861111111111111</v>
      </c>
      <c r="H62" s="173">
        <f t="shared" si="15"/>
        <v>6.9444444444444364E-2</v>
      </c>
      <c r="I62" s="225">
        <f t="shared" si="6"/>
        <v>0.25561337763420189</v>
      </c>
      <c r="J62" s="4">
        <f t="shared" si="7"/>
        <v>0.27957713178740828</v>
      </c>
      <c r="K62" s="214">
        <f t="shared" si="8"/>
        <v>3.9939590255343993E-2</v>
      </c>
      <c r="L62" s="219">
        <f>'Input Simworld'!B$4</f>
        <v>821812500</v>
      </c>
      <c r="M62" s="219">
        <f>'Input Simworld'!C$4</f>
        <v>50000</v>
      </c>
      <c r="N62" s="215">
        <f>'Input Simworld'!D$4</f>
        <v>21085000</v>
      </c>
    </row>
    <row r="63" spans="1:14" x14ac:dyDescent="0.25">
      <c r="A63" s="217">
        <v>2085</v>
      </c>
      <c r="B63" s="213">
        <f t="shared" si="19"/>
        <v>3.0630531725543995E-4</v>
      </c>
      <c r="C63" s="218">
        <f t="shared" si="20"/>
        <v>5.5064961554965741</v>
      </c>
      <c r="D63" s="218">
        <f t="shared" si="21"/>
        <v>1.8654074174249019E-3</v>
      </c>
      <c r="E63" s="291">
        <f t="shared" si="4"/>
        <v>0.56638246170821904</v>
      </c>
      <c r="F63" s="173">
        <f t="shared" si="13"/>
        <v>0.44444444444444448</v>
      </c>
      <c r="G63" s="173">
        <f t="shared" si="14"/>
        <v>0.4861111111111111</v>
      </c>
      <c r="H63" s="173">
        <f t="shared" si="15"/>
        <v>6.9444444444444364E-2</v>
      </c>
      <c r="I63" s="225">
        <f t="shared" si="6"/>
        <v>0.25172553853698626</v>
      </c>
      <c r="J63" s="4">
        <f t="shared" si="7"/>
        <v>0.27532480777482871</v>
      </c>
      <c r="K63" s="214">
        <f t="shared" si="8"/>
        <v>3.9332115396404056E-2</v>
      </c>
      <c r="L63" s="219">
        <f>'Input Simworld'!B$4</f>
        <v>821812500</v>
      </c>
      <c r="M63" s="219">
        <f>'Input Simworld'!C$4</f>
        <v>50000</v>
      </c>
      <c r="N63" s="215">
        <f>'Input Simworld'!D$4</f>
        <v>21085000</v>
      </c>
    </row>
    <row r="64" spans="1:14" x14ac:dyDescent="0.25">
      <c r="A64" s="217">
        <v>2086</v>
      </c>
      <c r="B64" s="213">
        <f t="shared" si="19"/>
        <v>3.0181080787817507E-4</v>
      </c>
      <c r="C64" s="218">
        <f t="shared" si="20"/>
        <v>5.4256976932677476</v>
      </c>
      <c r="D64" s="218">
        <f t="shared" si="21"/>
        <v>1.8380357374124265E-3</v>
      </c>
      <c r="E64" s="291">
        <f t="shared" si="4"/>
        <v>0.55807176273611114</v>
      </c>
      <c r="F64" s="173">
        <f t="shared" si="13"/>
        <v>0.44444444444444448</v>
      </c>
      <c r="G64" s="173">
        <f t="shared" si="14"/>
        <v>0.4861111111111111</v>
      </c>
      <c r="H64" s="173">
        <f t="shared" si="15"/>
        <v>6.9444444444444364E-2</v>
      </c>
      <c r="I64" s="225">
        <f t="shared" si="6"/>
        <v>0.24803189454938274</v>
      </c>
      <c r="J64" s="4">
        <f t="shared" si="7"/>
        <v>0.27128488466338735</v>
      </c>
      <c r="K64" s="214">
        <f t="shared" si="8"/>
        <v>3.8754983523341009E-2</v>
      </c>
      <c r="L64" s="219">
        <f>'Input Simworld'!B$4</f>
        <v>821812500</v>
      </c>
      <c r="M64" s="219">
        <f>'Input Simworld'!C$4</f>
        <v>50000</v>
      </c>
      <c r="N64" s="215">
        <f>'Input Simworld'!D$4</f>
        <v>21085000</v>
      </c>
    </row>
    <row r="65" spans="1:14" x14ac:dyDescent="0.25">
      <c r="A65" s="217">
        <v>2087</v>
      </c>
      <c r="B65" s="213">
        <f t="shared" si="19"/>
        <v>2.9754079640819129E-4</v>
      </c>
      <c r="C65" s="218">
        <f t="shared" si="20"/>
        <v>5.3489350632420214</v>
      </c>
      <c r="D65" s="218">
        <f t="shared" si="21"/>
        <v>1.8120312555445696E-3</v>
      </c>
      <c r="E65" s="291">
        <f t="shared" si="4"/>
        <v>0.55017617793346507</v>
      </c>
      <c r="F65" s="173">
        <f t="shared" si="13"/>
        <v>0.44444444444444448</v>
      </c>
      <c r="G65" s="173">
        <f t="shared" si="14"/>
        <v>0.4861111111111111</v>
      </c>
      <c r="H65" s="173">
        <f t="shared" si="15"/>
        <v>6.9444444444444364E-2</v>
      </c>
      <c r="I65" s="225">
        <f t="shared" si="6"/>
        <v>0.2445227457482067</v>
      </c>
      <c r="J65" s="4">
        <f t="shared" si="7"/>
        <v>0.26744675316210109</v>
      </c>
      <c r="K65" s="214">
        <f t="shared" si="8"/>
        <v>3.8206679023157254E-2</v>
      </c>
      <c r="L65" s="219">
        <f>'Input Simworld'!B$4</f>
        <v>821812500</v>
      </c>
      <c r="M65" s="219">
        <f>'Input Simworld'!C$4</f>
        <v>50000</v>
      </c>
      <c r="N65" s="215">
        <f>'Input Simworld'!D$4</f>
        <v>21085000</v>
      </c>
    </row>
    <row r="66" spans="1:14" x14ac:dyDescent="0.25">
      <c r="A66" s="217">
        <v>2088</v>
      </c>
      <c r="B66" s="213">
        <f t="shared" si="19"/>
        <v>2.9348406931668189E-4</v>
      </c>
      <c r="C66" s="218">
        <f t="shared" si="20"/>
        <v>5.2760066781475281</v>
      </c>
      <c r="D66" s="218">
        <f t="shared" si="21"/>
        <v>1.7873256811367332E-3</v>
      </c>
      <c r="E66" s="291">
        <f t="shared" si="4"/>
        <v>0.54267497260946007</v>
      </c>
      <c r="F66" s="173">
        <f t="shared" si="13"/>
        <v>0.44444444444444448</v>
      </c>
      <c r="G66" s="173">
        <f t="shared" si="14"/>
        <v>0.4861111111111111</v>
      </c>
      <c r="H66" s="173">
        <f t="shared" si="15"/>
        <v>6.9444444444444364E-2</v>
      </c>
      <c r="I66" s="225">
        <f t="shared" si="6"/>
        <v>0.24118887671531561</v>
      </c>
      <c r="J66" s="4">
        <f t="shared" si="7"/>
        <v>0.26380033390737639</v>
      </c>
      <c r="K66" s="214">
        <f t="shared" si="8"/>
        <v>3.768576198676802E-2</v>
      </c>
      <c r="L66" s="219">
        <f>'Input Simworld'!B$4</f>
        <v>821812500</v>
      </c>
      <c r="M66" s="219">
        <f>'Input Simworld'!C$4</f>
        <v>50000</v>
      </c>
      <c r="N66" s="215">
        <f>'Input Simworld'!D$4</f>
        <v>21085000</v>
      </c>
    </row>
    <row r="67" spans="1:14" x14ac:dyDescent="0.25">
      <c r="A67" s="217">
        <v>2089</v>
      </c>
      <c r="B67" s="213">
        <f t="shared" si="19"/>
        <v>2.8962997318352819E-4</v>
      </c>
      <c r="C67" s="218">
        <f t="shared" si="20"/>
        <v>5.2067210198694305</v>
      </c>
      <c r="D67" s="218">
        <f t="shared" si="21"/>
        <v>1.7638541345809224E-3</v>
      </c>
      <c r="E67" s="291">
        <f t="shared" si="4"/>
        <v>0.53554844775799859</v>
      </c>
      <c r="F67" s="173">
        <f t="shared" si="13"/>
        <v>0.44444444444444448</v>
      </c>
      <c r="G67" s="173">
        <f t="shared" si="14"/>
        <v>0.4861111111111111</v>
      </c>
      <c r="H67" s="173">
        <f t="shared" si="15"/>
        <v>6.9444444444444364E-2</v>
      </c>
      <c r="I67" s="225">
        <f t="shared" si="6"/>
        <v>0.23802153233688828</v>
      </c>
      <c r="J67" s="4">
        <f t="shared" si="7"/>
        <v>0.26033605099347151</v>
      </c>
      <c r="K67" s="214">
        <f t="shared" si="8"/>
        <v>3.7190864427638748E-2</v>
      </c>
      <c r="L67" s="219">
        <f>'Input Simworld'!B$4</f>
        <v>821812500</v>
      </c>
      <c r="M67" s="219">
        <f>'Input Simworld'!C$4</f>
        <v>50000</v>
      </c>
      <c r="N67" s="215">
        <f>'Input Simworld'!D$4</f>
        <v>21085000</v>
      </c>
    </row>
    <row r="68" spans="1:14" x14ac:dyDescent="0.25">
      <c r="A68" s="217">
        <v>2090</v>
      </c>
      <c r="B68" s="213">
        <f t="shared" si="19"/>
        <v>2.8596838672022409E-4</v>
      </c>
      <c r="C68" s="218">
        <f t="shared" si="20"/>
        <v>5.1408961365018717</v>
      </c>
      <c r="D68" s="218">
        <f t="shared" si="21"/>
        <v>1.7415549769646214E-3</v>
      </c>
      <c r="E68" s="291">
        <f t="shared" ref="E68:E78" si="22">0.4 + 3.6*EXP(-0.05124*(A68-2025))</f>
        <v>0.52877788832590689</v>
      </c>
      <c r="F68" s="173">
        <f t="shared" si="13"/>
        <v>0.44444444444444448</v>
      </c>
      <c r="G68" s="173">
        <f t="shared" si="14"/>
        <v>0.4861111111111111</v>
      </c>
      <c r="H68" s="173">
        <f t="shared" si="15"/>
        <v>6.9444444444444364E-2</v>
      </c>
      <c r="I68" s="225">
        <f t="shared" ref="I68:I78" si="23">$E68*F68</f>
        <v>0.23501239481151417</v>
      </c>
      <c r="J68" s="4">
        <f t="shared" ref="J68:J78" si="24">$E68*G68</f>
        <v>0.25704480682509362</v>
      </c>
      <c r="K68" s="214">
        <f t="shared" ref="K68:K78" si="25">$E68*H68</f>
        <v>3.6720686689299044E-2</v>
      </c>
      <c r="L68" s="219">
        <f>'Input Simworld'!B$4</f>
        <v>821812500</v>
      </c>
      <c r="M68" s="219">
        <f>'Input Simworld'!C$4</f>
        <v>50000</v>
      </c>
      <c r="N68" s="215">
        <f>'Input Simworld'!D$4</f>
        <v>21085000</v>
      </c>
    </row>
    <row r="69" spans="1:14" x14ac:dyDescent="0.25">
      <c r="A69" s="217">
        <v>2091</v>
      </c>
      <c r="B69" s="213">
        <f t="shared" si="19"/>
        <v>2.824896941902376E-4</v>
      </c>
      <c r="C69" s="218">
        <f t="shared" si="20"/>
        <v>5.0783591645218813</v>
      </c>
      <c r="D69" s="218">
        <f t="shared" si="21"/>
        <v>1.7203696482001004E-3</v>
      </c>
      <c r="E69" s="291">
        <f t="shared" si="22"/>
        <v>0.52234551406510787</v>
      </c>
      <c r="F69" s="173">
        <f t="shared" si="13"/>
        <v>0.44444444444444448</v>
      </c>
      <c r="G69" s="173">
        <f t="shared" si="14"/>
        <v>0.4861111111111111</v>
      </c>
      <c r="H69" s="173">
        <f t="shared" si="15"/>
        <v>6.9444444444444364E-2</v>
      </c>
      <c r="I69" s="225">
        <f t="shared" si="23"/>
        <v>0.23215356180671462</v>
      </c>
      <c r="J69" s="4">
        <f t="shared" si="24"/>
        <v>0.25391795822609409</v>
      </c>
      <c r="K69" s="214">
        <f t="shared" si="25"/>
        <v>3.6273994032299119E-2</v>
      </c>
      <c r="L69" s="219">
        <f>'Input Simworld'!B$4</f>
        <v>821812500</v>
      </c>
      <c r="M69" s="219">
        <f>'Input Simworld'!C$4</f>
        <v>50000</v>
      </c>
      <c r="N69" s="215">
        <f>'Input Simworld'!D$4</f>
        <v>21085000</v>
      </c>
    </row>
    <row r="70" spans="1:14" x14ac:dyDescent="0.25">
      <c r="A70" s="217">
        <v>2092</v>
      </c>
      <c r="B70" s="213">
        <f t="shared" si="19"/>
        <v>2.7918476015700855E-4</v>
      </c>
      <c r="C70" s="218">
        <f t="shared" si="20"/>
        <v>5.0189458748303784</v>
      </c>
      <c r="D70" s="218">
        <f t="shared" si="21"/>
        <v>1.700242513239057E-3</v>
      </c>
      <c r="E70" s="291">
        <f t="shared" si="22"/>
        <v>0.51623443283969606</v>
      </c>
      <c r="F70" s="173">
        <f t="shared" si="13"/>
        <v>0.44444444444444448</v>
      </c>
      <c r="G70" s="173">
        <f t="shared" si="14"/>
        <v>0.4861111111111111</v>
      </c>
      <c r="H70" s="173">
        <f t="shared" si="15"/>
        <v>6.9444444444444364E-2</v>
      </c>
      <c r="I70" s="225">
        <f t="shared" si="23"/>
        <v>0.22943752570653159</v>
      </c>
      <c r="J70" s="4">
        <f t="shared" si="24"/>
        <v>0.25094729374151892</v>
      </c>
      <c r="K70" s="214">
        <f t="shared" si="25"/>
        <v>3.5849613391645517E-2</v>
      </c>
      <c r="L70" s="219">
        <f>'Input Simworld'!B$4</f>
        <v>821812500</v>
      </c>
      <c r="M70" s="219">
        <f>'Input Simworld'!C$4</f>
        <v>50000</v>
      </c>
      <c r="N70" s="215">
        <f>'Input Simworld'!D$4</f>
        <v>21085000</v>
      </c>
    </row>
    <row r="71" spans="1:14" x14ac:dyDescent="0.25">
      <c r="A71" s="217">
        <v>2093</v>
      </c>
      <c r="B71" s="213">
        <f t="shared" si="19"/>
        <v>2.7604490549326867E-4</v>
      </c>
      <c r="C71" s="218">
        <f t="shared" si="20"/>
        <v>4.9625002414681489</v>
      </c>
      <c r="D71" s="218">
        <f t="shared" si="21"/>
        <v>1.6811207159687469E-3</v>
      </c>
      <c r="E71" s="291">
        <f t="shared" si="22"/>
        <v>0.51042859626529535</v>
      </c>
      <c r="F71" s="173">
        <f t="shared" si="13"/>
        <v>0.44444444444444448</v>
      </c>
      <c r="G71" s="173">
        <f t="shared" si="14"/>
        <v>0.4861111111111111</v>
      </c>
      <c r="H71" s="173">
        <f t="shared" si="15"/>
        <v>6.9444444444444364E-2</v>
      </c>
      <c r="I71" s="225">
        <f t="shared" si="23"/>
        <v>0.22685715389568684</v>
      </c>
      <c r="J71" s="4">
        <f t="shared" si="24"/>
        <v>0.24812501207340745</v>
      </c>
      <c r="K71" s="214">
        <f t="shared" si="25"/>
        <v>3.5446430296201023E-2</v>
      </c>
      <c r="L71" s="219">
        <f>'Input Simworld'!B$4</f>
        <v>821812500</v>
      </c>
      <c r="M71" s="219">
        <f>'Input Simworld'!C$4</f>
        <v>50000</v>
      </c>
      <c r="N71" s="215">
        <f>'Input Simworld'!D$4</f>
        <v>21085000</v>
      </c>
    </row>
    <row r="72" spans="1:14" x14ac:dyDescent="0.25">
      <c r="A72" s="217">
        <v>2094</v>
      </c>
      <c r="B72" s="213">
        <f t="shared" si="19"/>
        <v>2.7306188458867982E-4</v>
      </c>
      <c r="C72" s="218">
        <f t="shared" si="20"/>
        <v>4.9088740318741904</v>
      </c>
      <c r="D72" s="218">
        <f t="shared" si="21"/>
        <v>1.6629540404059025E-3</v>
      </c>
      <c r="E72" s="291">
        <f t="shared" si="22"/>
        <v>0.5049127575642024</v>
      </c>
      <c r="F72" s="173">
        <f t="shared" si="13"/>
        <v>0.44444444444444448</v>
      </c>
      <c r="G72" s="173">
        <f t="shared" si="14"/>
        <v>0.4861111111111111</v>
      </c>
      <c r="H72" s="173">
        <f t="shared" si="15"/>
        <v>6.9444444444444364E-2</v>
      </c>
      <c r="I72" s="225">
        <f t="shared" si="23"/>
        <v>0.22440567002853443</v>
      </c>
      <c r="J72" s="4">
        <f t="shared" si="24"/>
        <v>0.24544370159370948</v>
      </c>
      <c r="K72" s="214">
        <f t="shared" si="25"/>
        <v>3.5063385941958458E-2</v>
      </c>
      <c r="L72" s="219">
        <f>'Input Simworld'!B$4</f>
        <v>821812500</v>
      </c>
      <c r="M72" s="219">
        <f>'Input Simworld'!C$4</f>
        <v>50000</v>
      </c>
      <c r="N72" s="215">
        <f>'Input Simworld'!D$4</f>
        <v>21085000</v>
      </c>
    </row>
    <row r="73" spans="1:14" x14ac:dyDescent="0.25">
      <c r="A73" s="217">
        <v>2095</v>
      </c>
      <c r="B73" s="213">
        <f t="shared" si="19"/>
        <v>2.7022786369593731E-4</v>
      </c>
      <c r="C73" s="218">
        <f t="shared" si="20"/>
        <v>4.8579264176103818</v>
      </c>
      <c r="D73" s="218">
        <f t="shared" si="21"/>
        <v>1.6456947788239357E-3</v>
      </c>
      <c r="E73" s="291">
        <f t="shared" si="22"/>
        <v>0.49967243152563923</v>
      </c>
      <c r="F73" s="173">
        <f t="shared" si="13"/>
        <v>0.44444444444444448</v>
      </c>
      <c r="G73" s="173">
        <f t="shared" si="14"/>
        <v>0.4861111111111111</v>
      </c>
      <c r="H73" s="173">
        <f t="shared" si="15"/>
        <v>6.9444444444444364E-2</v>
      </c>
      <c r="I73" s="225">
        <f t="shared" si="23"/>
        <v>0.22207663623361745</v>
      </c>
      <c r="J73" s="4">
        <f t="shared" si="24"/>
        <v>0.24289632088051907</v>
      </c>
      <c r="K73" s="214">
        <f t="shared" si="25"/>
        <v>3.4699474411502687E-2</v>
      </c>
      <c r="L73" s="219">
        <f>'Input Simworld'!B$4</f>
        <v>821812500</v>
      </c>
      <c r="M73" s="219">
        <f>'Input Simworld'!C$4</f>
        <v>50000</v>
      </c>
      <c r="N73" s="215">
        <f>'Input Simworld'!D$4</f>
        <v>21085000</v>
      </c>
    </row>
    <row r="74" spans="1:14" x14ac:dyDescent="0.25">
      <c r="A74" s="217">
        <v>2096</v>
      </c>
      <c r="B74" s="213">
        <f t="shared" si="19"/>
        <v>2.6753540035847094E-4</v>
      </c>
      <c r="C74" s="218">
        <f t="shared" si="20"/>
        <v>4.8095236045302228</v>
      </c>
      <c r="D74" s="218">
        <f t="shared" si="21"/>
        <v>1.6292976064670947E-3</v>
      </c>
      <c r="E74" s="291">
        <f t="shared" si="22"/>
        <v>0.49469385646596575</v>
      </c>
      <c r="F74" s="173">
        <f t="shared" si="13"/>
        <v>0.44444444444444448</v>
      </c>
      <c r="G74" s="173">
        <f t="shared" si="14"/>
        <v>0.4861111111111111</v>
      </c>
      <c r="H74" s="173">
        <f t="shared" si="15"/>
        <v>6.9444444444444364E-2</v>
      </c>
      <c r="I74" s="225">
        <f t="shared" si="23"/>
        <v>0.21986393620709591</v>
      </c>
      <c r="J74" s="4">
        <f t="shared" si="24"/>
        <v>0.24047618022651113</v>
      </c>
      <c r="K74" s="214">
        <f t="shared" si="25"/>
        <v>3.4353740032358693E-2</v>
      </c>
      <c r="L74" s="219">
        <f>'Input Simworld'!B$4</f>
        <v>821812500</v>
      </c>
      <c r="M74" s="219">
        <f>'Input Simworld'!C$4</f>
        <v>50000</v>
      </c>
      <c r="N74" s="215">
        <f>'Input Simworld'!D$4</f>
        <v>21085000</v>
      </c>
    </row>
    <row r="75" spans="1:14" x14ac:dyDescent="0.25">
      <c r="A75" s="217">
        <v>2097</v>
      </c>
      <c r="B75" s="213">
        <f t="shared" si="19"/>
        <v>2.6497742386572004E-4</v>
      </c>
      <c r="C75" s="218">
        <f t="shared" si="20"/>
        <v>4.7635384814204036</v>
      </c>
      <c r="D75" s="218">
        <f t="shared" si="21"/>
        <v>1.613719462522578E-3</v>
      </c>
      <c r="E75" s="291">
        <f t="shared" si="22"/>
        <v>0.48996395808895576</v>
      </c>
      <c r="F75" s="173">
        <f t="shared" si="13"/>
        <v>0.44444444444444448</v>
      </c>
      <c r="G75" s="173">
        <f t="shared" si="14"/>
        <v>0.4861111111111111</v>
      </c>
      <c r="H75" s="173">
        <f t="shared" si="15"/>
        <v>6.9444444444444364E-2</v>
      </c>
      <c r="I75" s="225">
        <f t="shared" si="23"/>
        <v>0.21776175915064702</v>
      </c>
      <c r="J75" s="4">
        <f t="shared" si="24"/>
        <v>0.23817692407102017</v>
      </c>
      <c r="K75" s="214">
        <f t="shared" si="25"/>
        <v>3.4025274867288555E-2</v>
      </c>
      <c r="L75" s="219">
        <f>'Input Simworld'!B$4</f>
        <v>821812500</v>
      </c>
      <c r="M75" s="219">
        <f>'Input Simworld'!C$4</f>
        <v>50000</v>
      </c>
      <c r="N75" s="215">
        <f>'Input Simworld'!D$4</f>
        <v>21085000</v>
      </c>
    </row>
    <row r="76" spans="1:14" x14ac:dyDescent="0.25">
      <c r="A76" s="217">
        <v>2098</v>
      </c>
      <c r="B76" s="213">
        <f t="shared" si="19"/>
        <v>2.6254721668465445E-4</v>
      </c>
      <c r="C76" s="218">
        <f t="shared" si="20"/>
        <v>4.7198502861925089</v>
      </c>
      <c r="D76" s="218">
        <f t="shared" si="21"/>
        <v>1.5989194370380109E-3</v>
      </c>
      <c r="E76" s="291">
        <f t="shared" si="22"/>
        <v>0.48547031515122951</v>
      </c>
      <c r="F76" s="173">
        <f t="shared" si="13"/>
        <v>0.44444444444444448</v>
      </c>
      <c r="G76" s="173">
        <f t="shared" si="14"/>
        <v>0.4861111111111111</v>
      </c>
      <c r="H76" s="173">
        <f t="shared" si="15"/>
        <v>6.9444444444444364E-2</v>
      </c>
      <c r="I76" s="225">
        <f t="shared" si="23"/>
        <v>0.21576458451165759</v>
      </c>
      <c r="J76" s="4">
        <f t="shared" si="24"/>
        <v>0.23599251430962545</v>
      </c>
      <c r="K76" s="214">
        <f t="shared" si="25"/>
        <v>3.3713216329946456E-2</v>
      </c>
      <c r="L76" s="219">
        <f>'Input Simworld'!B$4</f>
        <v>821812500</v>
      </c>
      <c r="M76" s="219">
        <f>'Input Simworld'!C$4</f>
        <v>50000</v>
      </c>
      <c r="N76" s="215">
        <f>'Input Simworld'!D$4</f>
        <v>21085000</v>
      </c>
    </row>
    <row r="77" spans="1:14" x14ac:dyDescent="0.25">
      <c r="A77" s="217">
        <v>2099</v>
      </c>
      <c r="B77" s="213">
        <f t="shared" si="19"/>
        <v>2.6023839681878029E-4</v>
      </c>
      <c r="C77" s="218">
        <f t="shared" si="20"/>
        <v>4.6783442887482405</v>
      </c>
      <c r="D77" s="218">
        <f t="shared" si="21"/>
        <v>1.5848586634873249E-3</v>
      </c>
      <c r="E77" s="291">
        <f t="shared" si="22"/>
        <v>0.48120112684267613</v>
      </c>
      <c r="F77" s="173">
        <f t="shared" si="13"/>
        <v>0.44444444444444448</v>
      </c>
      <c r="G77" s="173">
        <f t="shared" si="14"/>
        <v>0.4861111111111111</v>
      </c>
      <c r="H77" s="173">
        <f t="shared" si="15"/>
        <v>6.9444444444444364E-2</v>
      </c>
      <c r="I77" s="225">
        <f t="shared" si="23"/>
        <v>0.21386716748563386</v>
      </c>
      <c r="J77" s="4">
        <f t="shared" si="24"/>
        <v>0.23391721443741201</v>
      </c>
      <c r="K77" s="214">
        <f t="shared" si="25"/>
        <v>3.3416744919630245E-2</v>
      </c>
      <c r="L77" s="219">
        <f>'Input Simworld'!B$4</f>
        <v>821812500</v>
      </c>
      <c r="M77" s="219">
        <f>'Input Simworld'!C$4</f>
        <v>50000</v>
      </c>
      <c r="N77" s="215">
        <f>'Input Simworld'!D$4</f>
        <v>21085000</v>
      </c>
    </row>
    <row r="78" spans="1:14" x14ac:dyDescent="0.25">
      <c r="A78" s="217">
        <v>2100</v>
      </c>
      <c r="B78" s="213">
        <f t="shared" si="19"/>
        <v>2.5804490104830116E-4</v>
      </c>
      <c r="C78" s="218">
        <f t="shared" si="20"/>
        <v>4.6389114896853085</v>
      </c>
      <c r="D78" s="218">
        <f t="shared" si="21"/>
        <v>1.5715002167029043E-3</v>
      </c>
      <c r="E78" s="291">
        <f t="shared" si="22"/>
        <v>0.47714518179620319</v>
      </c>
      <c r="F78" s="173">
        <f t="shared" si="13"/>
        <v>0.44444444444444448</v>
      </c>
      <c r="G78" s="173">
        <f t="shared" si="14"/>
        <v>0.4861111111111111</v>
      </c>
      <c r="H78" s="173">
        <f t="shared" si="15"/>
        <v>6.9444444444444364E-2</v>
      </c>
      <c r="I78" s="225">
        <f t="shared" si="23"/>
        <v>0.21206452524275698</v>
      </c>
      <c r="J78" s="4">
        <f t="shared" si="24"/>
        <v>0.23194557448426545</v>
      </c>
      <c r="K78" s="214">
        <f t="shared" si="25"/>
        <v>3.3135082069180741E-2</v>
      </c>
      <c r="L78" s="219">
        <f>'Input Simworld'!B$4</f>
        <v>821812500</v>
      </c>
      <c r="M78" s="219">
        <f>'Input Simworld'!C$4</f>
        <v>50000</v>
      </c>
      <c r="N78" s="215">
        <f>'Input Simworld'!D$4</f>
        <v>21085000</v>
      </c>
    </row>
    <row r="79" spans="1:14" x14ac:dyDescent="0.25">
      <c r="A79" s="217">
        <v>2101</v>
      </c>
      <c r="B79" s="213">
        <f t="shared" ref="B79:B83" si="26">I79*1000000/L79</f>
        <v>2.5596096900742363E-4</v>
      </c>
      <c r="C79" s="218">
        <f t="shared" ref="C79:C83" si="27">J79*1000000/M79</f>
        <v>4.6014483340527912</v>
      </c>
      <c r="D79" s="218">
        <f t="shared" ref="D79:D83" si="28">K79*1000000/N79</f>
        <v>1.558809015905954E-3</v>
      </c>
      <c r="E79" s="291">
        <f t="shared" ref="E79:E83" si="29">0.4 + 3.6*EXP(-0.05124*(A79-2025))</f>
        <v>0.47329182864542996</v>
      </c>
      <c r="F79" s="173">
        <f t="shared" si="13"/>
        <v>0.44444444444444448</v>
      </c>
      <c r="G79" s="173">
        <f t="shared" si="14"/>
        <v>0.4861111111111111</v>
      </c>
      <c r="H79" s="173">
        <f t="shared" si="15"/>
        <v>6.9444444444444364E-2</v>
      </c>
      <c r="I79" s="225">
        <f t="shared" ref="I79:I83" si="30">$E79*F79</f>
        <v>0.21035192384241333</v>
      </c>
      <c r="J79" s="4">
        <f t="shared" ref="J79:J83" si="31">$E79*G79</f>
        <v>0.23007241670263956</v>
      </c>
      <c r="K79" s="214">
        <f t="shared" ref="K79:K83" si="32">$E79*H79</f>
        <v>3.286748810037704E-2</v>
      </c>
      <c r="L79" s="219">
        <f>'Input Simworld'!B$4</f>
        <v>821812500</v>
      </c>
      <c r="M79" s="219">
        <f>'Input Simworld'!C$4</f>
        <v>50000</v>
      </c>
      <c r="N79" s="215">
        <f>'Input Simworld'!D$4</f>
        <v>21085000</v>
      </c>
    </row>
    <row r="80" spans="1:14" x14ac:dyDescent="0.25">
      <c r="A80" s="217">
        <v>2102</v>
      </c>
      <c r="B80" s="213">
        <f t="shared" si="26"/>
        <v>2.5398112805699065E-4</v>
      </c>
      <c r="C80" s="218">
        <f t="shared" si="27"/>
        <v>4.5658564394042171</v>
      </c>
      <c r="D80" s="218">
        <f t="shared" si="28"/>
        <v>1.5467517325804436E-3</v>
      </c>
      <c r="E80" s="291">
        <f t="shared" si="29"/>
        <v>0.46963094805300515</v>
      </c>
      <c r="F80" s="173">
        <f t="shared" si="13"/>
        <v>0.44444444444444448</v>
      </c>
      <c r="G80" s="173">
        <f t="shared" si="14"/>
        <v>0.4861111111111111</v>
      </c>
      <c r="H80" s="173">
        <f t="shared" si="15"/>
        <v>6.9444444444444364E-2</v>
      </c>
      <c r="I80" s="225">
        <f t="shared" si="30"/>
        <v>0.20872486580133565</v>
      </c>
      <c r="J80" s="4">
        <f t="shared" si="31"/>
        <v>0.22829282197021084</v>
      </c>
      <c r="K80" s="214">
        <f t="shared" si="32"/>
        <v>3.2613260281458653E-2</v>
      </c>
      <c r="L80" s="219">
        <f>'Input Simworld'!B$4</f>
        <v>821812500</v>
      </c>
      <c r="M80" s="219">
        <f>'Input Simworld'!C$4</f>
        <v>50000</v>
      </c>
      <c r="N80" s="215">
        <f>'Input Simworld'!D$4</f>
        <v>21085000</v>
      </c>
    </row>
    <row r="81" spans="1:14" x14ac:dyDescent="0.25">
      <c r="A81" s="217">
        <v>2103</v>
      </c>
      <c r="B81" s="213">
        <f t="shared" si="26"/>
        <v>2.5210017891271781E-4</v>
      </c>
      <c r="C81" s="218">
        <f t="shared" si="27"/>
        <v>4.5320423374342358</v>
      </c>
      <c r="D81" s="218">
        <f t="shared" si="28"/>
        <v>1.5352967029486876E-3</v>
      </c>
      <c r="E81" s="291">
        <f t="shared" si="29"/>
        <v>0.46615292613609283</v>
      </c>
      <c r="F81" s="173">
        <f t="shared" si="13"/>
        <v>0.44444444444444448</v>
      </c>
      <c r="G81" s="173">
        <f t="shared" si="14"/>
        <v>0.4861111111111111</v>
      </c>
      <c r="H81" s="173">
        <f t="shared" si="15"/>
        <v>6.9444444444444364E-2</v>
      </c>
      <c r="I81" s="225">
        <f t="shared" si="30"/>
        <v>0.20717907828270793</v>
      </c>
      <c r="J81" s="4">
        <f t="shared" si="31"/>
        <v>0.22660211687171178</v>
      </c>
      <c r="K81" s="214">
        <f t="shared" si="32"/>
        <v>3.2371730981673077E-2</v>
      </c>
      <c r="L81" s="219">
        <f>'Input Simworld'!B$4</f>
        <v>821812500</v>
      </c>
      <c r="M81" s="219">
        <f>'Input Simworld'!C$4</f>
        <v>50000</v>
      </c>
      <c r="N81" s="215">
        <f>'Input Simworld'!D$4</f>
        <v>21085000</v>
      </c>
    </row>
    <row r="82" spans="1:14" x14ac:dyDescent="0.25">
      <c r="A82" s="217">
        <v>2104</v>
      </c>
      <c r="B82" s="213">
        <f t="shared" si="26"/>
        <v>2.5031318199128999E-4</v>
      </c>
      <c r="C82" s="218">
        <f t="shared" si="27"/>
        <v>4.4999172285203715</v>
      </c>
      <c r="D82" s="218">
        <f t="shared" si="28"/>
        <v>1.5244138448187153E-3</v>
      </c>
      <c r="E82" s="291">
        <f t="shared" si="29"/>
        <v>0.46284862921923819</v>
      </c>
      <c r="F82" s="173">
        <f t="shared" si="13"/>
        <v>0.44444444444444448</v>
      </c>
      <c r="G82" s="173">
        <f t="shared" si="14"/>
        <v>0.4861111111111111</v>
      </c>
      <c r="H82" s="173">
        <f t="shared" si="15"/>
        <v>6.9444444444444364E-2</v>
      </c>
      <c r="I82" s="225">
        <f t="shared" si="30"/>
        <v>0.205710501875217</v>
      </c>
      <c r="J82" s="4">
        <f t="shared" si="31"/>
        <v>0.22499586142601857</v>
      </c>
      <c r="K82" s="214">
        <f t="shared" si="32"/>
        <v>3.2142265918002615E-2</v>
      </c>
      <c r="L82" s="219">
        <f>'Input Simworld'!B$4</f>
        <v>821812500</v>
      </c>
      <c r="M82" s="219">
        <f>'Input Simworld'!C$4</f>
        <v>50000</v>
      </c>
      <c r="N82" s="215">
        <f>'Input Simworld'!D$4</f>
        <v>21085000</v>
      </c>
    </row>
    <row r="83" spans="1:14" x14ac:dyDescent="0.25">
      <c r="A83" s="217">
        <v>2105</v>
      </c>
      <c r="B83" s="213">
        <f t="shared" si="26"/>
        <v>2.4861544443846134E-4</v>
      </c>
      <c r="C83" s="218">
        <f t="shared" si="27"/>
        <v>4.4693967485252539</v>
      </c>
      <c r="D83" s="218">
        <f t="shared" si="28"/>
        <v>1.5140745785850633E-3</v>
      </c>
      <c r="E83" s="291">
        <f t="shared" si="29"/>
        <v>0.45970937984831178</v>
      </c>
      <c r="F83" s="173">
        <f t="shared" si="13"/>
        <v>0.44444444444444448</v>
      </c>
      <c r="G83" s="173">
        <f t="shared" si="14"/>
        <v>0.4861111111111111</v>
      </c>
      <c r="H83" s="173">
        <f t="shared" si="15"/>
        <v>6.9444444444444364E-2</v>
      </c>
      <c r="I83" s="225">
        <f t="shared" si="30"/>
        <v>0.20431527993258303</v>
      </c>
      <c r="J83" s="4">
        <f t="shared" si="31"/>
        <v>0.22346983742626267</v>
      </c>
      <c r="K83" s="214">
        <f t="shared" si="32"/>
        <v>3.192426248946606E-2</v>
      </c>
      <c r="L83" s="219">
        <f>'Input Simworld'!B$4</f>
        <v>821812500</v>
      </c>
      <c r="M83" s="219">
        <f>'Input Simworld'!C$4</f>
        <v>50000</v>
      </c>
      <c r="N83" s="215">
        <f>'Input Simworld'!D$4</f>
        <v>21085000</v>
      </c>
    </row>
  </sheetData>
  <mergeCells count="4">
    <mergeCell ref="F1:H1"/>
    <mergeCell ref="I1:K1"/>
    <mergeCell ref="L1:N1"/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4AFA-4C42-46B4-802E-E9DBE5504C71}">
  <sheetPr codeName="Sheet3">
    <tabColor rgb="FF3E7D63"/>
  </sheetPr>
  <dimension ref="A1:U40"/>
  <sheetViews>
    <sheetView showGridLines="0" zoomScale="115" zoomScaleNormal="115" workbookViewId="0">
      <selection activeCell="F28" sqref="F28"/>
    </sheetView>
  </sheetViews>
  <sheetFormatPr defaultColWidth="9.140625" defaultRowHeight="13.5" x14ac:dyDescent="0.25"/>
  <cols>
    <col min="1" max="1" width="21.7109375" style="17" customWidth="1"/>
    <col min="2" max="2" width="17.42578125" style="17" customWidth="1"/>
    <col min="3" max="3" width="10.7109375" style="17" customWidth="1"/>
    <col min="4" max="4" width="14.28515625" style="17" customWidth="1"/>
    <col min="5" max="5" width="15.5703125" style="17" customWidth="1"/>
    <col min="6" max="6" width="12.7109375" style="17" customWidth="1"/>
    <col min="7" max="7" width="16.28515625" style="17" customWidth="1"/>
    <col min="8" max="8" width="11" style="17" customWidth="1"/>
    <col min="9" max="9" width="20.7109375" style="17" customWidth="1"/>
    <col min="10" max="10" width="23.140625" style="17" customWidth="1"/>
    <col min="11" max="11" width="20.140625" style="17" customWidth="1"/>
    <col min="12" max="12" width="14.28515625" style="17" customWidth="1"/>
    <col min="13" max="13" width="13.85546875" style="17" customWidth="1"/>
    <col min="14" max="16384" width="9.140625" style="17"/>
  </cols>
  <sheetData>
    <row r="1" spans="1:21" ht="18.75" x14ac:dyDescent="0.25">
      <c r="A1" s="159" t="s">
        <v>33</v>
      </c>
      <c r="B1" s="312" t="s">
        <v>250</v>
      </c>
      <c r="C1" s="312"/>
      <c r="D1" s="312"/>
      <c r="F1" s="61" t="s">
        <v>112</v>
      </c>
      <c r="G1" s="62">
        <v>2050</v>
      </c>
    </row>
    <row r="2" spans="1:21" x14ac:dyDescent="0.25">
      <c r="A2" s="86" t="s">
        <v>148</v>
      </c>
      <c r="B2" s="52" t="s">
        <v>149</v>
      </c>
      <c r="C2" s="50" t="s">
        <v>17</v>
      </c>
      <c r="D2" s="87" t="s">
        <v>18</v>
      </c>
    </row>
    <row r="3" spans="1:21" x14ac:dyDescent="0.25">
      <c r="A3" s="60" t="s">
        <v>152</v>
      </c>
      <c r="B3" s="71" t="s">
        <v>8</v>
      </c>
      <c r="C3" s="69" t="s">
        <v>214</v>
      </c>
      <c r="D3" s="70" t="s">
        <v>213</v>
      </c>
    </row>
    <row r="4" spans="1:21" ht="12.6" customHeight="1" x14ac:dyDescent="0.25">
      <c r="A4" s="287">
        <v>1000</v>
      </c>
      <c r="B4" s="292">
        <f>'Parameters and Sensitivity'!D4*1000</f>
        <v>821812500</v>
      </c>
      <c r="C4" s="293">
        <f>'Parameters and Sensitivity'!D5*1000</f>
        <v>50000</v>
      </c>
      <c r="D4" s="294">
        <f>'Parameters and Sensitivity'!D6*1000</f>
        <v>21085000</v>
      </c>
      <c r="E4" s="46" t="s">
        <v>37</v>
      </c>
      <c r="F4" s="50" t="s">
        <v>21</v>
      </c>
      <c r="G4" s="46" t="s">
        <v>192</v>
      </c>
      <c r="H4" s="50" t="s">
        <v>193</v>
      </c>
      <c r="I4" s="50" t="s">
        <v>194</v>
      </c>
      <c r="J4" s="50" t="s">
        <v>225</v>
      </c>
      <c r="K4" s="50" t="s">
        <v>114</v>
      </c>
      <c r="L4" s="92" t="s">
        <v>154</v>
      </c>
    </row>
    <row r="5" spans="1:21" x14ac:dyDescent="0.25">
      <c r="A5" s="93" t="s">
        <v>4</v>
      </c>
      <c r="B5" s="79">
        <f>100%</f>
        <v>1</v>
      </c>
      <c r="C5" s="76">
        <v>0</v>
      </c>
      <c r="D5" s="76">
        <v>0</v>
      </c>
      <c r="E5" s="94">
        <f t="array" ref="E5:E8">MMULT(B5:D8,TRANSPOSE(B4:D4))</f>
        <v>821812500</v>
      </c>
      <c r="F5" s="20" t="s">
        <v>8</v>
      </c>
      <c r="G5" s="20">
        <f t="array" ref="G5:G8">'Parameters and Sensitivity'!D8:D11</f>
        <v>750</v>
      </c>
      <c r="H5" s="20">
        <f>ROUND(G5/I5,0)</f>
        <v>1</v>
      </c>
      <c r="I5" s="288">
        <v>750</v>
      </c>
      <c r="J5" s="95">
        <f>E5/G5</f>
        <v>1095750</v>
      </c>
      <c r="K5" s="178">
        <v>8</v>
      </c>
      <c r="L5" s="111">
        <f>J5*K5</f>
        <v>8766000</v>
      </c>
      <c r="M5" s="26"/>
    </row>
    <row r="6" spans="1:21" x14ac:dyDescent="0.25">
      <c r="A6" s="98" t="s">
        <v>5</v>
      </c>
      <c r="B6" s="38">
        <v>0</v>
      </c>
      <c r="C6" s="44">
        <v>1</v>
      </c>
      <c r="D6" s="44">
        <v>0</v>
      </c>
      <c r="E6" s="99">
        <v>50000</v>
      </c>
      <c r="F6" s="17" t="s">
        <v>215</v>
      </c>
      <c r="G6" s="17">
        <v>6250</v>
      </c>
      <c r="H6" s="17">
        <f>ROUND(G6/I6,0)</f>
        <v>50</v>
      </c>
      <c r="I6" s="289">
        <v>125</v>
      </c>
      <c r="J6" s="26">
        <f t="shared" ref="J6:J8" si="0">E6/G6</f>
        <v>8</v>
      </c>
      <c r="K6" s="248">
        <v>200000</v>
      </c>
      <c r="L6" s="119">
        <f>J6*K6</f>
        <v>1600000</v>
      </c>
      <c r="M6" s="26"/>
    </row>
    <row r="7" spans="1:21" x14ac:dyDescent="0.25">
      <c r="A7" s="98" t="s">
        <v>6</v>
      </c>
      <c r="B7" s="38">
        <v>0</v>
      </c>
      <c r="C7" s="44">
        <v>0</v>
      </c>
      <c r="D7" s="44">
        <f>1-D8</f>
        <v>9.9999999999999978E-2</v>
      </c>
      <c r="E7" s="99">
        <v>2108499.9999999995</v>
      </c>
      <c r="F7" s="17" t="s">
        <v>213</v>
      </c>
      <c r="G7" s="17">
        <v>20000</v>
      </c>
      <c r="H7" s="17">
        <f>ROUND(G7/I7,0)</f>
        <v>20</v>
      </c>
      <c r="I7" s="289">
        <v>1000</v>
      </c>
      <c r="J7" s="26">
        <f t="shared" si="0"/>
        <v>105.42499999999998</v>
      </c>
      <c r="K7" s="248">
        <v>600</v>
      </c>
      <c r="L7" s="119">
        <f>J7*K7</f>
        <v>63254.999999999993</v>
      </c>
      <c r="M7" s="26"/>
    </row>
    <row r="8" spans="1:21" x14ac:dyDescent="0.25">
      <c r="A8" s="100" t="s">
        <v>7</v>
      </c>
      <c r="B8" s="40">
        <v>0</v>
      </c>
      <c r="C8" s="41">
        <v>0</v>
      </c>
      <c r="D8" s="41">
        <f>'Parameters and Sensitivity'!D7/100</f>
        <v>0.9</v>
      </c>
      <c r="E8" s="89">
        <v>18976500</v>
      </c>
      <c r="F8" s="25" t="s">
        <v>213</v>
      </c>
      <c r="G8" s="25">
        <v>300000</v>
      </c>
      <c r="H8" s="25">
        <f>ROUND(G8/I8,0)</f>
        <v>20</v>
      </c>
      <c r="I8" s="290">
        <v>15000</v>
      </c>
      <c r="J8" s="90">
        <f t="shared" si="0"/>
        <v>63.255000000000003</v>
      </c>
      <c r="K8" s="179">
        <v>25000</v>
      </c>
      <c r="L8" s="91">
        <f>J8*K8</f>
        <v>1581375</v>
      </c>
      <c r="M8" s="26"/>
    </row>
    <row r="9" spans="1:21" ht="4.5" customHeight="1" x14ac:dyDescent="0.25">
      <c r="B9" s="22"/>
      <c r="D9" s="42"/>
      <c r="E9" s="26"/>
      <c r="J9" s="26"/>
      <c r="L9" s="37"/>
    </row>
    <row r="10" spans="1:21" ht="15.75" customHeight="1" x14ac:dyDescent="0.25">
      <c r="A10" s="86" t="s">
        <v>151</v>
      </c>
      <c r="B10" s="102" t="s">
        <v>0</v>
      </c>
      <c r="C10" s="103" t="s">
        <v>119</v>
      </c>
      <c r="D10" s="103" t="s">
        <v>118</v>
      </c>
      <c r="E10" s="103" t="s">
        <v>168</v>
      </c>
      <c r="F10" s="103" t="s">
        <v>1</v>
      </c>
      <c r="G10" s="103" t="s">
        <v>3</v>
      </c>
      <c r="H10" s="103" t="s">
        <v>2</v>
      </c>
      <c r="I10" s="104" t="s">
        <v>4</v>
      </c>
      <c r="J10" s="105" t="s">
        <v>5</v>
      </c>
      <c r="K10" s="105" t="s">
        <v>6</v>
      </c>
      <c r="L10" s="106" t="s">
        <v>7</v>
      </c>
    </row>
    <row r="11" spans="1:21" ht="15" x14ac:dyDescent="0.25">
      <c r="A11" s="102" t="s">
        <v>0</v>
      </c>
      <c r="B11" s="12">
        <f>'Parameters and Sensitivity'!D23</f>
        <v>5.8999999999999997E-2</v>
      </c>
      <c r="C11" s="9">
        <f>'Parameters and Sensitivity'!D33</f>
        <v>0.18</v>
      </c>
      <c r="D11" s="9">
        <f>'Parameters and Sensitivity'!D43</f>
        <v>0.2</v>
      </c>
      <c r="E11" s="9">
        <f>'Parameters and Sensitivity'!D53</f>
        <v>9.9000000000000005E-2</v>
      </c>
      <c r="F11" s="9">
        <f>'Parameters and Sensitivity'!D63</f>
        <v>1.4999999999999999E-2</v>
      </c>
      <c r="G11" s="9">
        <f>'Parameters and Sensitivity'!D73</f>
        <v>9.4E-2</v>
      </c>
      <c r="H11" s="10">
        <f>'Parameters and Sensitivity'!D83</f>
        <v>0.13</v>
      </c>
      <c r="I11" s="9">
        <f>'Parameters and Sensitivity'!D93</f>
        <v>7.6499999999999997E-3</v>
      </c>
      <c r="J11" s="9">
        <f>'Parameters and Sensitivity'!D103</f>
        <v>3.5700000000000003E-2</v>
      </c>
      <c r="K11" s="9">
        <f>'Parameters and Sensitivity'!D113</f>
        <v>6.0499999999999998E-2</v>
      </c>
      <c r="L11" s="10">
        <f>'Parameters and Sensitivity'!D123</f>
        <v>0.10199999999999999</v>
      </c>
      <c r="M11" s="28"/>
      <c r="N11"/>
      <c r="O11" s="26"/>
      <c r="P11" s="26"/>
      <c r="Q11" s="26"/>
      <c r="R11" s="26"/>
      <c r="S11" s="26"/>
      <c r="T11" s="26"/>
      <c r="U11" s="26"/>
    </row>
    <row r="12" spans="1:21" ht="15" x14ac:dyDescent="0.25">
      <c r="A12" s="107" t="s">
        <v>119</v>
      </c>
      <c r="B12" s="13">
        <f>'Parameters and Sensitivity'!D24*'Parameters and Sensitivity'!D12</f>
        <v>2.9499999999999998E-2</v>
      </c>
      <c r="C12" s="48">
        <f>'Parameters and Sensitivity'!D34*'Parameters and Sensitivity'!D13</f>
        <v>9.6000000000000002E-2</v>
      </c>
      <c r="D12" s="48">
        <f>'Parameters and Sensitivity'!D44*'Parameters and Sensitivity'!D14</f>
        <v>0.11</v>
      </c>
      <c r="E12" s="48">
        <f>'Parameters and Sensitivity'!D54*'Parameters and Sensitivity'!D15</f>
        <v>1.2E-2</v>
      </c>
      <c r="F12" s="48">
        <f>'Parameters and Sensitivity'!D64*'Parameters and Sensitivity'!D16</f>
        <v>0</v>
      </c>
      <c r="G12" s="48">
        <f>'Parameters and Sensitivity'!D74*'Parameters and Sensitivity'!D17</f>
        <v>0.12</v>
      </c>
      <c r="H12" s="11">
        <f>'Parameters and Sensitivity'!D84*'Parameters and Sensitivity'!D18</f>
        <v>8.6999999999999994E-2</v>
      </c>
      <c r="I12" s="48">
        <f>'Parameters and Sensitivity'!D94*'Parameters and Sensitivity'!D19</f>
        <v>0</v>
      </c>
      <c r="J12" s="48">
        <f>'Parameters and Sensitivity'!D104*'Parameters and Sensitivity'!D20</f>
        <v>2.29E-2</v>
      </c>
      <c r="K12" s="48">
        <f>'Parameters and Sensitivity'!D114*'Parameters and Sensitivity'!D21</f>
        <v>3.0700000000000002E-2</v>
      </c>
      <c r="L12" s="11">
        <f>'Parameters and Sensitivity'!D124*'Parameters and Sensitivity'!D22</f>
        <v>2.4799999999999999E-2</v>
      </c>
      <c r="M12" s="29"/>
      <c r="O12" s="26"/>
      <c r="P12" s="26"/>
      <c r="Q12" s="26"/>
      <c r="R12" s="26"/>
      <c r="S12" s="26"/>
      <c r="T12" s="26"/>
      <c r="U12" s="26"/>
    </row>
    <row r="13" spans="1:21" ht="15" x14ac:dyDescent="0.25">
      <c r="A13" s="107" t="s">
        <v>118</v>
      </c>
      <c r="B13" s="13">
        <f>'Parameters and Sensitivity'!D24*(1-'Parameters and Sensitivity'!D12)</f>
        <v>2.9499999999999998E-2</v>
      </c>
      <c r="C13" s="48">
        <f>'Parameters and Sensitivity'!D34*(1-'Parameters and Sensitivity'!D13)</f>
        <v>9.6000000000000002E-2</v>
      </c>
      <c r="D13" s="48">
        <f>'Parameters and Sensitivity'!D44*(1-'Parameters and Sensitivity'!D14)</f>
        <v>0.11</v>
      </c>
      <c r="E13" s="48">
        <f>'Parameters and Sensitivity'!D54*(1-'Parameters and Sensitivity'!D15)</f>
        <v>1.2E-2</v>
      </c>
      <c r="F13" s="48">
        <f>'Parameters and Sensitivity'!D64*(1-'Parameters and Sensitivity'!D16)</f>
        <v>0</v>
      </c>
      <c r="G13" s="48">
        <f>'Parameters and Sensitivity'!D74*(1-'Parameters and Sensitivity'!D17)</f>
        <v>0.12</v>
      </c>
      <c r="H13" s="11">
        <f>'Parameters and Sensitivity'!D84*(1-'Parameters and Sensitivity'!D18)</f>
        <v>8.6999999999999994E-2</v>
      </c>
      <c r="I13" s="48">
        <f>'Parameters and Sensitivity'!D94*(1-'Parameters and Sensitivity'!D19)</f>
        <v>0</v>
      </c>
      <c r="J13" s="48">
        <f>'Parameters and Sensitivity'!D104*(1-'Parameters and Sensitivity'!D20)</f>
        <v>2.29E-2</v>
      </c>
      <c r="K13" s="48">
        <f>'Parameters and Sensitivity'!D114*(1-'Parameters and Sensitivity'!D21)</f>
        <v>3.0700000000000002E-2</v>
      </c>
      <c r="L13" s="11">
        <f>'Parameters and Sensitivity'!D124*(1-'Parameters and Sensitivity'!D22)</f>
        <v>2.4799999999999999E-2</v>
      </c>
      <c r="M13" s="29"/>
      <c r="O13" s="26"/>
      <c r="P13" s="26"/>
      <c r="Q13" s="26"/>
      <c r="R13" s="26"/>
      <c r="S13" s="26"/>
      <c r="T13" s="26"/>
      <c r="U13" s="26"/>
    </row>
    <row r="14" spans="1:21" ht="15" x14ac:dyDescent="0.25">
      <c r="A14" s="107" t="s">
        <v>168</v>
      </c>
      <c r="B14" s="13">
        <f>'Parameters and Sensitivity'!D25</f>
        <v>1.2E-2</v>
      </c>
      <c r="C14" s="48">
        <f>'Parameters and Sensitivity'!D35</f>
        <v>2.4E-2</v>
      </c>
      <c r="D14" s="48">
        <f>'Parameters and Sensitivity'!D45</f>
        <v>2.7E-2</v>
      </c>
      <c r="E14" s="48">
        <f>'Parameters and Sensitivity'!D55</f>
        <v>7.3999999999999996E-2</v>
      </c>
      <c r="F14" s="48">
        <f>'Parameters and Sensitivity'!D65</f>
        <v>3.7999999999999999E-2</v>
      </c>
      <c r="G14" s="48">
        <f>'Parameters and Sensitivity'!D75</f>
        <v>0.14000000000000001</v>
      </c>
      <c r="H14" s="11">
        <f>'Parameters and Sensitivity'!D85</f>
        <v>0.22</v>
      </c>
      <c r="I14" s="48">
        <f>'Parameters and Sensitivity'!D95</f>
        <v>0</v>
      </c>
      <c r="J14" s="48">
        <f>'Parameters and Sensitivity'!D105</f>
        <v>1.0699999999999999E-2</v>
      </c>
      <c r="K14" s="48">
        <f>'Parameters and Sensitivity'!D115</f>
        <v>6.0499999999999998E-2</v>
      </c>
      <c r="L14" s="11">
        <f>'Parameters and Sensitivity'!D125</f>
        <v>4.1599999999999998E-2</v>
      </c>
      <c r="M14" s="29"/>
      <c r="O14" s="26"/>
      <c r="P14" s="26"/>
      <c r="Q14" s="26"/>
      <c r="R14" s="26"/>
      <c r="S14" s="26"/>
      <c r="T14" s="26"/>
      <c r="U14" s="26"/>
    </row>
    <row r="15" spans="1:21" ht="15" x14ac:dyDescent="0.25">
      <c r="A15" s="107" t="s">
        <v>1</v>
      </c>
      <c r="B15" s="13">
        <f>'Parameters and Sensitivity'!D26</f>
        <v>0</v>
      </c>
      <c r="C15" s="48">
        <f>'Parameters and Sensitivity'!D36</f>
        <v>0</v>
      </c>
      <c r="D15" s="48">
        <f>'Parameters and Sensitivity'!D46</f>
        <v>0</v>
      </c>
      <c r="E15" s="48">
        <f>'Parameters and Sensitivity'!D56</f>
        <v>2.5000000000000001E-2</v>
      </c>
      <c r="F15" s="48">
        <f>'Parameters and Sensitivity'!D66</f>
        <v>2.3E-2</v>
      </c>
      <c r="G15" s="48">
        <f>'Parameters and Sensitivity'!D76</f>
        <v>0</v>
      </c>
      <c r="H15" s="11">
        <f>'Parameters and Sensitivity'!D86</f>
        <v>0</v>
      </c>
      <c r="I15" s="48">
        <f>'Parameters and Sensitivity'!D96</f>
        <v>4.5499999999999999E-2</v>
      </c>
      <c r="J15" s="48">
        <f>'Parameters and Sensitivity'!D106</f>
        <v>0</v>
      </c>
      <c r="K15" s="48">
        <f>'Parameters and Sensitivity'!D116</f>
        <v>0</v>
      </c>
      <c r="L15" s="11">
        <f>'Parameters and Sensitivity'!D126</f>
        <v>0</v>
      </c>
      <c r="M15" s="29"/>
      <c r="O15" s="26"/>
      <c r="P15" s="26"/>
      <c r="Q15" s="26"/>
      <c r="R15" s="26"/>
      <c r="S15" s="26"/>
      <c r="T15" s="26"/>
      <c r="U15" s="26"/>
    </row>
    <row r="16" spans="1:21" ht="15" x14ac:dyDescent="0.25">
      <c r="A16" s="107" t="s">
        <v>3</v>
      </c>
      <c r="B16" s="13">
        <f>'Parameters and Sensitivity'!D27</f>
        <v>0</v>
      </c>
      <c r="C16" s="48">
        <f>'Parameters and Sensitivity'!D37</f>
        <v>0</v>
      </c>
      <c r="D16" s="48">
        <f>'Parameters and Sensitivity'!D47</f>
        <v>0</v>
      </c>
      <c r="E16" s="48">
        <f>'Parameters and Sensitivity'!D57</f>
        <v>0</v>
      </c>
      <c r="F16" s="48">
        <f>'Parameters and Sensitivity'!D67</f>
        <v>0</v>
      </c>
      <c r="G16" s="48">
        <f>'Parameters and Sensitivity'!D77</f>
        <v>6.3E-2</v>
      </c>
      <c r="H16" s="11">
        <f>'Parameters and Sensitivity'!D87</f>
        <v>0</v>
      </c>
      <c r="I16" s="48">
        <f>'Parameters and Sensitivity'!D97</f>
        <v>0</v>
      </c>
      <c r="J16" s="48">
        <f>'Parameters and Sensitivity'!D107</f>
        <v>0.107</v>
      </c>
      <c r="K16" s="48">
        <f>'Parameters and Sensitivity'!D117</f>
        <v>0</v>
      </c>
      <c r="L16" s="11">
        <f>'Parameters and Sensitivity'!D127</f>
        <v>0</v>
      </c>
      <c r="M16" s="29"/>
      <c r="O16" s="26"/>
      <c r="P16" s="26"/>
      <c r="Q16" s="26"/>
      <c r="R16" s="26"/>
      <c r="S16" s="26"/>
      <c r="T16" s="26"/>
      <c r="U16" s="26"/>
    </row>
    <row r="17" spans="1:21" ht="15" x14ac:dyDescent="0.25">
      <c r="A17" s="107" t="s">
        <v>2</v>
      </c>
      <c r="B17" s="14">
        <f>'Parameters and Sensitivity'!D28</f>
        <v>0</v>
      </c>
      <c r="C17" s="15">
        <f>'Parameters and Sensitivity'!D38</f>
        <v>0</v>
      </c>
      <c r="D17" s="15">
        <f>'Parameters and Sensitivity'!D48</f>
        <v>0</v>
      </c>
      <c r="E17" s="15">
        <f>'Parameters and Sensitivity'!D58</f>
        <v>0</v>
      </c>
      <c r="F17" s="15">
        <f>'Parameters and Sensitivity'!D68</f>
        <v>0</v>
      </c>
      <c r="G17" s="15">
        <f>'Parameters and Sensitivity'!D78</f>
        <v>0</v>
      </c>
      <c r="H17" s="16">
        <f>'Parameters and Sensitivity'!D88</f>
        <v>8.6999999999999994E-2</v>
      </c>
      <c r="I17" s="48">
        <f>'Parameters and Sensitivity'!D98</f>
        <v>0</v>
      </c>
      <c r="J17" s="48">
        <f>'Parameters and Sensitivity'!D108</f>
        <v>0</v>
      </c>
      <c r="K17" s="48">
        <f>'Parameters and Sensitivity'!D118</f>
        <v>0.183</v>
      </c>
      <c r="L17" s="11">
        <f>'Parameters and Sensitivity'!D128</f>
        <v>3.7199999999999997E-2</v>
      </c>
      <c r="M17" s="29"/>
      <c r="O17" s="26"/>
      <c r="P17" s="26"/>
      <c r="Q17" s="26"/>
      <c r="R17" s="26"/>
      <c r="S17" s="26"/>
      <c r="T17" s="26"/>
      <c r="U17" s="26"/>
    </row>
    <row r="18" spans="1:21" ht="15" x14ac:dyDescent="0.25">
      <c r="A18" s="104" t="s">
        <v>4</v>
      </c>
      <c r="B18" s="13">
        <f>'Parameters and Sensitivity'!D29</f>
        <v>0</v>
      </c>
      <c r="C18" s="48">
        <f>'Parameters and Sensitivity'!D39</f>
        <v>0</v>
      </c>
      <c r="D18" s="48">
        <f>'Parameters and Sensitivity'!D49</f>
        <v>0</v>
      </c>
      <c r="E18" s="48">
        <f>'Parameters and Sensitivity'!D59</f>
        <v>0</v>
      </c>
      <c r="F18" s="48">
        <f>'Parameters and Sensitivity'!D69</f>
        <v>0</v>
      </c>
      <c r="G18" s="48">
        <f>'Parameters and Sensitivity'!D79</f>
        <v>0</v>
      </c>
      <c r="H18" s="48">
        <f>'Parameters and Sensitivity'!D89</f>
        <v>0</v>
      </c>
      <c r="I18" s="12">
        <f>'Parameters and Sensitivity'!D99</f>
        <v>0</v>
      </c>
      <c r="J18" s="9">
        <f>'Parameters and Sensitivity'!D109</f>
        <v>0</v>
      </c>
      <c r="K18" s="9">
        <f>'Parameters and Sensitivity'!D119</f>
        <v>0</v>
      </c>
      <c r="L18" s="10">
        <f>'Parameters and Sensitivity'!D129</f>
        <v>0</v>
      </c>
      <c r="M18" s="29"/>
      <c r="O18" s="26"/>
      <c r="P18" s="26"/>
      <c r="Q18" s="26"/>
      <c r="R18" s="26"/>
      <c r="S18" s="26"/>
      <c r="T18" s="26"/>
      <c r="U18" s="26"/>
    </row>
    <row r="19" spans="1:21" ht="15" x14ac:dyDescent="0.25">
      <c r="A19" s="108" t="s">
        <v>5</v>
      </c>
      <c r="B19" s="13">
        <f>'Parameters and Sensitivity'!D30</f>
        <v>0</v>
      </c>
      <c r="C19" s="48">
        <f>'Parameters and Sensitivity'!D40</f>
        <v>0</v>
      </c>
      <c r="D19" s="48">
        <f>'Parameters and Sensitivity'!D50</f>
        <v>0</v>
      </c>
      <c r="E19" s="48">
        <f>'Parameters and Sensitivity'!D60</f>
        <v>0</v>
      </c>
      <c r="F19" s="48">
        <f>'Parameters and Sensitivity'!D70</f>
        <v>0</v>
      </c>
      <c r="G19" s="48">
        <f>'Parameters and Sensitivity'!D80</f>
        <v>0</v>
      </c>
      <c r="H19" s="48">
        <f>'Parameters and Sensitivity'!D90</f>
        <v>0</v>
      </c>
      <c r="I19" s="13">
        <f>'Parameters and Sensitivity'!D100</f>
        <v>0</v>
      </c>
      <c r="J19" s="48">
        <f>'Parameters and Sensitivity'!D110</f>
        <v>0</v>
      </c>
      <c r="K19" s="48">
        <f>'Parameters and Sensitivity'!D120</f>
        <v>0</v>
      </c>
      <c r="L19" s="11">
        <f>'Parameters and Sensitivity'!D130</f>
        <v>0</v>
      </c>
      <c r="M19" s="29"/>
      <c r="O19" s="26"/>
      <c r="P19" s="26"/>
      <c r="Q19" s="26"/>
      <c r="R19" s="26"/>
      <c r="S19" s="26"/>
      <c r="T19" s="26"/>
      <c r="U19" s="26"/>
    </row>
    <row r="20" spans="1:21" ht="15" x14ac:dyDescent="0.25">
      <c r="A20" s="108" t="s">
        <v>6</v>
      </c>
      <c r="B20" s="13">
        <f>'Parameters and Sensitivity'!D31</f>
        <v>0</v>
      </c>
      <c r="C20" s="48">
        <f>'Parameters and Sensitivity'!D41</f>
        <v>0</v>
      </c>
      <c r="D20" s="48">
        <f>'Parameters and Sensitivity'!D51</f>
        <v>0</v>
      </c>
      <c r="E20" s="48">
        <f>'Parameters and Sensitivity'!D61</f>
        <v>0</v>
      </c>
      <c r="F20" s="48">
        <f>'Parameters and Sensitivity'!D71</f>
        <v>0</v>
      </c>
      <c r="G20" s="48">
        <f>'Parameters and Sensitivity'!D81</f>
        <v>0</v>
      </c>
      <c r="H20" s="48">
        <f>'Parameters and Sensitivity'!D91</f>
        <v>0</v>
      </c>
      <c r="I20" s="13">
        <f>'Parameters and Sensitivity'!D101</f>
        <v>0</v>
      </c>
      <c r="J20" s="48">
        <f>'Parameters and Sensitivity'!D111</f>
        <v>0</v>
      </c>
      <c r="K20" s="48">
        <f>'Parameters and Sensitivity'!D121</f>
        <v>0</v>
      </c>
      <c r="L20" s="11">
        <f>'Parameters and Sensitivity'!D131</f>
        <v>0</v>
      </c>
      <c r="M20" s="29"/>
      <c r="O20" s="26"/>
      <c r="P20" s="26"/>
      <c r="Q20" s="26"/>
      <c r="R20" s="26"/>
      <c r="S20" s="26"/>
      <c r="T20" s="26"/>
      <c r="U20" s="26"/>
    </row>
    <row r="21" spans="1:21" ht="15" x14ac:dyDescent="0.25">
      <c r="A21" s="109" t="s">
        <v>7</v>
      </c>
      <c r="B21" s="14">
        <f>'Parameters and Sensitivity'!D32</f>
        <v>0</v>
      </c>
      <c r="C21" s="15">
        <f>'Parameters and Sensitivity'!D42</f>
        <v>0</v>
      </c>
      <c r="D21" s="15">
        <f>'Parameters and Sensitivity'!D52</f>
        <v>0</v>
      </c>
      <c r="E21" s="15">
        <f>'Parameters and Sensitivity'!D62</f>
        <v>0</v>
      </c>
      <c r="F21" s="15">
        <f>'Parameters and Sensitivity'!D72</f>
        <v>0</v>
      </c>
      <c r="G21" s="15">
        <f>'Parameters and Sensitivity'!D82</f>
        <v>0</v>
      </c>
      <c r="H21" s="15">
        <f>'Parameters and Sensitivity'!D92</f>
        <v>0</v>
      </c>
      <c r="I21" s="14">
        <f>'Parameters and Sensitivity'!D102</f>
        <v>0</v>
      </c>
      <c r="J21" s="15">
        <f>'Parameters and Sensitivity'!D112</f>
        <v>0</v>
      </c>
      <c r="K21" s="15">
        <f>'Parameters and Sensitivity'!D122</f>
        <v>0</v>
      </c>
      <c r="L21" s="16">
        <f>'Parameters and Sensitivity'!D132</f>
        <v>0</v>
      </c>
      <c r="M21" s="29"/>
      <c r="O21" s="26"/>
      <c r="P21" s="26"/>
      <c r="Q21" s="26"/>
      <c r="R21" s="26"/>
      <c r="S21" s="26"/>
      <c r="T21" s="26"/>
      <c r="U21" s="26"/>
    </row>
    <row r="22" spans="1:21" ht="11.45" customHeight="1" x14ac:dyDescent="0.25">
      <c r="A22" s="27"/>
      <c r="H22" s="18"/>
      <c r="I22" s="18"/>
      <c r="J22" s="18"/>
      <c r="K22" s="18"/>
      <c r="M22" s="29"/>
    </row>
    <row r="23" spans="1:21" x14ac:dyDescent="0.25">
      <c r="A23" s="169" t="s">
        <v>206</v>
      </c>
      <c r="B23" s="102" t="s">
        <v>0</v>
      </c>
      <c r="C23" s="103" t="s">
        <v>119</v>
      </c>
      <c r="D23" s="103" t="s">
        <v>118</v>
      </c>
      <c r="E23" s="103" t="s">
        <v>168</v>
      </c>
      <c r="F23" s="103" t="s">
        <v>1</v>
      </c>
      <c r="G23" s="103" t="s">
        <v>3</v>
      </c>
      <c r="H23" s="103" t="s">
        <v>2</v>
      </c>
      <c r="I23" s="104" t="s">
        <v>4</v>
      </c>
      <c r="J23" s="105" t="s">
        <v>5</v>
      </c>
      <c r="K23" s="105" t="s">
        <v>6</v>
      </c>
      <c r="L23" s="106" t="s">
        <v>7</v>
      </c>
    </row>
    <row r="24" spans="1:21" x14ac:dyDescent="0.25">
      <c r="A24" s="53" t="s">
        <v>153</v>
      </c>
      <c r="B24" s="124">
        <f t="array" ref="B24:L24">TRANSPOSE('Parameters and Sensitivity'!D133:D143)</f>
        <v>1.24</v>
      </c>
      <c r="C24" s="125">
        <v>1.97</v>
      </c>
      <c r="D24" s="125">
        <v>14.2</v>
      </c>
      <c r="E24" s="125">
        <v>0.623</v>
      </c>
      <c r="F24" s="125">
        <v>0.998</v>
      </c>
      <c r="G24" s="125">
        <v>6.2700000000000006E-2</v>
      </c>
      <c r="H24" s="125">
        <v>0.157</v>
      </c>
      <c r="I24" s="124">
        <v>1.66E-2</v>
      </c>
      <c r="J24" s="125">
        <v>0.11</v>
      </c>
      <c r="K24" s="125">
        <v>1.4999999999999999E-2</v>
      </c>
      <c r="L24" s="126">
        <v>9.2999999999999999E-2</v>
      </c>
    </row>
    <row r="25" spans="1:21" ht="12" customHeight="1" x14ac:dyDescent="0.25"/>
    <row r="26" spans="1:21" x14ac:dyDescent="0.25">
      <c r="A26" s="110" t="s">
        <v>150</v>
      </c>
      <c r="B26" s="66" t="s">
        <v>9</v>
      </c>
      <c r="C26" s="66" t="s">
        <v>10</v>
      </c>
      <c r="D26" s="66" t="s">
        <v>117</v>
      </c>
      <c r="E26" s="66" t="s">
        <v>132</v>
      </c>
      <c r="F26" s="66" t="s">
        <v>131</v>
      </c>
      <c r="G26" s="67" t="s">
        <v>11</v>
      </c>
      <c r="H26" s="68" t="s">
        <v>12</v>
      </c>
      <c r="I26" s="68" t="s">
        <v>13</v>
      </c>
    </row>
    <row r="27" spans="1:21" ht="15" x14ac:dyDescent="0.25">
      <c r="A27" s="102" t="s">
        <v>0</v>
      </c>
      <c r="B27" s="80">
        <v>1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2">
        <v>0</v>
      </c>
      <c r="L27" s="28"/>
    </row>
    <row r="28" spans="1:21" ht="15" x14ac:dyDescent="0.25">
      <c r="A28" s="107" t="s">
        <v>119</v>
      </c>
      <c r="B28" s="47">
        <v>0</v>
      </c>
      <c r="C28" s="18">
        <v>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83">
        <v>0</v>
      </c>
      <c r="L28" s="30"/>
      <c r="M28" s="26"/>
    </row>
    <row r="29" spans="1:21" ht="13.15" customHeight="1" x14ac:dyDescent="0.25">
      <c r="A29" s="107" t="s">
        <v>118</v>
      </c>
      <c r="B29" s="47">
        <v>0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83">
        <v>0</v>
      </c>
      <c r="J29" s="257"/>
      <c r="K29" s="257"/>
      <c r="L29" s="257"/>
      <c r="M29" s="257"/>
    </row>
    <row r="30" spans="1:21" x14ac:dyDescent="0.25">
      <c r="A30" s="107" t="s">
        <v>168</v>
      </c>
      <c r="B30" s="47">
        <v>0</v>
      </c>
      <c r="C30" s="18">
        <v>1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83">
        <v>0</v>
      </c>
      <c r="K30" s="259"/>
      <c r="L30" s="260"/>
      <c r="M30" s="262"/>
    </row>
    <row r="31" spans="1:21" x14ac:dyDescent="0.25">
      <c r="A31" s="107" t="s">
        <v>1</v>
      </c>
      <c r="B31" s="47">
        <v>0</v>
      </c>
      <c r="C31" s="18">
        <v>0</v>
      </c>
      <c r="D31" s="18">
        <v>0</v>
      </c>
      <c r="E31" s="18">
        <v>1</v>
      </c>
      <c r="F31" s="18">
        <v>0</v>
      </c>
      <c r="G31" s="18">
        <v>0</v>
      </c>
      <c r="H31" s="18">
        <v>0</v>
      </c>
      <c r="I31" s="83">
        <v>0</v>
      </c>
      <c r="K31" s="259"/>
      <c r="L31" s="260"/>
      <c r="M31" s="262"/>
    </row>
    <row r="32" spans="1:21" x14ac:dyDescent="0.25">
      <c r="A32" s="107" t="s">
        <v>3</v>
      </c>
      <c r="B32" s="47">
        <v>0</v>
      </c>
      <c r="C32" s="18">
        <v>0</v>
      </c>
      <c r="D32" s="18">
        <v>0</v>
      </c>
      <c r="E32" s="18">
        <v>0</v>
      </c>
      <c r="F32" s="18">
        <v>0</v>
      </c>
      <c r="G32" s="18">
        <v>1</v>
      </c>
      <c r="H32" s="18">
        <v>0</v>
      </c>
      <c r="I32" s="83">
        <v>0</v>
      </c>
      <c r="K32" s="259"/>
      <c r="L32" s="260"/>
      <c r="M32" s="262"/>
    </row>
    <row r="33" spans="1:13" x14ac:dyDescent="0.25">
      <c r="A33" s="107" t="s">
        <v>2</v>
      </c>
      <c r="B33" s="47">
        <v>0</v>
      </c>
      <c r="C33" s="18">
        <v>0</v>
      </c>
      <c r="D33" s="18">
        <v>0</v>
      </c>
      <c r="E33" s="18">
        <v>0</v>
      </c>
      <c r="F33" s="18">
        <v>1</v>
      </c>
      <c r="G33" s="18">
        <v>0</v>
      </c>
      <c r="H33" s="18">
        <v>0</v>
      </c>
      <c r="I33" s="83">
        <v>0</v>
      </c>
      <c r="K33" s="259"/>
      <c r="L33" s="260"/>
      <c r="M33" s="262"/>
    </row>
    <row r="34" spans="1:13" x14ac:dyDescent="0.25">
      <c r="A34" s="104" t="s">
        <v>4</v>
      </c>
      <c r="B34" s="47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1</v>
      </c>
      <c r="I34" s="83">
        <v>0</v>
      </c>
      <c r="K34" s="259"/>
      <c r="L34" s="260"/>
      <c r="M34" s="262"/>
    </row>
    <row r="35" spans="1:13" x14ac:dyDescent="0.25">
      <c r="A35" s="108" t="s">
        <v>5</v>
      </c>
      <c r="B35" s="47">
        <v>0</v>
      </c>
      <c r="C35" s="18">
        <v>0</v>
      </c>
      <c r="D35" s="18">
        <v>0</v>
      </c>
      <c r="E35" s="18">
        <v>0</v>
      </c>
      <c r="F35" s="18">
        <v>0</v>
      </c>
      <c r="G35" s="18">
        <v>1</v>
      </c>
      <c r="H35" s="18">
        <v>0</v>
      </c>
      <c r="I35" s="83">
        <v>0</v>
      </c>
      <c r="K35" s="259"/>
      <c r="L35" s="260"/>
      <c r="M35" s="262"/>
    </row>
    <row r="36" spans="1:13" x14ac:dyDescent="0.25">
      <c r="A36" s="108" t="s">
        <v>6</v>
      </c>
      <c r="B36" s="47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83">
        <v>1</v>
      </c>
      <c r="K36" s="259"/>
      <c r="L36" s="260"/>
      <c r="M36" s="262"/>
    </row>
    <row r="37" spans="1:13" x14ac:dyDescent="0.25">
      <c r="A37" s="109" t="s">
        <v>7</v>
      </c>
      <c r="B37" s="84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85">
        <v>1</v>
      </c>
      <c r="K37" s="259"/>
      <c r="L37" s="261"/>
      <c r="M37" s="263"/>
    </row>
    <row r="38" spans="1:13" x14ac:dyDescent="0.25">
      <c r="K38" s="259"/>
      <c r="L38" s="261"/>
      <c r="M38" s="263"/>
    </row>
    <row r="39" spans="1:13" x14ac:dyDescent="0.25">
      <c r="K39" s="259"/>
      <c r="L39" s="261"/>
      <c r="M39" s="263"/>
    </row>
    <row r="40" spans="1:13" x14ac:dyDescent="0.25">
      <c r="M40" s="263"/>
    </row>
  </sheetData>
  <mergeCells count="1">
    <mergeCell ref="B1:D1"/>
  </mergeCells>
  <conditionalFormatting sqref="L5:L9 C10:L10 A12:A21 A5:A9 C23:L23 A28:A37">
    <cfRule type="cellIs" dxfId="107" priority="70" operator="equal">
      <formula>0</formula>
    </cfRule>
  </conditionalFormatting>
  <conditionalFormatting sqref="A22 A24">
    <cfRule type="cellIs" dxfId="106" priority="64" operator="equal">
      <formula>0</formula>
    </cfRule>
  </conditionalFormatting>
  <conditionalFormatting sqref="K5:K8">
    <cfRule type="cellIs" dxfId="105" priority="31" operator="equal">
      <formula>0</formula>
    </cfRule>
  </conditionalFormatting>
  <conditionalFormatting sqref="B5:D8">
    <cfRule type="cellIs" dxfId="104" priority="7" operator="equal">
      <formula>0</formula>
    </cfRule>
  </conditionalFormatting>
  <conditionalFormatting sqref="B27:I37">
    <cfRule type="cellIs" dxfId="103" priority="5" operator="equal">
      <formula>0</formula>
    </cfRule>
  </conditionalFormatting>
  <conditionalFormatting sqref="B24:L24">
    <cfRule type="cellIs" dxfId="102" priority="2" operator="equal">
      <formula>0</formula>
    </cfRule>
  </conditionalFormatting>
  <conditionalFormatting sqref="B11:L21">
    <cfRule type="cellIs" dxfId="101" priority="1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A1C0-A20C-4A9D-B48D-6AB94C04E131}">
  <sheetPr codeName="Sheet5">
    <tabColor rgb="FF2C5A47"/>
  </sheetPr>
  <dimension ref="A1:AL72"/>
  <sheetViews>
    <sheetView showGridLines="0" workbookViewId="0">
      <selection activeCell="A2" sqref="A2"/>
    </sheetView>
  </sheetViews>
  <sheetFormatPr defaultColWidth="9.140625" defaultRowHeight="15" x14ac:dyDescent="0.25"/>
  <cols>
    <col min="1" max="1" width="18.85546875" style="17" customWidth="1"/>
    <col min="2" max="12" width="10" style="17" customWidth="1"/>
    <col min="13" max="13" width="2.7109375" style="17" customWidth="1"/>
    <col min="14" max="25" width="10" style="17" customWidth="1"/>
    <col min="26" max="26" width="3" style="3" customWidth="1"/>
    <col min="27" max="27" width="9.140625" style="3"/>
    <col min="28" max="38" width="9.28515625" style="3" bestFit="1" customWidth="1"/>
    <col min="39" max="16384" width="9.140625" style="3"/>
  </cols>
  <sheetData>
    <row r="1" spans="1:25" x14ac:dyDescent="0.25">
      <c r="A1" s="147" t="s">
        <v>26</v>
      </c>
      <c r="B1" s="112">
        <v>0</v>
      </c>
      <c r="C1" s="113">
        <v>0</v>
      </c>
      <c r="D1" s="113">
        <v>0</v>
      </c>
      <c r="E1" s="113">
        <v>0</v>
      </c>
      <c r="F1" s="113">
        <v>0</v>
      </c>
      <c r="G1" s="113">
        <v>0</v>
      </c>
      <c r="H1" s="113">
        <v>0</v>
      </c>
      <c r="I1" s="113">
        <f t="array" ref="I1:L1">TRANSPOSE('Input Simworld'!L5:L8)</f>
        <v>8766000</v>
      </c>
      <c r="J1" s="113">
        <v>1600000</v>
      </c>
      <c r="K1" s="113">
        <v>63254.999999999993</v>
      </c>
      <c r="L1" s="114">
        <v>1581375</v>
      </c>
      <c r="N1" s="147" t="s">
        <v>23</v>
      </c>
      <c r="O1" s="124">
        <f t="array" ref="O1:Y1">TRANSPOSE(MMULT(O17:Y27,TRANSPOSE(B1:L1)))</f>
        <v>422364.59768999735</v>
      </c>
      <c r="P1" s="125">
        <v>152315.61023141543</v>
      </c>
      <c r="Q1" s="125">
        <v>152315.61023141543</v>
      </c>
      <c r="R1" s="125">
        <v>170401.24375239509</v>
      </c>
      <c r="S1" s="125">
        <v>412602.89774187293</v>
      </c>
      <c r="T1" s="125">
        <v>182710.77908217715</v>
      </c>
      <c r="U1" s="125">
        <v>77111.516976998901</v>
      </c>
      <c r="V1" s="125">
        <v>8766000</v>
      </c>
      <c r="W1" s="125">
        <v>1600000</v>
      </c>
      <c r="X1" s="125">
        <v>63254.999999999993</v>
      </c>
      <c r="Y1" s="126">
        <v>1581375</v>
      </c>
    </row>
    <row r="3" spans="1:25" x14ac:dyDescent="0.25">
      <c r="A3" s="133" t="s">
        <v>25</v>
      </c>
      <c r="B3" s="103" t="s">
        <v>0</v>
      </c>
      <c r="C3" s="103" t="s">
        <v>119</v>
      </c>
      <c r="D3" s="103" t="s">
        <v>118</v>
      </c>
      <c r="E3" s="103" t="s">
        <v>168</v>
      </c>
      <c r="F3" s="103" t="s">
        <v>1</v>
      </c>
      <c r="G3" s="103" t="s">
        <v>3</v>
      </c>
      <c r="H3" s="103" t="s">
        <v>2</v>
      </c>
      <c r="I3" s="104" t="s">
        <v>4</v>
      </c>
      <c r="J3" s="105" t="s">
        <v>5</v>
      </c>
      <c r="K3" s="105" t="s">
        <v>6</v>
      </c>
      <c r="L3" s="106" t="s">
        <v>7</v>
      </c>
      <c r="M3" s="26"/>
      <c r="N3" s="133" t="s">
        <v>27</v>
      </c>
      <c r="O3" s="103" t="s">
        <v>0</v>
      </c>
      <c r="P3" s="103" t="s">
        <v>119</v>
      </c>
      <c r="Q3" s="103" t="s">
        <v>118</v>
      </c>
      <c r="R3" s="103" t="s">
        <v>168</v>
      </c>
      <c r="S3" s="103" t="s">
        <v>1</v>
      </c>
      <c r="T3" s="103" t="s">
        <v>3</v>
      </c>
      <c r="U3" s="103" t="s">
        <v>2</v>
      </c>
      <c r="V3" s="104" t="s">
        <v>4</v>
      </c>
      <c r="W3" s="105" t="s">
        <v>5</v>
      </c>
      <c r="X3" s="105" t="s">
        <v>6</v>
      </c>
      <c r="Y3" s="106" t="s">
        <v>7</v>
      </c>
    </row>
    <row r="4" spans="1:25" x14ac:dyDescent="0.25">
      <c r="A4" s="107" t="s">
        <v>0</v>
      </c>
      <c r="B4" s="12">
        <f t="array" ref="B4:L14">MMULT(O4:Y14,O30:Y40)</f>
        <v>24919.511263709843</v>
      </c>
      <c r="C4" s="9">
        <v>27416.809841654776</v>
      </c>
      <c r="D4" s="9">
        <v>30463.122046283086</v>
      </c>
      <c r="E4" s="9">
        <v>16869.723131487113</v>
      </c>
      <c r="F4" s="9">
        <v>6189.0434661280942</v>
      </c>
      <c r="G4" s="9">
        <v>17174.813233724653</v>
      </c>
      <c r="H4" s="9">
        <v>10024.497207009857</v>
      </c>
      <c r="I4" s="9">
        <v>67059.899999999994</v>
      </c>
      <c r="J4" s="9">
        <v>57120.000000000007</v>
      </c>
      <c r="K4" s="9">
        <v>3826.9274999999993</v>
      </c>
      <c r="L4" s="10">
        <v>161300.25</v>
      </c>
      <c r="N4" s="107" t="s">
        <v>0</v>
      </c>
      <c r="O4" s="12">
        <f t="array" ref="O4:Y14">'Input Simworld'!B11:L21</f>
        <v>5.8999999999999997E-2</v>
      </c>
      <c r="P4" s="9">
        <v>0.18</v>
      </c>
      <c r="Q4" s="9">
        <v>0.2</v>
      </c>
      <c r="R4" s="9">
        <v>9.9000000000000005E-2</v>
      </c>
      <c r="S4" s="9">
        <v>1.4999999999999999E-2</v>
      </c>
      <c r="T4" s="9">
        <v>9.4E-2</v>
      </c>
      <c r="U4" s="9">
        <v>0.13</v>
      </c>
      <c r="V4" s="9">
        <v>7.6499999999999997E-3</v>
      </c>
      <c r="W4" s="9">
        <v>3.5700000000000003E-2</v>
      </c>
      <c r="X4" s="9">
        <v>6.0499999999999998E-2</v>
      </c>
      <c r="Y4" s="10">
        <v>0.10199999999999999</v>
      </c>
    </row>
    <row r="5" spans="1:25" x14ac:dyDescent="0.25">
      <c r="A5" s="107" t="s">
        <v>119</v>
      </c>
      <c r="B5" s="13">
        <v>12459.755631854921</v>
      </c>
      <c r="C5" s="48">
        <v>14622.298582215881</v>
      </c>
      <c r="D5" s="48">
        <v>16754.717125455696</v>
      </c>
      <c r="E5" s="48">
        <v>2044.8149250287411</v>
      </c>
      <c r="F5" s="48">
        <v>0</v>
      </c>
      <c r="G5" s="48">
        <v>21925.293489861258</v>
      </c>
      <c r="H5" s="48">
        <v>6708.7019769989038</v>
      </c>
      <c r="I5" s="48">
        <v>0</v>
      </c>
      <c r="J5" s="48">
        <v>36640</v>
      </c>
      <c r="K5" s="48">
        <v>1941.9285</v>
      </c>
      <c r="L5" s="11">
        <v>39218.1</v>
      </c>
      <c r="N5" s="107" t="s">
        <v>119</v>
      </c>
      <c r="O5" s="13">
        <v>2.9499999999999998E-2</v>
      </c>
      <c r="P5" s="48">
        <v>9.6000000000000002E-2</v>
      </c>
      <c r="Q5" s="48">
        <v>0.11</v>
      </c>
      <c r="R5" s="48">
        <v>1.2E-2</v>
      </c>
      <c r="S5" s="48">
        <v>0</v>
      </c>
      <c r="T5" s="48">
        <v>0.12</v>
      </c>
      <c r="U5" s="48">
        <v>8.6999999999999994E-2</v>
      </c>
      <c r="V5" s="48">
        <v>0</v>
      </c>
      <c r="W5" s="48">
        <v>2.29E-2</v>
      </c>
      <c r="X5" s="48">
        <v>3.0700000000000002E-2</v>
      </c>
      <c r="Y5" s="11">
        <v>2.4799999999999999E-2</v>
      </c>
    </row>
    <row r="6" spans="1:25" x14ac:dyDescent="0.25">
      <c r="A6" s="107" t="s">
        <v>118</v>
      </c>
      <c r="B6" s="13">
        <v>12459.755631854921</v>
      </c>
      <c r="C6" s="48">
        <v>14622.298582215881</v>
      </c>
      <c r="D6" s="48">
        <v>16754.717125455696</v>
      </c>
      <c r="E6" s="48">
        <v>2044.8149250287411</v>
      </c>
      <c r="F6" s="48">
        <v>0</v>
      </c>
      <c r="G6" s="48">
        <v>21925.293489861258</v>
      </c>
      <c r="H6" s="48">
        <v>6708.7019769989038</v>
      </c>
      <c r="I6" s="48">
        <v>0</v>
      </c>
      <c r="J6" s="48">
        <v>36640</v>
      </c>
      <c r="K6" s="48">
        <v>1941.9285</v>
      </c>
      <c r="L6" s="11">
        <v>39218.1</v>
      </c>
      <c r="N6" s="107" t="s">
        <v>118</v>
      </c>
      <c r="O6" s="13">
        <v>2.9499999999999998E-2</v>
      </c>
      <c r="P6" s="48">
        <v>9.6000000000000002E-2</v>
      </c>
      <c r="Q6" s="48">
        <v>0.11</v>
      </c>
      <c r="R6" s="48">
        <v>1.2E-2</v>
      </c>
      <c r="S6" s="48">
        <v>0</v>
      </c>
      <c r="T6" s="48">
        <v>0.12</v>
      </c>
      <c r="U6" s="48">
        <v>8.6999999999999994E-2</v>
      </c>
      <c r="V6" s="48">
        <v>0</v>
      </c>
      <c r="W6" s="48">
        <v>2.29E-2</v>
      </c>
      <c r="X6" s="48">
        <v>3.0700000000000002E-2</v>
      </c>
      <c r="Y6" s="11">
        <v>2.4799999999999999E-2</v>
      </c>
    </row>
    <row r="7" spans="1:25" x14ac:dyDescent="0.25">
      <c r="A7" s="107" t="s">
        <v>168</v>
      </c>
      <c r="B7" s="13">
        <v>5068.375172279968</v>
      </c>
      <c r="C7" s="48">
        <v>3655.5746455539702</v>
      </c>
      <c r="D7" s="48">
        <v>4112.5214762482165</v>
      </c>
      <c r="E7" s="48">
        <v>12609.692037677236</v>
      </c>
      <c r="F7" s="48">
        <v>15678.910114191171</v>
      </c>
      <c r="G7" s="48">
        <v>25579.509071504803</v>
      </c>
      <c r="H7" s="48">
        <v>16964.53373493976</v>
      </c>
      <c r="I7" s="48">
        <v>0</v>
      </c>
      <c r="J7" s="48">
        <v>17120</v>
      </c>
      <c r="K7" s="48">
        <v>3826.9274999999993</v>
      </c>
      <c r="L7" s="11">
        <v>65785.2</v>
      </c>
      <c r="N7" s="107" t="s">
        <v>168</v>
      </c>
      <c r="O7" s="13">
        <v>1.2E-2</v>
      </c>
      <c r="P7" s="48">
        <v>2.4E-2</v>
      </c>
      <c r="Q7" s="48">
        <v>2.7E-2</v>
      </c>
      <c r="R7" s="48">
        <v>7.3999999999999996E-2</v>
      </c>
      <c r="S7" s="48">
        <v>3.7999999999999999E-2</v>
      </c>
      <c r="T7" s="48">
        <v>0.14000000000000001</v>
      </c>
      <c r="U7" s="48">
        <v>0.22</v>
      </c>
      <c r="V7" s="48">
        <v>0</v>
      </c>
      <c r="W7" s="48">
        <v>1.0699999999999999E-2</v>
      </c>
      <c r="X7" s="48">
        <v>6.0499999999999998E-2</v>
      </c>
      <c r="Y7" s="11">
        <v>4.1599999999999998E-2</v>
      </c>
    </row>
    <row r="8" spans="1:25" x14ac:dyDescent="0.25">
      <c r="A8" s="107" t="s">
        <v>1</v>
      </c>
      <c r="B8" s="13">
        <v>0</v>
      </c>
      <c r="C8" s="48">
        <v>0</v>
      </c>
      <c r="D8" s="48">
        <v>0</v>
      </c>
      <c r="E8" s="48">
        <v>4260.0310938098773</v>
      </c>
      <c r="F8" s="48">
        <v>9489.8666480630782</v>
      </c>
      <c r="G8" s="48">
        <v>0</v>
      </c>
      <c r="H8" s="48">
        <v>0</v>
      </c>
      <c r="I8" s="48">
        <v>398853</v>
      </c>
      <c r="J8" s="48">
        <v>0</v>
      </c>
      <c r="K8" s="48">
        <v>0</v>
      </c>
      <c r="L8" s="11">
        <v>0</v>
      </c>
      <c r="N8" s="107" t="s">
        <v>1</v>
      </c>
      <c r="O8" s="13">
        <v>0</v>
      </c>
      <c r="P8" s="48">
        <v>0</v>
      </c>
      <c r="Q8" s="48">
        <v>0</v>
      </c>
      <c r="R8" s="48">
        <v>2.5000000000000001E-2</v>
      </c>
      <c r="S8" s="48">
        <v>2.3E-2</v>
      </c>
      <c r="T8" s="48">
        <v>0</v>
      </c>
      <c r="U8" s="48">
        <v>0</v>
      </c>
      <c r="V8" s="48">
        <v>4.5499999999999999E-2</v>
      </c>
      <c r="W8" s="48">
        <v>0</v>
      </c>
      <c r="X8" s="48">
        <v>0</v>
      </c>
      <c r="Y8" s="11">
        <v>0</v>
      </c>
    </row>
    <row r="9" spans="1:25" x14ac:dyDescent="0.25">
      <c r="A9" s="107" t="s">
        <v>3</v>
      </c>
      <c r="B9" s="13">
        <v>0</v>
      </c>
      <c r="C9" s="48">
        <v>0</v>
      </c>
      <c r="D9" s="48">
        <v>0</v>
      </c>
      <c r="E9" s="48">
        <v>0</v>
      </c>
      <c r="F9" s="48">
        <v>0</v>
      </c>
      <c r="G9" s="48">
        <v>11510.77908217716</v>
      </c>
      <c r="H9" s="48">
        <v>0</v>
      </c>
      <c r="I9" s="48">
        <v>0</v>
      </c>
      <c r="J9" s="48">
        <v>171200</v>
      </c>
      <c r="K9" s="48">
        <v>0</v>
      </c>
      <c r="L9" s="11">
        <v>0</v>
      </c>
      <c r="N9" s="107" t="s">
        <v>3</v>
      </c>
      <c r="O9" s="13">
        <v>0</v>
      </c>
      <c r="P9" s="48">
        <v>0</v>
      </c>
      <c r="Q9" s="48">
        <v>0</v>
      </c>
      <c r="R9" s="48">
        <v>0</v>
      </c>
      <c r="S9" s="48">
        <v>0</v>
      </c>
      <c r="T9" s="48">
        <v>6.3E-2</v>
      </c>
      <c r="U9" s="48">
        <v>0</v>
      </c>
      <c r="V9" s="48">
        <v>0</v>
      </c>
      <c r="W9" s="48">
        <v>0.107</v>
      </c>
      <c r="X9" s="48">
        <v>0</v>
      </c>
      <c r="Y9" s="11">
        <v>0</v>
      </c>
    </row>
    <row r="10" spans="1:25" x14ac:dyDescent="0.25">
      <c r="A10" s="107" t="s">
        <v>2</v>
      </c>
      <c r="B10" s="13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6708.7019769989038</v>
      </c>
      <c r="I10" s="48">
        <v>0</v>
      </c>
      <c r="J10" s="48">
        <v>0</v>
      </c>
      <c r="K10" s="48">
        <v>11575.664999999999</v>
      </c>
      <c r="L10" s="11">
        <v>58827.149999999994</v>
      </c>
      <c r="N10" s="107" t="s">
        <v>2</v>
      </c>
      <c r="O10" s="13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8.6999999999999994E-2</v>
      </c>
      <c r="V10" s="48">
        <v>0</v>
      </c>
      <c r="W10" s="48">
        <v>0</v>
      </c>
      <c r="X10" s="48">
        <v>0.183</v>
      </c>
      <c r="Y10" s="11">
        <v>3.7199999999999997E-2</v>
      </c>
    </row>
    <row r="11" spans="1:25" x14ac:dyDescent="0.25">
      <c r="A11" s="104" t="s">
        <v>4</v>
      </c>
      <c r="B11" s="13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11">
        <v>0</v>
      </c>
      <c r="N11" s="104" t="s">
        <v>4</v>
      </c>
      <c r="O11" s="13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11">
        <v>0</v>
      </c>
    </row>
    <row r="12" spans="1:25" x14ac:dyDescent="0.25">
      <c r="A12" s="108" t="s">
        <v>5</v>
      </c>
      <c r="B12" s="13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11">
        <v>0</v>
      </c>
      <c r="N12" s="108" t="s">
        <v>5</v>
      </c>
      <c r="O12" s="13">
        <v>0</v>
      </c>
      <c r="P12" s="48">
        <v>0</v>
      </c>
      <c r="Q12" s="48">
        <v>0</v>
      </c>
      <c r="R12" s="48">
        <v>0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11">
        <v>0</v>
      </c>
    </row>
    <row r="13" spans="1:25" x14ac:dyDescent="0.25">
      <c r="A13" s="108" t="s">
        <v>6</v>
      </c>
      <c r="B13" s="13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11">
        <v>0</v>
      </c>
      <c r="N13" s="108" t="s">
        <v>6</v>
      </c>
      <c r="O13" s="13">
        <v>0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0</v>
      </c>
      <c r="Y13" s="11">
        <v>0</v>
      </c>
    </row>
    <row r="14" spans="1:25" x14ac:dyDescent="0.25">
      <c r="A14" s="109" t="s">
        <v>7</v>
      </c>
      <c r="B14" s="14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6">
        <v>0</v>
      </c>
      <c r="N14" s="109" t="s">
        <v>7</v>
      </c>
      <c r="O14" s="14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6">
        <v>0</v>
      </c>
    </row>
    <row r="16" spans="1:25" x14ac:dyDescent="0.25">
      <c r="A16" s="134" t="s">
        <v>30</v>
      </c>
      <c r="B16" s="103" t="s">
        <v>0</v>
      </c>
      <c r="C16" s="103" t="s">
        <v>119</v>
      </c>
      <c r="D16" s="103" t="s">
        <v>118</v>
      </c>
      <c r="E16" s="103" t="s">
        <v>168</v>
      </c>
      <c r="F16" s="103" t="s">
        <v>1</v>
      </c>
      <c r="G16" s="103" t="s">
        <v>3</v>
      </c>
      <c r="H16" s="103" t="s">
        <v>2</v>
      </c>
      <c r="I16" s="104" t="s">
        <v>4</v>
      </c>
      <c r="J16" s="105" t="s">
        <v>5</v>
      </c>
      <c r="K16" s="105" t="s">
        <v>6</v>
      </c>
      <c r="L16" s="106" t="s">
        <v>7</v>
      </c>
      <c r="N16" s="133" t="s">
        <v>28</v>
      </c>
      <c r="O16" s="103" t="s">
        <v>0</v>
      </c>
      <c r="P16" s="103" t="s">
        <v>119</v>
      </c>
      <c r="Q16" s="103" t="s">
        <v>118</v>
      </c>
      <c r="R16" s="103" t="s">
        <v>168</v>
      </c>
      <c r="S16" s="103" t="s">
        <v>1</v>
      </c>
      <c r="T16" s="103" t="s">
        <v>3</v>
      </c>
      <c r="U16" s="103" t="s">
        <v>2</v>
      </c>
      <c r="V16" s="104" t="s">
        <v>4</v>
      </c>
      <c r="W16" s="105" t="s">
        <v>5</v>
      </c>
      <c r="X16" s="105" t="s">
        <v>6</v>
      </c>
      <c r="Y16" s="106" t="s">
        <v>7</v>
      </c>
    </row>
    <row r="17" spans="1:38" x14ac:dyDescent="0.25">
      <c r="A17" s="27" t="s">
        <v>226</v>
      </c>
      <c r="B17" s="124">
        <f>'Input Simworld'!B24</f>
        <v>1.24</v>
      </c>
      <c r="C17" s="125">
        <f>'Input Simworld'!C24</f>
        <v>1.97</v>
      </c>
      <c r="D17" s="125">
        <f>'Input Simworld'!D24</f>
        <v>14.2</v>
      </c>
      <c r="E17" s="125">
        <f>'Input Simworld'!E24</f>
        <v>0.623</v>
      </c>
      <c r="F17" s="125">
        <f>'Input Simworld'!F24</f>
        <v>0.998</v>
      </c>
      <c r="G17" s="125">
        <f>'Input Simworld'!G24</f>
        <v>6.2700000000000006E-2</v>
      </c>
      <c r="H17" s="125">
        <f>'Input Simworld'!H24</f>
        <v>0.157</v>
      </c>
      <c r="I17" s="125">
        <f>'Input Simworld'!I24</f>
        <v>1.66E-2</v>
      </c>
      <c r="J17" s="125">
        <f>'Input Simworld'!J24</f>
        <v>0.11</v>
      </c>
      <c r="K17" s="125">
        <f>'Input Simworld'!K24</f>
        <v>1.4999999999999999E-2</v>
      </c>
      <c r="L17" s="126">
        <f>'Input Simworld'!L24</f>
        <v>9.2999999999999999E-2</v>
      </c>
      <c r="N17" s="107" t="s">
        <v>0</v>
      </c>
      <c r="O17" s="12">
        <f t="array" ref="O17:Y27">MINVERSE(O43:Y53-O4:Y14)</f>
        <v>1.0807291904551057</v>
      </c>
      <c r="P17" s="9">
        <v>0.24789307528143986</v>
      </c>
      <c r="Q17" s="9">
        <v>0.27722812912429351</v>
      </c>
      <c r="R17" s="9">
        <v>0.12292439069043569</v>
      </c>
      <c r="S17" s="9">
        <v>2.1373658856768819E-2</v>
      </c>
      <c r="T17" s="9">
        <v>0.19403682297559116</v>
      </c>
      <c r="U17" s="9">
        <v>0.23354184610554038</v>
      </c>
      <c r="V17" s="9">
        <v>9.2400797849645378E-3</v>
      </c>
      <c r="W17" s="9">
        <v>7.2684538718914476E-2</v>
      </c>
      <c r="X17" s="9">
        <v>0.13168042047187514</v>
      </c>
      <c r="Y17" s="10">
        <v>0.13705879462353115</v>
      </c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</row>
    <row r="18" spans="1:38" x14ac:dyDescent="0.25">
      <c r="B18" s="3"/>
      <c r="C18" s="3"/>
      <c r="D18" s="3"/>
      <c r="E18" s="3"/>
      <c r="F18" s="3"/>
      <c r="G18" s="3"/>
      <c r="H18" s="3"/>
      <c r="I18" s="4"/>
      <c r="J18" s="4"/>
      <c r="K18" s="4"/>
      <c r="L18" s="4"/>
      <c r="N18" s="107" t="s">
        <v>119</v>
      </c>
      <c r="O18" s="13">
        <v>4.0398585791364149E-2</v>
      </c>
      <c r="P18" s="48">
        <v>1.1306665324430223</v>
      </c>
      <c r="Q18" s="48">
        <v>0.1494591038064205</v>
      </c>
      <c r="R18" s="48">
        <v>2.0946913359592392E-2</v>
      </c>
      <c r="S18" s="48">
        <v>1.4349657057676282E-3</v>
      </c>
      <c r="T18" s="48">
        <v>0.17112605259836103</v>
      </c>
      <c r="U18" s="48">
        <v>0.13278320640272639</v>
      </c>
      <c r="V18" s="48">
        <v>3.7434012091636283E-4</v>
      </c>
      <c r="W18" s="48">
        <v>4.9291726183836204E-2</v>
      </c>
      <c r="X18" s="48">
        <v>6.731058650318969E-2</v>
      </c>
      <c r="Y18" s="11">
        <v>4.1678698403645791E-2</v>
      </c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</row>
    <row r="19" spans="1:38" x14ac:dyDescent="0.25">
      <c r="A19" s="133" t="s">
        <v>31</v>
      </c>
      <c r="B19" s="103" t="s">
        <v>0</v>
      </c>
      <c r="C19" s="103" t="s">
        <v>119</v>
      </c>
      <c r="D19" s="103" t="s">
        <v>118</v>
      </c>
      <c r="E19" s="103" t="s">
        <v>168</v>
      </c>
      <c r="F19" s="103" t="s">
        <v>1</v>
      </c>
      <c r="G19" s="103" t="s">
        <v>3</v>
      </c>
      <c r="H19" s="103" t="s">
        <v>2</v>
      </c>
      <c r="I19" s="104" t="s">
        <v>4</v>
      </c>
      <c r="J19" s="105" t="s">
        <v>5</v>
      </c>
      <c r="K19" s="105" t="s">
        <v>6</v>
      </c>
      <c r="L19" s="106" t="s">
        <v>7</v>
      </c>
      <c r="N19" s="107" t="s">
        <v>118</v>
      </c>
      <c r="O19" s="13">
        <v>4.0398585791364149E-2</v>
      </c>
      <c r="P19" s="48">
        <v>0.13066653244302229</v>
      </c>
      <c r="Q19" s="48">
        <v>1.1494591038064204</v>
      </c>
      <c r="R19" s="48">
        <v>2.0946913359592388E-2</v>
      </c>
      <c r="S19" s="48">
        <v>1.4349657057676282E-3</v>
      </c>
      <c r="T19" s="48">
        <v>0.17112605259836103</v>
      </c>
      <c r="U19" s="48">
        <v>0.13278320640272637</v>
      </c>
      <c r="V19" s="48">
        <v>3.7434012091636283E-4</v>
      </c>
      <c r="W19" s="48">
        <v>4.9291726183836204E-2</v>
      </c>
      <c r="X19" s="48">
        <v>6.731058650318969E-2</v>
      </c>
      <c r="Y19" s="11">
        <v>4.1678698403645791E-2</v>
      </c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</row>
    <row r="20" spans="1:38" x14ac:dyDescent="0.25">
      <c r="A20" s="107" t="s">
        <v>0</v>
      </c>
      <c r="B20" s="12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10">
        <v>0</v>
      </c>
      <c r="N20" s="107" t="s">
        <v>168</v>
      </c>
      <c r="O20" s="13">
        <v>1.6247166659793789E-2</v>
      </c>
      <c r="P20" s="48">
        <v>3.636508657976753E-2</v>
      </c>
      <c r="Q20" s="48">
        <v>4.1024884427603735E-2</v>
      </c>
      <c r="R20" s="48">
        <v>1.0837983068457087</v>
      </c>
      <c r="S20" s="48">
        <v>4.240331950873473E-2</v>
      </c>
      <c r="T20" s="48">
        <v>0.17347469919456177</v>
      </c>
      <c r="U20" s="48">
        <v>0.27084412557444731</v>
      </c>
      <c r="V20" s="48">
        <v>2.0536418625948529E-3</v>
      </c>
      <c r="W20" s="48">
        <v>3.2510688882890632E-2</v>
      </c>
      <c r="X20" s="48">
        <v>0.11849309823713305</v>
      </c>
      <c r="Y20" s="11">
        <v>5.8737893316432692E-2</v>
      </c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</row>
    <row r="21" spans="1:38" x14ac:dyDescent="0.25">
      <c r="A21" s="107" t="s">
        <v>119</v>
      </c>
      <c r="B21" s="13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11">
        <v>0</v>
      </c>
      <c r="N21" s="107" t="s">
        <v>1</v>
      </c>
      <c r="O21" s="13">
        <v>4.1574121442665782E-4</v>
      </c>
      <c r="P21" s="48">
        <v>9.3052933929804336E-4</v>
      </c>
      <c r="Q21" s="48">
        <v>1.0497667458445172E-3</v>
      </c>
      <c r="R21" s="48">
        <v>2.7732812355314964E-2</v>
      </c>
      <c r="S21" s="48">
        <v>1.0246264923108683</v>
      </c>
      <c r="T21" s="48">
        <v>4.4389636436684187E-3</v>
      </c>
      <c r="U21" s="48">
        <v>6.9305047485784888E-3</v>
      </c>
      <c r="V21" s="48">
        <v>4.6623685820434871E-2</v>
      </c>
      <c r="W21" s="48">
        <v>8.3190094377918729E-4</v>
      </c>
      <c r="X21" s="48">
        <v>3.0320649497731079E-3</v>
      </c>
      <c r="Y21" s="11">
        <v>1.5030167174112767E-3</v>
      </c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</row>
    <row r="22" spans="1:38" x14ac:dyDescent="0.25">
      <c r="A22" s="107" t="s">
        <v>118</v>
      </c>
      <c r="B22" s="13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11">
        <v>0</v>
      </c>
      <c r="N22" s="107" t="s">
        <v>3</v>
      </c>
      <c r="O22" s="13">
        <v>0</v>
      </c>
      <c r="P22" s="48">
        <v>0</v>
      </c>
      <c r="Q22" s="48">
        <v>0</v>
      </c>
      <c r="R22" s="48">
        <v>0</v>
      </c>
      <c r="S22" s="48">
        <v>0</v>
      </c>
      <c r="T22" s="48">
        <v>1.0672358591248665</v>
      </c>
      <c r="U22" s="48">
        <v>0</v>
      </c>
      <c r="V22" s="48">
        <v>0</v>
      </c>
      <c r="W22" s="48">
        <v>0.11419423692636071</v>
      </c>
      <c r="X22" s="48">
        <v>0</v>
      </c>
      <c r="Y22" s="11">
        <v>0</v>
      </c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</row>
    <row r="23" spans="1:38" x14ac:dyDescent="0.25">
      <c r="A23" s="107" t="s">
        <v>168</v>
      </c>
      <c r="B23" s="13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11">
        <v>0</v>
      </c>
      <c r="N23" s="107" t="s">
        <v>2</v>
      </c>
      <c r="O23" s="13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1.095290251916758</v>
      </c>
      <c r="V23" s="48">
        <v>0</v>
      </c>
      <c r="W23" s="48">
        <v>0</v>
      </c>
      <c r="X23" s="48">
        <v>0.2004381161007667</v>
      </c>
      <c r="Y23" s="11">
        <v>4.074479737130339E-2</v>
      </c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</row>
    <row r="24" spans="1:38" x14ac:dyDescent="0.25">
      <c r="A24" s="107" t="s">
        <v>1</v>
      </c>
      <c r="B24" s="13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11">
        <v>0</v>
      </c>
      <c r="N24" s="104" t="s">
        <v>4</v>
      </c>
      <c r="O24" s="13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1</v>
      </c>
      <c r="W24" s="48">
        <v>0</v>
      </c>
      <c r="X24" s="48">
        <v>0</v>
      </c>
      <c r="Y24" s="11">
        <v>0</v>
      </c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</row>
    <row r="25" spans="1:38" x14ac:dyDescent="0.25">
      <c r="A25" s="107" t="s">
        <v>3</v>
      </c>
      <c r="B25" s="13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11">
        <v>0</v>
      </c>
      <c r="N25" s="108" t="s">
        <v>5</v>
      </c>
      <c r="O25" s="13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1</v>
      </c>
      <c r="X25" s="48">
        <v>0</v>
      </c>
      <c r="Y25" s="11">
        <v>0</v>
      </c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</row>
    <row r="26" spans="1:38" x14ac:dyDescent="0.25">
      <c r="A26" s="107" t="s">
        <v>2</v>
      </c>
      <c r="B26" s="13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11">
        <v>0</v>
      </c>
      <c r="N26" s="108" t="s">
        <v>6</v>
      </c>
      <c r="O26" s="13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1</v>
      </c>
      <c r="Y26" s="11">
        <v>0</v>
      </c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</row>
    <row r="27" spans="1:38" x14ac:dyDescent="0.25">
      <c r="A27" s="104" t="s">
        <v>4</v>
      </c>
      <c r="B27" s="13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f>I1</f>
        <v>8766000</v>
      </c>
      <c r="J27" s="48">
        <v>0</v>
      </c>
      <c r="K27" s="48">
        <v>0</v>
      </c>
      <c r="L27" s="11">
        <v>0</v>
      </c>
      <c r="N27" s="109" t="s">
        <v>7</v>
      </c>
      <c r="O27" s="14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6">
        <v>1</v>
      </c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</row>
    <row r="28" spans="1:38" x14ac:dyDescent="0.25">
      <c r="A28" s="108" t="s">
        <v>5</v>
      </c>
      <c r="B28" s="13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f>J1</f>
        <v>1600000</v>
      </c>
      <c r="K28" s="48">
        <v>0</v>
      </c>
      <c r="L28" s="11">
        <v>0</v>
      </c>
    </row>
    <row r="29" spans="1:38" x14ac:dyDescent="0.25">
      <c r="A29" s="108" t="s">
        <v>6</v>
      </c>
      <c r="B29" s="13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f>K1</f>
        <v>63254.999999999993</v>
      </c>
      <c r="L29" s="11">
        <v>0</v>
      </c>
      <c r="N29" s="133" t="s">
        <v>29</v>
      </c>
      <c r="O29" s="103" t="s">
        <v>0</v>
      </c>
      <c r="P29" s="103" t="s">
        <v>119</v>
      </c>
      <c r="Q29" s="103" t="s">
        <v>118</v>
      </c>
      <c r="R29" s="103" t="s">
        <v>168</v>
      </c>
      <c r="S29" s="103" t="s">
        <v>1</v>
      </c>
      <c r="T29" s="103" t="s">
        <v>3</v>
      </c>
      <c r="U29" s="103" t="s">
        <v>2</v>
      </c>
      <c r="V29" s="104" t="s">
        <v>4</v>
      </c>
      <c r="W29" s="105" t="s">
        <v>5</v>
      </c>
      <c r="X29" s="105" t="s">
        <v>6</v>
      </c>
      <c r="Y29" s="106" t="s">
        <v>7</v>
      </c>
    </row>
    <row r="30" spans="1:38" x14ac:dyDescent="0.25">
      <c r="A30" s="109" t="s">
        <v>7</v>
      </c>
      <c r="B30" s="14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6">
        <f>L1</f>
        <v>1581375</v>
      </c>
      <c r="N30" s="107" t="s">
        <v>0</v>
      </c>
      <c r="O30" s="12">
        <f>O1</f>
        <v>422364.59768999735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10">
        <v>0</v>
      </c>
    </row>
    <row r="31" spans="1:38" x14ac:dyDescent="0.25">
      <c r="N31" s="107" t="s">
        <v>119</v>
      </c>
      <c r="O31" s="13">
        <v>0</v>
      </c>
      <c r="P31" s="48">
        <f>P1</f>
        <v>152315.61023141543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11">
        <v>0</v>
      </c>
    </row>
    <row r="32" spans="1:38" ht="14.45" customHeight="1" x14ac:dyDescent="0.25">
      <c r="A32" s="133" t="s">
        <v>32</v>
      </c>
      <c r="B32" s="103" t="s">
        <v>0</v>
      </c>
      <c r="C32" s="103" t="s">
        <v>119</v>
      </c>
      <c r="D32" s="103" t="s">
        <v>118</v>
      </c>
      <c r="E32" s="103" t="s">
        <v>168</v>
      </c>
      <c r="F32" s="103" t="s">
        <v>1</v>
      </c>
      <c r="G32" s="103" t="s">
        <v>3</v>
      </c>
      <c r="H32" s="103" t="s">
        <v>2</v>
      </c>
      <c r="I32" s="104" t="s">
        <v>4</v>
      </c>
      <c r="J32" s="105" t="s">
        <v>5</v>
      </c>
      <c r="K32" s="105" t="s">
        <v>6</v>
      </c>
      <c r="L32" s="106" t="s">
        <v>7</v>
      </c>
      <c r="N32" s="107" t="s">
        <v>118</v>
      </c>
      <c r="O32" s="13">
        <v>0</v>
      </c>
      <c r="P32" s="48">
        <v>0</v>
      </c>
      <c r="Q32" s="48">
        <f>Q1</f>
        <v>152315.61023141543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11">
        <v>0</v>
      </c>
    </row>
    <row r="33" spans="1:25" x14ac:dyDescent="0.25">
      <c r="A33" s="107" t="s">
        <v>0</v>
      </c>
      <c r="B33" s="135">
        <f t="array" ref="B33:L43">MMULT(O17:Y27,B20:L30)</f>
        <v>0</v>
      </c>
      <c r="C33" s="136">
        <v>0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6">
        <v>80998.539394999141</v>
      </c>
      <c r="J33" s="136">
        <v>116295.26195026316</v>
      </c>
      <c r="K33" s="136">
        <v>8329.4449969484613</v>
      </c>
      <c r="L33" s="137">
        <v>216741.35134778658</v>
      </c>
      <c r="N33" s="107" t="s">
        <v>168</v>
      </c>
      <c r="O33" s="13">
        <v>0</v>
      </c>
      <c r="P33" s="48">
        <v>0</v>
      </c>
      <c r="Q33" s="48">
        <v>0</v>
      </c>
      <c r="R33" s="48">
        <f>R1</f>
        <v>170401.24375239509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11">
        <v>0</v>
      </c>
    </row>
    <row r="34" spans="1:25" x14ac:dyDescent="0.25">
      <c r="A34" s="107" t="s">
        <v>119</v>
      </c>
      <c r="B34" s="138">
        <v>0</v>
      </c>
      <c r="C34" s="139">
        <v>0</v>
      </c>
      <c r="D34" s="139">
        <v>0</v>
      </c>
      <c r="E34" s="139">
        <v>0</v>
      </c>
      <c r="F34" s="139">
        <v>0</v>
      </c>
      <c r="G34" s="139">
        <v>0</v>
      </c>
      <c r="H34" s="139">
        <v>0</v>
      </c>
      <c r="I34" s="139">
        <v>3281.4654999528366</v>
      </c>
      <c r="J34" s="139">
        <v>78866.761894137933</v>
      </c>
      <c r="K34" s="139">
        <v>4257.7311492592635</v>
      </c>
      <c r="L34" s="140">
        <v>65909.651688065365</v>
      </c>
      <c r="N34" s="107" t="s">
        <v>1</v>
      </c>
      <c r="O34" s="13">
        <v>0</v>
      </c>
      <c r="P34" s="48">
        <v>0</v>
      </c>
      <c r="Q34" s="48">
        <v>0</v>
      </c>
      <c r="R34" s="48">
        <v>0</v>
      </c>
      <c r="S34" s="48">
        <f>S1</f>
        <v>412602.89774187293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11">
        <v>0</v>
      </c>
    </row>
    <row r="35" spans="1:25" x14ac:dyDescent="0.25">
      <c r="A35" s="107" t="s">
        <v>118</v>
      </c>
      <c r="B35" s="138">
        <v>0</v>
      </c>
      <c r="C35" s="139">
        <v>0</v>
      </c>
      <c r="D35" s="139">
        <v>0</v>
      </c>
      <c r="E35" s="139">
        <v>0</v>
      </c>
      <c r="F35" s="139">
        <v>0</v>
      </c>
      <c r="G35" s="139">
        <v>0</v>
      </c>
      <c r="H35" s="139">
        <v>0</v>
      </c>
      <c r="I35" s="139">
        <v>3281.4654999528366</v>
      </c>
      <c r="J35" s="139">
        <v>78866.761894137933</v>
      </c>
      <c r="K35" s="139">
        <v>4257.7311492592635</v>
      </c>
      <c r="L35" s="140">
        <v>65909.651688065365</v>
      </c>
      <c r="N35" s="107" t="s">
        <v>3</v>
      </c>
      <c r="O35" s="13">
        <v>0</v>
      </c>
      <c r="P35" s="48">
        <v>0</v>
      </c>
      <c r="Q35" s="48">
        <v>0</v>
      </c>
      <c r="R35" s="48">
        <v>0</v>
      </c>
      <c r="S35" s="48">
        <v>0</v>
      </c>
      <c r="T35" s="48">
        <f>T1</f>
        <v>182710.77908217715</v>
      </c>
      <c r="U35" s="48">
        <v>0</v>
      </c>
      <c r="V35" s="48">
        <v>0</v>
      </c>
      <c r="W35" s="48">
        <v>0</v>
      </c>
      <c r="X35" s="48">
        <v>0</v>
      </c>
      <c r="Y35" s="11">
        <v>0</v>
      </c>
    </row>
    <row r="36" spans="1:25" x14ac:dyDescent="0.25">
      <c r="A36" s="107" t="s">
        <v>168</v>
      </c>
      <c r="B36" s="138">
        <v>0</v>
      </c>
      <c r="C36" s="139">
        <v>0</v>
      </c>
      <c r="D36" s="139">
        <v>0</v>
      </c>
      <c r="E36" s="139">
        <v>0</v>
      </c>
      <c r="F36" s="139">
        <v>0</v>
      </c>
      <c r="G36" s="139">
        <v>0</v>
      </c>
      <c r="H36" s="139">
        <v>0</v>
      </c>
      <c r="I36" s="139">
        <v>18002.224567506481</v>
      </c>
      <c r="J36" s="139">
        <v>52017.10221262501</v>
      </c>
      <c r="K36" s="139">
        <v>7495.2809289898505</v>
      </c>
      <c r="L36" s="140">
        <v>92886.636043273742</v>
      </c>
      <c r="N36" s="107" t="s">
        <v>2</v>
      </c>
      <c r="O36" s="13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f>U1</f>
        <v>77111.516976998901</v>
      </c>
      <c r="V36" s="48">
        <v>0</v>
      </c>
      <c r="W36" s="48">
        <v>0</v>
      </c>
      <c r="X36" s="48">
        <v>0</v>
      </c>
      <c r="Y36" s="11">
        <v>0</v>
      </c>
    </row>
    <row r="37" spans="1:25" x14ac:dyDescent="0.25">
      <c r="A37" s="107" t="s">
        <v>1</v>
      </c>
      <c r="B37" s="138">
        <v>0</v>
      </c>
      <c r="C37" s="139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408703.22990193206</v>
      </c>
      <c r="J37" s="139">
        <v>1331.0415100466996</v>
      </c>
      <c r="K37" s="139">
        <v>191.79326839789792</v>
      </c>
      <c r="L37" s="140">
        <v>2376.8330614962579</v>
      </c>
      <c r="N37" s="104" t="s">
        <v>4</v>
      </c>
      <c r="O37" s="13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f>V1</f>
        <v>8766000</v>
      </c>
      <c r="W37" s="48">
        <v>0</v>
      </c>
      <c r="X37" s="48">
        <v>0</v>
      </c>
      <c r="Y37" s="11">
        <v>0</v>
      </c>
    </row>
    <row r="38" spans="1:25" x14ac:dyDescent="0.25">
      <c r="A38" s="107" t="s">
        <v>3</v>
      </c>
      <c r="B38" s="138">
        <v>0</v>
      </c>
      <c r="C38" s="139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182710.77908217715</v>
      </c>
      <c r="K38" s="139">
        <v>0</v>
      </c>
      <c r="L38" s="140">
        <v>0</v>
      </c>
      <c r="N38" s="108" t="s">
        <v>5</v>
      </c>
      <c r="O38" s="13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f>W1</f>
        <v>1600000</v>
      </c>
      <c r="X38" s="48">
        <v>0</v>
      </c>
      <c r="Y38" s="11">
        <v>0</v>
      </c>
    </row>
    <row r="39" spans="1:25" x14ac:dyDescent="0.25">
      <c r="A39" s="107" t="s">
        <v>2</v>
      </c>
      <c r="B39" s="138">
        <v>0</v>
      </c>
      <c r="C39" s="139">
        <v>0</v>
      </c>
      <c r="D39" s="139">
        <v>0</v>
      </c>
      <c r="E39" s="139">
        <v>0</v>
      </c>
      <c r="F39" s="139">
        <v>0</v>
      </c>
      <c r="G39" s="139">
        <v>0</v>
      </c>
      <c r="H39" s="139">
        <v>0</v>
      </c>
      <c r="I39" s="139">
        <v>0</v>
      </c>
      <c r="J39" s="139">
        <v>0</v>
      </c>
      <c r="K39" s="139">
        <v>12678.713033953996</v>
      </c>
      <c r="L39" s="140">
        <v>64432.803943044899</v>
      </c>
      <c r="N39" s="108" t="s">
        <v>6</v>
      </c>
      <c r="O39" s="13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f>X1</f>
        <v>63254.999999999993</v>
      </c>
      <c r="Y39" s="11">
        <v>0</v>
      </c>
    </row>
    <row r="40" spans="1:25" x14ac:dyDescent="0.25">
      <c r="A40" s="104" t="s">
        <v>4</v>
      </c>
      <c r="B40" s="138">
        <v>0</v>
      </c>
      <c r="C40" s="139">
        <v>0</v>
      </c>
      <c r="D40" s="139">
        <v>0</v>
      </c>
      <c r="E40" s="139">
        <v>0</v>
      </c>
      <c r="F40" s="139">
        <v>0</v>
      </c>
      <c r="G40" s="139">
        <v>0</v>
      </c>
      <c r="H40" s="139">
        <v>0</v>
      </c>
      <c r="I40" s="139">
        <v>8766000</v>
      </c>
      <c r="J40" s="139">
        <v>0</v>
      </c>
      <c r="K40" s="139">
        <v>0</v>
      </c>
      <c r="L40" s="140">
        <v>0</v>
      </c>
      <c r="N40" s="109" t="s">
        <v>7</v>
      </c>
      <c r="O40" s="14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6">
        <f>Y1</f>
        <v>1581375</v>
      </c>
    </row>
    <row r="41" spans="1:25" x14ac:dyDescent="0.25">
      <c r="A41" s="108" t="s">
        <v>5</v>
      </c>
      <c r="B41" s="138">
        <v>0</v>
      </c>
      <c r="C41" s="139">
        <v>0</v>
      </c>
      <c r="D41" s="139">
        <v>0</v>
      </c>
      <c r="E41" s="139">
        <v>0</v>
      </c>
      <c r="F41" s="139">
        <v>0</v>
      </c>
      <c r="G41" s="139">
        <v>0</v>
      </c>
      <c r="H41" s="139">
        <v>0</v>
      </c>
      <c r="I41" s="139">
        <v>0</v>
      </c>
      <c r="J41" s="139">
        <v>1600000</v>
      </c>
      <c r="K41" s="139">
        <v>0</v>
      </c>
      <c r="L41" s="140">
        <v>0</v>
      </c>
    </row>
    <row r="42" spans="1:25" x14ac:dyDescent="0.25">
      <c r="A42" s="108" t="s">
        <v>6</v>
      </c>
      <c r="B42" s="138">
        <v>0</v>
      </c>
      <c r="C42" s="139">
        <v>0</v>
      </c>
      <c r="D42" s="139">
        <v>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63254.999999999993</v>
      </c>
      <c r="L42" s="140">
        <v>0</v>
      </c>
      <c r="N42" s="133" t="s">
        <v>22</v>
      </c>
      <c r="O42" s="103" t="s">
        <v>0</v>
      </c>
      <c r="P42" s="103" t="s">
        <v>119</v>
      </c>
      <c r="Q42" s="103" t="s">
        <v>118</v>
      </c>
      <c r="R42" s="103" t="s">
        <v>168</v>
      </c>
      <c r="S42" s="103" t="s">
        <v>1</v>
      </c>
      <c r="T42" s="103" t="s">
        <v>3</v>
      </c>
      <c r="U42" s="103" t="s">
        <v>2</v>
      </c>
      <c r="V42" s="104" t="s">
        <v>4</v>
      </c>
      <c r="W42" s="105" t="s">
        <v>5</v>
      </c>
      <c r="X42" s="105" t="s">
        <v>6</v>
      </c>
      <c r="Y42" s="106" t="s">
        <v>7</v>
      </c>
    </row>
    <row r="43" spans="1:25" x14ac:dyDescent="0.25">
      <c r="A43" s="109" t="s">
        <v>7</v>
      </c>
      <c r="B43" s="141">
        <v>0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  <c r="L43" s="143">
        <v>1581375</v>
      </c>
      <c r="N43" s="107" t="s">
        <v>0</v>
      </c>
      <c r="O43" s="19">
        <v>1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1">
        <v>0</v>
      </c>
    </row>
    <row r="44" spans="1:25" x14ac:dyDescent="0.25">
      <c r="N44" s="107" t="s">
        <v>119</v>
      </c>
      <c r="O44" s="22">
        <v>0</v>
      </c>
      <c r="P44" s="17">
        <v>1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23">
        <v>0</v>
      </c>
    </row>
    <row r="45" spans="1:25" ht="14.45" customHeight="1" x14ac:dyDescent="0.25">
      <c r="A45" s="134" t="s">
        <v>240</v>
      </c>
      <c r="B45" s="103" t="s">
        <v>0</v>
      </c>
      <c r="C45" s="103" t="s">
        <v>119</v>
      </c>
      <c r="D45" s="103" t="s">
        <v>118</v>
      </c>
      <c r="E45" s="103" t="s">
        <v>168</v>
      </c>
      <c r="F45" s="103" t="s">
        <v>1</v>
      </c>
      <c r="G45" s="103" t="s">
        <v>3</v>
      </c>
      <c r="H45" s="103" t="s">
        <v>2</v>
      </c>
      <c r="I45" s="104" t="s">
        <v>4</v>
      </c>
      <c r="J45" s="105" t="s">
        <v>5</v>
      </c>
      <c r="K45" s="105" t="s">
        <v>6</v>
      </c>
      <c r="L45" s="106" t="s">
        <v>7</v>
      </c>
      <c r="N45" s="107" t="s">
        <v>118</v>
      </c>
      <c r="O45" s="22">
        <v>0</v>
      </c>
      <c r="P45" s="17">
        <v>0</v>
      </c>
      <c r="Q45" s="17">
        <v>1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23">
        <v>0</v>
      </c>
    </row>
    <row r="46" spans="1:25" x14ac:dyDescent="0.25">
      <c r="A46" s="27" t="s">
        <v>115</v>
      </c>
      <c r="B46" s="124">
        <f t="array" ref="B46:L46">MMULT(B17:L17,B33:L43)</f>
        <v>0</v>
      </c>
      <c r="C46" s="125">
        <v>0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718116.29533172096</v>
      </c>
      <c r="J46" s="125">
        <v>1640672.6646004808</v>
      </c>
      <c r="K46" s="125">
        <v>86976.377126690932</v>
      </c>
      <c r="L46" s="126">
        <v>1551942.6223366633</v>
      </c>
      <c r="N46" s="107" t="s">
        <v>168</v>
      </c>
      <c r="O46" s="22">
        <v>0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23">
        <v>0</v>
      </c>
    </row>
    <row r="47" spans="1:25" x14ac:dyDescent="0.25">
      <c r="N47" s="107" t="s">
        <v>1</v>
      </c>
      <c r="O47" s="22">
        <v>0</v>
      </c>
      <c r="P47" s="17">
        <v>0</v>
      </c>
      <c r="Q47" s="17">
        <v>0</v>
      </c>
      <c r="R47" s="17">
        <v>0</v>
      </c>
      <c r="S47" s="17">
        <v>1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23">
        <v>0</v>
      </c>
    </row>
    <row r="48" spans="1:25" x14ac:dyDescent="0.25">
      <c r="A48" s="133" t="s">
        <v>204</v>
      </c>
      <c r="B48" s="103" t="s">
        <v>0</v>
      </c>
      <c r="C48" s="103" t="s">
        <v>119</v>
      </c>
      <c r="D48" s="103" t="s">
        <v>118</v>
      </c>
      <c r="E48" s="103" t="s">
        <v>168</v>
      </c>
      <c r="F48" s="103" t="s">
        <v>1</v>
      </c>
      <c r="G48" s="103" t="s">
        <v>3</v>
      </c>
      <c r="H48" s="103" t="s">
        <v>2</v>
      </c>
      <c r="I48" s="104" t="s">
        <v>4</v>
      </c>
      <c r="J48" s="105" t="s">
        <v>5</v>
      </c>
      <c r="K48" s="105" t="s">
        <v>6</v>
      </c>
      <c r="L48" s="106" t="s">
        <v>7</v>
      </c>
      <c r="N48" s="107" t="s">
        <v>3</v>
      </c>
      <c r="O48" s="22">
        <v>0</v>
      </c>
      <c r="P48" s="17">
        <v>0</v>
      </c>
      <c r="Q48" s="17">
        <v>0</v>
      </c>
      <c r="R48" s="17">
        <v>0</v>
      </c>
      <c r="S48" s="17">
        <v>0</v>
      </c>
      <c r="T48" s="17">
        <v>1</v>
      </c>
      <c r="U48" s="17">
        <v>0</v>
      </c>
      <c r="V48" s="17">
        <v>0</v>
      </c>
      <c r="W48" s="17">
        <v>0</v>
      </c>
      <c r="X48" s="17">
        <v>0</v>
      </c>
      <c r="Y48" s="23">
        <v>0</v>
      </c>
    </row>
    <row r="49" spans="1:25" x14ac:dyDescent="0.25">
      <c r="A49" s="107" t="s">
        <v>0</v>
      </c>
      <c r="B49" s="12">
        <f>B17</f>
        <v>1.24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12">
        <v>0</v>
      </c>
      <c r="J49" s="9">
        <v>0</v>
      </c>
      <c r="K49" s="9">
        <v>0</v>
      </c>
      <c r="L49" s="10">
        <v>0</v>
      </c>
      <c r="N49" s="107" t="s">
        <v>2</v>
      </c>
      <c r="O49" s="22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1</v>
      </c>
      <c r="V49" s="17">
        <v>0</v>
      </c>
      <c r="W49" s="17">
        <v>0</v>
      </c>
      <c r="X49" s="17">
        <v>0</v>
      </c>
      <c r="Y49" s="23">
        <v>0</v>
      </c>
    </row>
    <row r="50" spans="1:25" x14ac:dyDescent="0.25">
      <c r="A50" s="107" t="s">
        <v>119</v>
      </c>
      <c r="B50" s="13">
        <v>0</v>
      </c>
      <c r="C50" s="48">
        <f>C17</f>
        <v>1.97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13">
        <v>0</v>
      </c>
      <c r="J50" s="48">
        <v>0</v>
      </c>
      <c r="K50" s="48">
        <v>0</v>
      </c>
      <c r="L50" s="11">
        <v>0</v>
      </c>
      <c r="N50" s="104" t="s">
        <v>4</v>
      </c>
      <c r="O50" s="22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1</v>
      </c>
      <c r="W50" s="17">
        <v>0</v>
      </c>
      <c r="X50" s="17">
        <v>0</v>
      </c>
      <c r="Y50" s="23">
        <v>0</v>
      </c>
    </row>
    <row r="51" spans="1:25" x14ac:dyDescent="0.25">
      <c r="A51" s="107" t="s">
        <v>118</v>
      </c>
      <c r="B51" s="13">
        <v>0</v>
      </c>
      <c r="C51" s="48">
        <v>0</v>
      </c>
      <c r="D51" s="48">
        <f>D17</f>
        <v>14.2</v>
      </c>
      <c r="E51" s="48">
        <v>0</v>
      </c>
      <c r="F51" s="48">
        <v>0</v>
      </c>
      <c r="G51" s="48">
        <v>0</v>
      </c>
      <c r="H51" s="48">
        <v>0</v>
      </c>
      <c r="I51" s="13">
        <v>0</v>
      </c>
      <c r="J51" s="48">
        <v>0</v>
      </c>
      <c r="K51" s="48">
        <v>0</v>
      </c>
      <c r="L51" s="11">
        <v>0</v>
      </c>
      <c r="N51" s="108" t="s">
        <v>5</v>
      </c>
      <c r="O51" s="22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1</v>
      </c>
      <c r="X51" s="17">
        <v>0</v>
      </c>
      <c r="Y51" s="23">
        <v>0</v>
      </c>
    </row>
    <row r="52" spans="1:25" x14ac:dyDescent="0.25">
      <c r="A52" s="107" t="s">
        <v>168</v>
      </c>
      <c r="B52" s="13">
        <v>0</v>
      </c>
      <c r="C52" s="48">
        <v>0</v>
      </c>
      <c r="D52" s="48">
        <v>0</v>
      </c>
      <c r="E52" s="48">
        <f>E17</f>
        <v>0.623</v>
      </c>
      <c r="F52" s="48">
        <v>0</v>
      </c>
      <c r="G52" s="48">
        <v>0</v>
      </c>
      <c r="H52" s="48">
        <v>0</v>
      </c>
      <c r="I52" s="13">
        <v>0</v>
      </c>
      <c r="J52" s="48">
        <v>0</v>
      </c>
      <c r="K52" s="48">
        <v>0</v>
      </c>
      <c r="L52" s="11">
        <v>0</v>
      </c>
      <c r="N52" s="108" t="s">
        <v>6</v>
      </c>
      <c r="O52" s="22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1</v>
      </c>
      <c r="Y52" s="23">
        <v>0</v>
      </c>
    </row>
    <row r="53" spans="1:25" x14ac:dyDescent="0.25">
      <c r="A53" s="107" t="s">
        <v>1</v>
      </c>
      <c r="B53" s="13">
        <v>0</v>
      </c>
      <c r="C53" s="48">
        <v>0</v>
      </c>
      <c r="D53" s="48">
        <v>0</v>
      </c>
      <c r="E53" s="48">
        <v>0</v>
      </c>
      <c r="F53" s="48">
        <f>F17</f>
        <v>0.998</v>
      </c>
      <c r="G53" s="48">
        <v>0</v>
      </c>
      <c r="H53" s="48">
        <v>0</v>
      </c>
      <c r="I53" s="13">
        <v>0</v>
      </c>
      <c r="J53" s="48">
        <v>0</v>
      </c>
      <c r="K53" s="48">
        <v>0</v>
      </c>
      <c r="L53" s="11">
        <v>0</v>
      </c>
      <c r="N53" s="109" t="s">
        <v>7</v>
      </c>
      <c r="O53" s="24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144">
        <v>1</v>
      </c>
    </row>
    <row r="54" spans="1:25" x14ac:dyDescent="0.25">
      <c r="A54" s="107" t="s">
        <v>3</v>
      </c>
      <c r="B54" s="13">
        <v>0</v>
      </c>
      <c r="C54" s="48">
        <v>0</v>
      </c>
      <c r="D54" s="48">
        <v>0</v>
      </c>
      <c r="E54" s="48">
        <v>0</v>
      </c>
      <c r="F54" s="48">
        <v>0</v>
      </c>
      <c r="G54" s="48">
        <f>G17</f>
        <v>6.2700000000000006E-2</v>
      </c>
      <c r="H54" s="48">
        <v>0</v>
      </c>
      <c r="I54" s="13">
        <v>0</v>
      </c>
      <c r="J54" s="48">
        <v>0</v>
      </c>
      <c r="K54" s="48">
        <v>0</v>
      </c>
      <c r="L54" s="11">
        <v>0</v>
      </c>
    </row>
    <row r="55" spans="1:25" x14ac:dyDescent="0.25">
      <c r="A55" s="107" t="s">
        <v>2</v>
      </c>
      <c r="B55" s="13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f>H17</f>
        <v>0.157</v>
      </c>
      <c r="I55" s="13">
        <v>0</v>
      </c>
      <c r="J55" s="48">
        <v>0</v>
      </c>
      <c r="K55" s="48">
        <v>0</v>
      </c>
      <c r="L55" s="11">
        <v>0</v>
      </c>
      <c r="N55" s="133" t="s">
        <v>113</v>
      </c>
    </row>
    <row r="56" spans="1:25" x14ac:dyDescent="0.25">
      <c r="A56" s="104" t="s">
        <v>4</v>
      </c>
      <c r="B56" s="12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12">
        <f>I17</f>
        <v>1.66E-2</v>
      </c>
      <c r="J56" s="9">
        <v>0</v>
      </c>
      <c r="K56" s="9">
        <v>0</v>
      </c>
      <c r="L56" s="10">
        <v>0</v>
      </c>
      <c r="N56" s="107" t="s">
        <v>0</v>
      </c>
      <c r="O56" s="115">
        <v>1</v>
      </c>
    </row>
    <row r="57" spans="1:25" x14ac:dyDescent="0.25">
      <c r="A57" s="108" t="s">
        <v>5</v>
      </c>
      <c r="B57" s="13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13">
        <v>0</v>
      </c>
      <c r="J57" s="48">
        <f>J17</f>
        <v>0.11</v>
      </c>
      <c r="K57" s="48">
        <v>0</v>
      </c>
      <c r="L57" s="11">
        <v>0</v>
      </c>
      <c r="N57" s="107" t="s">
        <v>119</v>
      </c>
      <c r="O57" s="145">
        <v>1</v>
      </c>
    </row>
    <row r="58" spans="1:25" x14ac:dyDescent="0.25">
      <c r="A58" s="108" t="s">
        <v>6</v>
      </c>
      <c r="B58" s="13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13">
        <v>0</v>
      </c>
      <c r="J58" s="48">
        <v>0</v>
      </c>
      <c r="K58" s="48">
        <f>K17</f>
        <v>1.4999999999999999E-2</v>
      </c>
      <c r="L58" s="11">
        <v>0</v>
      </c>
      <c r="N58" s="107" t="s">
        <v>118</v>
      </c>
      <c r="O58" s="145">
        <v>1</v>
      </c>
    </row>
    <row r="59" spans="1:25" x14ac:dyDescent="0.25">
      <c r="A59" s="109" t="s">
        <v>7</v>
      </c>
      <c r="B59" s="14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4">
        <v>0</v>
      </c>
      <c r="J59" s="15">
        <v>0</v>
      </c>
      <c r="K59" s="15">
        <v>0</v>
      </c>
      <c r="L59" s="16">
        <f>L17</f>
        <v>9.2999999999999999E-2</v>
      </c>
      <c r="N59" s="107" t="s">
        <v>168</v>
      </c>
      <c r="O59" s="145">
        <v>1</v>
      </c>
    </row>
    <row r="60" spans="1:25" x14ac:dyDescent="0.25">
      <c r="N60" s="107" t="s">
        <v>1</v>
      </c>
      <c r="O60" s="145">
        <v>1</v>
      </c>
    </row>
    <row r="61" spans="1:25" x14ac:dyDescent="0.25">
      <c r="A61" s="134" t="s">
        <v>241</v>
      </c>
      <c r="B61" s="103" t="s">
        <v>0</v>
      </c>
      <c r="C61" s="103" t="s">
        <v>119</v>
      </c>
      <c r="D61" s="103" t="s">
        <v>118</v>
      </c>
      <c r="E61" s="103" t="s">
        <v>168</v>
      </c>
      <c r="F61" s="103" t="s">
        <v>1</v>
      </c>
      <c r="G61" s="103" t="s">
        <v>3</v>
      </c>
      <c r="H61" s="103" t="s">
        <v>2</v>
      </c>
      <c r="I61" s="104" t="s">
        <v>4</v>
      </c>
      <c r="J61" s="105" t="s">
        <v>5</v>
      </c>
      <c r="K61" s="105" t="s">
        <v>6</v>
      </c>
      <c r="L61" s="106" t="s">
        <v>7</v>
      </c>
      <c r="N61" s="107" t="s">
        <v>3</v>
      </c>
      <c r="O61" s="145">
        <v>1</v>
      </c>
    </row>
    <row r="62" spans="1:25" x14ac:dyDescent="0.25">
      <c r="A62" s="107" t="s">
        <v>0</v>
      </c>
      <c r="B62" s="94">
        <f t="array" ref="B62:L72">MMULT(B49:L59,B33:L43)</f>
        <v>0</v>
      </c>
      <c r="C62" s="95">
        <v>0</v>
      </c>
      <c r="D62" s="95">
        <v>0</v>
      </c>
      <c r="E62" s="95">
        <v>0</v>
      </c>
      <c r="F62" s="95">
        <v>0</v>
      </c>
      <c r="G62" s="95">
        <v>0</v>
      </c>
      <c r="H62" s="95">
        <v>0</v>
      </c>
      <c r="I62" s="94">
        <v>100438.18884979893</v>
      </c>
      <c r="J62" s="95">
        <v>144206.12481832632</v>
      </c>
      <c r="K62" s="95">
        <v>10328.511796216091</v>
      </c>
      <c r="L62" s="111">
        <v>268759.27567125537</v>
      </c>
      <c r="N62" s="107" t="s">
        <v>2</v>
      </c>
      <c r="O62" s="145">
        <v>1</v>
      </c>
    </row>
    <row r="63" spans="1:25" x14ac:dyDescent="0.25">
      <c r="A63" s="107" t="s">
        <v>119</v>
      </c>
      <c r="B63" s="99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99">
        <v>6464.4870349070879</v>
      </c>
      <c r="J63" s="26">
        <v>155367.52093145173</v>
      </c>
      <c r="K63" s="26">
        <v>8387.7303640407481</v>
      </c>
      <c r="L63" s="119">
        <v>129842.01382548877</v>
      </c>
      <c r="N63" s="104" t="s">
        <v>4</v>
      </c>
      <c r="O63" s="145">
        <v>1</v>
      </c>
    </row>
    <row r="64" spans="1:25" x14ac:dyDescent="0.25">
      <c r="A64" s="107" t="s">
        <v>118</v>
      </c>
      <c r="B64" s="99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99">
        <v>46596.81009933028</v>
      </c>
      <c r="J64" s="26">
        <v>1119908.0188967586</v>
      </c>
      <c r="K64" s="26">
        <v>60459.782319481536</v>
      </c>
      <c r="L64" s="119">
        <v>935917.05397052818</v>
      </c>
      <c r="N64" s="108" t="s">
        <v>5</v>
      </c>
      <c r="O64" s="145">
        <v>1</v>
      </c>
    </row>
    <row r="65" spans="1:15" x14ac:dyDescent="0.25">
      <c r="A65" s="107" t="s">
        <v>168</v>
      </c>
      <c r="B65" s="99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99">
        <v>11215.385905556537</v>
      </c>
      <c r="J65" s="26">
        <v>32406.65467846538</v>
      </c>
      <c r="K65" s="26">
        <v>4669.5600187606769</v>
      </c>
      <c r="L65" s="119">
        <v>57868.374254959541</v>
      </c>
      <c r="N65" s="108" t="s">
        <v>6</v>
      </c>
      <c r="O65" s="145">
        <v>1</v>
      </c>
    </row>
    <row r="66" spans="1:15" x14ac:dyDescent="0.25">
      <c r="A66" s="107" t="s">
        <v>1</v>
      </c>
      <c r="B66" s="99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99">
        <v>407885.8234421282</v>
      </c>
      <c r="J66" s="26">
        <v>1328.3794270266062</v>
      </c>
      <c r="K66" s="26">
        <v>191.40968186110211</v>
      </c>
      <c r="L66" s="119">
        <v>2372.0793953732655</v>
      </c>
      <c r="N66" s="109" t="s">
        <v>7</v>
      </c>
      <c r="O66" s="146">
        <v>1</v>
      </c>
    </row>
    <row r="67" spans="1:15" ht="15" customHeight="1" x14ac:dyDescent="0.25">
      <c r="A67" s="107" t="s">
        <v>3</v>
      </c>
      <c r="B67" s="99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99">
        <v>0</v>
      </c>
      <c r="J67" s="26">
        <v>11455.965848452508</v>
      </c>
      <c r="K67" s="26">
        <v>0</v>
      </c>
      <c r="L67" s="119">
        <v>0</v>
      </c>
    </row>
    <row r="68" spans="1:15" x14ac:dyDescent="0.25">
      <c r="A68" s="107" t="s">
        <v>2</v>
      </c>
      <c r="B68" s="99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99">
        <v>0</v>
      </c>
      <c r="J68" s="26">
        <v>0</v>
      </c>
      <c r="K68" s="26">
        <v>1990.5579463307774</v>
      </c>
      <c r="L68" s="119">
        <v>10115.95021905805</v>
      </c>
    </row>
    <row r="69" spans="1:15" x14ac:dyDescent="0.25">
      <c r="A69" s="104" t="s">
        <v>4</v>
      </c>
      <c r="B69" s="94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4">
        <v>145515.6</v>
      </c>
      <c r="J69" s="95">
        <v>0</v>
      </c>
      <c r="K69" s="95">
        <v>0</v>
      </c>
      <c r="L69" s="111">
        <v>0</v>
      </c>
    </row>
    <row r="70" spans="1:15" x14ac:dyDescent="0.25">
      <c r="A70" s="108" t="s">
        <v>5</v>
      </c>
      <c r="B70" s="99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99">
        <v>0</v>
      </c>
      <c r="J70" s="26">
        <v>176000</v>
      </c>
      <c r="K70" s="26">
        <v>0</v>
      </c>
      <c r="L70" s="119">
        <v>0</v>
      </c>
    </row>
    <row r="71" spans="1:15" x14ac:dyDescent="0.25">
      <c r="A71" s="108" t="s">
        <v>6</v>
      </c>
      <c r="B71" s="99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99">
        <v>0</v>
      </c>
      <c r="J71" s="26">
        <v>0</v>
      </c>
      <c r="K71" s="26">
        <v>948.82499999999982</v>
      </c>
      <c r="L71" s="119">
        <v>0</v>
      </c>
    </row>
    <row r="72" spans="1:15" x14ac:dyDescent="0.25">
      <c r="A72" s="109" t="s">
        <v>7</v>
      </c>
      <c r="B72" s="89">
        <v>0</v>
      </c>
      <c r="C72" s="90">
        <v>0</v>
      </c>
      <c r="D72" s="90">
        <v>0</v>
      </c>
      <c r="E72" s="90">
        <v>0</v>
      </c>
      <c r="F72" s="90">
        <v>0</v>
      </c>
      <c r="G72" s="90">
        <v>0</v>
      </c>
      <c r="H72" s="90">
        <v>0</v>
      </c>
      <c r="I72" s="89">
        <v>0</v>
      </c>
      <c r="J72" s="90">
        <v>0</v>
      </c>
      <c r="K72" s="90">
        <v>0</v>
      </c>
      <c r="L72" s="91">
        <v>147067.875</v>
      </c>
    </row>
  </sheetData>
  <conditionalFormatting sqref="A77:Y193 P54:Y66 M28:Y28 A2:Y2 A15:Y15 B4:M14 A31:L31 B20:L30 A44:L44 B33:L43 M19:M27 O17:Y27 M41:Y41 O30:Y40 O55:O66 M3 M16 M29:M40 B1:M1 O1:Y1 O43:Y53 A17:M18 A46:L46 B49:L59 M42:M66 A60:L60 M67:Y76 B62:L72">
    <cfRule type="cellIs" dxfId="100" priority="29" operator="equal">
      <formula>0</formula>
    </cfRule>
  </conditionalFormatting>
  <conditionalFormatting sqref="A5:A14">
    <cfRule type="cellIs" dxfId="99" priority="28" operator="equal">
      <formula>0</formula>
    </cfRule>
  </conditionalFormatting>
  <conditionalFormatting sqref="N5:N14">
    <cfRule type="cellIs" dxfId="98" priority="27" operator="equal">
      <formula>0</formula>
    </cfRule>
  </conditionalFormatting>
  <conditionalFormatting sqref="A21:A30">
    <cfRule type="cellIs" dxfId="97" priority="26" operator="equal">
      <formula>0</formula>
    </cfRule>
  </conditionalFormatting>
  <conditionalFormatting sqref="A34:A43">
    <cfRule type="cellIs" dxfId="96" priority="25" operator="equal">
      <formula>0</formula>
    </cfRule>
  </conditionalFormatting>
  <conditionalFormatting sqref="N18:N27">
    <cfRule type="cellIs" dxfId="95" priority="24" operator="equal">
      <formula>0</formula>
    </cfRule>
  </conditionalFormatting>
  <conditionalFormatting sqref="N31:N40">
    <cfRule type="cellIs" dxfId="94" priority="23" operator="equal">
      <formula>0</formula>
    </cfRule>
  </conditionalFormatting>
  <conditionalFormatting sqref="N44:N53">
    <cfRule type="cellIs" dxfId="93" priority="22" operator="equal">
      <formula>0</formula>
    </cfRule>
  </conditionalFormatting>
  <conditionalFormatting sqref="N57:N66">
    <cfRule type="cellIs" dxfId="92" priority="21" operator="equal">
      <formula>0</formula>
    </cfRule>
  </conditionalFormatting>
  <conditionalFormatting sqref="C3:L3">
    <cfRule type="cellIs" dxfId="91" priority="20" operator="equal">
      <formula>0</formula>
    </cfRule>
  </conditionalFormatting>
  <conditionalFormatting sqref="P3:Y3">
    <cfRule type="cellIs" dxfId="90" priority="19" operator="equal">
      <formula>0</formula>
    </cfRule>
  </conditionalFormatting>
  <conditionalFormatting sqref="P16:Y16">
    <cfRule type="cellIs" dxfId="89" priority="18" operator="equal">
      <formula>0</formula>
    </cfRule>
  </conditionalFormatting>
  <conditionalFormatting sqref="C16:L16">
    <cfRule type="cellIs" dxfId="88" priority="17" operator="equal">
      <formula>0</formula>
    </cfRule>
  </conditionalFormatting>
  <conditionalFormatting sqref="C19:L19">
    <cfRule type="cellIs" dxfId="87" priority="16" operator="equal">
      <formula>0</formula>
    </cfRule>
  </conditionalFormatting>
  <conditionalFormatting sqref="C32:L32">
    <cfRule type="cellIs" dxfId="86" priority="15" operator="equal">
      <formula>0</formula>
    </cfRule>
  </conditionalFormatting>
  <conditionalFormatting sqref="P29:Y29">
    <cfRule type="cellIs" dxfId="85" priority="14" operator="equal">
      <formula>0</formula>
    </cfRule>
  </conditionalFormatting>
  <conditionalFormatting sqref="C45:L45">
    <cfRule type="cellIs" dxfId="84" priority="13" operator="equal">
      <formula>0</formula>
    </cfRule>
  </conditionalFormatting>
  <conditionalFormatting sqref="P42:Y42">
    <cfRule type="cellIs" dxfId="83" priority="11" operator="equal">
      <formula>0</formula>
    </cfRule>
  </conditionalFormatting>
  <conditionalFormatting sqref="O4:Y14">
    <cfRule type="cellIs" dxfId="82" priority="10" operator="equal">
      <formula>0</formula>
    </cfRule>
  </conditionalFormatting>
  <conditionalFormatting sqref="A50:A59">
    <cfRule type="cellIs" dxfId="81" priority="5" operator="equal">
      <formula>0</formula>
    </cfRule>
  </conditionalFormatting>
  <conditionalFormatting sqref="C48:L48">
    <cfRule type="cellIs" dxfId="80" priority="4" operator="equal">
      <formula>0</formula>
    </cfRule>
  </conditionalFormatting>
  <conditionalFormatting sqref="C61:L61">
    <cfRule type="cellIs" dxfId="79" priority="3" operator="equal">
      <formula>0</formula>
    </cfRule>
  </conditionalFormatting>
  <conditionalFormatting sqref="A63:A72">
    <cfRule type="cellIs" dxfId="78" priority="2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55A2-EBDC-4CCC-9439-A51933F03CFC}">
  <sheetPr codeName="Sheet6">
    <tabColor rgb="FF3E7D63"/>
  </sheetPr>
  <dimension ref="A1:AH57"/>
  <sheetViews>
    <sheetView showGridLines="0" workbookViewId="0">
      <selection activeCell="E34" sqref="E34"/>
    </sheetView>
  </sheetViews>
  <sheetFormatPr defaultColWidth="11.7109375" defaultRowHeight="15" x14ac:dyDescent="0.25"/>
  <cols>
    <col min="1" max="1" width="28.85546875" style="54" customWidth="1"/>
    <col min="2" max="3" width="11.7109375" style="54"/>
    <col min="4" max="4" width="15.7109375" style="54" customWidth="1"/>
    <col min="5" max="5" width="18.5703125" style="54" customWidth="1"/>
    <col min="6" max="6" width="16" style="54" customWidth="1"/>
    <col min="7" max="7" width="18.5703125" style="54" customWidth="1"/>
    <col min="8" max="8" width="19.7109375" style="54" customWidth="1"/>
    <col min="9" max="9" width="14.7109375" style="54" customWidth="1"/>
    <col min="10" max="10" width="14.85546875" style="54" customWidth="1"/>
    <col min="11" max="12" width="11.7109375" style="54"/>
    <col min="13" max="13" width="10.7109375" style="54" customWidth="1"/>
    <col min="14" max="14" width="11.7109375" style="54" customWidth="1"/>
    <col min="15" max="16384" width="11.7109375" style="54"/>
  </cols>
  <sheetData>
    <row r="1" spans="1:34" s="17" customFormat="1" ht="17.45" customHeight="1" x14ac:dyDescent="0.25">
      <c r="A1" s="159" t="s">
        <v>34</v>
      </c>
    </row>
    <row r="2" spans="1:34" s="17" customFormat="1" ht="8.4499999999999993" customHeight="1" x14ac:dyDescent="0.25">
      <c r="O2" s="319" t="s">
        <v>243</v>
      </c>
      <c r="P2" s="319"/>
      <c r="Q2" s="319"/>
      <c r="R2" s="319"/>
      <c r="T2" s="312"/>
      <c r="U2" s="312"/>
      <c r="V2" s="312"/>
      <c r="W2" s="312"/>
      <c r="X2" s="35"/>
      <c r="Y2" s="35"/>
      <c r="Z2" s="35"/>
      <c r="AA2" s="35"/>
      <c r="AB2" s="35"/>
      <c r="AC2" s="35"/>
      <c r="AD2" s="35"/>
      <c r="AE2" s="35"/>
      <c r="AF2" s="35"/>
    </row>
    <row r="3" spans="1:34" s="17" customFormat="1" ht="14.45" customHeight="1" x14ac:dyDescent="0.25">
      <c r="A3" s="177" t="s">
        <v>233</v>
      </c>
      <c r="B3" s="102" t="s">
        <v>0</v>
      </c>
      <c r="C3" s="103" t="s">
        <v>119</v>
      </c>
      <c r="D3" s="103" t="s">
        <v>118</v>
      </c>
      <c r="E3" s="103" t="s">
        <v>168</v>
      </c>
      <c r="F3" s="103" t="s">
        <v>1</v>
      </c>
      <c r="G3" s="103" t="s">
        <v>3</v>
      </c>
      <c r="H3" s="103" t="s">
        <v>2</v>
      </c>
      <c r="I3" s="104" t="s">
        <v>4</v>
      </c>
      <c r="J3" s="105" t="s">
        <v>5</v>
      </c>
      <c r="K3" s="105" t="s">
        <v>6</v>
      </c>
      <c r="L3" s="106" t="s">
        <v>7</v>
      </c>
      <c r="M3" s="199" t="s">
        <v>207</v>
      </c>
      <c r="O3" s="104" t="s">
        <v>4</v>
      </c>
      <c r="P3" s="105" t="s">
        <v>5</v>
      </c>
      <c r="Q3" s="105" t="s">
        <v>6</v>
      </c>
      <c r="R3" s="105" t="s">
        <v>7</v>
      </c>
      <c r="S3" s="27" t="s">
        <v>205</v>
      </c>
      <c r="T3" s="88"/>
      <c r="U3" s="88"/>
      <c r="V3" s="88"/>
      <c r="W3" s="88"/>
    </row>
    <row r="4" spans="1:34" s="17" customFormat="1" x14ac:dyDescent="0.25">
      <c r="A4" s="102" t="s">
        <v>0</v>
      </c>
      <c r="B4" s="80">
        <f>Matrices!B62</f>
        <v>0</v>
      </c>
      <c r="C4" s="81">
        <f>Matrices!C62</f>
        <v>0</v>
      </c>
      <c r="D4" s="81">
        <f>Matrices!D62</f>
        <v>0</v>
      </c>
      <c r="E4" s="81">
        <f>Matrices!E62</f>
        <v>0</v>
      </c>
      <c r="F4" s="81">
        <f>Matrices!F62</f>
        <v>0</v>
      </c>
      <c r="G4" s="81">
        <f>Matrices!G62</f>
        <v>0</v>
      </c>
      <c r="H4" s="81">
        <f>Matrices!H62</f>
        <v>0</v>
      </c>
      <c r="I4" s="94">
        <f>Matrices!I62</f>
        <v>100438.18884979893</v>
      </c>
      <c r="J4" s="95">
        <f>Matrices!J62</f>
        <v>144206.12481832632</v>
      </c>
      <c r="K4" s="95">
        <f>Matrices!K62</f>
        <v>10328.511796216091</v>
      </c>
      <c r="L4" s="111">
        <f>Matrices!L62</f>
        <v>268759.27567125537</v>
      </c>
      <c r="M4" s="196">
        <f>SUM(B4:L4)</f>
        <v>523732.10113559675</v>
      </c>
      <c r="O4" s="79">
        <f t="shared" ref="O4:O14" si="0">I4/SUM($I4:$L4)</f>
        <v>0.19177397878041277</v>
      </c>
      <c r="P4" s="76">
        <f t="shared" ref="P4:P14" si="1">J4/SUM($I4:$L4)</f>
        <v>0.27534329957176079</v>
      </c>
      <c r="Q4" s="76">
        <f t="shared" ref="Q4:Q14" si="2">K4/SUM($I4:$L4)</f>
        <v>1.9720982872390307E-2</v>
      </c>
      <c r="R4" s="77">
        <f t="shared" ref="R4:R14" si="3">L4/SUM($I4:$L4)</f>
        <v>0.51316173877543603</v>
      </c>
      <c r="S4" s="44">
        <f t="shared" ref="S4:S14" si="4">SUM(O4:R4)</f>
        <v>0.99999999999999989</v>
      </c>
      <c r="T4" s="42"/>
      <c r="U4" s="42"/>
      <c r="V4" s="42"/>
      <c r="W4" s="42"/>
      <c r="AF4" s="36"/>
      <c r="AG4" s="36"/>
      <c r="AH4" s="36"/>
    </row>
    <row r="5" spans="1:34" s="17" customFormat="1" x14ac:dyDescent="0.25">
      <c r="A5" s="107" t="s">
        <v>119</v>
      </c>
      <c r="B5" s="47">
        <f>Matrices!B63</f>
        <v>0</v>
      </c>
      <c r="C5" s="18">
        <f>Matrices!C63</f>
        <v>0</v>
      </c>
      <c r="D5" s="18">
        <f>Matrices!D63</f>
        <v>0</v>
      </c>
      <c r="E5" s="18">
        <f>Matrices!E63</f>
        <v>0</v>
      </c>
      <c r="F5" s="18">
        <f>Matrices!F63</f>
        <v>0</v>
      </c>
      <c r="G5" s="18">
        <f>Matrices!G63</f>
        <v>0</v>
      </c>
      <c r="H5" s="18">
        <f>Matrices!H63</f>
        <v>0</v>
      </c>
      <c r="I5" s="99">
        <f>Matrices!I63</f>
        <v>6464.4870349070879</v>
      </c>
      <c r="J5" s="26">
        <f>Matrices!J63</f>
        <v>155367.52093145173</v>
      </c>
      <c r="K5" s="26">
        <f>Matrices!K63</f>
        <v>8387.7303640407481</v>
      </c>
      <c r="L5" s="119">
        <f>Matrices!L63</f>
        <v>129842.01382548877</v>
      </c>
      <c r="M5" s="197">
        <f t="shared" ref="M5:M14" si="5">SUM(B5:L5)</f>
        <v>300061.75215588836</v>
      </c>
      <c r="O5" s="38">
        <f t="shared" si="0"/>
        <v>2.154385551794236E-2</v>
      </c>
      <c r="P5" s="44">
        <f t="shared" si="1"/>
        <v>0.51778515527275548</v>
      </c>
      <c r="Q5" s="44">
        <f t="shared" si="2"/>
        <v>2.7953347281939309E-2</v>
      </c>
      <c r="R5" s="39">
        <f t="shared" si="3"/>
        <v>0.43271764192736278</v>
      </c>
      <c r="S5" s="44">
        <f t="shared" si="4"/>
        <v>1</v>
      </c>
      <c r="T5" s="42"/>
      <c r="U5" s="42"/>
      <c r="V5" s="42"/>
      <c r="W5" s="42"/>
      <c r="AF5" s="36"/>
      <c r="AG5" s="36"/>
      <c r="AH5" s="36"/>
    </row>
    <row r="6" spans="1:34" s="17" customFormat="1" x14ac:dyDescent="0.25">
      <c r="A6" s="107" t="s">
        <v>118</v>
      </c>
      <c r="B6" s="47">
        <f>Matrices!B64</f>
        <v>0</v>
      </c>
      <c r="C6" s="18">
        <f>Matrices!C64</f>
        <v>0</v>
      </c>
      <c r="D6" s="18">
        <f>Matrices!D64</f>
        <v>0</v>
      </c>
      <c r="E6" s="18">
        <f>Matrices!E64</f>
        <v>0</v>
      </c>
      <c r="F6" s="18">
        <f>Matrices!F64</f>
        <v>0</v>
      </c>
      <c r="G6" s="18">
        <f>Matrices!G64</f>
        <v>0</v>
      </c>
      <c r="H6" s="18">
        <f>Matrices!H64</f>
        <v>0</v>
      </c>
      <c r="I6" s="99">
        <f>Matrices!I64</f>
        <v>46596.81009933028</v>
      </c>
      <c r="J6" s="26">
        <f>Matrices!J64</f>
        <v>1119908.0188967586</v>
      </c>
      <c r="K6" s="26">
        <f>Matrices!K64</f>
        <v>60459.782319481536</v>
      </c>
      <c r="L6" s="119">
        <f>Matrices!L64</f>
        <v>935917.05397052818</v>
      </c>
      <c r="M6" s="197">
        <f t="shared" si="5"/>
        <v>2162881.6652860986</v>
      </c>
      <c r="O6" s="38">
        <f t="shared" si="0"/>
        <v>2.1543855517942363E-2</v>
      </c>
      <c r="P6" s="44">
        <f t="shared" si="1"/>
        <v>0.51778515527275548</v>
      </c>
      <c r="Q6" s="44">
        <f t="shared" si="2"/>
        <v>2.7953347281939312E-2</v>
      </c>
      <c r="R6" s="39">
        <f t="shared" si="3"/>
        <v>0.43271764192736278</v>
      </c>
      <c r="S6" s="44">
        <f t="shared" si="4"/>
        <v>1</v>
      </c>
      <c r="T6" s="42"/>
      <c r="U6" s="42"/>
      <c r="V6" s="42"/>
      <c r="W6" s="42"/>
      <c r="AF6" s="36"/>
      <c r="AG6" s="36"/>
      <c r="AH6" s="36"/>
    </row>
    <row r="7" spans="1:34" s="17" customFormat="1" x14ac:dyDescent="0.25">
      <c r="A7" s="107" t="s">
        <v>168</v>
      </c>
      <c r="B7" s="47">
        <f>Matrices!B65</f>
        <v>0</v>
      </c>
      <c r="C7" s="18">
        <f>Matrices!C65</f>
        <v>0</v>
      </c>
      <c r="D7" s="18">
        <f>Matrices!D65</f>
        <v>0</v>
      </c>
      <c r="E7" s="18">
        <f>Matrices!E65</f>
        <v>0</v>
      </c>
      <c r="F7" s="18">
        <f>Matrices!F65</f>
        <v>0</v>
      </c>
      <c r="G7" s="18">
        <f>Matrices!G65</f>
        <v>0</v>
      </c>
      <c r="H7" s="18">
        <f>Matrices!H65</f>
        <v>0</v>
      </c>
      <c r="I7" s="99">
        <f>Matrices!I65</f>
        <v>11215.385905556537</v>
      </c>
      <c r="J7" s="26">
        <f>Matrices!J65</f>
        <v>32406.65467846538</v>
      </c>
      <c r="K7" s="26">
        <f>Matrices!K65</f>
        <v>4669.5600187606769</v>
      </c>
      <c r="L7" s="119">
        <f>Matrices!L65</f>
        <v>57868.374254959541</v>
      </c>
      <c r="M7" s="197">
        <f t="shared" si="5"/>
        <v>106159.97485774214</v>
      </c>
      <c r="O7" s="38">
        <f t="shared" si="0"/>
        <v>0.1056460866780114</v>
      </c>
      <c r="P7" s="44">
        <f t="shared" si="1"/>
        <v>0.30526245623071563</v>
      </c>
      <c r="Q7" s="44">
        <f t="shared" si="2"/>
        <v>4.3986069373302329E-2</v>
      </c>
      <c r="R7" s="39">
        <f t="shared" si="3"/>
        <v>0.54510538771797057</v>
      </c>
      <c r="S7" s="44">
        <f t="shared" si="4"/>
        <v>1</v>
      </c>
      <c r="T7" s="42"/>
      <c r="U7" s="42"/>
      <c r="V7" s="42"/>
      <c r="W7" s="42"/>
      <c r="AF7" s="36"/>
      <c r="AG7" s="36"/>
      <c r="AH7" s="36"/>
    </row>
    <row r="8" spans="1:34" s="17" customFormat="1" x14ac:dyDescent="0.25">
      <c r="A8" s="107" t="s">
        <v>1</v>
      </c>
      <c r="B8" s="47">
        <f>Matrices!B66</f>
        <v>0</v>
      </c>
      <c r="C8" s="18">
        <f>Matrices!C66</f>
        <v>0</v>
      </c>
      <c r="D8" s="18">
        <f>Matrices!D66</f>
        <v>0</v>
      </c>
      <c r="E8" s="18">
        <f>Matrices!E66</f>
        <v>0</v>
      </c>
      <c r="F8" s="18">
        <f>Matrices!F66</f>
        <v>0</v>
      </c>
      <c r="G8" s="18">
        <f>Matrices!G66</f>
        <v>0</v>
      </c>
      <c r="H8" s="18">
        <f>Matrices!H66</f>
        <v>0</v>
      </c>
      <c r="I8" s="99">
        <f>Matrices!I66</f>
        <v>407885.8234421282</v>
      </c>
      <c r="J8" s="26">
        <f>Matrices!J66</f>
        <v>1328.3794270266062</v>
      </c>
      <c r="K8" s="26">
        <f>Matrices!K66</f>
        <v>191.40968186110211</v>
      </c>
      <c r="L8" s="119">
        <f>Matrices!L66</f>
        <v>2372.0793953732655</v>
      </c>
      <c r="M8" s="197">
        <f t="shared" si="5"/>
        <v>411777.69194638921</v>
      </c>
      <c r="O8" s="38">
        <f t="shared" si="0"/>
        <v>0.99054861742056755</v>
      </c>
      <c r="P8" s="44">
        <f t="shared" si="1"/>
        <v>3.2259625837126518E-3</v>
      </c>
      <c r="Q8" s="44">
        <f t="shared" si="2"/>
        <v>4.6483742467045159E-4</v>
      </c>
      <c r="R8" s="39">
        <f t="shared" si="3"/>
        <v>5.7605825710492714E-3</v>
      </c>
      <c r="S8" s="44">
        <f t="shared" si="4"/>
        <v>0.99999999999999989</v>
      </c>
      <c r="T8" s="42"/>
      <c r="U8" s="42"/>
      <c r="V8" s="42"/>
      <c r="W8" s="42"/>
      <c r="AF8" s="36"/>
      <c r="AG8" s="36"/>
      <c r="AH8" s="36"/>
    </row>
    <row r="9" spans="1:34" s="17" customFormat="1" x14ac:dyDescent="0.25">
      <c r="A9" s="107" t="s">
        <v>3</v>
      </c>
      <c r="B9" s="47">
        <f>Matrices!B67</f>
        <v>0</v>
      </c>
      <c r="C9" s="18">
        <f>Matrices!C67</f>
        <v>0</v>
      </c>
      <c r="D9" s="18">
        <f>Matrices!D67</f>
        <v>0</v>
      </c>
      <c r="E9" s="18">
        <f>Matrices!E67</f>
        <v>0</v>
      </c>
      <c r="F9" s="18">
        <f>Matrices!F67</f>
        <v>0</v>
      </c>
      <c r="G9" s="18">
        <f>Matrices!G67</f>
        <v>0</v>
      </c>
      <c r="H9" s="18">
        <f>Matrices!H67</f>
        <v>0</v>
      </c>
      <c r="I9" s="99">
        <f>Matrices!I67</f>
        <v>0</v>
      </c>
      <c r="J9" s="26">
        <f>Matrices!J67</f>
        <v>11455.965848452508</v>
      </c>
      <c r="K9" s="26">
        <f>Matrices!K67</f>
        <v>0</v>
      </c>
      <c r="L9" s="119">
        <f>Matrices!L67</f>
        <v>0</v>
      </c>
      <c r="M9" s="197">
        <f t="shared" si="5"/>
        <v>11455.965848452508</v>
      </c>
      <c r="O9" s="38">
        <f t="shared" si="0"/>
        <v>0</v>
      </c>
      <c r="P9" s="44">
        <f t="shared" si="1"/>
        <v>1</v>
      </c>
      <c r="Q9" s="44">
        <f t="shared" si="2"/>
        <v>0</v>
      </c>
      <c r="R9" s="39">
        <f t="shared" si="3"/>
        <v>0</v>
      </c>
      <c r="S9" s="44">
        <f t="shared" si="4"/>
        <v>1</v>
      </c>
      <c r="T9" s="44"/>
      <c r="U9" s="44"/>
      <c r="V9" s="44"/>
      <c r="W9" s="44"/>
      <c r="AF9" s="36"/>
      <c r="AG9" s="36"/>
      <c r="AH9" s="36"/>
    </row>
    <row r="10" spans="1:34" s="17" customFormat="1" x14ac:dyDescent="0.25">
      <c r="A10" s="107" t="s">
        <v>2</v>
      </c>
      <c r="B10" s="84">
        <f>Matrices!B68</f>
        <v>0</v>
      </c>
      <c r="C10" s="51">
        <f>Matrices!C68</f>
        <v>0</v>
      </c>
      <c r="D10" s="51">
        <f>Matrices!D68</f>
        <v>0</v>
      </c>
      <c r="E10" s="51">
        <f>Matrices!E68</f>
        <v>0</v>
      </c>
      <c r="F10" s="51">
        <f>Matrices!F68</f>
        <v>0</v>
      </c>
      <c r="G10" s="51">
        <f>Matrices!G68</f>
        <v>0</v>
      </c>
      <c r="H10" s="51">
        <f>Matrices!H68</f>
        <v>0</v>
      </c>
      <c r="I10" s="89">
        <f>Matrices!I68</f>
        <v>0</v>
      </c>
      <c r="J10" s="90">
        <f>Matrices!J68</f>
        <v>0</v>
      </c>
      <c r="K10" s="90">
        <f>Matrices!K68</f>
        <v>1990.5579463307774</v>
      </c>
      <c r="L10" s="91">
        <f>Matrices!L68</f>
        <v>10115.95021905805</v>
      </c>
      <c r="M10" s="197">
        <f t="shared" si="5"/>
        <v>12106.508165388826</v>
      </c>
      <c r="O10" s="38">
        <f t="shared" si="0"/>
        <v>0</v>
      </c>
      <c r="P10" s="44">
        <f t="shared" si="1"/>
        <v>0</v>
      </c>
      <c r="Q10" s="44">
        <f t="shared" si="2"/>
        <v>0.16442048517520216</v>
      </c>
      <c r="R10" s="39">
        <f t="shared" si="3"/>
        <v>0.83557951482479786</v>
      </c>
      <c r="S10" s="44">
        <f t="shared" si="4"/>
        <v>1</v>
      </c>
      <c r="T10" s="44"/>
      <c r="U10" s="44"/>
      <c r="V10" s="44"/>
      <c r="W10" s="44"/>
      <c r="AF10" s="36"/>
      <c r="AG10" s="36"/>
      <c r="AH10" s="36"/>
    </row>
    <row r="11" spans="1:34" s="17" customFormat="1" x14ac:dyDescent="0.25">
      <c r="A11" s="104" t="s">
        <v>4</v>
      </c>
      <c r="B11" s="47">
        <f>Matrices!B69</f>
        <v>0</v>
      </c>
      <c r="C11" s="18">
        <f>Matrices!C69</f>
        <v>0</v>
      </c>
      <c r="D11" s="18">
        <f>Matrices!D69</f>
        <v>0</v>
      </c>
      <c r="E11" s="18">
        <f>Matrices!E69</f>
        <v>0</v>
      </c>
      <c r="F11" s="18">
        <f>Matrices!F69</f>
        <v>0</v>
      </c>
      <c r="G11" s="18">
        <f>Matrices!G69</f>
        <v>0</v>
      </c>
      <c r="H11" s="18">
        <f>Matrices!H69</f>
        <v>0</v>
      </c>
      <c r="I11" s="99">
        <f>Matrices!I69</f>
        <v>145515.6</v>
      </c>
      <c r="J11" s="26">
        <f>Matrices!J69</f>
        <v>0</v>
      </c>
      <c r="K11" s="26">
        <f>Matrices!K69</f>
        <v>0</v>
      </c>
      <c r="L11" s="119">
        <f>Matrices!L69</f>
        <v>0</v>
      </c>
      <c r="M11" s="196">
        <f t="shared" si="5"/>
        <v>145515.6</v>
      </c>
      <c r="O11" s="79">
        <f t="shared" si="0"/>
        <v>1</v>
      </c>
      <c r="P11" s="76">
        <f t="shared" si="1"/>
        <v>0</v>
      </c>
      <c r="Q11" s="76">
        <f t="shared" si="2"/>
        <v>0</v>
      </c>
      <c r="R11" s="77">
        <f t="shared" si="3"/>
        <v>0</v>
      </c>
      <c r="S11" s="44">
        <f t="shared" si="4"/>
        <v>1</v>
      </c>
      <c r="T11" s="44"/>
      <c r="U11" s="44"/>
      <c r="V11" s="44"/>
      <c r="W11" s="44"/>
      <c r="AF11" s="36"/>
      <c r="AG11" s="36"/>
      <c r="AH11" s="36"/>
    </row>
    <row r="12" spans="1:34" s="17" customFormat="1" x14ac:dyDescent="0.25">
      <c r="A12" s="108" t="s">
        <v>5</v>
      </c>
      <c r="B12" s="47">
        <f>Matrices!B70</f>
        <v>0</v>
      </c>
      <c r="C12" s="18">
        <f>Matrices!C70</f>
        <v>0</v>
      </c>
      <c r="D12" s="18">
        <f>Matrices!D70</f>
        <v>0</v>
      </c>
      <c r="E12" s="18">
        <f>Matrices!E70</f>
        <v>0</v>
      </c>
      <c r="F12" s="18">
        <f>Matrices!F70</f>
        <v>0</v>
      </c>
      <c r="G12" s="18">
        <f>Matrices!G70</f>
        <v>0</v>
      </c>
      <c r="H12" s="18">
        <f>Matrices!H70</f>
        <v>0</v>
      </c>
      <c r="I12" s="99">
        <f>Matrices!I70</f>
        <v>0</v>
      </c>
      <c r="J12" s="26">
        <f>Matrices!J70</f>
        <v>176000</v>
      </c>
      <c r="K12" s="26">
        <f>Matrices!K70</f>
        <v>0</v>
      </c>
      <c r="L12" s="119">
        <f>Matrices!L70</f>
        <v>0</v>
      </c>
      <c r="M12" s="197">
        <f t="shared" si="5"/>
        <v>176000</v>
      </c>
      <c r="O12" s="38">
        <f t="shared" si="0"/>
        <v>0</v>
      </c>
      <c r="P12" s="44">
        <f t="shared" si="1"/>
        <v>1</v>
      </c>
      <c r="Q12" s="44">
        <f t="shared" si="2"/>
        <v>0</v>
      </c>
      <c r="R12" s="39">
        <f t="shared" si="3"/>
        <v>0</v>
      </c>
      <c r="S12" s="44">
        <f t="shared" si="4"/>
        <v>1</v>
      </c>
      <c r="T12" s="44"/>
      <c r="U12" s="44"/>
      <c r="V12" s="44"/>
      <c r="W12" s="44"/>
      <c r="AF12" s="36"/>
      <c r="AG12" s="36"/>
      <c r="AH12" s="36"/>
    </row>
    <row r="13" spans="1:34" s="17" customFormat="1" x14ac:dyDescent="0.25">
      <c r="A13" s="108" t="s">
        <v>6</v>
      </c>
      <c r="B13" s="47">
        <f>Matrices!B71</f>
        <v>0</v>
      </c>
      <c r="C13" s="18">
        <f>Matrices!C71</f>
        <v>0</v>
      </c>
      <c r="D13" s="18">
        <f>Matrices!D71</f>
        <v>0</v>
      </c>
      <c r="E13" s="18">
        <f>Matrices!E71</f>
        <v>0</v>
      </c>
      <c r="F13" s="18">
        <f>Matrices!F71</f>
        <v>0</v>
      </c>
      <c r="G13" s="18">
        <f>Matrices!G71</f>
        <v>0</v>
      </c>
      <c r="H13" s="18">
        <f>Matrices!H71</f>
        <v>0</v>
      </c>
      <c r="I13" s="99">
        <f>Matrices!I71</f>
        <v>0</v>
      </c>
      <c r="J13" s="26">
        <f>Matrices!J71</f>
        <v>0</v>
      </c>
      <c r="K13" s="26">
        <f>Matrices!K71</f>
        <v>948.82499999999982</v>
      </c>
      <c r="L13" s="119">
        <f>Matrices!L71</f>
        <v>0</v>
      </c>
      <c r="M13" s="197">
        <f t="shared" si="5"/>
        <v>948.82499999999982</v>
      </c>
      <c r="O13" s="38">
        <f t="shared" si="0"/>
        <v>0</v>
      </c>
      <c r="P13" s="44">
        <f t="shared" si="1"/>
        <v>0</v>
      </c>
      <c r="Q13" s="44">
        <f t="shared" si="2"/>
        <v>1</v>
      </c>
      <c r="R13" s="39">
        <f t="shared" si="3"/>
        <v>0</v>
      </c>
      <c r="S13" s="44">
        <f t="shared" si="4"/>
        <v>1</v>
      </c>
      <c r="T13" s="44"/>
      <c r="U13" s="44"/>
      <c r="V13" s="44"/>
      <c r="W13" s="44"/>
      <c r="AF13" s="36"/>
      <c r="AG13" s="36"/>
      <c r="AH13" s="36"/>
    </row>
    <row r="14" spans="1:34" s="17" customFormat="1" x14ac:dyDescent="0.25">
      <c r="A14" s="109" t="s">
        <v>7</v>
      </c>
      <c r="B14" s="84">
        <f>Matrices!B72</f>
        <v>0</v>
      </c>
      <c r="C14" s="51">
        <f>Matrices!C72</f>
        <v>0</v>
      </c>
      <c r="D14" s="51">
        <f>Matrices!D72</f>
        <v>0</v>
      </c>
      <c r="E14" s="51">
        <f>Matrices!E72</f>
        <v>0</v>
      </c>
      <c r="F14" s="51">
        <f>Matrices!F72</f>
        <v>0</v>
      </c>
      <c r="G14" s="51">
        <f>Matrices!G72</f>
        <v>0</v>
      </c>
      <c r="H14" s="51">
        <f>Matrices!H72</f>
        <v>0</v>
      </c>
      <c r="I14" s="89">
        <f>Matrices!I72</f>
        <v>0</v>
      </c>
      <c r="J14" s="90">
        <f>Matrices!J72</f>
        <v>0</v>
      </c>
      <c r="K14" s="90">
        <f>Matrices!K72</f>
        <v>0</v>
      </c>
      <c r="L14" s="91">
        <f>Matrices!L72</f>
        <v>147067.875</v>
      </c>
      <c r="M14" s="198">
        <f t="shared" si="5"/>
        <v>147067.875</v>
      </c>
      <c r="O14" s="40">
        <f t="shared" si="0"/>
        <v>0</v>
      </c>
      <c r="P14" s="41">
        <f t="shared" si="1"/>
        <v>0</v>
      </c>
      <c r="Q14" s="41">
        <f t="shared" si="2"/>
        <v>0</v>
      </c>
      <c r="R14" s="78">
        <f t="shared" si="3"/>
        <v>1</v>
      </c>
      <c r="S14" s="44">
        <f t="shared" si="4"/>
        <v>1</v>
      </c>
      <c r="T14" s="44"/>
      <c r="U14" s="44"/>
      <c r="V14" s="44"/>
      <c r="W14" s="44"/>
      <c r="X14" s="42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spans="1:34" s="17" customFormat="1" ht="4.1500000000000004" customHeight="1" x14ac:dyDescent="0.25">
      <c r="B15" s="43"/>
      <c r="C15" s="43"/>
      <c r="D15" s="43"/>
      <c r="E15" s="43"/>
      <c r="F15" s="43"/>
      <c r="G15" s="116"/>
      <c r="H15" s="116"/>
      <c r="I15" s="116"/>
      <c r="J15" s="116"/>
      <c r="K15" s="43"/>
      <c r="L15" s="43"/>
      <c r="M15" s="18"/>
    </row>
    <row r="16" spans="1:34" s="17" customFormat="1" ht="13.15" customHeight="1" x14ac:dyDescent="0.25">
      <c r="A16" s="177" t="s">
        <v>247</v>
      </c>
      <c r="B16" s="102" t="s">
        <v>0</v>
      </c>
      <c r="C16" s="103" t="s">
        <v>119</v>
      </c>
      <c r="D16" s="103" t="s">
        <v>118</v>
      </c>
      <c r="E16" s="103" t="s">
        <v>168</v>
      </c>
      <c r="F16" s="103" t="s">
        <v>1</v>
      </c>
      <c r="G16" s="103" t="s">
        <v>3</v>
      </c>
      <c r="H16" s="103" t="s">
        <v>2</v>
      </c>
      <c r="I16" s="104" t="s">
        <v>4</v>
      </c>
      <c r="J16" s="105" t="s">
        <v>5</v>
      </c>
      <c r="K16" s="105" t="s">
        <v>6</v>
      </c>
      <c r="L16" s="106" t="s">
        <v>7</v>
      </c>
      <c r="M16" s="199" t="s">
        <v>207</v>
      </c>
      <c r="O16" s="104" t="s">
        <v>4</v>
      </c>
      <c r="P16" s="105" t="s">
        <v>5</v>
      </c>
      <c r="Q16" s="105" t="s">
        <v>6</v>
      </c>
      <c r="R16" s="106" t="s">
        <v>7</v>
      </c>
    </row>
    <row r="17" spans="1:30" s="17" customFormat="1" ht="13.9" customHeight="1" x14ac:dyDescent="0.25">
      <c r="A17" s="60" t="s">
        <v>115</v>
      </c>
      <c r="B17" s="124">
        <f t="array" ref="B17:L17">Matrices!B46:L46</f>
        <v>0</v>
      </c>
      <c r="C17" s="125">
        <v>0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718116.29533172096</v>
      </c>
      <c r="J17" s="125">
        <v>1640672.6646004808</v>
      </c>
      <c r="K17" s="125">
        <v>86976.377126690932</v>
      </c>
      <c r="L17" s="126">
        <v>1551942.6223366633</v>
      </c>
      <c r="M17" s="200">
        <f>SUM(B17:L17)</f>
        <v>3997707.9593955558</v>
      </c>
      <c r="O17" s="127">
        <f>I17/SUM($I17:$L17)</f>
        <v>0.1796320047951423</v>
      </c>
      <c r="P17" s="128">
        <f>J17/SUM($I17:$L17)</f>
        <v>0.41040333142507657</v>
      </c>
      <c r="Q17" s="128">
        <f>K17/SUM($I17:$L17)</f>
        <v>2.1756561011985868E-2</v>
      </c>
      <c r="R17" s="129">
        <f>L17/SUM($I17:$L17)</f>
        <v>0.38820810276779533</v>
      </c>
      <c r="S17" s="117"/>
    </row>
    <row r="18" spans="1:30" s="17" customFormat="1" ht="13.9" customHeight="1" x14ac:dyDescent="0.25">
      <c r="A18" s="27"/>
      <c r="B18" s="48"/>
      <c r="C18" s="48"/>
      <c r="D18" s="48"/>
      <c r="E18" s="48"/>
      <c r="F18" s="48"/>
      <c r="G18" s="48"/>
      <c r="H18" s="48"/>
      <c r="I18" s="44"/>
      <c r="J18" s="44"/>
      <c r="K18" s="44"/>
      <c r="L18" s="44"/>
      <c r="M18" s="26"/>
      <c r="O18" s="44"/>
      <c r="P18" s="44"/>
      <c r="Q18" s="44"/>
      <c r="R18" s="44"/>
      <c r="S18" s="117"/>
    </row>
    <row r="19" spans="1:30" s="17" customFormat="1" ht="4.9000000000000004" customHeight="1" x14ac:dyDescent="0.25">
      <c r="B19" s="26"/>
      <c r="C19" s="26"/>
      <c r="D19" s="26"/>
      <c r="E19" s="26"/>
      <c r="G19" s="42"/>
      <c r="H19" s="42"/>
      <c r="I19" s="42"/>
      <c r="J19" s="42"/>
    </row>
    <row r="20" spans="1:30" s="17" customFormat="1" ht="14.45" customHeight="1" x14ac:dyDescent="0.25">
      <c r="A20" s="199" t="s">
        <v>242</v>
      </c>
      <c r="B20" s="66" t="s">
        <v>9</v>
      </c>
      <c r="C20" s="66" t="s">
        <v>10</v>
      </c>
      <c r="D20" s="66" t="s">
        <v>117</v>
      </c>
      <c r="E20" s="66" t="s">
        <v>132</v>
      </c>
      <c r="F20" s="66" t="s">
        <v>131</v>
      </c>
      <c r="G20" s="67" t="s">
        <v>11</v>
      </c>
      <c r="H20" s="68" t="s">
        <v>12</v>
      </c>
      <c r="I20" s="68" t="s">
        <v>13</v>
      </c>
      <c r="J20" s="177" t="s">
        <v>208</v>
      </c>
      <c r="K20" s="66" t="s">
        <v>9</v>
      </c>
      <c r="L20" s="66" t="s">
        <v>10</v>
      </c>
      <c r="M20" s="66" t="s">
        <v>117</v>
      </c>
      <c r="N20" s="66" t="s">
        <v>132</v>
      </c>
      <c r="O20" s="66" t="s">
        <v>131</v>
      </c>
      <c r="P20" s="67" t="s">
        <v>11</v>
      </c>
      <c r="Q20" s="68" t="s">
        <v>12</v>
      </c>
      <c r="R20" s="68" t="s">
        <v>13</v>
      </c>
    </row>
    <row r="21" spans="1:30" s="17" customFormat="1" ht="14.45" customHeight="1" x14ac:dyDescent="0.25">
      <c r="A21" s="102" t="s">
        <v>0</v>
      </c>
      <c r="B21" s="94">
        <f t="array" ref="B21:B31">$M4:$M14*'Input Simworld'!B$27:B$37</f>
        <v>523732.10113559675</v>
      </c>
      <c r="C21" s="95">
        <f t="array" ref="C21:C31">$M4:$M14*'Input Simworld'!C$27:C$37</f>
        <v>0</v>
      </c>
      <c r="D21" s="95">
        <f t="array" ref="D21:D31">$M4:$M14*'Input Simworld'!D$27:D$37</f>
        <v>0</v>
      </c>
      <c r="E21" s="95">
        <f t="array" ref="E21:E31">$M4:$M14*'Input Simworld'!E$27:E$37</f>
        <v>0</v>
      </c>
      <c r="F21" s="95">
        <f t="array" ref="F21:F31">$M4:$M14*'Input Simworld'!F$27:F$37</f>
        <v>0</v>
      </c>
      <c r="G21" s="95">
        <f t="array" ref="G21:G31">$M4:$M14*'Input Simworld'!G$27:G$37</f>
        <v>0</v>
      </c>
      <c r="H21" s="95">
        <f t="array" ref="H21:H31">$M4:$M14*'Input Simworld'!H$27:H$37</f>
        <v>0</v>
      </c>
      <c r="I21" s="111">
        <f t="array" ref="I21:I31">$M4:$M14*'Input Simworld'!I$27:I$37</f>
        <v>0</v>
      </c>
      <c r="J21" s="103" t="s">
        <v>0</v>
      </c>
      <c r="K21" s="79">
        <f t="shared" ref="K21:K31" si="6">B21/SUM(B$21:B$31)</f>
        <v>1</v>
      </c>
      <c r="L21" s="76">
        <f t="shared" ref="L21:L31" si="7">C21/SUM(C$21:C$31)</f>
        <v>0</v>
      </c>
      <c r="M21" s="76">
        <f t="shared" ref="M21:M31" si="8">D21/SUM(D$21:D$31)</f>
        <v>0</v>
      </c>
      <c r="N21" s="76">
        <f t="shared" ref="N21:N31" si="9">E21/SUM(E$21:E$31)</f>
        <v>0</v>
      </c>
      <c r="O21" s="76">
        <f t="shared" ref="O21:O31" si="10">F21/SUM(F$21:F$31)</f>
        <v>0</v>
      </c>
      <c r="P21" s="76">
        <f t="shared" ref="P21:P31" si="11">G21/SUM(G$21:G$31)</f>
        <v>0</v>
      </c>
      <c r="Q21" s="76">
        <f t="shared" ref="Q21:Q31" si="12">H21/SUM(H$21:H$31)</f>
        <v>0</v>
      </c>
      <c r="R21" s="77">
        <f t="shared" ref="R21:R31" si="13">I21/SUM(I$21:I$31)</f>
        <v>0</v>
      </c>
      <c r="S21" s="28"/>
      <c r="T21" s="28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pans="1:30" s="17" customFormat="1" ht="14.45" customHeight="1" x14ac:dyDescent="0.25">
      <c r="A22" s="107" t="s">
        <v>119</v>
      </c>
      <c r="B22" s="99">
        <v>0</v>
      </c>
      <c r="C22" s="26">
        <v>300061.75215588836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119">
        <v>0</v>
      </c>
      <c r="J22" s="96" t="s">
        <v>119</v>
      </c>
      <c r="K22" s="38">
        <f t="shared" si="6"/>
        <v>0</v>
      </c>
      <c r="L22" s="44">
        <f t="shared" si="7"/>
        <v>0.73866495118765518</v>
      </c>
      <c r="M22" s="44">
        <f t="shared" si="8"/>
        <v>0</v>
      </c>
      <c r="N22" s="44">
        <f t="shared" si="9"/>
        <v>0</v>
      </c>
      <c r="O22" s="44">
        <f t="shared" si="10"/>
        <v>0</v>
      </c>
      <c r="P22" s="44">
        <f t="shared" si="11"/>
        <v>0</v>
      </c>
      <c r="Q22" s="44">
        <f t="shared" si="12"/>
        <v>0</v>
      </c>
      <c r="R22" s="39">
        <f t="shared" si="13"/>
        <v>0</v>
      </c>
      <c r="S22" s="29"/>
      <c r="T22" s="29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s="17" customFormat="1" ht="14.45" customHeight="1" x14ac:dyDescent="0.25">
      <c r="A23" s="107" t="s">
        <v>118</v>
      </c>
      <c r="B23" s="99">
        <v>0</v>
      </c>
      <c r="C23" s="26">
        <v>0</v>
      </c>
      <c r="D23" s="26">
        <v>2162881.6652860986</v>
      </c>
      <c r="E23" s="26">
        <v>0</v>
      </c>
      <c r="F23" s="26">
        <v>0</v>
      </c>
      <c r="G23" s="26">
        <v>0</v>
      </c>
      <c r="H23" s="26">
        <v>0</v>
      </c>
      <c r="I23" s="119">
        <v>0</v>
      </c>
      <c r="J23" s="96" t="s">
        <v>118</v>
      </c>
      <c r="K23" s="38">
        <f t="shared" si="6"/>
        <v>0</v>
      </c>
      <c r="L23" s="44">
        <f t="shared" si="7"/>
        <v>0</v>
      </c>
      <c r="M23" s="44">
        <f t="shared" si="8"/>
        <v>1</v>
      </c>
      <c r="N23" s="44">
        <f t="shared" si="9"/>
        <v>0</v>
      </c>
      <c r="O23" s="44">
        <f t="shared" si="10"/>
        <v>0</v>
      </c>
      <c r="P23" s="44">
        <f t="shared" si="11"/>
        <v>0</v>
      </c>
      <c r="Q23" s="44">
        <f t="shared" si="12"/>
        <v>0</v>
      </c>
      <c r="R23" s="39">
        <f t="shared" si="13"/>
        <v>0</v>
      </c>
      <c r="S23" s="29"/>
      <c r="T23" s="29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spans="1:30" s="17" customFormat="1" ht="14.45" customHeight="1" x14ac:dyDescent="0.25">
      <c r="A24" s="107" t="s">
        <v>168</v>
      </c>
      <c r="B24" s="99">
        <v>0</v>
      </c>
      <c r="C24" s="26">
        <v>106159.97485774214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119">
        <v>0</v>
      </c>
      <c r="J24" s="96" t="s">
        <v>168</v>
      </c>
      <c r="K24" s="38">
        <f t="shared" si="6"/>
        <v>0</v>
      </c>
      <c r="L24" s="44">
        <f t="shared" si="7"/>
        <v>0.26133504881234482</v>
      </c>
      <c r="M24" s="44">
        <f t="shared" si="8"/>
        <v>0</v>
      </c>
      <c r="N24" s="44">
        <f t="shared" si="9"/>
        <v>0</v>
      </c>
      <c r="O24" s="44">
        <f t="shared" si="10"/>
        <v>0</v>
      </c>
      <c r="P24" s="44">
        <f t="shared" si="11"/>
        <v>0</v>
      </c>
      <c r="Q24" s="44">
        <f t="shared" si="12"/>
        <v>0</v>
      </c>
      <c r="R24" s="39">
        <f t="shared" si="13"/>
        <v>0</v>
      </c>
      <c r="S24" s="29"/>
      <c r="T24" s="29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1:30" s="17" customFormat="1" ht="14.45" customHeight="1" x14ac:dyDescent="0.25">
      <c r="A25" s="107" t="s">
        <v>1</v>
      </c>
      <c r="B25" s="99">
        <v>0</v>
      </c>
      <c r="C25" s="26">
        <v>0</v>
      </c>
      <c r="D25" s="26">
        <v>0</v>
      </c>
      <c r="E25" s="26">
        <v>411777.69194638921</v>
      </c>
      <c r="F25" s="26">
        <v>0</v>
      </c>
      <c r="G25" s="26">
        <v>0</v>
      </c>
      <c r="H25" s="26">
        <v>0</v>
      </c>
      <c r="I25" s="119">
        <v>0</v>
      </c>
      <c r="J25" s="96" t="s">
        <v>1</v>
      </c>
      <c r="K25" s="38">
        <f t="shared" si="6"/>
        <v>0</v>
      </c>
      <c r="L25" s="44">
        <f t="shared" si="7"/>
        <v>0</v>
      </c>
      <c r="M25" s="44">
        <f t="shared" si="8"/>
        <v>0</v>
      </c>
      <c r="N25" s="44">
        <f t="shared" si="9"/>
        <v>1</v>
      </c>
      <c r="O25" s="44">
        <f t="shared" si="10"/>
        <v>0</v>
      </c>
      <c r="P25" s="44">
        <f t="shared" si="11"/>
        <v>0</v>
      </c>
      <c r="Q25" s="44">
        <f t="shared" si="12"/>
        <v>0</v>
      </c>
      <c r="R25" s="39">
        <f t="shared" si="13"/>
        <v>0</v>
      </c>
      <c r="S25" s="29"/>
      <c r="T25" s="29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spans="1:30" s="17" customFormat="1" ht="14.45" customHeight="1" x14ac:dyDescent="0.25">
      <c r="A26" s="107" t="s">
        <v>3</v>
      </c>
      <c r="B26" s="99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11455.965848452508</v>
      </c>
      <c r="H26" s="26">
        <v>0</v>
      </c>
      <c r="I26" s="119">
        <v>0</v>
      </c>
      <c r="J26" s="96" t="s">
        <v>3</v>
      </c>
      <c r="K26" s="38">
        <f t="shared" si="6"/>
        <v>0</v>
      </c>
      <c r="L26" s="44">
        <f t="shared" si="7"/>
        <v>0</v>
      </c>
      <c r="M26" s="44">
        <f t="shared" si="8"/>
        <v>0</v>
      </c>
      <c r="N26" s="44">
        <f t="shared" si="9"/>
        <v>0</v>
      </c>
      <c r="O26" s="44">
        <f t="shared" si="10"/>
        <v>0</v>
      </c>
      <c r="P26" s="44">
        <f t="shared" si="11"/>
        <v>6.1112836801971965E-2</v>
      </c>
      <c r="Q26" s="44">
        <f t="shared" si="12"/>
        <v>0</v>
      </c>
      <c r="R26" s="39">
        <f t="shared" si="13"/>
        <v>0</v>
      </c>
      <c r="S26" s="29"/>
      <c r="T26" s="29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spans="1:30" s="17" customFormat="1" ht="14.45" customHeight="1" x14ac:dyDescent="0.25">
      <c r="A27" s="107" t="s">
        <v>2</v>
      </c>
      <c r="B27" s="89">
        <v>0</v>
      </c>
      <c r="C27" s="90">
        <v>0</v>
      </c>
      <c r="D27" s="90">
        <v>0</v>
      </c>
      <c r="E27" s="90">
        <v>0</v>
      </c>
      <c r="F27" s="90">
        <v>12106.508165388826</v>
      </c>
      <c r="G27" s="90">
        <v>0</v>
      </c>
      <c r="H27" s="90">
        <v>0</v>
      </c>
      <c r="I27" s="91">
        <v>0</v>
      </c>
      <c r="J27" s="96" t="s">
        <v>2</v>
      </c>
      <c r="K27" s="40">
        <f t="shared" si="6"/>
        <v>0</v>
      </c>
      <c r="L27" s="41">
        <f t="shared" si="7"/>
        <v>0</v>
      </c>
      <c r="M27" s="41">
        <f t="shared" si="8"/>
        <v>0</v>
      </c>
      <c r="N27" s="41">
        <f t="shared" si="9"/>
        <v>0</v>
      </c>
      <c r="O27" s="41">
        <f t="shared" si="10"/>
        <v>1</v>
      </c>
      <c r="P27" s="41">
        <f t="shared" si="11"/>
        <v>0</v>
      </c>
      <c r="Q27" s="41">
        <f t="shared" si="12"/>
        <v>0</v>
      </c>
      <c r="R27" s="78">
        <f t="shared" si="13"/>
        <v>0</v>
      </c>
      <c r="S27" s="29"/>
      <c r="T27" s="29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spans="1:30" s="17" customFormat="1" ht="14.45" customHeight="1" x14ac:dyDescent="0.25">
      <c r="A28" s="104" t="s">
        <v>4</v>
      </c>
      <c r="B28" s="94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145515.6</v>
      </c>
      <c r="I28" s="111">
        <v>0</v>
      </c>
      <c r="J28" s="105" t="s">
        <v>4</v>
      </c>
      <c r="K28" s="79">
        <f t="shared" si="6"/>
        <v>0</v>
      </c>
      <c r="L28" s="76">
        <f t="shared" si="7"/>
        <v>0</v>
      </c>
      <c r="M28" s="76">
        <f t="shared" si="8"/>
        <v>0</v>
      </c>
      <c r="N28" s="76">
        <f t="shared" si="9"/>
        <v>0</v>
      </c>
      <c r="O28" s="76">
        <f t="shared" si="10"/>
        <v>0</v>
      </c>
      <c r="P28" s="76">
        <f t="shared" si="11"/>
        <v>0</v>
      </c>
      <c r="Q28" s="76">
        <f t="shared" si="12"/>
        <v>1</v>
      </c>
      <c r="R28" s="77">
        <f t="shared" si="13"/>
        <v>0</v>
      </c>
      <c r="S28" s="29"/>
      <c r="T28" s="29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spans="1:30" s="17" customFormat="1" ht="14.45" customHeight="1" x14ac:dyDescent="0.25">
      <c r="A29" s="108" t="s">
        <v>5</v>
      </c>
      <c r="B29" s="99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176000</v>
      </c>
      <c r="H29" s="26">
        <v>0</v>
      </c>
      <c r="I29" s="119">
        <v>0</v>
      </c>
      <c r="J29" s="97" t="s">
        <v>5</v>
      </c>
      <c r="K29" s="38">
        <f t="shared" si="6"/>
        <v>0</v>
      </c>
      <c r="L29" s="44">
        <f t="shared" si="7"/>
        <v>0</v>
      </c>
      <c r="M29" s="44">
        <f t="shared" si="8"/>
        <v>0</v>
      </c>
      <c r="N29" s="44">
        <f t="shared" si="9"/>
        <v>0</v>
      </c>
      <c r="O29" s="44">
        <f t="shared" si="10"/>
        <v>0</v>
      </c>
      <c r="P29" s="44">
        <f t="shared" si="11"/>
        <v>0.93888716319802812</v>
      </c>
      <c r="Q29" s="44">
        <f t="shared" si="12"/>
        <v>0</v>
      </c>
      <c r="R29" s="39">
        <f t="shared" si="13"/>
        <v>0</v>
      </c>
      <c r="S29" s="29"/>
      <c r="T29" s="29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spans="1:30" s="17" customFormat="1" ht="14.45" customHeight="1" x14ac:dyDescent="0.25">
      <c r="A30" s="108" t="s">
        <v>6</v>
      </c>
      <c r="B30" s="99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119">
        <v>948.82499999999982</v>
      </c>
      <c r="J30" s="97" t="s">
        <v>6</v>
      </c>
      <c r="K30" s="38">
        <f t="shared" si="6"/>
        <v>0</v>
      </c>
      <c r="L30" s="44">
        <f t="shared" si="7"/>
        <v>0</v>
      </c>
      <c r="M30" s="44">
        <f t="shared" si="8"/>
        <v>0</v>
      </c>
      <c r="N30" s="44">
        <f t="shared" si="9"/>
        <v>0</v>
      </c>
      <c r="O30" s="44">
        <f t="shared" si="10"/>
        <v>0</v>
      </c>
      <c r="P30" s="44">
        <f t="shared" si="11"/>
        <v>0</v>
      </c>
      <c r="Q30" s="44">
        <f t="shared" si="12"/>
        <v>0</v>
      </c>
      <c r="R30" s="39">
        <f t="shared" si="13"/>
        <v>6.4102564102564083E-3</v>
      </c>
      <c r="S30" s="29"/>
      <c r="T30" s="29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spans="1:30" s="17" customFormat="1" ht="14.45" customHeight="1" x14ac:dyDescent="0.25">
      <c r="A31" s="109" t="s">
        <v>7</v>
      </c>
      <c r="B31" s="89">
        <v>0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1">
        <v>147067.875</v>
      </c>
      <c r="J31" s="130" t="s">
        <v>7</v>
      </c>
      <c r="K31" s="40">
        <f t="shared" si="6"/>
        <v>0</v>
      </c>
      <c r="L31" s="41">
        <f t="shared" si="7"/>
        <v>0</v>
      </c>
      <c r="M31" s="41">
        <f t="shared" si="8"/>
        <v>0</v>
      </c>
      <c r="N31" s="41">
        <f t="shared" si="9"/>
        <v>0</v>
      </c>
      <c r="O31" s="41">
        <f t="shared" si="10"/>
        <v>0</v>
      </c>
      <c r="P31" s="41">
        <f t="shared" si="11"/>
        <v>0</v>
      </c>
      <c r="Q31" s="41">
        <f t="shared" si="12"/>
        <v>0</v>
      </c>
      <c r="R31" s="78">
        <f t="shared" si="13"/>
        <v>0.9935897435897435</v>
      </c>
      <c r="S31" s="29"/>
      <c r="T31" s="29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spans="1:30" s="17" customFormat="1" ht="14.45" customHeight="1" x14ac:dyDescent="0.25">
      <c r="A32" s="177" t="s">
        <v>209</v>
      </c>
      <c r="B32" s="26">
        <f>SUM(B21:B31)</f>
        <v>523732.10113559675</v>
      </c>
      <c r="C32" s="26">
        <f t="shared" ref="C32:I32" si="14">SUM(C21:C31)</f>
        <v>406221.7270136305</v>
      </c>
      <c r="D32" s="26">
        <f t="shared" si="14"/>
        <v>2162881.6652860986</v>
      </c>
      <c r="E32" s="26">
        <f t="shared" si="14"/>
        <v>411777.69194638921</v>
      </c>
      <c r="F32" s="26">
        <f t="shared" si="14"/>
        <v>12106.508165388826</v>
      </c>
      <c r="G32" s="26">
        <f t="shared" si="14"/>
        <v>187455.9658484525</v>
      </c>
      <c r="H32" s="26">
        <f t="shared" si="14"/>
        <v>145515.6</v>
      </c>
      <c r="I32" s="26">
        <f t="shared" si="14"/>
        <v>148016.70000000001</v>
      </c>
      <c r="J32" s="88"/>
      <c r="K32" s="44"/>
      <c r="L32" s="44"/>
      <c r="M32" s="44"/>
      <c r="N32" s="44"/>
      <c r="O32" s="44"/>
      <c r="P32" s="44"/>
      <c r="Q32" s="44"/>
      <c r="R32" s="44"/>
      <c r="S32" s="29"/>
      <c r="T32" s="29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spans="1:30" s="17" customFormat="1" ht="14.45" customHeight="1" x14ac:dyDescent="0.25">
      <c r="B33" s="37"/>
      <c r="H33" s="37"/>
      <c r="I33" s="37"/>
      <c r="J33" s="45"/>
      <c r="K33" s="42"/>
      <c r="L33" s="42"/>
      <c r="M33" s="42"/>
      <c r="N33" s="42"/>
      <c r="O33" s="42"/>
      <c r="P33" s="42"/>
      <c r="Q33" s="42"/>
      <c r="R33" s="42"/>
      <c r="S33" s="29"/>
      <c r="T33" s="29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spans="1:30" s="17" customFormat="1" ht="13.15" customHeight="1" x14ac:dyDescent="0.25">
      <c r="A34" s="101" t="s">
        <v>164</v>
      </c>
      <c r="J34" s="27"/>
    </row>
    <row r="35" spans="1:30" s="17" customFormat="1" ht="13.5" x14ac:dyDescent="0.25">
      <c r="A35" s="316" t="s">
        <v>201</v>
      </c>
      <c r="B35" s="161" t="s">
        <v>0</v>
      </c>
      <c r="C35" s="118">
        <f t="array" ref="C35:C41">MMULT(O4:R10,C42:C45)</f>
        <v>13.897953279423223</v>
      </c>
      <c r="D35" s="122"/>
    </row>
    <row r="36" spans="1:30" s="17" customFormat="1" ht="13.5" x14ac:dyDescent="0.25">
      <c r="A36" s="317"/>
      <c r="B36" s="162" t="s">
        <v>119</v>
      </c>
      <c r="C36" s="120">
        <v>12.946361474273075</v>
      </c>
      <c r="D36" s="123"/>
    </row>
    <row r="37" spans="1:30" s="17" customFormat="1" ht="13.5" x14ac:dyDescent="0.25">
      <c r="A37" s="317"/>
      <c r="B37" s="162" t="s">
        <v>118</v>
      </c>
      <c r="C37" s="120">
        <v>12.946361474273075</v>
      </c>
      <c r="D37" s="123"/>
      <c r="K37" s="249"/>
    </row>
    <row r="38" spans="1:30" s="17" customFormat="1" ht="13.5" x14ac:dyDescent="0.25">
      <c r="A38" s="317"/>
      <c r="B38" s="162" t="s">
        <v>168</v>
      </c>
      <c r="C38" s="120">
        <v>14.982925269815524</v>
      </c>
      <c r="D38" s="123"/>
    </row>
    <row r="39" spans="1:30" s="17" customFormat="1" ht="13.5" x14ac:dyDescent="0.25">
      <c r="A39" s="317"/>
      <c r="B39" s="162" t="s">
        <v>1</v>
      </c>
      <c r="C39" s="120">
        <v>1.3003099838891146</v>
      </c>
    </row>
    <row r="40" spans="1:30" s="17" customFormat="1" ht="15" customHeight="1" x14ac:dyDescent="0.25">
      <c r="A40" s="317"/>
      <c r="B40" s="162" t="s">
        <v>3</v>
      </c>
      <c r="C40" s="251">
        <v>4.3861515078905207</v>
      </c>
      <c r="D40" s="92" t="s">
        <v>224</v>
      </c>
      <c r="E40" s="254" t="s">
        <v>223</v>
      </c>
      <c r="F40" s="86" t="s">
        <v>228</v>
      </c>
      <c r="G40" s="256" t="s">
        <v>229</v>
      </c>
      <c r="K40" s="238"/>
      <c r="L40" s="238"/>
      <c r="M40" s="238"/>
    </row>
    <row r="41" spans="1:30" s="17" customFormat="1" ht="13.5" x14ac:dyDescent="0.25">
      <c r="A41" s="318"/>
      <c r="B41" s="162" t="s">
        <v>2</v>
      </c>
      <c r="C41" s="251">
        <v>21.893813804696272</v>
      </c>
      <c r="D41" s="250" t="s">
        <v>227</v>
      </c>
      <c r="E41" s="255" t="s">
        <v>227</v>
      </c>
      <c r="F41" s="250" t="s">
        <v>230</v>
      </c>
      <c r="G41" s="255" t="s">
        <v>227</v>
      </c>
      <c r="I41" s="27"/>
      <c r="L41" s="31"/>
    </row>
    <row r="42" spans="1:30" s="17" customFormat="1" ht="13.5" x14ac:dyDescent="0.25">
      <c r="A42" s="313" t="s">
        <v>202</v>
      </c>
      <c r="B42" s="163" t="s">
        <v>4</v>
      </c>
      <c r="C42" s="252">
        <f>E42/D42</f>
        <v>1.1541700111104598</v>
      </c>
      <c r="D42" s="94" cm="1">
        <f t="array" ref="D42">'Input Simworld'!I5*SUM(VLOOKUP('Input Simworld'!G$1+_xlfn.SEQUENCE('Input Simworld'!H5,1,0),TimeSeries,2,0))</f>
        <v>0.56782370173659957</v>
      </c>
      <c r="E42" s="197">
        <f t="array" ref="E42:E45">TRANSPOSE(I17:L17)/'Input Simworld'!J5:J8</f>
        <v>0.65536508814211358</v>
      </c>
      <c r="F42" s="94">
        <f>TimeSeriesInput!B3</f>
        <v>8.7611225188227238E-4</v>
      </c>
      <c r="G42" s="196">
        <f>E42/'Input Simworld'!G5</f>
        <v>8.7382011752281806E-4</v>
      </c>
      <c r="I42" s="26"/>
    </row>
    <row r="43" spans="1:30" s="17" customFormat="1" ht="13.5" x14ac:dyDescent="0.25">
      <c r="A43" s="315"/>
      <c r="B43" s="98" t="s">
        <v>5</v>
      </c>
      <c r="C43" s="251">
        <f>E43/D43</f>
        <v>4.3861515078905207</v>
      </c>
      <c r="D43" s="99" cm="1">
        <f t="array" ref="D43">'Input Simworld'!I6*SUM(VLOOKUP('Input Simworld'!G$1+_xlfn.SEQUENCE('Input Simworld'!H6,1,0),TimeSeries,3,0))</f>
        <v>46757.181712971287</v>
      </c>
      <c r="E43" s="197">
        <v>205084.0830750601</v>
      </c>
      <c r="F43" s="99">
        <f>TimeSeriesInput!C3</f>
        <v>32.799999999999997</v>
      </c>
      <c r="G43" s="197">
        <f>E43/'Input Simworld'!G6</f>
        <v>32.813453292009619</v>
      </c>
      <c r="I43" s="26"/>
    </row>
    <row r="44" spans="1:30" s="17" customFormat="1" ht="13.5" x14ac:dyDescent="0.25">
      <c r="A44" s="315"/>
      <c r="B44" s="98" t="s">
        <v>6</v>
      </c>
      <c r="C44" s="251">
        <f>E44/D44</f>
        <v>12.0227772741801</v>
      </c>
      <c r="D44" s="99" cm="1">
        <f t="array" ref="D44">'Input Simworld'!I7*SUM(VLOOKUP('Input Simworld'!G$1+_xlfn.SEQUENCE('Input Simworld'!H7,1,0),TimeSeries,4,0))</f>
        <v>68.62034581697263</v>
      </c>
      <c r="E44" s="197">
        <v>825.00713423467812</v>
      </c>
      <c r="F44" s="99">
        <f>TimeSeriesInput!D3</f>
        <v>7.7780412615603506E-2</v>
      </c>
      <c r="G44" s="197">
        <f>E44/'Input Simworld'!G7</f>
        <v>4.1250356711733903E-2</v>
      </c>
      <c r="I44" s="26"/>
      <c r="L44" s="26"/>
    </row>
    <row r="45" spans="1:30" s="17" customFormat="1" ht="13.5" x14ac:dyDescent="0.25">
      <c r="A45" s="314"/>
      <c r="B45" s="164" t="s">
        <v>7</v>
      </c>
      <c r="C45" s="253">
        <f>E45/D45</f>
        <v>23.83617905747526</v>
      </c>
      <c r="D45" s="89" cm="1">
        <f t="array" ref="D45">'Input Simworld'!I8*SUM(VLOOKUP('Input Simworld'!G$1+_xlfn.SEQUENCE('Input Simworld'!H8,1,0),TimeSeries,4,0))</f>
        <v>1029.3051872545893</v>
      </c>
      <c r="E45" s="198">
        <v>24534.702748188494</v>
      </c>
      <c r="F45" s="89">
        <f>TimeSeriesInput!D3</f>
        <v>7.7780412615603506E-2</v>
      </c>
      <c r="G45" s="198">
        <f>E45/'Input Simworld'!G8</f>
        <v>8.1782342493961643E-2</v>
      </c>
      <c r="I45" s="26"/>
    </row>
    <row r="46" spans="1:30" s="17" customFormat="1" x14ac:dyDescent="0.25">
      <c r="A46" s="313" t="s">
        <v>155</v>
      </c>
      <c r="B46" s="165" t="s">
        <v>9</v>
      </c>
      <c r="C46" s="120">
        <f t="array" ref="C46:C53">MMULT(TRANSPOSE(K21:R31),C35:C45)</f>
        <v>13.897953279423223</v>
      </c>
      <c r="D46" s="123"/>
      <c r="F46" s="26"/>
      <c r="G46" s="244"/>
      <c r="H46" s="26"/>
      <c r="J46" s="26"/>
      <c r="N46" s="29"/>
      <c r="O46" s="30"/>
      <c r="P46" s="30"/>
      <c r="Q46" s="30"/>
      <c r="R46" s="30"/>
      <c r="S46" s="30"/>
      <c r="T46" s="30"/>
      <c r="U46" s="30"/>
      <c r="V46" s="30"/>
      <c r="W46" s="30"/>
    </row>
    <row r="47" spans="1:30" s="17" customFormat="1" x14ac:dyDescent="0.25">
      <c r="A47" s="315"/>
      <c r="B47" s="165" t="s">
        <v>10</v>
      </c>
      <c r="C47" s="120">
        <v>13.478586973190616</v>
      </c>
      <c r="D47" s="123"/>
      <c r="E47" s="27"/>
      <c r="F47" s="27"/>
      <c r="J47" s="202"/>
      <c r="N47" s="29"/>
      <c r="O47" s="30"/>
      <c r="P47" s="30"/>
      <c r="Q47" s="30"/>
      <c r="R47" s="30"/>
      <c r="S47" s="30"/>
      <c r="T47" s="30"/>
      <c r="U47" s="30"/>
      <c r="V47" s="30"/>
      <c r="W47" s="30"/>
    </row>
    <row r="48" spans="1:30" s="17" customFormat="1" x14ac:dyDescent="0.25">
      <c r="A48" s="315"/>
      <c r="B48" s="165" t="s">
        <v>117</v>
      </c>
      <c r="C48" s="120">
        <v>12.946361474273075</v>
      </c>
      <c r="D48" s="123"/>
      <c r="E48" s="27"/>
      <c r="N48" s="29"/>
      <c r="O48" s="30"/>
      <c r="P48" s="30"/>
      <c r="Q48" s="30"/>
      <c r="R48" s="30"/>
      <c r="S48" s="30"/>
      <c r="T48" s="30"/>
      <c r="U48" s="30"/>
      <c r="V48" s="30"/>
      <c r="W48" s="30"/>
    </row>
    <row r="49" spans="1:23" s="17" customFormat="1" x14ac:dyDescent="0.25">
      <c r="A49" s="315"/>
      <c r="B49" s="165" t="s">
        <v>132</v>
      </c>
      <c r="C49" s="120">
        <v>1.3003099838891146</v>
      </c>
      <c r="D49" s="123"/>
      <c r="E49" s="27"/>
      <c r="N49" s="29"/>
      <c r="O49" s="30"/>
      <c r="P49" s="30"/>
      <c r="Q49" s="30"/>
      <c r="R49" s="30"/>
      <c r="S49" s="30"/>
      <c r="T49" s="30"/>
      <c r="U49" s="30"/>
      <c r="V49" s="30"/>
      <c r="W49" s="30"/>
    </row>
    <row r="50" spans="1:23" s="17" customFormat="1" x14ac:dyDescent="0.25">
      <c r="A50" s="315"/>
      <c r="B50" s="246" t="s">
        <v>131</v>
      </c>
      <c r="C50" s="121">
        <v>21.893813804696272</v>
      </c>
      <c r="D50" s="123"/>
      <c r="E50" s="27"/>
      <c r="N50" s="29"/>
      <c r="O50" s="30"/>
      <c r="P50" s="30"/>
      <c r="Q50" s="30"/>
      <c r="R50" s="30"/>
      <c r="S50" s="30"/>
      <c r="T50" s="30"/>
      <c r="U50" s="30"/>
      <c r="V50" s="30"/>
      <c r="W50" s="30"/>
    </row>
    <row r="51" spans="1:23" s="17" customFormat="1" x14ac:dyDescent="0.25">
      <c r="A51" s="132" t="s">
        <v>157</v>
      </c>
      <c r="B51" s="245" t="s">
        <v>11</v>
      </c>
      <c r="C51" s="120">
        <v>4.3861515078905207</v>
      </c>
      <c r="D51" s="123"/>
      <c r="N51" s="29"/>
      <c r="O51" s="30"/>
      <c r="P51" s="30"/>
      <c r="Q51" s="30"/>
      <c r="R51" s="30"/>
      <c r="S51" s="30"/>
      <c r="T51" s="30"/>
      <c r="U51" s="30"/>
      <c r="V51" s="30"/>
      <c r="W51" s="30"/>
    </row>
    <row r="52" spans="1:23" s="17" customFormat="1" ht="13.5" x14ac:dyDescent="0.25">
      <c r="A52" s="313" t="s">
        <v>156</v>
      </c>
      <c r="B52" s="166" t="s">
        <v>12</v>
      </c>
      <c r="C52" s="118">
        <v>1.1541700111104598</v>
      </c>
    </row>
    <row r="53" spans="1:23" s="17" customFormat="1" ht="13.5" x14ac:dyDescent="0.25">
      <c r="A53" s="314"/>
      <c r="B53" s="167" t="s">
        <v>13</v>
      </c>
      <c r="C53" s="121">
        <v>23.760452122966957</v>
      </c>
    </row>
    <row r="57" spans="1:23" x14ac:dyDescent="0.25">
      <c r="B57" s="66"/>
      <c r="C57" s="66"/>
      <c r="D57" s="66"/>
      <c r="E57" s="66"/>
      <c r="F57" s="66"/>
      <c r="G57" s="67"/>
      <c r="H57" s="68"/>
      <c r="I57" s="68"/>
    </row>
  </sheetData>
  <mergeCells count="6">
    <mergeCell ref="T2:W2"/>
    <mergeCell ref="A52:A53"/>
    <mergeCell ref="A42:A45"/>
    <mergeCell ref="A46:A50"/>
    <mergeCell ref="A35:A41"/>
    <mergeCell ref="O2:R2"/>
  </mergeCells>
  <conditionalFormatting sqref="A35 G19:J19 B15:E15 G15:J15 B19:E19 O4:S14 A17:L18">
    <cfRule type="cellIs" dxfId="77" priority="38" operator="equal">
      <formula>0</formula>
    </cfRule>
  </conditionalFormatting>
  <conditionalFormatting sqref="A42">
    <cfRule type="cellIs" dxfId="76" priority="36" operator="equal">
      <formula>0</formula>
    </cfRule>
  </conditionalFormatting>
  <conditionalFormatting sqref="A52">
    <cfRule type="cellIs" dxfId="75" priority="35" operator="equal">
      <formula>0</formula>
    </cfRule>
  </conditionalFormatting>
  <conditionalFormatting sqref="A46">
    <cfRule type="cellIs" dxfId="74" priority="34" operator="equal">
      <formula>0</formula>
    </cfRule>
  </conditionalFormatting>
  <conditionalFormatting sqref="D35:D38">
    <cfRule type="colorScale" priority="32">
      <colorScale>
        <cfvo type="num" val="0"/>
        <cfvo type="num" val="1"/>
        <cfvo type="max"/>
        <color rgb="FF63BE7B"/>
        <color rgb="FFFFEB84"/>
        <color rgb="FFF8696B"/>
      </colorScale>
    </cfRule>
    <cfRule type="colorScale" priority="33">
      <colorScale>
        <cfvo type="num" val="0"/>
        <cfvo type="num" val="1"/>
        <cfvo type="max"/>
        <color rgb="FF63BE7B"/>
        <color rgb="FFFFEB84"/>
        <color rgb="FFF8696B"/>
      </colorScale>
    </cfRule>
  </conditionalFormatting>
  <conditionalFormatting sqref="O17:R18">
    <cfRule type="cellIs" dxfId="73" priority="31" operator="equal">
      <formula>0</formula>
    </cfRule>
  </conditionalFormatting>
  <conditionalFormatting sqref="D46:D51">
    <cfRule type="colorScale" priority="39">
      <colorScale>
        <cfvo type="num" val="0"/>
        <cfvo type="num" val="1"/>
        <cfvo type="max"/>
        <color rgb="FF63BE7B"/>
        <color rgb="FFFFEB84"/>
        <color rgb="FFF8696B"/>
      </colorScale>
    </cfRule>
  </conditionalFormatting>
  <conditionalFormatting sqref="C3:L3">
    <cfRule type="cellIs" dxfId="72" priority="20" operator="equal">
      <formula>0</formula>
    </cfRule>
  </conditionalFormatting>
  <conditionalFormatting sqref="A5:A14">
    <cfRule type="cellIs" dxfId="71" priority="19" operator="equal">
      <formula>0</formula>
    </cfRule>
  </conditionalFormatting>
  <conditionalFormatting sqref="A22:A31">
    <cfRule type="cellIs" dxfId="70" priority="18" operator="equal">
      <formula>0</formula>
    </cfRule>
  </conditionalFormatting>
  <conditionalFormatting sqref="C16:L16">
    <cfRule type="cellIs" dxfId="69" priority="17" operator="equal">
      <formula>0</formula>
    </cfRule>
  </conditionalFormatting>
  <conditionalFormatting sqref="B21:I32">
    <cfRule type="cellIs" dxfId="68" priority="16" operator="equal">
      <formula>0</formula>
    </cfRule>
  </conditionalFormatting>
  <conditionalFormatting sqref="B4:L14">
    <cfRule type="cellIs" dxfId="67" priority="14" operator="equal">
      <formula>0</formula>
    </cfRule>
  </conditionalFormatting>
  <conditionalFormatting sqref="O4:W14">
    <cfRule type="colorScale" priority="12">
      <colorScale>
        <cfvo type="num" val="0"/>
        <cfvo type="num" val="1"/>
        <color theme="0"/>
        <color rgb="FFFFD966"/>
      </colorScale>
    </cfRule>
  </conditionalFormatting>
  <conditionalFormatting sqref="O3:R3">
    <cfRule type="cellIs" dxfId="66" priority="11" operator="equal">
      <formula>0</formula>
    </cfRule>
  </conditionalFormatting>
  <conditionalFormatting sqref="O16:R16">
    <cfRule type="cellIs" dxfId="65" priority="10" operator="equal">
      <formula>0</formula>
    </cfRule>
  </conditionalFormatting>
  <conditionalFormatting sqref="T3:W3">
    <cfRule type="cellIs" dxfId="64" priority="9" operator="equal">
      <formula>0</formula>
    </cfRule>
  </conditionalFormatting>
  <conditionalFormatting sqref="K21:R32">
    <cfRule type="cellIs" dxfId="63" priority="8" operator="equal">
      <formula>0</formula>
    </cfRule>
  </conditionalFormatting>
  <conditionalFormatting sqref="K21:R32">
    <cfRule type="colorScale" priority="7">
      <colorScale>
        <cfvo type="num" val="0"/>
        <cfvo type="num" val="1"/>
        <color theme="0"/>
        <color rgb="FFFFD966"/>
      </colorScale>
    </cfRule>
  </conditionalFormatting>
  <conditionalFormatting sqref="J22:J32">
    <cfRule type="cellIs" dxfId="62" priority="6" operator="equal">
      <formula>0</formula>
    </cfRule>
  </conditionalFormatting>
  <conditionalFormatting sqref="B42:B45">
    <cfRule type="cellIs" dxfId="61" priority="5" operator="equal">
      <formula>0</formula>
    </cfRule>
  </conditionalFormatting>
  <conditionalFormatting sqref="B36:B41">
    <cfRule type="cellIs" dxfId="60" priority="4" operator="equal">
      <formula>0</formula>
    </cfRule>
  </conditionalFormatting>
  <conditionalFormatting sqref="C35:C53">
    <cfRule type="colorScale" priority="93">
      <colorScale>
        <cfvo type="min"/>
        <cfvo type="num" val="1"/>
        <cfvo type="max"/>
        <color rgb="FF63BE7B"/>
        <color rgb="FFFFEB84"/>
        <color rgb="FFF8696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B00F-D0F0-4819-BBB5-FAB601406525}">
  <sheetPr codeName="Sheet4">
    <tabColor theme="7" tint="0.39997558519241921"/>
  </sheetPr>
  <dimension ref="A1:AW21"/>
  <sheetViews>
    <sheetView showGridLines="0" workbookViewId="0">
      <selection activeCell="H27" sqref="H27"/>
    </sheetView>
  </sheetViews>
  <sheetFormatPr defaultColWidth="12.140625" defaultRowHeight="15" x14ac:dyDescent="0.25"/>
  <cols>
    <col min="1" max="1" width="12.85546875" style="149" customWidth="1"/>
    <col min="2" max="2" width="12" style="2" customWidth="1"/>
    <col min="3" max="16384" width="12.140625" style="2"/>
  </cols>
  <sheetData>
    <row r="1" spans="1:49" x14ac:dyDescent="0.25">
      <c r="B1" s="101" t="s">
        <v>164</v>
      </c>
      <c r="C1" s="201">
        <v>2025</v>
      </c>
      <c r="D1" s="201">
        <v>2026</v>
      </c>
      <c r="E1" s="201">
        <v>2027</v>
      </c>
      <c r="F1" s="201">
        <v>2028</v>
      </c>
      <c r="G1" s="201">
        <v>2029</v>
      </c>
      <c r="H1" s="201">
        <v>2030</v>
      </c>
      <c r="I1" s="201">
        <v>2031</v>
      </c>
      <c r="J1" s="201">
        <v>2032</v>
      </c>
      <c r="K1" s="201">
        <v>2033</v>
      </c>
      <c r="L1" s="201">
        <v>2034</v>
      </c>
      <c r="M1" s="201">
        <v>2035</v>
      </c>
      <c r="N1" s="201">
        <v>2036</v>
      </c>
      <c r="O1" s="201">
        <v>2037</v>
      </c>
      <c r="P1" s="201">
        <v>2038</v>
      </c>
      <c r="Q1" s="201">
        <v>2039</v>
      </c>
      <c r="R1" s="201">
        <v>2040</v>
      </c>
      <c r="S1" s="201">
        <v>2041</v>
      </c>
      <c r="T1" s="201">
        <v>2042</v>
      </c>
      <c r="U1" s="201">
        <v>2043</v>
      </c>
      <c r="V1" s="201">
        <v>2044</v>
      </c>
      <c r="W1" s="201">
        <v>2045</v>
      </c>
      <c r="X1" s="201">
        <v>2046</v>
      </c>
      <c r="Y1" s="201">
        <v>2047</v>
      </c>
      <c r="Z1" s="201">
        <v>2048</v>
      </c>
      <c r="AA1" s="201">
        <v>2049</v>
      </c>
      <c r="AB1" s="201">
        <v>2050</v>
      </c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</row>
    <row r="2" spans="1:49" ht="14.45" customHeight="1" x14ac:dyDescent="0.25">
      <c r="A2" s="320" t="s">
        <v>203</v>
      </c>
      <c r="B2" s="103" t="s">
        <v>0</v>
      </c>
      <c r="C2" s="226">
        <v>1.8768885546160639</v>
      </c>
      <c r="D2" s="227">
        <v>1.9997851682287446</v>
      </c>
      <c r="E2" s="227">
        <v>2.1363390607540729</v>
      </c>
      <c r="F2" s="227">
        <v>2.2885278900853274</v>
      </c>
      <c r="G2" s="227">
        <v>2.458802995860498</v>
      </c>
      <c r="H2" s="227">
        <v>2.6502237229461247</v>
      </c>
      <c r="I2" s="227">
        <v>2.8666451719563955</v>
      </c>
      <c r="J2" s="227">
        <v>3.1080584631668478</v>
      </c>
      <c r="K2" s="227">
        <v>3.3776717419397184</v>
      </c>
      <c r="L2" s="227">
        <v>3.679070690043134</v>
      </c>
      <c r="M2" s="227">
        <v>4.0162098992611117</v>
      </c>
      <c r="N2" s="227">
        <v>4.3933701728067138</v>
      </c>
      <c r="O2" s="227">
        <v>4.8150622998144899</v>
      </c>
      <c r="P2" s="227">
        <v>5.2858506203081799</v>
      </c>
      <c r="Q2" s="227">
        <v>5.8100616686373145</v>
      </c>
      <c r="R2" s="227">
        <v>6.3913361109296183</v>
      </c>
      <c r="S2" s="227">
        <v>7.0319798480169631</v>
      </c>
      <c r="T2" s="227">
        <v>7.7320793272870549</v>
      </c>
      <c r="U2" s="227">
        <v>8.4883771609750589</v>
      </c>
      <c r="V2" s="227">
        <v>9.2929697321339617</v>
      </c>
      <c r="W2" s="227">
        <v>10.13199792681082</v>
      </c>
      <c r="X2" s="227">
        <v>10.984649135738046</v>
      </c>
      <c r="Y2" s="227">
        <v>11.822933084326518</v>
      </c>
      <c r="Z2" s="227">
        <v>12.612748935681255</v>
      </c>
      <c r="AA2" s="227">
        <v>13.316609412180117</v>
      </c>
      <c r="AB2" s="228">
        <v>13.897953279423223</v>
      </c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</row>
    <row r="3" spans="1:49" x14ac:dyDescent="0.25">
      <c r="A3" s="321"/>
      <c r="B3" s="96" t="s">
        <v>119</v>
      </c>
      <c r="C3" s="47">
        <v>2.0528482147015259</v>
      </c>
      <c r="D3" s="229">
        <v>2.1798570967545392</v>
      </c>
      <c r="E3" s="229">
        <v>2.3186285259187223</v>
      </c>
      <c r="F3" s="229">
        <v>2.4709052193979373</v>
      </c>
      <c r="G3" s="229">
        <v>2.6388231123614134</v>
      </c>
      <c r="H3" s="229">
        <v>2.825028457567389</v>
      </c>
      <c r="I3" s="229">
        <v>3.0328399444138587</v>
      </c>
      <c r="J3" s="229">
        <v>3.2622698690799714</v>
      </c>
      <c r="K3" s="229">
        <v>3.5160734305589241</v>
      </c>
      <c r="L3" s="229">
        <v>3.7973241419334638</v>
      </c>
      <c r="M3" s="229">
        <v>4.1094070776167779</v>
      </c>
      <c r="N3" s="229">
        <v>4.4559828957651355</v>
      </c>
      <c r="O3" s="229">
        <v>4.8409060496606013</v>
      </c>
      <c r="P3" s="229">
        <v>5.2680744197626055</v>
      </c>
      <c r="Q3" s="229">
        <v>5.7411807337978829</v>
      </c>
      <c r="R3" s="229">
        <v>6.2633300969668344</v>
      </c>
      <c r="S3" s="229">
        <v>6.8364859489613039</v>
      </c>
      <c r="T3" s="229">
        <v>7.46071459646131</v>
      </c>
      <c r="U3" s="229">
        <v>8.1332249930539362</v>
      </c>
      <c r="V3" s="229">
        <v>8.8472564559688607</v>
      </c>
      <c r="W3" s="229">
        <v>9.5909605016994774</v>
      </c>
      <c r="X3" s="229">
        <v>10.346548546940209</v>
      </c>
      <c r="Y3" s="229">
        <v>11.090100574136343</v>
      </c>
      <c r="Z3" s="229">
        <v>11.792476741657429</v>
      </c>
      <c r="AA3" s="229">
        <v>12.421644343303782</v>
      </c>
      <c r="AB3" s="230">
        <v>12.946361474273075</v>
      </c>
    </row>
    <row r="4" spans="1:49" x14ac:dyDescent="0.25">
      <c r="A4" s="321"/>
      <c r="B4" s="96" t="s">
        <v>118</v>
      </c>
      <c r="C4" s="47">
        <v>2.0528482147015259</v>
      </c>
      <c r="D4" s="229">
        <v>2.1798570967545392</v>
      </c>
      <c r="E4" s="229">
        <v>2.3186285259187223</v>
      </c>
      <c r="F4" s="229">
        <v>2.4709052193979373</v>
      </c>
      <c r="G4" s="229">
        <v>2.6388231123614134</v>
      </c>
      <c r="H4" s="229">
        <v>2.825028457567389</v>
      </c>
      <c r="I4" s="229">
        <v>3.0328399444138587</v>
      </c>
      <c r="J4" s="229">
        <v>3.2622698690799714</v>
      </c>
      <c r="K4" s="229">
        <v>3.5160734305589241</v>
      </c>
      <c r="L4" s="229">
        <v>3.7973241419334638</v>
      </c>
      <c r="M4" s="229">
        <v>4.1094070776167779</v>
      </c>
      <c r="N4" s="229">
        <v>4.4559828957651355</v>
      </c>
      <c r="O4" s="229">
        <v>4.8409060496606013</v>
      </c>
      <c r="P4" s="229">
        <v>5.2680744197626055</v>
      </c>
      <c r="Q4" s="229">
        <v>5.7411807337978829</v>
      </c>
      <c r="R4" s="229">
        <v>6.2633300969668344</v>
      </c>
      <c r="S4" s="229">
        <v>6.8364859489613039</v>
      </c>
      <c r="T4" s="229">
        <v>7.46071459646131</v>
      </c>
      <c r="U4" s="229">
        <v>8.1332249930539362</v>
      </c>
      <c r="V4" s="229">
        <v>8.8472564559688607</v>
      </c>
      <c r="W4" s="229">
        <v>9.5909605016994774</v>
      </c>
      <c r="X4" s="229">
        <v>10.346548546940209</v>
      </c>
      <c r="Y4" s="229">
        <v>11.090100574136343</v>
      </c>
      <c r="Z4" s="229">
        <v>11.792476741657429</v>
      </c>
      <c r="AA4" s="229">
        <v>12.421644343303782</v>
      </c>
      <c r="AB4" s="230">
        <v>12.946361474273075</v>
      </c>
    </row>
    <row r="5" spans="1:49" x14ac:dyDescent="0.25">
      <c r="A5" s="321"/>
      <c r="B5" s="96" t="s">
        <v>168</v>
      </c>
      <c r="C5" s="231">
        <v>1.9473046641156775</v>
      </c>
      <c r="D5" s="229">
        <v>2.0821912847317501</v>
      </c>
      <c r="E5" s="229">
        <v>2.2316044462463851</v>
      </c>
      <c r="F5" s="229">
        <v>2.3977284518812807</v>
      </c>
      <c r="G5" s="229">
        <v>2.5832537999960969</v>
      </c>
      <c r="H5" s="229">
        <v>2.7915245710654788</v>
      </c>
      <c r="I5" s="229">
        <v>3.0267433077716825</v>
      </c>
      <c r="J5" s="229">
        <v>3.2889186642737878</v>
      </c>
      <c r="K5" s="229">
        <v>3.5815452144478344</v>
      </c>
      <c r="L5" s="229">
        <v>3.9085246957754736</v>
      </c>
      <c r="M5" s="229">
        <v>4.2741570921044012</v>
      </c>
      <c r="N5" s="229">
        <v>4.6830946737841739</v>
      </c>
      <c r="O5" s="229">
        <v>5.1402379195461609</v>
      </c>
      <c r="P5" s="229">
        <v>5.6505444001766616</v>
      </c>
      <c r="Q5" s="229">
        <v>6.2187129922200057</v>
      </c>
      <c r="R5" s="229">
        <v>6.8486981171064958</v>
      </c>
      <c r="S5" s="229">
        <v>7.5430061568105318</v>
      </c>
      <c r="T5" s="229">
        <v>8.3017361421941533</v>
      </c>
      <c r="U5" s="229">
        <v>9.1213604859284292</v>
      </c>
      <c r="V5" s="229">
        <v>9.9933126540286281</v>
      </c>
      <c r="W5" s="229">
        <v>10.902567371612454</v>
      </c>
      <c r="X5" s="229">
        <v>11.826558379053981</v>
      </c>
      <c r="Y5" s="229">
        <v>12.734935367390037</v>
      </c>
      <c r="Z5" s="229">
        <v>13.590721243233732</v>
      </c>
      <c r="AA5" s="229">
        <v>14.353266361234329</v>
      </c>
      <c r="AB5" s="230">
        <v>14.982925269815524</v>
      </c>
    </row>
    <row r="6" spans="1:49" x14ac:dyDescent="0.25">
      <c r="A6" s="321"/>
      <c r="B6" s="96" t="s">
        <v>1</v>
      </c>
      <c r="C6" s="231">
        <v>1.0074223489352943</v>
      </c>
      <c r="D6" s="229">
        <v>0.99794727277955431</v>
      </c>
      <c r="E6" s="229">
        <v>0.99149036716540051</v>
      </c>
      <c r="F6" s="229">
        <v>0.98769134921837864</v>
      </c>
      <c r="G6" s="229">
        <v>0.98626752829834863</v>
      </c>
      <c r="H6" s="229">
        <v>0.98699874341707716</v>
      </c>
      <c r="I6" s="229">
        <v>0.98971722653438121</v>
      </c>
      <c r="J6" s="229">
        <v>0.99424496825147912</v>
      </c>
      <c r="K6" s="229">
        <v>1.0004678389791526</v>
      </c>
      <c r="L6" s="229">
        <v>1.0082976270951007</v>
      </c>
      <c r="M6" s="229">
        <v>1.0176677135204344</v>
      </c>
      <c r="N6" s="229">
        <v>1.0285292521132821</v>
      </c>
      <c r="O6" s="229">
        <v>1.0408474178157681</v>
      </c>
      <c r="P6" s="229">
        <v>1.0545972591978132</v>
      </c>
      <c r="Q6" s="229">
        <v>1.0697586408732851</v>
      </c>
      <c r="R6" s="229">
        <v>1.0863097095835434</v>
      </c>
      <c r="S6" s="229">
        <v>1.1042183122455449</v>
      </c>
      <c r="T6" s="229">
        <v>1.1234309150861479</v>
      </c>
      <c r="U6" s="229">
        <v>1.1438589405406872</v>
      </c>
      <c r="V6" s="229">
        <v>1.1653631989473427</v>
      </c>
      <c r="W6" s="229">
        <v>1.1877383530902255</v>
      </c>
      <c r="X6" s="229">
        <v>1.2107010433921452</v>
      </c>
      <c r="Y6" s="229">
        <v>1.233886960449273</v>
      </c>
      <c r="Z6" s="229">
        <v>1.2568627835538919</v>
      </c>
      <c r="AA6" s="229">
        <v>1.2791571675759128</v>
      </c>
      <c r="AB6" s="230">
        <v>1.3003099838891146</v>
      </c>
    </row>
    <row r="7" spans="1:49" x14ac:dyDescent="0.25">
      <c r="A7" s="321"/>
      <c r="B7" s="96" t="s">
        <v>3</v>
      </c>
      <c r="C7" s="231">
        <v>2.0933558603698814</v>
      </c>
      <c r="D7" s="229">
        <v>2.165785734873062</v>
      </c>
      <c r="E7" s="229">
        <v>2.2400166395460133</v>
      </c>
      <c r="F7" s="229">
        <v>2.3160427930286174</v>
      </c>
      <c r="G7" s="229">
        <v>2.3938548984077546</v>
      </c>
      <c r="H7" s="229">
        <v>2.4734400604952995</v>
      </c>
      <c r="I7" s="229">
        <v>2.5547817216437845</v>
      </c>
      <c r="J7" s="229">
        <v>2.6378596177702409</v>
      </c>
      <c r="K7" s="229">
        <v>2.7226497561437246</v>
      </c>
      <c r="L7" s="229">
        <v>2.8091244163465343</v>
      </c>
      <c r="M7" s="229">
        <v>2.8972521756435006</v>
      </c>
      <c r="N7" s="229">
        <v>2.9869979597889502</v>
      </c>
      <c r="O7" s="229">
        <v>3.0783231200687728</v>
      </c>
      <c r="P7" s="229">
        <v>3.1711855371180211</v>
      </c>
      <c r="Q7" s="229">
        <v>3.2655397517758291</v>
      </c>
      <c r="R7" s="229">
        <v>3.3613371229432412</v>
      </c>
      <c r="S7" s="229">
        <v>3.4585260121002142</v>
      </c>
      <c r="T7" s="229">
        <v>3.5570519938211262</v>
      </c>
      <c r="U7" s="229">
        <v>3.6568580913088473</v>
      </c>
      <c r="V7" s="229">
        <v>3.7578850356521807</v>
      </c>
      <c r="W7" s="229">
        <v>3.860071547206124</v>
      </c>
      <c r="X7" s="229">
        <v>3.9633546372053474</v>
      </c>
      <c r="Y7" s="229">
        <v>4.0676699274544026</v>
      </c>
      <c r="Z7" s="229">
        <v>4.1729519856993154</v>
      </c>
      <c r="AA7" s="229">
        <v>4.2791346740794474</v>
      </c>
      <c r="AB7" s="230">
        <v>4.3861515078905207</v>
      </c>
    </row>
    <row r="8" spans="1:49" x14ac:dyDescent="0.25">
      <c r="A8" s="321"/>
      <c r="B8" s="96" t="s">
        <v>2</v>
      </c>
      <c r="C8" s="231">
        <v>1.9476561557935916</v>
      </c>
      <c r="D8" s="229">
        <v>2.1321390717079449</v>
      </c>
      <c r="E8" s="229">
        <v>2.3387567544922074</v>
      </c>
      <c r="F8" s="229">
        <v>2.5711149821544956</v>
      </c>
      <c r="G8" s="229">
        <v>2.8336283704222751</v>
      </c>
      <c r="H8" s="229">
        <v>3.1317619237897656</v>
      </c>
      <c r="I8" s="229">
        <v>3.4723649189748111</v>
      </c>
      <c r="J8" s="229">
        <v>3.8554921738718186</v>
      </c>
      <c r="K8" s="229">
        <v>4.2868397887255991</v>
      </c>
      <c r="L8" s="229">
        <v>4.7727612151824523</v>
      </c>
      <c r="M8" s="229">
        <v>5.3202535371802702</v>
      </c>
      <c r="N8" s="229">
        <v>5.9368836077748082</v>
      </c>
      <c r="O8" s="229">
        <v>6.63061995480835</v>
      </c>
      <c r="P8" s="229">
        <v>7.4095236576183137</v>
      </c>
      <c r="Q8" s="229">
        <v>8.2812372846013513</v>
      </c>
      <c r="R8" s="229">
        <v>9.252198553277152</v>
      </c>
      <c r="S8" s="229">
        <v>10.32650125144689</v>
      </c>
      <c r="T8" s="229">
        <v>11.504342057685461</v>
      </c>
      <c r="U8" s="229">
        <v>12.780046422528143</v>
      </c>
      <c r="V8" s="229">
        <v>14.139781825477844</v>
      </c>
      <c r="W8" s="229">
        <v>15.559258913787712</v>
      </c>
      <c r="X8" s="229">
        <v>17.001979148906173</v>
      </c>
      <c r="Y8" s="229">
        <v>18.418841160310173</v>
      </c>
      <c r="Z8" s="229">
        <v>19.750014378211485</v>
      </c>
      <c r="AA8" s="229">
        <v>20.929722151690211</v>
      </c>
      <c r="AB8" s="230">
        <v>21.893813804696272</v>
      </c>
    </row>
    <row r="9" spans="1:49" x14ac:dyDescent="0.25">
      <c r="A9" s="321"/>
      <c r="B9" s="105" t="s">
        <v>4</v>
      </c>
      <c r="C9" s="80">
        <v>0.99738374351627912</v>
      </c>
      <c r="D9" s="227">
        <v>0.98636678271380707</v>
      </c>
      <c r="E9" s="227">
        <v>0.97824507494807644</v>
      </c>
      <c r="F9" s="227">
        <v>0.97263115937207056</v>
      </c>
      <c r="G9" s="227">
        <v>0.96921058959205852</v>
      </c>
      <c r="H9" s="227">
        <v>0.96772513600942278</v>
      </c>
      <c r="I9" s="227">
        <v>0.96796035258590263</v>
      </c>
      <c r="J9" s="227">
        <v>0.96973623622438476</v>
      </c>
      <c r="K9" s="227">
        <v>0.97290011383975106</v>
      </c>
      <c r="L9" s="227">
        <v>0.97732115834173194</v>
      </c>
      <c r="M9" s="227">
        <v>0.98288611225523337</v>
      </c>
      <c r="N9" s="227">
        <v>0.98949591820158944</v>
      </c>
      <c r="O9" s="227">
        <v>0.99706303860076817</v>
      </c>
      <c r="P9" s="227">
        <v>1.0055093051744601</v>
      </c>
      <c r="Q9" s="227">
        <v>1.014764180163839</v>
      </c>
      <c r="R9" s="227">
        <v>1.0247633408946848</v>
      </c>
      <c r="S9" s="227">
        <v>1.0354475209407488</v>
      </c>
      <c r="T9" s="227">
        <v>1.04676155703108</v>
      </c>
      <c r="U9" s="227">
        <v>1.0586536026486113</v>
      </c>
      <c r="V9" s="227">
        <v>1.071074478107263</v>
      </c>
      <c r="W9" s="227">
        <v>1.0839771335683686</v>
      </c>
      <c r="X9" s="227">
        <v>1.0973162065290176</v>
      </c>
      <c r="Y9" s="227">
        <v>1.1110476591904632</v>
      </c>
      <c r="Z9" s="227">
        <v>1.1251284840879581</v>
      </c>
      <c r="AA9" s="227">
        <v>1.1395164686496158</v>
      </c>
      <c r="AB9" s="228">
        <v>1.1541700111104598</v>
      </c>
      <c r="AO9"/>
    </row>
    <row r="10" spans="1:49" x14ac:dyDescent="0.25">
      <c r="A10" s="321"/>
      <c r="B10" s="97" t="s">
        <v>5</v>
      </c>
      <c r="C10" s="231">
        <v>2.0933558603698814</v>
      </c>
      <c r="D10" s="229">
        <v>2.165785734873062</v>
      </c>
      <c r="E10" s="229">
        <v>2.2400166395460133</v>
      </c>
      <c r="F10" s="229">
        <v>2.3160427930286174</v>
      </c>
      <c r="G10" s="229">
        <v>2.3938548984077546</v>
      </c>
      <c r="H10" s="229">
        <v>2.4734400604952995</v>
      </c>
      <c r="I10" s="229">
        <v>2.5547817216437845</v>
      </c>
      <c r="J10" s="229">
        <v>2.6378596177702409</v>
      </c>
      <c r="K10" s="229">
        <v>2.7226497561437246</v>
      </c>
      <c r="L10" s="229">
        <v>2.8091244163465343</v>
      </c>
      <c r="M10" s="229">
        <v>2.8972521756435006</v>
      </c>
      <c r="N10" s="229">
        <v>2.9869979597889502</v>
      </c>
      <c r="O10" s="229">
        <v>3.0783231200687728</v>
      </c>
      <c r="P10" s="229">
        <v>3.1711855371180211</v>
      </c>
      <c r="Q10" s="229">
        <v>3.2655397517758291</v>
      </c>
      <c r="R10" s="229">
        <v>3.3613371229432412</v>
      </c>
      <c r="S10" s="229">
        <v>3.4585260121002142</v>
      </c>
      <c r="T10" s="229">
        <v>3.5570519938211262</v>
      </c>
      <c r="U10" s="229">
        <v>3.6568580913088473</v>
      </c>
      <c r="V10" s="229">
        <v>3.7578850356521807</v>
      </c>
      <c r="W10" s="229">
        <v>3.860071547206124</v>
      </c>
      <c r="X10" s="229">
        <v>3.9633546372053474</v>
      </c>
      <c r="Y10" s="229">
        <v>4.0676699274544026</v>
      </c>
      <c r="Z10" s="229">
        <v>4.1729519856993154</v>
      </c>
      <c r="AA10" s="229">
        <v>4.2791346740794474</v>
      </c>
      <c r="AB10" s="230">
        <v>4.3861515078905207</v>
      </c>
    </row>
    <row r="11" spans="1:49" x14ac:dyDescent="0.25">
      <c r="A11" s="321"/>
      <c r="B11" s="97" t="s">
        <v>6</v>
      </c>
      <c r="C11" s="231">
        <v>1.0695366452221009</v>
      </c>
      <c r="D11" s="229">
        <v>1.1708436641232027</v>
      </c>
      <c r="E11" s="229">
        <v>1.2843057773567379</v>
      </c>
      <c r="F11" s="229">
        <v>1.4119030632351668</v>
      </c>
      <c r="G11" s="229">
        <v>1.5560597655250563</v>
      </c>
      <c r="H11" s="229">
        <v>1.7197769388815032</v>
      </c>
      <c r="I11" s="229">
        <v>1.906815797737152</v>
      </c>
      <c r="J11" s="229">
        <v>2.1172064448114729</v>
      </c>
      <c r="K11" s="229">
        <v>2.3540768387682998</v>
      </c>
      <c r="L11" s="229">
        <v>2.6209159164711298</v>
      </c>
      <c r="M11" s="229">
        <v>2.9215660592658725</v>
      </c>
      <c r="N11" s="229">
        <v>3.2601825317294257</v>
      </c>
      <c r="O11" s="229">
        <v>3.6411411742843609</v>
      </c>
      <c r="P11" s="229">
        <v>4.0688686511166354</v>
      </c>
      <c r="Q11" s="229">
        <v>4.5475618051543618</v>
      </c>
      <c r="R11" s="229">
        <v>5.0807558470549319</v>
      </c>
      <c r="S11" s="229">
        <v>5.6706988410149419</v>
      </c>
      <c r="T11" s="229">
        <v>6.3174987911821203</v>
      </c>
      <c r="U11" s="229">
        <v>7.0180395732962468</v>
      </c>
      <c r="V11" s="229">
        <v>7.7647251917687621</v>
      </c>
      <c r="W11" s="229">
        <v>8.5442173821559173</v>
      </c>
      <c r="X11" s="229">
        <v>9.3364733230583372</v>
      </c>
      <c r="Y11" s="229">
        <v>10.114529469114679</v>
      </c>
      <c r="Z11" s="229">
        <v>10.845530438381537</v>
      </c>
      <c r="AA11" s="229">
        <v>11.493355615651991</v>
      </c>
      <c r="AB11" s="230">
        <v>12.0227772741801</v>
      </c>
    </row>
    <row r="12" spans="1:49" ht="14.45" customHeight="1" x14ac:dyDescent="0.25">
      <c r="A12" s="322"/>
      <c r="B12" s="130" t="s">
        <v>7</v>
      </c>
      <c r="C12" s="232">
        <v>2.1204474143254011</v>
      </c>
      <c r="D12" s="233">
        <v>2.3212972002972005</v>
      </c>
      <c r="E12" s="233">
        <v>2.5462454951543481</v>
      </c>
      <c r="F12" s="233">
        <v>2.7992179726515252</v>
      </c>
      <c r="G12" s="233">
        <v>3.085020902353663</v>
      </c>
      <c r="H12" s="233">
        <v>3.4096041304975202</v>
      </c>
      <c r="I12" s="233">
        <v>3.7804245847667377</v>
      </c>
      <c r="J12" s="233">
        <v>4.1975419463643382</v>
      </c>
      <c r="K12" s="233">
        <v>4.6671576595236477</v>
      </c>
      <c r="L12" s="233">
        <v>5.1961888384772612</v>
      </c>
      <c r="M12" s="233">
        <v>5.7922533312214899</v>
      </c>
      <c r="N12" s="233">
        <v>6.4635893033837384</v>
      </c>
      <c r="O12" s="233">
        <v>7.2188722309759736</v>
      </c>
      <c r="P12" s="233">
        <v>8.0668783524460626</v>
      </c>
      <c r="Q12" s="233">
        <v>9.0159282660409197</v>
      </c>
      <c r="R12" s="233">
        <v>10.073030827727331</v>
      </c>
      <c r="S12" s="233">
        <v>11.242643016080274</v>
      </c>
      <c r="T12" s="233">
        <v>12.524978958513538</v>
      </c>
      <c r="U12" s="233">
        <v>13.913860673506033</v>
      </c>
      <c r="V12" s="233">
        <v>15.394228453401242</v>
      </c>
      <c r="W12" s="233">
        <v>16.939638053883002</v>
      </c>
      <c r="X12" s="233">
        <v>18.510352875927843</v>
      </c>
      <c r="Y12" s="233">
        <v>20.052915396319609</v>
      </c>
      <c r="Z12" s="233">
        <v>21.502187024436086</v>
      </c>
      <c r="AA12" s="233">
        <v>22.786555566846118</v>
      </c>
      <c r="AB12" s="234">
        <v>23.83617905747526</v>
      </c>
    </row>
    <row r="13" spans="1:49" ht="14.45" customHeight="1" x14ac:dyDescent="0.25">
      <c r="A13" s="323" t="s">
        <v>155</v>
      </c>
      <c r="B13" s="66" t="s">
        <v>9</v>
      </c>
      <c r="C13" s="231">
        <v>1.8768885546160639</v>
      </c>
      <c r="D13" s="229">
        <v>1.9997851682287446</v>
      </c>
      <c r="E13" s="229">
        <v>2.1363390607540729</v>
      </c>
      <c r="F13" s="229">
        <v>2.2885278900853274</v>
      </c>
      <c r="G13" s="229">
        <v>2.458802995860498</v>
      </c>
      <c r="H13" s="229">
        <v>2.6502237229461247</v>
      </c>
      <c r="I13" s="229">
        <v>2.8666451719563955</v>
      </c>
      <c r="J13" s="229">
        <v>3.1080584631668478</v>
      </c>
      <c r="K13" s="229">
        <v>3.3776717419397184</v>
      </c>
      <c r="L13" s="229">
        <v>3.679070690043134</v>
      </c>
      <c r="M13" s="229">
        <v>4.0162098992611117</v>
      </c>
      <c r="N13" s="229">
        <v>4.3933701728067138</v>
      </c>
      <c r="O13" s="229">
        <v>4.8150622998144899</v>
      </c>
      <c r="P13" s="229">
        <v>5.2858506203081799</v>
      </c>
      <c r="Q13" s="229">
        <v>5.8100616686373145</v>
      </c>
      <c r="R13" s="229">
        <v>6.3913361109296183</v>
      </c>
      <c r="S13" s="229">
        <v>7.0319798480169631</v>
      </c>
      <c r="T13" s="229">
        <v>7.7320793272870549</v>
      </c>
      <c r="U13" s="229">
        <v>8.4883771609750589</v>
      </c>
      <c r="V13" s="229">
        <v>9.2929697321339617</v>
      </c>
      <c r="W13" s="229">
        <v>10.13199792681082</v>
      </c>
      <c r="X13" s="229">
        <v>10.984649135738046</v>
      </c>
      <c r="Y13" s="229">
        <v>11.822933084326518</v>
      </c>
      <c r="Z13" s="229">
        <v>12.612748935681255</v>
      </c>
      <c r="AA13" s="229">
        <v>13.316609412180117</v>
      </c>
      <c r="AB13" s="230">
        <v>13.897953279423223</v>
      </c>
    </row>
    <row r="14" spans="1:49" x14ac:dyDescent="0.25">
      <c r="A14" s="325"/>
      <c r="B14" s="66" t="s">
        <v>10</v>
      </c>
      <c r="C14" s="231">
        <v>2.0252659857573452</v>
      </c>
      <c r="D14" s="229">
        <v>2.1543335970022666</v>
      </c>
      <c r="E14" s="229">
        <v>2.2958860838097026</v>
      </c>
      <c r="F14" s="229">
        <v>2.4517815652870425</v>
      </c>
      <c r="G14" s="229">
        <v>2.6243009034019549</v>
      </c>
      <c r="H14" s="229">
        <v>2.8162727177530087</v>
      </c>
      <c r="I14" s="229">
        <v>3.0312466795793847</v>
      </c>
      <c r="J14" s="229">
        <v>3.2692341332727377</v>
      </c>
      <c r="K14" s="229">
        <v>3.5331835023973639</v>
      </c>
      <c r="L14" s="229">
        <v>3.826384744099725</v>
      </c>
      <c r="M14" s="229">
        <v>4.1524620306947355</v>
      </c>
      <c r="N14" s="229">
        <v>4.5153351633595991</v>
      </c>
      <c r="O14" s="229">
        <v>4.9191319584882347</v>
      </c>
      <c r="P14" s="229">
        <v>5.3680272307633699</v>
      </c>
      <c r="Q14" s="229">
        <v>5.8659766498620973</v>
      </c>
      <c r="R14" s="229">
        <v>6.4163072770832184</v>
      </c>
      <c r="S14" s="229">
        <v>7.0211244419664895</v>
      </c>
      <c r="T14" s="229">
        <v>7.6805030031676358</v>
      </c>
      <c r="U14" s="229">
        <v>8.3914594303175019</v>
      </c>
      <c r="V14" s="229">
        <v>9.1467611084304998</v>
      </c>
      <c r="W14" s="229">
        <v>9.9337293470707912</v>
      </c>
      <c r="X14" s="229">
        <v>10.733326988658412</v>
      </c>
      <c r="Y14" s="229">
        <v>11.519953555119541</v>
      </c>
      <c r="Z14" s="229">
        <v>12.262421056253404</v>
      </c>
      <c r="AA14" s="229">
        <v>12.926444877646661</v>
      </c>
      <c r="AB14" s="230">
        <v>13.478586973190616</v>
      </c>
    </row>
    <row r="15" spans="1:49" ht="14.45" customHeight="1" x14ac:dyDescent="0.25">
      <c r="A15" s="325"/>
      <c r="B15" s="66" t="s">
        <v>117</v>
      </c>
      <c r="C15" s="231">
        <v>2.0528482147015259</v>
      </c>
      <c r="D15" s="229">
        <v>2.1798570967545392</v>
      </c>
      <c r="E15" s="229">
        <v>2.3186285259187223</v>
      </c>
      <c r="F15" s="229">
        <v>2.4709052193979373</v>
      </c>
      <c r="G15" s="229">
        <v>2.6388231123614134</v>
      </c>
      <c r="H15" s="229">
        <v>2.825028457567389</v>
      </c>
      <c r="I15" s="229">
        <v>3.0328399444138587</v>
      </c>
      <c r="J15" s="229">
        <v>3.2622698690799714</v>
      </c>
      <c r="K15" s="229">
        <v>3.5160734305589241</v>
      </c>
      <c r="L15" s="229">
        <v>3.7973241419334638</v>
      </c>
      <c r="M15" s="229">
        <v>4.1094070776167779</v>
      </c>
      <c r="N15" s="229">
        <v>4.4559828957651355</v>
      </c>
      <c r="O15" s="229">
        <v>4.8409060496606013</v>
      </c>
      <c r="P15" s="229">
        <v>5.2680744197626055</v>
      </c>
      <c r="Q15" s="229">
        <v>5.7411807337978829</v>
      </c>
      <c r="R15" s="229">
        <v>6.2633300969668344</v>
      </c>
      <c r="S15" s="229">
        <v>6.8364859489613039</v>
      </c>
      <c r="T15" s="229">
        <v>7.46071459646131</v>
      </c>
      <c r="U15" s="229">
        <v>8.1332249930539362</v>
      </c>
      <c r="V15" s="229">
        <v>8.8472564559688607</v>
      </c>
      <c r="W15" s="229">
        <v>9.5909605016994774</v>
      </c>
      <c r="X15" s="229">
        <v>10.346548546940209</v>
      </c>
      <c r="Y15" s="229">
        <v>11.090100574136343</v>
      </c>
      <c r="Z15" s="229">
        <v>11.792476741657429</v>
      </c>
      <c r="AA15" s="229">
        <v>12.421644343303782</v>
      </c>
      <c r="AB15" s="230">
        <v>12.946361474273075</v>
      </c>
    </row>
    <row r="16" spans="1:49" x14ac:dyDescent="0.25">
      <c r="A16" s="325"/>
      <c r="B16" s="66" t="s">
        <v>132</v>
      </c>
      <c r="C16" s="231">
        <v>1.0074223489352943</v>
      </c>
      <c r="D16" s="229">
        <v>0.99794727277955431</v>
      </c>
      <c r="E16" s="229">
        <v>0.99149036716540051</v>
      </c>
      <c r="F16" s="229">
        <v>0.98769134921837864</v>
      </c>
      <c r="G16" s="229">
        <v>0.98626752829834863</v>
      </c>
      <c r="H16" s="229">
        <v>0.98699874341707716</v>
      </c>
      <c r="I16" s="229">
        <v>0.98971722653438121</v>
      </c>
      <c r="J16" s="229">
        <v>0.99424496825147912</v>
      </c>
      <c r="K16" s="229">
        <v>1.0004678389791526</v>
      </c>
      <c r="L16" s="229">
        <v>1.0082976270951007</v>
      </c>
      <c r="M16" s="229">
        <v>1.0176677135204344</v>
      </c>
      <c r="N16" s="229">
        <v>1.0285292521132821</v>
      </c>
      <c r="O16" s="229">
        <v>1.0408474178157681</v>
      </c>
      <c r="P16" s="229">
        <v>1.0545972591978132</v>
      </c>
      <c r="Q16" s="229">
        <v>1.0697586408732851</v>
      </c>
      <c r="R16" s="229">
        <v>1.0863097095835434</v>
      </c>
      <c r="S16" s="229">
        <v>1.1042183122455449</v>
      </c>
      <c r="T16" s="229">
        <v>1.1234309150861479</v>
      </c>
      <c r="U16" s="229">
        <v>1.1438589405406872</v>
      </c>
      <c r="V16" s="229">
        <v>1.1653631989473427</v>
      </c>
      <c r="W16" s="229">
        <v>1.1877383530902255</v>
      </c>
      <c r="X16" s="229">
        <v>1.2107010433921452</v>
      </c>
      <c r="Y16" s="229">
        <v>1.233886960449273</v>
      </c>
      <c r="Z16" s="229">
        <v>1.2568627835538919</v>
      </c>
      <c r="AA16" s="229">
        <v>1.2791571675759128</v>
      </c>
      <c r="AB16" s="230">
        <v>1.3003099838891146</v>
      </c>
    </row>
    <row r="17" spans="1:49" x14ac:dyDescent="0.25">
      <c r="A17" s="325"/>
      <c r="B17" s="66" t="s">
        <v>131</v>
      </c>
      <c r="C17" s="231">
        <v>1.9476561557935916</v>
      </c>
      <c r="D17" s="229">
        <v>2.1321390717079449</v>
      </c>
      <c r="E17" s="229">
        <v>2.3387567544922074</v>
      </c>
      <c r="F17" s="229">
        <v>2.5711149821544956</v>
      </c>
      <c r="G17" s="229">
        <v>2.8336283704222751</v>
      </c>
      <c r="H17" s="229">
        <v>3.1317619237897656</v>
      </c>
      <c r="I17" s="229">
        <v>3.4723649189748111</v>
      </c>
      <c r="J17" s="229">
        <v>3.8554921738718186</v>
      </c>
      <c r="K17" s="229">
        <v>4.2868397887255991</v>
      </c>
      <c r="L17" s="229">
        <v>4.7727612151824523</v>
      </c>
      <c r="M17" s="229">
        <v>5.3202535371802702</v>
      </c>
      <c r="N17" s="229">
        <v>5.9368836077748082</v>
      </c>
      <c r="O17" s="229">
        <v>6.63061995480835</v>
      </c>
      <c r="P17" s="229">
        <v>7.4095236576183137</v>
      </c>
      <c r="Q17" s="229">
        <v>8.2812372846013513</v>
      </c>
      <c r="R17" s="229">
        <v>9.252198553277152</v>
      </c>
      <c r="S17" s="229">
        <v>10.32650125144689</v>
      </c>
      <c r="T17" s="229">
        <v>11.504342057685461</v>
      </c>
      <c r="U17" s="229">
        <v>12.780046422528143</v>
      </c>
      <c r="V17" s="229">
        <v>14.139781825477844</v>
      </c>
      <c r="W17" s="229">
        <v>15.559258913787712</v>
      </c>
      <c r="X17" s="229">
        <v>17.001979148906173</v>
      </c>
      <c r="Y17" s="229">
        <v>18.418841160310173</v>
      </c>
      <c r="Z17" s="229">
        <v>19.750014378211485</v>
      </c>
      <c r="AA17" s="229">
        <v>20.929722151690211</v>
      </c>
      <c r="AB17" s="230">
        <v>21.893813804696272</v>
      </c>
    </row>
    <row r="18" spans="1:49" ht="15.6" customHeight="1" x14ac:dyDescent="0.25">
      <c r="A18" s="150" t="s">
        <v>159</v>
      </c>
      <c r="B18" s="148" t="s">
        <v>11</v>
      </c>
      <c r="C18" s="235">
        <v>2.0933558603698819</v>
      </c>
      <c r="D18" s="236">
        <v>2.165785734873062</v>
      </c>
      <c r="E18" s="236">
        <v>2.2400166395460137</v>
      </c>
      <c r="F18" s="236">
        <v>2.3160427930286174</v>
      </c>
      <c r="G18" s="236">
        <v>2.393854898407755</v>
      </c>
      <c r="H18" s="236">
        <v>2.4734400604953</v>
      </c>
      <c r="I18" s="236">
        <v>2.5547817216437845</v>
      </c>
      <c r="J18" s="236">
        <v>2.6378596177702409</v>
      </c>
      <c r="K18" s="236">
        <v>2.7226497561437246</v>
      </c>
      <c r="L18" s="236">
        <v>2.8091244163465348</v>
      </c>
      <c r="M18" s="236">
        <v>2.897252175643501</v>
      </c>
      <c r="N18" s="236">
        <v>2.9869979597889507</v>
      </c>
      <c r="O18" s="236">
        <v>3.0783231200687728</v>
      </c>
      <c r="P18" s="236">
        <v>3.1711855371180215</v>
      </c>
      <c r="Q18" s="236">
        <v>3.2655397517758296</v>
      </c>
      <c r="R18" s="236">
        <v>3.3613371229432416</v>
      </c>
      <c r="S18" s="236">
        <v>3.4585260121002146</v>
      </c>
      <c r="T18" s="236">
        <v>3.5570519938211267</v>
      </c>
      <c r="U18" s="236">
        <v>3.6568580913088478</v>
      </c>
      <c r="V18" s="236">
        <v>3.7578850356521807</v>
      </c>
      <c r="W18" s="236">
        <v>3.8600715472061244</v>
      </c>
      <c r="X18" s="236">
        <v>3.9633546372053479</v>
      </c>
      <c r="Y18" s="236">
        <v>4.0676699274544035</v>
      </c>
      <c r="Z18" s="236">
        <v>4.1729519856993162</v>
      </c>
      <c r="AA18" s="236">
        <v>4.2791346740794474</v>
      </c>
      <c r="AB18" s="237">
        <v>4.3861515078905207</v>
      </c>
    </row>
    <row r="19" spans="1:49" ht="14.45" customHeight="1" x14ac:dyDescent="0.25">
      <c r="A19" s="323" t="s">
        <v>156</v>
      </c>
      <c r="B19" s="131" t="s">
        <v>12</v>
      </c>
      <c r="C19" s="231">
        <v>0.99738374351627912</v>
      </c>
      <c r="D19" s="229">
        <v>0.98636678271380707</v>
      </c>
      <c r="E19" s="229">
        <v>0.97824507494807644</v>
      </c>
      <c r="F19" s="229">
        <v>0.97263115937207056</v>
      </c>
      <c r="G19" s="229">
        <v>0.96921058959205852</v>
      </c>
      <c r="H19" s="229">
        <v>0.96772513600942278</v>
      </c>
      <c r="I19" s="229">
        <v>0.96796035258590263</v>
      </c>
      <c r="J19" s="229">
        <v>0.96973623622438476</v>
      </c>
      <c r="K19" s="229">
        <v>0.97290011383975106</v>
      </c>
      <c r="L19" s="229">
        <v>0.97732115834173194</v>
      </c>
      <c r="M19" s="229">
        <v>0.98288611225523337</v>
      </c>
      <c r="N19" s="229">
        <v>0.98949591820158944</v>
      </c>
      <c r="O19" s="229">
        <v>0.99706303860076817</v>
      </c>
      <c r="P19" s="229">
        <v>1.0055093051744601</v>
      </c>
      <c r="Q19" s="229">
        <v>1.014764180163839</v>
      </c>
      <c r="R19" s="229">
        <v>1.0247633408946848</v>
      </c>
      <c r="S19" s="229">
        <v>1.0354475209407488</v>
      </c>
      <c r="T19" s="229">
        <v>1.04676155703108</v>
      </c>
      <c r="U19" s="229">
        <v>1.0586536026486113</v>
      </c>
      <c r="V19" s="229">
        <v>1.071074478107263</v>
      </c>
      <c r="W19" s="229">
        <v>1.0839771335683686</v>
      </c>
      <c r="X19" s="229">
        <v>1.0973162065290176</v>
      </c>
      <c r="Y19" s="229">
        <v>1.1110476591904632</v>
      </c>
      <c r="Z19" s="229">
        <v>1.1251284840879581</v>
      </c>
      <c r="AA19" s="229">
        <v>1.1395164686496158</v>
      </c>
      <c r="AB19" s="230">
        <v>1.1541700111104598</v>
      </c>
    </row>
    <row r="20" spans="1:49" x14ac:dyDescent="0.25">
      <c r="A20" s="324"/>
      <c r="B20" s="63" t="s">
        <v>13</v>
      </c>
      <c r="C20" s="232">
        <v>2.1137108068311488</v>
      </c>
      <c r="D20" s="233">
        <v>2.3139224981422388</v>
      </c>
      <c r="E20" s="233">
        <v>2.5381561379889783</v>
      </c>
      <c r="F20" s="233">
        <v>2.7903249283603944</v>
      </c>
      <c r="G20" s="233">
        <v>3.0752198694252741</v>
      </c>
      <c r="H20" s="233">
        <v>3.3987719049102378</v>
      </c>
      <c r="I20" s="233">
        <v>3.7684142720293683</v>
      </c>
      <c r="J20" s="233">
        <v>4.1842064623800246</v>
      </c>
      <c r="K20" s="233">
        <v>4.6523302183649591</v>
      </c>
      <c r="L20" s="233">
        <v>5.1796806787208114</v>
      </c>
      <c r="M20" s="233">
        <v>5.7738514897345938</v>
      </c>
      <c r="N20" s="233">
        <v>6.4430546445910819</v>
      </c>
      <c r="O20" s="233">
        <v>7.195938057535642</v>
      </c>
      <c r="P20" s="233">
        <v>8.0412500851298478</v>
      </c>
      <c r="Q20" s="233">
        <v>8.9872848912916474</v>
      </c>
      <c r="R20" s="233">
        <v>10.041029065030713</v>
      </c>
      <c r="S20" s="233">
        <v>11.20692542521447</v>
      </c>
      <c r="T20" s="233">
        <v>12.485187418979359</v>
      </c>
      <c r="U20" s="233">
        <v>13.869656692094431</v>
      </c>
      <c r="V20" s="233">
        <v>15.345321381211289</v>
      </c>
      <c r="W20" s="233">
        <v>16.885821254705263</v>
      </c>
      <c r="X20" s="233">
        <v>18.45154595571714</v>
      </c>
      <c r="Y20" s="233">
        <v>19.989207794222139</v>
      </c>
      <c r="Z20" s="233">
        <v>21.433875123243428</v>
      </c>
      <c r="AA20" s="233">
        <v>22.71416325946667</v>
      </c>
      <c r="AB20" s="234">
        <v>23.760452122966957</v>
      </c>
    </row>
    <row r="21" spans="1:49" s="1" customFormat="1" ht="13.9" customHeight="1" x14ac:dyDescent="0.25">
      <c r="A21" s="265"/>
      <c r="B21" s="265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</sheetData>
  <mergeCells count="3">
    <mergeCell ref="A2:A12"/>
    <mergeCell ref="A19:A20"/>
    <mergeCell ref="A13:A17"/>
  </mergeCells>
  <conditionalFormatting sqref="C3:C4">
    <cfRule type="cellIs" dxfId="59" priority="8" operator="equal">
      <formula>0</formula>
    </cfRule>
  </conditionalFormatting>
  <conditionalFormatting sqref="A19">
    <cfRule type="cellIs" dxfId="58" priority="4" operator="equal">
      <formula>0</formula>
    </cfRule>
  </conditionalFormatting>
  <conditionalFormatting sqref="A13">
    <cfRule type="cellIs" dxfId="57" priority="3" operator="equal">
      <formula>0</formula>
    </cfRule>
  </conditionalFormatting>
  <conditionalFormatting sqref="B3:B8">
    <cfRule type="cellIs" dxfId="56" priority="2" operator="equal">
      <formula>0</formula>
    </cfRule>
  </conditionalFormatting>
  <conditionalFormatting sqref="B9:B12">
    <cfRule type="cellIs" dxfId="55" priority="1" operator="equal">
      <formula>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6" r:id="rId3" name="Button 2">
              <controlPr defaultSize="0" print="0" autoFill="0" autoPict="0" macro="[0]!Update_Scores">
                <anchor moveWithCells="1" sizeWithCells="1">
                  <from>
                    <xdr:col>28</xdr:col>
                    <xdr:colOff>257175</xdr:colOff>
                    <xdr:row>0</xdr:row>
                    <xdr:rowOff>76200</xdr:rowOff>
                  </from>
                  <to>
                    <xdr:col>30</xdr:col>
                    <xdr:colOff>123825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61BB-F528-4514-90AD-D72C82B70D59}">
  <sheetPr codeName="Sheet14">
    <tabColor rgb="FF635445"/>
  </sheetPr>
  <dimension ref="A1:CA158"/>
  <sheetViews>
    <sheetView showGridLines="0" topLeftCell="C1" zoomScale="145" zoomScaleNormal="145" workbookViewId="0">
      <selection activeCell="K2" sqref="K2"/>
    </sheetView>
  </sheetViews>
  <sheetFormatPr defaultRowHeight="12.6" customHeight="1" x14ac:dyDescent="0.25"/>
  <cols>
    <col min="1" max="1" width="29.42578125" style="31" customWidth="1"/>
    <col min="2" max="2" width="23" style="31" customWidth="1"/>
    <col min="3" max="3" width="16" style="49" customWidth="1"/>
    <col min="4" max="5" width="18.85546875" style="49" customWidth="1"/>
    <col min="6" max="6" width="20.28515625" style="49" customWidth="1"/>
    <col min="7" max="10" width="18.85546875" style="49" customWidth="1"/>
    <col min="11" max="11" width="3.140625" style="8" customWidth="1"/>
    <col min="12" max="12" width="2.7109375" style="8" customWidth="1"/>
  </cols>
  <sheetData>
    <row r="1" spans="1:79" ht="15.75" customHeight="1" x14ac:dyDescent="0.25">
      <c r="A1" s="267" t="s">
        <v>234</v>
      </c>
      <c r="C1" s="326" t="s">
        <v>117</v>
      </c>
      <c r="D1" s="327"/>
      <c r="E1" s="327"/>
      <c r="F1" s="328"/>
      <c r="G1" s="329" t="s">
        <v>13</v>
      </c>
      <c r="H1" s="330"/>
      <c r="I1" s="330"/>
      <c r="J1" s="331"/>
      <c r="K1" s="58" t="s">
        <v>261</v>
      </c>
      <c r="L1" s="58"/>
    </row>
    <row r="2" spans="1:79" s="193" customFormat="1" ht="12" customHeight="1" x14ac:dyDescent="0.25">
      <c r="A2" s="190" t="s">
        <v>133</v>
      </c>
      <c r="B2" s="191" t="s">
        <v>38</v>
      </c>
      <c r="C2" s="284" t="s">
        <v>235</v>
      </c>
      <c r="D2" s="285" t="s">
        <v>236</v>
      </c>
      <c r="E2" s="285" t="s">
        <v>237</v>
      </c>
      <c r="F2" s="286" t="s">
        <v>238</v>
      </c>
      <c r="G2" s="281" t="s">
        <v>235</v>
      </c>
      <c r="H2" s="282" t="s">
        <v>236</v>
      </c>
      <c r="I2" s="282" t="s">
        <v>237</v>
      </c>
      <c r="J2" s="283" t="s">
        <v>239</v>
      </c>
      <c r="K2" s="192"/>
      <c r="L2" s="192"/>
    </row>
    <row r="3" spans="1:79" ht="12" hidden="1" customHeight="1" x14ac:dyDescent="0.25">
      <c r="A3" s="32" t="s">
        <v>220</v>
      </c>
      <c r="B3" s="31" t="s">
        <v>101</v>
      </c>
      <c r="C3" s="269">
        <f>SUMIFS('Parameters and Sensitivity'!S$5:S$143,'Parameters and Sensitivity'!A$5:A$143,A3,'Parameters and Sensitivity'!B$5:B$143,B3)</f>
        <v>0</v>
      </c>
      <c r="D3" s="270" t="s">
        <v>142</v>
      </c>
      <c r="E3" s="270"/>
      <c r="F3" s="59"/>
      <c r="G3" s="49">
        <f>SUMIFS('Parameters and Sensitivity'!X$5:X$143,'Parameters and Sensitivity'!A$5:A$143,A3,'Parameters and Sensitivity'!B$5:B$143,B3)</f>
        <v>0</v>
      </c>
      <c r="H3" s="49" t="s">
        <v>142</v>
      </c>
      <c r="K3" s="180" t="str">
        <f t="shared" ref="K3:K34" si="0">A3</f>
        <v>Material input in products</v>
      </c>
      <c r="L3" s="155"/>
    </row>
    <row r="4" spans="1:79" ht="12" hidden="1" customHeight="1" x14ac:dyDescent="0.25">
      <c r="A4" s="32" t="s">
        <v>220</v>
      </c>
      <c r="B4" s="31" t="s">
        <v>102</v>
      </c>
      <c r="C4" s="269">
        <f>SUMIFS('Parameters and Sensitivity'!S$5:S$143,'Parameters and Sensitivity'!A$5:A$143,A4,'Parameters and Sensitivity'!B$5:B$143,B4)</f>
        <v>0</v>
      </c>
      <c r="D4" s="270" t="s">
        <v>142</v>
      </c>
      <c r="E4" s="270"/>
      <c r="F4" s="59"/>
      <c r="G4" s="49">
        <f>SUMIFS('Parameters and Sensitivity'!X$5:X$143,'Parameters and Sensitivity'!A$5:A$143,A4,'Parameters and Sensitivity'!B$5:B$143,B4)</f>
        <v>0</v>
      </c>
      <c r="H4" s="49" t="s">
        <v>142</v>
      </c>
      <c r="K4" s="180" t="str">
        <f t="shared" si="0"/>
        <v>Material input in products</v>
      </c>
      <c r="L4" s="180"/>
    </row>
    <row r="5" spans="1:79" ht="12" hidden="1" customHeight="1" x14ac:dyDescent="0.25">
      <c r="A5" s="32" t="s">
        <v>220</v>
      </c>
      <c r="B5" s="31" t="s">
        <v>96</v>
      </c>
      <c r="C5" s="269">
        <f>SUMIFS('Parameters and Sensitivity'!S$5:S$143,'Parameters and Sensitivity'!A$5:A$143,A5,'Parameters and Sensitivity'!B$5:B$143,B5)</f>
        <v>0</v>
      </c>
      <c r="D5" s="270" t="s">
        <v>142</v>
      </c>
      <c r="E5" s="270"/>
      <c r="F5" s="59"/>
      <c r="G5" s="49">
        <f>SUMIFS('Parameters and Sensitivity'!X$5:X$143,'Parameters and Sensitivity'!A$5:A$143,A5,'Parameters and Sensitivity'!B$5:B$143,B5)</f>
        <v>0</v>
      </c>
      <c r="H5" s="49" t="s">
        <v>142</v>
      </c>
      <c r="K5" s="180" t="str">
        <f t="shared" si="0"/>
        <v>Material input in products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</row>
    <row r="6" spans="1:79" ht="12" hidden="1" customHeight="1" x14ac:dyDescent="0.25">
      <c r="A6" s="32" t="s">
        <v>220</v>
      </c>
      <c r="B6" s="33" t="s">
        <v>95</v>
      </c>
      <c r="C6" s="269">
        <f>SUMIFS('Parameters and Sensitivity'!S$5:S$143,'Parameters and Sensitivity'!A$5:A$143,A6,'Parameters and Sensitivity'!B$5:B$143,B6)</f>
        <v>0</v>
      </c>
      <c r="D6" s="270" t="s">
        <v>142</v>
      </c>
      <c r="E6" s="270"/>
      <c r="F6" s="59"/>
      <c r="G6" s="49">
        <f>SUMIFS('Parameters and Sensitivity'!X$5:X$143,'Parameters and Sensitivity'!A$5:A$143,A6,'Parameters and Sensitivity'!B$5:B$143,B6)</f>
        <v>0</v>
      </c>
      <c r="H6" s="49" t="s">
        <v>142</v>
      </c>
      <c r="K6" s="180" t="str">
        <f t="shared" si="0"/>
        <v>Material input in products</v>
      </c>
      <c r="L6" s="180"/>
    </row>
    <row r="7" spans="1:79" ht="12" hidden="1" customHeight="1" x14ac:dyDescent="0.25">
      <c r="A7" s="32" t="s">
        <v>220</v>
      </c>
      <c r="B7" s="33" t="s">
        <v>100</v>
      </c>
      <c r="C7" s="269">
        <f>SUMIFS('Parameters and Sensitivity'!S$5:S$143,'Parameters and Sensitivity'!A$5:A$143,A7,'Parameters and Sensitivity'!B$5:B$143,B7)</f>
        <v>0</v>
      </c>
      <c r="D7" s="270" t="s">
        <v>142</v>
      </c>
      <c r="E7" s="270"/>
      <c r="F7" s="59"/>
      <c r="G7" s="49">
        <f>SUMIFS('Parameters and Sensitivity'!X$5:X$143,'Parameters and Sensitivity'!A$5:A$143,A7,'Parameters and Sensitivity'!B$5:B$143,B7)</f>
        <v>0</v>
      </c>
      <c r="H7" s="49" t="s">
        <v>142</v>
      </c>
      <c r="K7" s="180" t="str">
        <f t="shared" si="0"/>
        <v>Material input in products</v>
      </c>
      <c r="L7" s="180"/>
    </row>
    <row r="8" spans="1:79" ht="12" hidden="1" customHeight="1" x14ac:dyDescent="0.25">
      <c r="A8" s="32" t="s">
        <v>220</v>
      </c>
      <c r="B8" s="33" t="s">
        <v>99</v>
      </c>
      <c r="C8" s="269">
        <f>SUMIFS('Parameters and Sensitivity'!S$5:S$143,'Parameters and Sensitivity'!A$5:A$143,A8,'Parameters and Sensitivity'!B$5:B$143,B8)</f>
        <v>0</v>
      </c>
      <c r="D8" s="270" t="s">
        <v>142</v>
      </c>
      <c r="E8" s="270"/>
      <c r="F8" s="59"/>
      <c r="G8" s="49">
        <f>SUMIFS('Parameters and Sensitivity'!X$5:X$143,'Parameters and Sensitivity'!A$5:A$143,A8,'Parameters and Sensitivity'!B$5:B$143,B8)</f>
        <v>0</v>
      </c>
      <c r="H8" s="49" t="s">
        <v>142</v>
      </c>
      <c r="K8" s="180" t="str">
        <f t="shared" si="0"/>
        <v>Material input in products</v>
      </c>
      <c r="L8" s="180"/>
    </row>
    <row r="9" spans="1:79" ht="12" hidden="1" customHeight="1" x14ac:dyDescent="0.25">
      <c r="A9" s="32" t="s">
        <v>220</v>
      </c>
      <c r="B9" s="31" t="s">
        <v>180</v>
      </c>
      <c r="C9" s="269">
        <f>SUMIFS('Parameters and Sensitivity'!S$5:S$143,'Parameters and Sensitivity'!A$5:A$143,A9,'Parameters and Sensitivity'!B$5:B$143,B9)</f>
        <v>0</v>
      </c>
      <c r="D9" s="270" t="s">
        <v>142</v>
      </c>
      <c r="E9" s="270"/>
      <c r="F9" s="59"/>
      <c r="G9" s="49">
        <f>SUMIFS('Parameters and Sensitivity'!X$5:X$143,'Parameters and Sensitivity'!A$5:A$143,A9,'Parameters and Sensitivity'!B$5:B$143,B9)</f>
        <v>0</v>
      </c>
      <c r="H9" s="49" t="s">
        <v>142</v>
      </c>
      <c r="K9" s="180" t="str">
        <f t="shared" si="0"/>
        <v>Material input in products</v>
      </c>
      <c r="L9" s="180"/>
    </row>
    <row r="10" spans="1:79" ht="12" hidden="1" customHeight="1" x14ac:dyDescent="0.25">
      <c r="A10" s="32" t="s">
        <v>220</v>
      </c>
      <c r="B10" s="31" t="s">
        <v>140</v>
      </c>
      <c r="C10" s="269">
        <f>SUMIFS('Parameters and Sensitivity'!S$5:S$143,'Parameters and Sensitivity'!A$5:A$143,A10,'Parameters and Sensitivity'!B$5:B$143,B10)</f>
        <v>0</v>
      </c>
      <c r="D10" s="270" t="s">
        <v>142</v>
      </c>
      <c r="E10" s="270"/>
      <c r="F10" s="59"/>
      <c r="G10" s="49">
        <f>SUMIFS('Parameters and Sensitivity'!X$5:X$143,'Parameters and Sensitivity'!A$5:A$143,A10,'Parameters and Sensitivity'!B$5:B$143,B10)</f>
        <v>0</v>
      </c>
      <c r="H10" s="49" t="s">
        <v>142</v>
      </c>
      <c r="K10" s="180" t="str">
        <f t="shared" si="0"/>
        <v>Material input in products</v>
      </c>
      <c r="L10" s="180"/>
    </row>
    <row r="11" spans="1:79" ht="12" hidden="1" customHeight="1" x14ac:dyDescent="0.25">
      <c r="A11" s="32" t="s">
        <v>220</v>
      </c>
      <c r="B11" s="33" t="s">
        <v>126</v>
      </c>
      <c r="C11" s="269">
        <f>SUMIFS('Parameters and Sensitivity'!S$5:S$143,'Parameters and Sensitivity'!A$5:A$143,A11,'Parameters and Sensitivity'!B$5:B$143,B11)</f>
        <v>0</v>
      </c>
      <c r="D11" s="270" t="s">
        <v>142</v>
      </c>
      <c r="E11" s="270"/>
      <c r="F11" s="59"/>
      <c r="G11" s="49">
        <f>SUMIFS('Parameters and Sensitivity'!X$5:X$143,'Parameters and Sensitivity'!A$5:A$143,A11,'Parameters and Sensitivity'!B$5:B$143,B11)</f>
        <v>0</v>
      </c>
      <c r="H11" s="49" t="s">
        <v>142</v>
      </c>
      <c r="K11" s="180" t="str">
        <f t="shared" si="0"/>
        <v>Material input in products</v>
      </c>
      <c r="L11" s="180"/>
    </row>
    <row r="12" spans="1:79" ht="12" hidden="1" customHeight="1" x14ac:dyDescent="0.25">
      <c r="A12" s="32" t="s">
        <v>220</v>
      </c>
      <c r="B12" s="33" t="s">
        <v>97</v>
      </c>
      <c r="C12" s="269">
        <f>SUMIFS('Parameters and Sensitivity'!S$5:S$143,'Parameters and Sensitivity'!A$5:A$143,A12,'Parameters and Sensitivity'!B$5:B$143,B12)</f>
        <v>0</v>
      </c>
      <c r="D12" s="270" t="s">
        <v>142</v>
      </c>
      <c r="E12" s="270"/>
      <c r="F12" s="59"/>
      <c r="G12" s="49">
        <f>SUMIFS('Parameters and Sensitivity'!X$5:X$143,'Parameters and Sensitivity'!A$5:A$143,A12,'Parameters and Sensitivity'!B$5:B$143,B12)</f>
        <v>0</v>
      </c>
      <c r="H12" s="49" t="s">
        <v>142</v>
      </c>
      <c r="K12" s="180" t="str">
        <f t="shared" si="0"/>
        <v>Material input in products</v>
      </c>
      <c r="L12" s="180"/>
    </row>
    <row r="13" spans="1:79" ht="12" hidden="1" customHeight="1" x14ac:dyDescent="0.25">
      <c r="A13" s="32" t="s">
        <v>220</v>
      </c>
      <c r="B13" s="33" t="s">
        <v>98</v>
      </c>
      <c r="C13" s="269">
        <f>SUMIFS('Parameters and Sensitivity'!S$5:S$143,'Parameters and Sensitivity'!A$5:A$143,A13,'Parameters and Sensitivity'!B$5:B$143,B13)</f>
        <v>0</v>
      </c>
      <c r="D13" s="270" t="s">
        <v>142</v>
      </c>
      <c r="E13" s="270"/>
      <c r="F13" s="59"/>
      <c r="G13" s="49">
        <f>SUMIFS('Parameters and Sensitivity'!X$5:X$143,'Parameters and Sensitivity'!A$5:A$143,A13,'Parameters and Sensitivity'!B$5:B$143,B13)</f>
        <v>0</v>
      </c>
      <c r="H13" s="49" t="s">
        <v>142</v>
      </c>
      <c r="K13" s="180" t="str">
        <f t="shared" si="0"/>
        <v>Material input in products</v>
      </c>
      <c r="L13" s="180"/>
    </row>
    <row r="14" spans="1:79" ht="12" hidden="1" customHeight="1" x14ac:dyDescent="0.25">
      <c r="A14" s="32" t="s">
        <v>220</v>
      </c>
      <c r="B14" s="33" t="s">
        <v>109</v>
      </c>
      <c r="C14" s="269">
        <f>SUMIFS('Parameters and Sensitivity'!S$5:S$143,'Parameters and Sensitivity'!A$5:A$143,A14,'Parameters and Sensitivity'!B$5:B$143,B14)</f>
        <v>0</v>
      </c>
      <c r="D14" s="270" t="s">
        <v>142</v>
      </c>
      <c r="E14" s="270"/>
      <c r="F14" s="59"/>
      <c r="G14" s="49">
        <f>SUMIFS('Parameters and Sensitivity'!X$5:X$143,'Parameters and Sensitivity'!A$5:A$143,A14,'Parameters and Sensitivity'!B$5:B$143,B14)</f>
        <v>0</v>
      </c>
      <c r="H14" s="49" t="s">
        <v>142</v>
      </c>
      <c r="K14" s="180" t="str">
        <f t="shared" si="0"/>
        <v>Material input in products</v>
      </c>
      <c r="L14" s="180"/>
    </row>
    <row r="15" spans="1:79" ht="12" hidden="1" customHeight="1" x14ac:dyDescent="0.25">
      <c r="A15" s="32" t="s">
        <v>220</v>
      </c>
      <c r="B15" s="31" t="s">
        <v>110</v>
      </c>
      <c r="C15" s="269">
        <f>SUMIFS('Parameters and Sensitivity'!S$5:S$143,'Parameters and Sensitivity'!A$5:A$143,A15,'Parameters and Sensitivity'!B$5:B$143,B15)</f>
        <v>0</v>
      </c>
      <c r="D15" s="270" t="s">
        <v>142</v>
      </c>
      <c r="E15" s="270"/>
      <c r="F15" s="59"/>
      <c r="G15" s="49">
        <f>SUMIFS('Parameters and Sensitivity'!X$5:X$143,'Parameters and Sensitivity'!A$5:A$143,A15,'Parameters and Sensitivity'!B$5:B$143,B15)</f>
        <v>0</v>
      </c>
      <c r="H15" s="49" t="s">
        <v>142</v>
      </c>
      <c r="K15" s="180" t="str">
        <f t="shared" si="0"/>
        <v>Material input in products</v>
      </c>
      <c r="L15" s="180"/>
    </row>
    <row r="16" spans="1:79" ht="12" hidden="1" customHeight="1" x14ac:dyDescent="0.25">
      <c r="A16" s="32" t="s">
        <v>220</v>
      </c>
      <c r="B16" s="33" t="s">
        <v>104</v>
      </c>
      <c r="C16" s="269">
        <f>SUMIFS('Parameters and Sensitivity'!S$5:S$143,'Parameters and Sensitivity'!A$5:A$143,A16,'Parameters and Sensitivity'!B$5:B$143,B16)</f>
        <v>0</v>
      </c>
      <c r="D16" s="270" t="s">
        <v>142</v>
      </c>
      <c r="E16" s="270"/>
      <c r="F16" s="59"/>
      <c r="G16" s="49">
        <f>SUMIFS('Parameters and Sensitivity'!X$5:X$143,'Parameters and Sensitivity'!A$5:A$143,A16,'Parameters and Sensitivity'!B$5:B$143,B16)</f>
        <v>0</v>
      </c>
      <c r="H16" s="49" t="s">
        <v>142</v>
      </c>
      <c r="K16" s="180" t="str">
        <f t="shared" si="0"/>
        <v>Material input in products</v>
      </c>
      <c r="L16" s="180"/>
    </row>
    <row r="17" spans="1:12" ht="12" hidden="1" customHeight="1" x14ac:dyDescent="0.25">
      <c r="A17" s="32" t="s">
        <v>220</v>
      </c>
      <c r="B17" s="31" t="s">
        <v>103</v>
      </c>
      <c r="C17" s="269">
        <f>SUMIFS('Parameters and Sensitivity'!S$5:S$143,'Parameters and Sensitivity'!A$5:A$143,A17,'Parameters and Sensitivity'!B$5:B$143,B17)</f>
        <v>0</v>
      </c>
      <c r="D17" s="270" t="s">
        <v>142</v>
      </c>
      <c r="E17" s="270"/>
      <c r="F17" s="59"/>
      <c r="G17" s="49">
        <f>SUMIFS('Parameters and Sensitivity'!X$5:X$143,'Parameters and Sensitivity'!A$5:A$143,A17,'Parameters and Sensitivity'!B$5:B$143,B17)</f>
        <v>0</v>
      </c>
      <c r="H17" s="49" t="s">
        <v>142</v>
      </c>
      <c r="K17" s="180" t="str">
        <f t="shared" si="0"/>
        <v>Material input in products</v>
      </c>
      <c r="L17" s="180"/>
    </row>
    <row r="18" spans="1:12" ht="12" hidden="1" customHeight="1" x14ac:dyDescent="0.25">
      <c r="A18" s="32" t="s">
        <v>220</v>
      </c>
      <c r="B18" s="31" t="s">
        <v>108</v>
      </c>
      <c r="C18" s="269">
        <f>SUMIFS('Parameters and Sensitivity'!S$5:S$143,'Parameters and Sensitivity'!A$5:A$143,A18,'Parameters and Sensitivity'!B$5:B$143,B18)</f>
        <v>0</v>
      </c>
      <c r="D18" s="270" t="s">
        <v>142</v>
      </c>
      <c r="E18" s="270"/>
      <c r="F18" s="59"/>
      <c r="G18" s="49">
        <f>SUMIFS('Parameters and Sensitivity'!X$5:X$143,'Parameters and Sensitivity'!A$5:A$143,A18,'Parameters and Sensitivity'!B$5:B$143,B18)</f>
        <v>0</v>
      </c>
      <c r="H18" s="49" t="s">
        <v>142</v>
      </c>
      <c r="K18" s="180" t="str">
        <f t="shared" si="0"/>
        <v>Material input in products</v>
      </c>
      <c r="L18" s="180"/>
    </row>
    <row r="19" spans="1:12" ht="12" hidden="1" customHeight="1" x14ac:dyDescent="0.25">
      <c r="A19" s="32" t="s">
        <v>220</v>
      </c>
      <c r="B19" s="33" t="s">
        <v>107</v>
      </c>
      <c r="C19" s="269">
        <f>SUMIFS('Parameters and Sensitivity'!S$5:S$143,'Parameters and Sensitivity'!A$5:A$143,A19,'Parameters and Sensitivity'!B$5:B$143,B19)</f>
        <v>0</v>
      </c>
      <c r="D19" s="270" t="s">
        <v>142</v>
      </c>
      <c r="E19" s="270"/>
      <c r="F19" s="59"/>
      <c r="G19" s="49">
        <f>SUMIFS('Parameters and Sensitivity'!X$5:X$143,'Parameters and Sensitivity'!A$5:A$143,A19,'Parameters and Sensitivity'!B$5:B$143,B19)</f>
        <v>0</v>
      </c>
      <c r="H19" s="49" t="s">
        <v>142</v>
      </c>
      <c r="K19" s="180" t="str">
        <f t="shared" si="0"/>
        <v>Material input in products</v>
      </c>
      <c r="L19" s="180"/>
    </row>
    <row r="20" spans="1:12" ht="12" hidden="1" customHeight="1" x14ac:dyDescent="0.25">
      <c r="A20" s="32" t="s">
        <v>220</v>
      </c>
      <c r="B20" s="31" t="s">
        <v>181</v>
      </c>
      <c r="C20" s="269">
        <f>SUMIFS('Parameters and Sensitivity'!S$5:S$143,'Parameters and Sensitivity'!A$5:A$143,A20,'Parameters and Sensitivity'!B$5:B$143,B20)</f>
        <v>0</v>
      </c>
      <c r="D20" s="270" t="s">
        <v>142</v>
      </c>
      <c r="E20" s="270"/>
      <c r="F20" s="59"/>
      <c r="G20" s="49">
        <f>SUMIFS('Parameters and Sensitivity'!X$5:X$143,'Parameters and Sensitivity'!A$5:A$143,A20,'Parameters and Sensitivity'!B$5:B$143,B20)</f>
        <v>0</v>
      </c>
      <c r="H20" s="49" t="s">
        <v>142</v>
      </c>
      <c r="K20" s="180" t="str">
        <f t="shared" si="0"/>
        <v>Material input in products</v>
      </c>
      <c r="L20" s="180"/>
    </row>
    <row r="21" spans="1:12" ht="12" hidden="1" customHeight="1" x14ac:dyDescent="0.25">
      <c r="A21" s="32" t="s">
        <v>220</v>
      </c>
      <c r="B21" s="31" t="s">
        <v>141</v>
      </c>
      <c r="C21" s="269">
        <f>SUMIFS('Parameters and Sensitivity'!S$5:S$143,'Parameters and Sensitivity'!A$5:A$143,A21,'Parameters and Sensitivity'!B$5:B$143,B21)</f>
        <v>0</v>
      </c>
      <c r="D21" s="270" t="s">
        <v>142</v>
      </c>
      <c r="E21" s="270"/>
      <c r="F21" s="59"/>
      <c r="G21" s="49">
        <f>SUMIFS('Parameters and Sensitivity'!X$5:X$143,'Parameters and Sensitivity'!A$5:A$143,A21,'Parameters and Sensitivity'!B$5:B$143,B21)</f>
        <v>0</v>
      </c>
      <c r="H21" s="49" t="s">
        <v>142</v>
      </c>
      <c r="K21" s="180" t="str">
        <f t="shared" si="0"/>
        <v>Material input in products</v>
      </c>
      <c r="L21" s="180"/>
    </row>
    <row r="22" spans="1:12" s="54" customFormat="1" ht="12" hidden="1" customHeight="1" x14ac:dyDescent="0.25">
      <c r="A22" s="32" t="s">
        <v>220</v>
      </c>
      <c r="B22" s="33" t="s">
        <v>127</v>
      </c>
      <c r="C22" s="269">
        <f>SUMIFS('Parameters and Sensitivity'!S$5:S$143,'Parameters and Sensitivity'!A$5:A$143,A22,'Parameters and Sensitivity'!B$5:B$143,B22)</f>
        <v>0</v>
      </c>
      <c r="D22" s="270" t="s">
        <v>142</v>
      </c>
      <c r="E22" s="270"/>
      <c r="F22" s="59"/>
      <c r="G22" s="49">
        <f>SUMIFS('Parameters and Sensitivity'!X$5:X$143,'Parameters and Sensitivity'!A$5:A$143,A22,'Parameters and Sensitivity'!B$5:B$143,B22)</f>
        <v>0</v>
      </c>
      <c r="H22" s="49" t="s">
        <v>142</v>
      </c>
      <c r="I22" s="49"/>
      <c r="J22" s="49"/>
      <c r="K22" s="180" t="str">
        <f t="shared" si="0"/>
        <v>Material input in products</v>
      </c>
      <c r="L22" s="180"/>
    </row>
    <row r="23" spans="1:12" ht="12" hidden="1" customHeight="1" x14ac:dyDescent="0.25">
      <c r="A23" s="32" t="s">
        <v>220</v>
      </c>
      <c r="B23" s="31" t="s">
        <v>105</v>
      </c>
      <c r="C23" s="269">
        <f>SUMIFS('Parameters and Sensitivity'!S$5:S$143,'Parameters and Sensitivity'!A$5:A$143,A23,'Parameters and Sensitivity'!B$5:B$143,B23)</f>
        <v>0</v>
      </c>
      <c r="D23" s="270" t="s">
        <v>142</v>
      </c>
      <c r="E23" s="270"/>
      <c r="F23" s="59"/>
      <c r="G23" s="49">
        <f>SUMIFS('Parameters and Sensitivity'!X$5:X$143,'Parameters and Sensitivity'!A$5:A$143,A23,'Parameters and Sensitivity'!B$5:B$143,B23)</f>
        <v>0</v>
      </c>
      <c r="H23" s="49" t="s">
        <v>142</v>
      </c>
      <c r="K23" s="180" t="str">
        <f t="shared" si="0"/>
        <v>Material input in products</v>
      </c>
      <c r="L23" s="180"/>
    </row>
    <row r="24" spans="1:12" ht="12" hidden="1" customHeight="1" x14ac:dyDescent="0.25">
      <c r="A24" s="32" t="s">
        <v>220</v>
      </c>
      <c r="B24" s="33" t="s">
        <v>106</v>
      </c>
      <c r="C24" s="269">
        <f>SUMIFS('Parameters and Sensitivity'!S$5:S$143,'Parameters and Sensitivity'!A$5:A$143,A24,'Parameters and Sensitivity'!B$5:B$143,B24)</f>
        <v>0</v>
      </c>
      <c r="D24" s="270" t="s">
        <v>142</v>
      </c>
      <c r="E24" s="270"/>
      <c r="F24" s="59"/>
      <c r="G24" s="49">
        <f>SUMIFS('Parameters and Sensitivity'!X$5:X$143,'Parameters and Sensitivity'!A$5:A$143,A24,'Parameters and Sensitivity'!B$5:B$143,B24)</f>
        <v>0</v>
      </c>
      <c r="H24" s="49" t="s">
        <v>142</v>
      </c>
      <c r="K24" s="180" t="str">
        <f t="shared" si="0"/>
        <v>Material input in products</v>
      </c>
      <c r="L24" s="180"/>
    </row>
    <row r="25" spans="1:12" ht="12" hidden="1" customHeight="1" x14ac:dyDescent="0.25">
      <c r="A25" s="32" t="s">
        <v>220</v>
      </c>
      <c r="B25" s="31" t="s">
        <v>61</v>
      </c>
      <c r="C25" s="269">
        <f>SUMIFS('Parameters and Sensitivity'!S$5:S$143,'Parameters and Sensitivity'!A$5:A$143,A25,'Parameters and Sensitivity'!B$5:B$143,B25)</f>
        <v>0</v>
      </c>
      <c r="D25" s="270" t="s">
        <v>142</v>
      </c>
      <c r="E25" s="270"/>
      <c r="F25" s="59"/>
      <c r="G25" s="49">
        <f>SUMIFS('Parameters and Sensitivity'!X$5:X$143,'Parameters and Sensitivity'!A$5:A$143,A25,'Parameters and Sensitivity'!B$5:B$143,B25)</f>
        <v>0</v>
      </c>
      <c r="H25" s="49" t="s">
        <v>142</v>
      </c>
      <c r="K25" s="180" t="str">
        <f t="shared" si="0"/>
        <v>Material input in products</v>
      </c>
      <c r="L25" s="180"/>
    </row>
    <row r="26" spans="1:12" ht="12" hidden="1" customHeight="1" x14ac:dyDescent="0.25">
      <c r="A26" s="32" t="s">
        <v>220</v>
      </c>
      <c r="B26" s="31" t="s">
        <v>62</v>
      </c>
      <c r="C26" s="269">
        <f>SUMIFS('Parameters and Sensitivity'!S$5:S$143,'Parameters and Sensitivity'!A$5:A$143,A26,'Parameters and Sensitivity'!B$5:B$143,B26)</f>
        <v>0</v>
      </c>
      <c r="D26" s="270" t="s">
        <v>142</v>
      </c>
      <c r="E26" s="270"/>
      <c r="F26" s="59"/>
      <c r="G26" s="49">
        <f>SUMIFS('Parameters and Sensitivity'!X$5:X$143,'Parameters and Sensitivity'!A$5:A$143,A26,'Parameters and Sensitivity'!B$5:B$143,B26)</f>
        <v>0</v>
      </c>
      <c r="H26" s="49" t="s">
        <v>142</v>
      </c>
      <c r="K26" s="180" t="str">
        <f t="shared" si="0"/>
        <v>Material input in products</v>
      </c>
      <c r="L26" s="180"/>
    </row>
    <row r="27" spans="1:12" ht="12" hidden="1" customHeight="1" x14ac:dyDescent="0.25">
      <c r="A27" s="32" t="s">
        <v>220</v>
      </c>
      <c r="B27" s="33" t="s">
        <v>55</v>
      </c>
      <c r="C27" s="269">
        <f>SUMIFS('Parameters and Sensitivity'!S$5:S$143,'Parameters and Sensitivity'!A$5:A$143,A27,'Parameters and Sensitivity'!B$5:B$143,B27)</f>
        <v>0</v>
      </c>
      <c r="D27" s="270" t="s">
        <v>142</v>
      </c>
      <c r="E27" s="270"/>
      <c r="F27" s="59"/>
      <c r="G27" s="49">
        <f>SUMIFS('Parameters and Sensitivity'!X$5:X$143,'Parameters and Sensitivity'!A$5:A$143,A27,'Parameters and Sensitivity'!B$5:B$143,B27)</f>
        <v>0</v>
      </c>
      <c r="H27" s="49" t="s">
        <v>142</v>
      </c>
      <c r="K27" s="180" t="str">
        <f t="shared" si="0"/>
        <v>Material input in products</v>
      </c>
      <c r="L27" s="180"/>
    </row>
    <row r="28" spans="1:12" ht="12" hidden="1" customHeight="1" x14ac:dyDescent="0.25">
      <c r="A28" s="32" t="s">
        <v>220</v>
      </c>
      <c r="B28" s="31" t="s">
        <v>60</v>
      </c>
      <c r="C28" s="269">
        <f>SUMIFS('Parameters and Sensitivity'!S$5:S$143,'Parameters and Sensitivity'!A$5:A$143,A28,'Parameters and Sensitivity'!B$5:B$143,B28)</f>
        <v>0</v>
      </c>
      <c r="D28" s="270" t="s">
        <v>142</v>
      </c>
      <c r="E28" s="270"/>
      <c r="F28" s="59"/>
      <c r="G28" s="49">
        <f>SUMIFS('Parameters and Sensitivity'!X$5:X$143,'Parameters and Sensitivity'!A$5:A$143,A28,'Parameters and Sensitivity'!B$5:B$143,B28)</f>
        <v>0</v>
      </c>
      <c r="H28" s="49" t="s">
        <v>142</v>
      </c>
      <c r="K28" s="180" t="str">
        <f t="shared" si="0"/>
        <v>Material input in products</v>
      </c>
      <c r="L28" s="180"/>
    </row>
    <row r="29" spans="1:12" ht="12" hidden="1" customHeight="1" x14ac:dyDescent="0.25">
      <c r="A29" s="32" t="s">
        <v>220</v>
      </c>
      <c r="B29" s="33" t="s">
        <v>135</v>
      </c>
      <c r="C29" s="269">
        <f>SUMIFS('Parameters and Sensitivity'!S$5:S$143,'Parameters and Sensitivity'!A$5:A$143,A29,'Parameters and Sensitivity'!B$5:B$143,B29)</f>
        <v>0</v>
      </c>
      <c r="D29" s="270" t="s">
        <v>142</v>
      </c>
      <c r="E29" s="270"/>
      <c r="F29" s="59"/>
      <c r="G29" s="49">
        <f>SUMIFS('Parameters and Sensitivity'!X$5:X$143,'Parameters and Sensitivity'!A$5:A$143,A29,'Parameters and Sensitivity'!B$5:B$143,B29)</f>
        <v>0</v>
      </c>
      <c r="H29" s="49" t="s">
        <v>142</v>
      </c>
      <c r="K29" s="180" t="str">
        <f t="shared" si="0"/>
        <v>Material input in products</v>
      </c>
      <c r="L29" s="180"/>
    </row>
    <row r="30" spans="1:12" ht="12" hidden="1" customHeight="1" x14ac:dyDescent="0.25">
      <c r="A30" s="32" t="s">
        <v>220</v>
      </c>
      <c r="B30" s="31" t="s">
        <v>121</v>
      </c>
      <c r="C30" s="269">
        <f>SUMIFS('Parameters and Sensitivity'!S$5:S$143,'Parameters and Sensitivity'!A$5:A$143,A30,'Parameters and Sensitivity'!B$5:B$143,B30)</f>
        <v>0</v>
      </c>
      <c r="D30" s="270" t="s">
        <v>142</v>
      </c>
      <c r="E30" s="270"/>
      <c r="F30" s="59"/>
      <c r="G30" s="49">
        <f>SUMIFS('Parameters and Sensitivity'!X$5:X$143,'Parameters and Sensitivity'!A$5:A$143,A30,'Parameters and Sensitivity'!B$5:B$143,B30)</f>
        <v>0</v>
      </c>
      <c r="H30" s="49" t="s">
        <v>142</v>
      </c>
      <c r="K30" s="180" t="str">
        <f t="shared" si="0"/>
        <v>Material input in products</v>
      </c>
      <c r="L30" s="180"/>
    </row>
    <row r="31" spans="1:12" ht="12" hidden="1" customHeight="1" x14ac:dyDescent="0.25">
      <c r="A31" s="32" t="s">
        <v>220</v>
      </c>
      <c r="B31" s="33" t="s">
        <v>57</v>
      </c>
      <c r="C31" s="269">
        <f>SUMIFS('Parameters and Sensitivity'!S$5:S$143,'Parameters and Sensitivity'!A$5:A$143,A31,'Parameters and Sensitivity'!B$5:B$143,B31)</f>
        <v>0</v>
      </c>
      <c r="D31" s="270" t="s">
        <v>142</v>
      </c>
      <c r="E31" s="270"/>
      <c r="F31" s="59"/>
      <c r="G31" s="49">
        <f>SUMIFS('Parameters and Sensitivity'!X$5:X$143,'Parameters and Sensitivity'!A$5:A$143,A31,'Parameters and Sensitivity'!B$5:B$143,B31)</f>
        <v>0</v>
      </c>
      <c r="H31" s="49" t="s">
        <v>142</v>
      </c>
      <c r="K31" s="180" t="str">
        <f t="shared" si="0"/>
        <v>Material input in products</v>
      </c>
      <c r="L31" s="180"/>
    </row>
    <row r="32" spans="1:12" ht="12" hidden="1" customHeight="1" x14ac:dyDescent="0.25">
      <c r="A32" s="32" t="s">
        <v>220</v>
      </c>
      <c r="B32" s="31" t="s">
        <v>58</v>
      </c>
      <c r="C32" s="269">
        <f>SUMIFS('Parameters and Sensitivity'!S$5:S$143,'Parameters and Sensitivity'!A$5:A$143,A32,'Parameters and Sensitivity'!B$5:B$143,B32)</f>
        <v>0</v>
      </c>
      <c r="D32" s="270" t="s">
        <v>142</v>
      </c>
      <c r="E32" s="270"/>
      <c r="F32" s="59"/>
      <c r="G32" s="49">
        <f>SUMIFS('Parameters and Sensitivity'!X$5:X$143,'Parameters and Sensitivity'!A$5:A$143,A32,'Parameters and Sensitivity'!B$5:B$143,B32)</f>
        <v>0</v>
      </c>
      <c r="H32" s="49" t="s">
        <v>142</v>
      </c>
      <c r="K32" s="180" t="str">
        <f t="shared" si="0"/>
        <v>Material input in products</v>
      </c>
      <c r="L32" s="180"/>
    </row>
    <row r="33" spans="1:12" ht="12" hidden="1" customHeight="1" x14ac:dyDescent="0.25">
      <c r="A33" s="32" t="s">
        <v>220</v>
      </c>
      <c r="B33" s="31" t="s">
        <v>93</v>
      </c>
      <c r="C33" s="269">
        <f>SUMIFS('Parameters and Sensitivity'!S$5:S$143,'Parameters and Sensitivity'!A$5:A$143,A33,'Parameters and Sensitivity'!B$5:B$143,B33)</f>
        <v>0</v>
      </c>
      <c r="D33" s="270" t="s">
        <v>142</v>
      </c>
      <c r="E33" s="270"/>
      <c r="F33" s="59"/>
      <c r="G33" s="49">
        <f>SUMIFS('Parameters and Sensitivity'!X$5:X$143,'Parameters and Sensitivity'!A$5:A$143,A33,'Parameters and Sensitivity'!B$5:B$143,B33)</f>
        <v>0</v>
      </c>
      <c r="H33" s="49" t="s">
        <v>142</v>
      </c>
      <c r="K33" s="180" t="str">
        <f t="shared" si="0"/>
        <v>Material input in products</v>
      </c>
      <c r="L33" s="180"/>
    </row>
    <row r="34" spans="1:12" ht="12" hidden="1" customHeight="1" x14ac:dyDescent="0.25">
      <c r="A34" s="32" t="s">
        <v>220</v>
      </c>
      <c r="B34" s="33" t="s">
        <v>94</v>
      </c>
      <c r="C34" s="269">
        <f>SUMIFS('Parameters and Sensitivity'!S$5:S$143,'Parameters and Sensitivity'!A$5:A$143,A34,'Parameters and Sensitivity'!B$5:B$143,B34)</f>
        <v>0</v>
      </c>
      <c r="D34" s="270" t="s">
        <v>142</v>
      </c>
      <c r="E34" s="270"/>
      <c r="F34" s="59"/>
      <c r="G34" s="49">
        <f>SUMIFS('Parameters and Sensitivity'!X$5:X$143,'Parameters and Sensitivity'!A$5:A$143,A34,'Parameters and Sensitivity'!B$5:B$143,B34)</f>
        <v>0</v>
      </c>
      <c r="H34" s="49" t="s">
        <v>142</v>
      </c>
      <c r="K34" s="180" t="str">
        <f t="shared" si="0"/>
        <v>Material input in products</v>
      </c>
      <c r="L34" s="180"/>
    </row>
    <row r="35" spans="1:12" ht="12" hidden="1" customHeight="1" x14ac:dyDescent="0.25">
      <c r="A35" s="31" t="s">
        <v>220</v>
      </c>
      <c r="B35" s="33" t="s">
        <v>88</v>
      </c>
      <c r="C35" s="269">
        <f>SUMIFS('Parameters and Sensitivity'!S$5:S$143,'Parameters and Sensitivity'!A$5:A$143,A35,'Parameters and Sensitivity'!B$5:B$143,B35)</f>
        <v>0</v>
      </c>
      <c r="D35" s="270" t="s">
        <v>142</v>
      </c>
      <c r="E35" s="270"/>
      <c r="F35" s="59"/>
      <c r="G35" s="49">
        <f>SUMIFS('Parameters and Sensitivity'!X$5:X$143,'Parameters and Sensitivity'!A$5:A$143,A35,'Parameters and Sensitivity'!B$5:B$143,B35)</f>
        <v>0</v>
      </c>
      <c r="H35" s="49" t="s">
        <v>142</v>
      </c>
      <c r="K35" s="180" t="str">
        <f t="shared" ref="K35:K66" si="1">A35</f>
        <v>Material input in products</v>
      </c>
      <c r="L35" s="180"/>
    </row>
    <row r="36" spans="1:12" ht="12" hidden="1" customHeight="1" x14ac:dyDescent="0.25">
      <c r="A36" s="31" t="s">
        <v>220</v>
      </c>
      <c r="B36" s="31" t="s">
        <v>87</v>
      </c>
      <c r="C36" s="269">
        <f>SUMIFS('Parameters and Sensitivity'!S$5:S$143,'Parameters and Sensitivity'!A$5:A$143,A36,'Parameters and Sensitivity'!B$5:B$143,B36)</f>
        <v>0</v>
      </c>
      <c r="D36" s="270" t="s">
        <v>142</v>
      </c>
      <c r="E36" s="270"/>
      <c r="F36" s="59"/>
      <c r="G36" s="49">
        <f>SUMIFS('Parameters and Sensitivity'!X$5:X$143,'Parameters and Sensitivity'!A$5:A$143,A36,'Parameters and Sensitivity'!B$5:B$143,B36)</f>
        <v>0</v>
      </c>
      <c r="H36" s="49" t="s">
        <v>142</v>
      </c>
      <c r="K36" s="180" t="str">
        <f t="shared" si="1"/>
        <v>Material input in products</v>
      </c>
      <c r="L36" s="180"/>
    </row>
    <row r="37" spans="1:12" ht="12" hidden="1" customHeight="1" x14ac:dyDescent="0.25">
      <c r="A37" s="31" t="s">
        <v>220</v>
      </c>
      <c r="B37" s="33" t="s">
        <v>92</v>
      </c>
      <c r="C37" s="269">
        <f>SUMIFS('Parameters and Sensitivity'!S$5:S$143,'Parameters and Sensitivity'!A$5:A$143,A37,'Parameters and Sensitivity'!B$5:B$143,B37)</f>
        <v>0</v>
      </c>
      <c r="D37" s="270" t="s">
        <v>142</v>
      </c>
      <c r="E37" s="270"/>
      <c r="F37" s="59"/>
      <c r="G37" s="49">
        <f>SUMIFS('Parameters and Sensitivity'!X$5:X$143,'Parameters and Sensitivity'!A$5:A$143,A37,'Parameters and Sensitivity'!B$5:B$143,B37)</f>
        <v>0</v>
      </c>
      <c r="H37" s="49" t="s">
        <v>142</v>
      </c>
      <c r="K37" s="180" t="str">
        <f t="shared" si="1"/>
        <v>Material input in products</v>
      </c>
      <c r="L37" s="180"/>
    </row>
    <row r="38" spans="1:12" ht="12" hidden="1" customHeight="1" x14ac:dyDescent="0.25">
      <c r="A38" s="31" t="s">
        <v>220</v>
      </c>
      <c r="B38" s="31" t="s">
        <v>91</v>
      </c>
      <c r="C38" s="269">
        <f>SUMIFS('Parameters and Sensitivity'!S$5:S$143,'Parameters and Sensitivity'!A$5:A$143,A38,'Parameters and Sensitivity'!B$5:B$143,B38)</f>
        <v>0</v>
      </c>
      <c r="D38" s="270" t="s">
        <v>142</v>
      </c>
      <c r="E38" s="270"/>
      <c r="F38" s="59"/>
      <c r="G38" s="49">
        <f>SUMIFS('Parameters and Sensitivity'!X$5:X$143,'Parameters and Sensitivity'!A$5:A$143,A38,'Parameters and Sensitivity'!B$5:B$143,B38)</f>
        <v>0</v>
      </c>
      <c r="H38" s="49" t="s">
        <v>142</v>
      </c>
      <c r="K38" s="180" t="str">
        <f t="shared" si="1"/>
        <v>Material input in products</v>
      </c>
      <c r="L38" s="180"/>
    </row>
    <row r="39" spans="1:12" ht="12" hidden="1" customHeight="1" x14ac:dyDescent="0.25">
      <c r="A39" s="31" t="s">
        <v>220</v>
      </c>
      <c r="B39" s="31" t="s">
        <v>179</v>
      </c>
      <c r="C39" s="269">
        <f>SUMIFS('Parameters and Sensitivity'!S$5:S$143,'Parameters and Sensitivity'!A$5:A$143,A39,'Parameters and Sensitivity'!B$5:B$143,B39)</f>
        <v>0</v>
      </c>
      <c r="D39" s="270" t="s">
        <v>142</v>
      </c>
      <c r="E39" s="270"/>
      <c r="F39" s="59"/>
      <c r="G39" s="49">
        <f>SUMIFS('Parameters and Sensitivity'!X$5:X$143,'Parameters and Sensitivity'!A$5:A$143,A39,'Parameters and Sensitivity'!B$5:B$143,B39)</f>
        <v>0</v>
      </c>
      <c r="H39" s="49" t="s">
        <v>142</v>
      </c>
      <c r="K39" s="180" t="str">
        <f t="shared" si="1"/>
        <v>Material input in products</v>
      </c>
      <c r="L39" s="180"/>
    </row>
    <row r="40" spans="1:12" ht="12" hidden="1" customHeight="1" x14ac:dyDescent="0.25">
      <c r="A40" s="31" t="s">
        <v>220</v>
      </c>
      <c r="B40" s="33" t="s">
        <v>139</v>
      </c>
      <c r="C40" s="269">
        <f>SUMIFS('Parameters and Sensitivity'!S$5:S$143,'Parameters and Sensitivity'!A$5:A$143,A40,'Parameters and Sensitivity'!B$5:B$143,B40)</f>
        <v>0</v>
      </c>
      <c r="D40" s="270" t="s">
        <v>142</v>
      </c>
      <c r="E40" s="270"/>
      <c r="F40" s="59"/>
      <c r="G40" s="49">
        <f>SUMIFS('Parameters and Sensitivity'!X$5:X$143,'Parameters and Sensitivity'!A$5:A$143,A40,'Parameters and Sensitivity'!B$5:B$143,B40)</f>
        <v>0</v>
      </c>
      <c r="H40" s="49" t="s">
        <v>142</v>
      </c>
      <c r="K40" s="180" t="str">
        <f t="shared" si="1"/>
        <v>Material input in products</v>
      </c>
      <c r="L40" s="180"/>
    </row>
    <row r="41" spans="1:12" ht="12" hidden="1" customHeight="1" x14ac:dyDescent="0.25">
      <c r="A41" s="31" t="s">
        <v>220</v>
      </c>
      <c r="B41" s="31" t="s">
        <v>125</v>
      </c>
      <c r="C41" s="269">
        <f>SUMIFS('Parameters and Sensitivity'!S$5:S$143,'Parameters and Sensitivity'!A$5:A$143,A41,'Parameters and Sensitivity'!B$5:B$143,B41)</f>
        <v>0</v>
      </c>
      <c r="D41" s="270" t="s">
        <v>142</v>
      </c>
      <c r="E41" s="270"/>
      <c r="F41" s="59"/>
      <c r="G41" s="49">
        <f>SUMIFS('Parameters and Sensitivity'!X$5:X$143,'Parameters and Sensitivity'!A$5:A$143,A41,'Parameters and Sensitivity'!B$5:B$143,B41)</f>
        <v>0</v>
      </c>
      <c r="H41" s="49" t="s">
        <v>142</v>
      </c>
      <c r="K41" s="180" t="str">
        <f t="shared" si="1"/>
        <v>Material input in products</v>
      </c>
      <c r="L41" s="180"/>
    </row>
    <row r="42" spans="1:12" ht="12" hidden="1" customHeight="1" x14ac:dyDescent="0.25">
      <c r="A42" s="31" t="s">
        <v>220</v>
      </c>
      <c r="B42" s="31" t="s">
        <v>89</v>
      </c>
      <c r="C42" s="269">
        <f>SUMIFS('Parameters and Sensitivity'!S$5:S$143,'Parameters and Sensitivity'!A$5:A$143,A42,'Parameters and Sensitivity'!B$5:B$143,B42)</f>
        <v>0</v>
      </c>
      <c r="D42" s="270" t="s">
        <v>142</v>
      </c>
      <c r="E42" s="270"/>
      <c r="F42" s="59"/>
      <c r="G42" s="49">
        <f>SUMIFS('Parameters and Sensitivity'!X$5:X$143,'Parameters and Sensitivity'!A$5:A$143,A42,'Parameters and Sensitivity'!B$5:B$143,B42)</f>
        <v>0</v>
      </c>
      <c r="H42" s="49" t="s">
        <v>142</v>
      </c>
      <c r="K42" s="180" t="str">
        <f t="shared" si="1"/>
        <v>Material input in products</v>
      </c>
      <c r="L42" s="180"/>
    </row>
    <row r="43" spans="1:12" ht="12" hidden="1" customHeight="1" x14ac:dyDescent="0.25">
      <c r="A43" s="31" t="s">
        <v>220</v>
      </c>
      <c r="B43" s="33" t="s">
        <v>90</v>
      </c>
      <c r="C43" s="269">
        <f>SUMIFS('Parameters and Sensitivity'!S$5:S$143,'Parameters and Sensitivity'!A$5:A$143,A43,'Parameters and Sensitivity'!B$5:B$143,B43)</f>
        <v>0</v>
      </c>
      <c r="D43" s="270" t="s">
        <v>142</v>
      </c>
      <c r="E43" s="270"/>
      <c r="F43" s="59"/>
      <c r="G43" s="49">
        <f>SUMIFS('Parameters and Sensitivity'!X$5:X$143,'Parameters and Sensitivity'!A$5:A$143,A43,'Parameters and Sensitivity'!B$5:B$143,B43)</f>
        <v>0</v>
      </c>
      <c r="H43" s="49" t="s">
        <v>142</v>
      </c>
      <c r="K43" s="180" t="str">
        <f t="shared" si="1"/>
        <v>Material input in products</v>
      </c>
      <c r="L43" s="180"/>
    </row>
    <row r="44" spans="1:12" ht="12" hidden="1" customHeight="1" x14ac:dyDescent="0.25">
      <c r="A44" s="31" t="s">
        <v>220</v>
      </c>
      <c r="B44" s="31" t="s">
        <v>85</v>
      </c>
      <c r="C44" s="269">
        <f>SUMIFS('Parameters and Sensitivity'!S$5:S$143,'Parameters and Sensitivity'!A$5:A$143,A44,'Parameters and Sensitivity'!B$5:B$143,B44)</f>
        <v>0</v>
      </c>
      <c r="D44" s="270" t="s">
        <v>142</v>
      </c>
      <c r="E44" s="270"/>
      <c r="F44" s="59"/>
      <c r="G44" s="49">
        <f>SUMIFS('Parameters and Sensitivity'!X$5:X$143,'Parameters and Sensitivity'!A$5:A$143,A44,'Parameters and Sensitivity'!B$5:B$143,B44)</f>
        <v>0</v>
      </c>
      <c r="H44" s="49" t="s">
        <v>142</v>
      </c>
      <c r="K44" s="180" t="str">
        <f t="shared" si="1"/>
        <v>Material input in products</v>
      </c>
      <c r="L44" s="180"/>
    </row>
    <row r="45" spans="1:12" ht="12" hidden="1" customHeight="1" x14ac:dyDescent="0.25">
      <c r="A45" s="32" t="s">
        <v>220</v>
      </c>
      <c r="B45" s="33" t="s">
        <v>86</v>
      </c>
      <c r="C45" s="269">
        <f>SUMIFS('Parameters and Sensitivity'!S$5:S$143,'Parameters and Sensitivity'!A$5:A$143,A45,'Parameters and Sensitivity'!B$5:B$143,B45)</f>
        <v>0</v>
      </c>
      <c r="D45" s="270" t="s">
        <v>142</v>
      </c>
      <c r="E45" s="270"/>
      <c r="F45" s="59"/>
      <c r="G45" s="49">
        <f>SUMIFS('Parameters and Sensitivity'!X$5:X$143,'Parameters and Sensitivity'!A$5:A$143,A45,'Parameters and Sensitivity'!B$5:B$143,B45)</f>
        <v>0</v>
      </c>
      <c r="H45" s="49" t="s">
        <v>142</v>
      </c>
      <c r="K45" s="180" t="str">
        <f t="shared" si="1"/>
        <v>Material input in products</v>
      </c>
      <c r="L45" s="180"/>
    </row>
    <row r="46" spans="1:12" ht="12" hidden="1" customHeight="1" x14ac:dyDescent="0.25">
      <c r="A46" s="32" t="s">
        <v>220</v>
      </c>
      <c r="B46" s="33" t="s">
        <v>80</v>
      </c>
      <c r="C46" s="269">
        <f>SUMIFS('Parameters and Sensitivity'!S$5:S$143,'Parameters and Sensitivity'!A$5:A$143,A46,'Parameters and Sensitivity'!B$5:B$143,B46)</f>
        <v>0</v>
      </c>
      <c r="D46" s="270" t="s">
        <v>142</v>
      </c>
      <c r="E46" s="270"/>
      <c r="F46" s="59"/>
      <c r="G46" s="49">
        <f>SUMIFS('Parameters and Sensitivity'!X$5:X$143,'Parameters and Sensitivity'!A$5:A$143,A46,'Parameters and Sensitivity'!B$5:B$143,B46)</f>
        <v>0</v>
      </c>
      <c r="H46" s="49" t="s">
        <v>142</v>
      </c>
      <c r="K46" s="180" t="str">
        <f t="shared" si="1"/>
        <v>Material input in products</v>
      </c>
      <c r="L46" s="180"/>
    </row>
    <row r="47" spans="1:12" ht="12" hidden="1" customHeight="1" x14ac:dyDescent="0.25">
      <c r="A47" s="31" t="s">
        <v>220</v>
      </c>
      <c r="B47" s="33" t="s">
        <v>79</v>
      </c>
      <c r="C47" s="269">
        <f>SUMIFS('Parameters and Sensitivity'!S$5:S$143,'Parameters and Sensitivity'!A$5:A$143,A47,'Parameters and Sensitivity'!B$5:B$143,B47)</f>
        <v>0</v>
      </c>
      <c r="D47" s="270" t="s">
        <v>142</v>
      </c>
      <c r="E47" s="270"/>
      <c r="F47" s="59"/>
      <c r="G47" s="49">
        <f>SUMIFS('Parameters and Sensitivity'!X$5:X$143,'Parameters and Sensitivity'!A$5:A$143,A47,'Parameters and Sensitivity'!B$5:B$143,B47)</f>
        <v>0</v>
      </c>
      <c r="H47" s="49" t="s">
        <v>142</v>
      </c>
      <c r="K47" s="180" t="str">
        <f t="shared" si="1"/>
        <v>Material input in products</v>
      </c>
      <c r="L47" s="180"/>
    </row>
    <row r="48" spans="1:12" ht="12" hidden="1" customHeight="1" x14ac:dyDescent="0.25">
      <c r="A48" s="32" t="s">
        <v>220</v>
      </c>
      <c r="B48" s="33" t="s">
        <v>84</v>
      </c>
      <c r="C48" s="269">
        <f>SUMIFS('Parameters and Sensitivity'!S$5:S$143,'Parameters and Sensitivity'!A$5:A$143,A48,'Parameters and Sensitivity'!B$5:B$143,B48)</f>
        <v>0</v>
      </c>
      <c r="D48" s="270" t="s">
        <v>142</v>
      </c>
      <c r="E48" s="270"/>
      <c r="F48" s="59"/>
      <c r="G48" s="49">
        <f>SUMIFS('Parameters and Sensitivity'!X$5:X$143,'Parameters and Sensitivity'!A$5:A$143,A48,'Parameters and Sensitivity'!B$5:B$143,B48)</f>
        <v>0</v>
      </c>
      <c r="H48" s="49" t="s">
        <v>142</v>
      </c>
      <c r="K48" s="180" t="str">
        <f t="shared" si="1"/>
        <v>Material input in products</v>
      </c>
      <c r="L48" s="180"/>
    </row>
    <row r="49" spans="1:12" ht="12" hidden="1" customHeight="1" x14ac:dyDescent="0.25">
      <c r="A49" s="31" t="s">
        <v>220</v>
      </c>
      <c r="B49" s="31" t="s">
        <v>83</v>
      </c>
      <c r="C49" s="269">
        <f>SUMIFS('Parameters and Sensitivity'!S$5:S$143,'Parameters and Sensitivity'!A$5:A$143,A49,'Parameters and Sensitivity'!B$5:B$143,B49)</f>
        <v>0</v>
      </c>
      <c r="D49" s="270" t="s">
        <v>142</v>
      </c>
      <c r="E49" s="270"/>
      <c r="F49" s="59"/>
      <c r="G49" s="49">
        <f>SUMIFS('Parameters and Sensitivity'!X$5:X$143,'Parameters and Sensitivity'!A$5:A$143,A49,'Parameters and Sensitivity'!B$5:B$143,B49)</f>
        <v>0</v>
      </c>
      <c r="H49" s="49" t="s">
        <v>142</v>
      </c>
      <c r="K49" s="180" t="str">
        <f t="shared" si="1"/>
        <v>Material input in products</v>
      </c>
      <c r="L49" s="180"/>
    </row>
    <row r="50" spans="1:12" ht="12" hidden="1" customHeight="1" x14ac:dyDescent="0.25">
      <c r="A50" s="31" t="s">
        <v>220</v>
      </c>
      <c r="B50" s="31" t="s">
        <v>178</v>
      </c>
      <c r="C50" s="269">
        <f>SUMIFS('Parameters and Sensitivity'!S$5:S$143,'Parameters and Sensitivity'!A$5:A$143,A50,'Parameters and Sensitivity'!B$5:B$143,B50)</f>
        <v>0</v>
      </c>
      <c r="D50" s="270" t="s">
        <v>142</v>
      </c>
      <c r="E50" s="270"/>
      <c r="F50" s="59"/>
      <c r="G50" s="49">
        <f>SUMIFS('Parameters and Sensitivity'!X$5:X$143,'Parameters and Sensitivity'!A$5:A$143,A50,'Parameters and Sensitivity'!B$5:B$143,B50)</f>
        <v>0</v>
      </c>
      <c r="H50" s="49" t="s">
        <v>142</v>
      </c>
      <c r="K50" s="180" t="str">
        <f t="shared" si="1"/>
        <v>Material input in products</v>
      </c>
      <c r="L50" s="180"/>
    </row>
    <row r="51" spans="1:12" ht="12" hidden="1" customHeight="1" x14ac:dyDescent="0.25">
      <c r="A51" s="32" t="s">
        <v>220</v>
      </c>
      <c r="B51" s="31" t="s">
        <v>138</v>
      </c>
      <c r="C51" s="269">
        <f>SUMIFS('Parameters and Sensitivity'!S$5:S$143,'Parameters and Sensitivity'!A$5:A$143,A51,'Parameters and Sensitivity'!B$5:B$143,B51)</f>
        <v>0</v>
      </c>
      <c r="D51" s="270" t="s">
        <v>142</v>
      </c>
      <c r="E51" s="270"/>
      <c r="F51" s="59"/>
      <c r="G51" s="49">
        <f>SUMIFS('Parameters and Sensitivity'!X$5:X$143,'Parameters and Sensitivity'!A$5:A$143,A51,'Parameters and Sensitivity'!B$5:B$143,B51)</f>
        <v>0</v>
      </c>
      <c r="H51" s="49" t="s">
        <v>142</v>
      </c>
      <c r="K51" s="180" t="str">
        <f t="shared" si="1"/>
        <v>Material input in products</v>
      </c>
      <c r="L51" s="180"/>
    </row>
    <row r="52" spans="1:12" ht="12" hidden="1" customHeight="1" x14ac:dyDescent="0.25">
      <c r="A52" s="32" t="s">
        <v>220</v>
      </c>
      <c r="B52" s="31" t="s">
        <v>124</v>
      </c>
      <c r="C52" s="269">
        <f>SUMIFS('Parameters and Sensitivity'!S$5:S$143,'Parameters and Sensitivity'!A$5:A$143,A52,'Parameters and Sensitivity'!B$5:B$143,B52)</f>
        <v>0</v>
      </c>
      <c r="D52" s="270" t="s">
        <v>142</v>
      </c>
      <c r="E52" s="270"/>
      <c r="F52" s="59"/>
      <c r="G52" s="49">
        <f>SUMIFS('Parameters and Sensitivity'!X$5:X$143,'Parameters and Sensitivity'!A$5:A$143,A52,'Parameters and Sensitivity'!B$5:B$143,B52)</f>
        <v>0</v>
      </c>
      <c r="H52" s="49" t="s">
        <v>142</v>
      </c>
      <c r="K52" s="180" t="str">
        <f t="shared" si="1"/>
        <v>Material input in products</v>
      </c>
      <c r="L52" s="180"/>
    </row>
    <row r="53" spans="1:12" ht="12" hidden="1" customHeight="1" x14ac:dyDescent="0.25">
      <c r="A53" s="31" t="s">
        <v>220</v>
      </c>
      <c r="B53" s="31" t="s">
        <v>81</v>
      </c>
      <c r="C53" s="269">
        <f>SUMIFS('Parameters and Sensitivity'!S$5:S$143,'Parameters and Sensitivity'!A$5:A$143,A53,'Parameters and Sensitivity'!B$5:B$143,B53)</f>
        <v>0</v>
      </c>
      <c r="D53" s="270" t="s">
        <v>142</v>
      </c>
      <c r="E53" s="270"/>
      <c r="F53" s="59"/>
      <c r="G53" s="49">
        <f>SUMIFS('Parameters and Sensitivity'!X$5:X$143,'Parameters and Sensitivity'!A$5:A$143,A53,'Parameters and Sensitivity'!B$5:B$143,B53)</f>
        <v>0</v>
      </c>
      <c r="H53" s="49" t="s">
        <v>142</v>
      </c>
      <c r="K53" s="180" t="str">
        <f t="shared" si="1"/>
        <v>Material input in products</v>
      </c>
      <c r="L53" s="180"/>
    </row>
    <row r="54" spans="1:12" ht="12" hidden="1" customHeight="1" x14ac:dyDescent="0.25">
      <c r="A54" s="31" t="s">
        <v>220</v>
      </c>
      <c r="B54" s="31" t="s">
        <v>82</v>
      </c>
      <c r="C54" s="269">
        <f>SUMIFS('Parameters and Sensitivity'!S$5:S$143,'Parameters and Sensitivity'!A$5:A$143,A54,'Parameters and Sensitivity'!B$5:B$143,B54)</f>
        <v>0</v>
      </c>
      <c r="D54" s="270" t="s">
        <v>142</v>
      </c>
      <c r="E54" s="270"/>
      <c r="F54" s="59"/>
      <c r="G54" s="49">
        <f>SUMIFS('Parameters and Sensitivity'!X$5:X$143,'Parameters and Sensitivity'!A$5:A$143,A54,'Parameters and Sensitivity'!B$5:B$143,B54)</f>
        <v>0</v>
      </c>
      <c r="H54" s="49" t="s">
        <v>142</v>
      </c>
      <c r="K54" s="180" t="str">
        <f t="shared" si="1"/>
        <v>Material input in products</v>
      </c>
      <c r="L54" s="180"/>
    </row>
    <row r="55" spans="1:12" ht="12" hidden="1" customHeight="1" x14ac:dyDescent="0.25">
      <c r="A55" s="32" t="s">
        <v>220</v>
      </c>
      <c r="B55" s="31" t="s">
        <v>185</v>
      </c>
      <c r="C55" s="269">
        <f>SUMIFS('Parameters and Sensitivity'!S$5:S$143,'Parameters and Sensitivity'!A$5:A$143,A55,'Parameters and Sensitivity'!B$5:B$143,B55)</f>
        <v>0</v>
      </c>
      <c r="D55" s="270" t="s">
        <v>142</v>
      </c>
      <c r="E55" s="270"/>
      <c r="F55" s="59"/>
      <c r="G55" s="49">
        <f>SUMIFS('Parameters and Sensitivity'!X$5:X$143,'Parameters and Sensitivity'!A$5:A$143,A55,'Parameters and Sensitivity'!B$5:B$143,B55)</f>
        <v>0</v>
      </c>
      <c r="H55" s="49" t="s">
        <v>142</v>
      </c>
      <c r="K55" s="180" t="str">
        <f t="shared" si="1"/>
        <v>Material input in products</v>
      </c>
      <c r="L55" s="180"/>
    </row>
    <row r="56" spans="1:12" ht="12" hidden="1" customHeight="1" x14ac:dyDescent="0.25">
      <c r="A56" s="32" t="s">
        <v>220</v>
      </c>
      <c r="B56" s="33" t="s">
        <v>48</v>
      </c>
      <c r="C56" s="269">
        <f>SUMIFS('Parameters and Sensitivity'!S$5:S$143,'Parameters and Sensitivity'!A$5:A$143,A56,'Parameters and Sensitivity'!B$5:B$143,B56)</f>
        <v>0</v>
      </c>
      <c r="D56" s="270" t="s">
        <v>142</v>
      </c>
      <c r="E56" s="270"/>
      <c r="F56" s="59"/>
      <c r="G56" s="49">
        <f>SUMIFS('Parameters and Sensitivity'!X$5:X$143,'Parameters and Sensitivity'!A$5:A$143,A56,'Parameters and Sensitivity'!B$5:B$143,B56)</f>
        <v>0</v>
      </c>
      <c r="H56" s="49" t="s">
        <v>142</v>
      </c>
      <c r="K56" s="180" t="str">
        <f t="shared" si="1"/>
        <v>Material input in products</v>
      </c>
      <c r="L56" s="180"/>
    </row>
    <row r="57" spans="1:12" ht="12" hidden="1" customHeight="1" x14ac:dyDescent="0.25">
      <c r="A57" s="31" t="s">
        <v>220</v>
      </c>
      <c r="B57" s="31" t="s">
        <v>51</v>
      </c>
      <c r="C57" s="269">
        <f>SUMIFS('Parameters and Sensitivity'!S$5:S$143,'Parameters and Sensitivity'!A$5:A$143,A57,'Parameters and Sensitivity'!B$5:B$143,B57)</f>
        <v>0</v>
      </c>
      <c r="D57" s="270" t="s">
        <v>142</v>
      </c>
      <c r="E57" s="270"/>
      <c r="F57" s="59"/>
      <c r="G57" s="49">
        <f>SUMIFS('Parameters and Sensitivity'!X$5:X$143,'Parameters and Sensitivity'!A$5:A$143,A57,'Parameters and Sensitivity'!B$5:B$143,B57)</f>
        <v>0</v>
      </c>
      <c r="H57" s="49" t="s">
        <v>142</v>
      </c>
      <c r="K57" s="180" t="str">
        <f t="shared" si="1"/>
        <v>Material input in products</v>
      </c>
      <c r="L57" s="180"/>
    </row>
    <row r="58" spans="1:12" ht="12" hidden="1" customHeight="1" x14ac:dyDescent="0.25">
      <c r="A58" s="32" t="s">
        <v>220</v>
      </c>
      <c r="B58" s="31" t="s">
        <v>69</v>
      </c>
      <c r="C58" s="269">
        <f>SUMIFS('Parameters and Sensitivity'!S$5:S$143,'Parameters and Sensitivity'!A$5:A$143,A58,'Parameters and Sensitivity'!B$5:B$143,B58)</f>
        <v>0</v>
      </c>
      <c r="D58" s="270" t="s">
        <v>142</v>
      </c>
      <c r="E58" s="270"/>
      <c r="F58" s="59"/>
      <c r="G58" s="49">
        <f>SUMIFS('Parameters and Sensitivity'!X$5:X$143,'Parameters and Sensitivity'!A$5:A$143,A58,'Parameters and Sensitivity'!B$5:B$143,B58)</f>
        <v>0</v>
      </c>
      <c r="H58" s="49" t="s">
        <v>142</v>
      </c>
      <c r="K58" s="180" t="str">
        <f t="shared" si="1"/>
        <v>Material input in products</v>
      </c>
      <c r="L58" s="180"/>
    </row>
    <row r="59" spans="1:12" ht="12" hidden="1" customHeight="1" x14ac:dyDescent="0.25">
      <c r="A59" s="32" t="s">
        <v>220</v>
      </c>
      <c r="B59" s="33" t="s">
        <v>70</v>
      </c>
      <c r="C59" s="269">
        <f>SUMIFS('Parameters and Sensitivity'!S$5:S$143,'Parameters and Sensitivity'!A$5:A$143,A59,'Parameters and Sensitivity'!B$5:B$143,B59)</f>
        <v>0</v>
      </c>
      <c r="D59" s="270" t="s">
        <v>142</v>
      </c>
      <c r="E59" s="270"/>
      <c r="F59" s="59"/>
      <c r="G59" s="49">
        <f>SUMIFS('Parameters and Sensitivity'!X$5:X$143,'Parameters and Sensitivity'!A$5:A$143,A59,'Parameters and Sensitivity'!B$5:B$143,B59)</f>
        <v>0</v>
      </c>
      <c r="H59" s="49" t="s">
        <v>142</v>
      </c>
      <c r="K59" s="180" t="str">
        <f t="shared" si="1"/>
        <v>Material input in products</v>
      </c>
      <c r="L59" s="180"/>
    </row>
    <row r="60" spans="1:12" ht="12" hidden="1" customHeight="1" x14ac:dyDescent="0.25">
      <c r="A60" s="31" t="s">
        <v>220</v>
      </c>
      <c r="B60" s="33" t="s">
        <v>64</v>
      </c>
      <c r="C60" s="269">
        <f>SUMIFS('Parameters and Sensitivity'!S$5:S$143,'Parameters and Sensitivity'!A$5:A$143,A60,'Parameters and Sensitivity'!B$5:B$143,B60)</f>
        <v>0</v>
      </c>
      <c r="D60" s="270" t="s">
        <v>142</v>
      </c>
      <c r="E60" s="270"/>
      <c r="F60" s="59"/>
      <c r="G60" s="49">
        <f>SUMIFS('Parameters and Sensitivity'!X$5:X$143,'Parameters and Sensitivity'!A$5:A$143,A60,'Parameters and Sensitivity'!B$5:B$143,B60)</f>
        <v>0</v>
      </c>
      <c r="H60" s="49" t="s">
        <v>142</v>
      </c>
      <c r="K60" s="180" t="str">
        <f t="shared" si="1"/>
        <v>Material input in products</v>
      </c>
      <c r="L60" s="180"/>
    </row>
    <row r="61" spans="1:12" ht="12" hidden="1" customHeight="1" x14ac:dyDescent="0.25">
      <c r="A61" s="31" t="s">
        <v>220</v>
      </c>
      <c r="B61" s="31" t="s">
        <v>63</v>
      </c>
      <c r="C61" s="269">
        <f>SUMIFS('Parameters and Sensitivity'!S$5:S$143,'Parameters and Sensitivity'!A$5:A$143,A61,'Parameters and Sensitivity'!B$5:B$143,B61)</f>
        <v>0</v>
      </c>
      <c r="D61" s="270" t="s">
        <v>142</v>
      </c>
      <c r="E61" s="270"/>
      <c r="F61" s="59"/>
      <c r="G61" s="49">
        <f>SUMIFS('Parameters and Sensitivity'!X$5:X$143,'Parameters and Sensitivity'!A$5:A$143,A61,'Parameters and Sensitivity'!B$5:B$143,B61)</f>
        <v>0</v>
      </c>
      <c r="H61" s="49" t="s">
        <v>142</v>
      </c>
      <c r="K61" s="180" t="str">
        <f t="shared" si="1"/>
        <v>Material input in products</v>
      </c>
      <c r="L61" s="180"/>
    </row>
    <row r="62" spans="1:12" ht="12" hidden="1" customHeight="1" x14ac:dyDescent="0.25">
      <c r="A62" s="31" t="s">
        <v>220</v>
      </c>
      <c r="B62" s="31" t="s">
        <v>67</v>
      </c>
      <c r="C62" s="269">
        <f>SUMIFS('Parameters and Sensitivity'!S$5:S$143,'Parameters and Sensitivity'!A$5:A$143,A62,'Parameters and Sensitivity'!B$5:B$143,B62)</f>
        <v>0</v>
      </c>
      <c r="D62" s="270" t="s">
        <v>142</v>
      </c>
      <c r="E62" s="270"/>
      <c r="F62" s="59"/>
      <c r="G62" s="49">
        <f>SUMIFS('Parameters and Sensitivity'!X$5:X$143,'Parameters and Sensitivity'!A$5:A$143,A62,'Parameters and Sensitivity'!B$5:B$143,B62)</f>
        <v>0</v>
      </c>
      <c r="H62" s="49" t="s">
        <v>142</v>
      </c>
      <c r="K62" s="180" t="str">
        <f t="shared" si="1"/>
        <v>Material input in products</v>
      </c>
      <c r="L62" s="180"/>
    </row>
    <row r="63" spans="1:12" ht="12" hidden="1" customHeight="1" x14ac:dyDescent="0.25">
      <c r="A63" s="31" t="s">
        <v>220</v>
      </c>
      <c r="B63" s="33" t="s">
        <v>176</v>
      </c>
      <c r="C63" s="269">
        <f>SUMIFS('Parameters and Sensitivity'!S$5:S$143,'Parameters and Sensitivity'!A$5:A$143,A63,'Parameters and Sensitivity'!B$5:B$143,B63)</f>
        <v>0</v>
      </c>
      <c r="D63" s="270" t="s">
        <v>142</v>
      </c>
      <c r="E63" s="270"/>
      <c r="F63" s="59"/>
      <c r="G63" s="49">
        <f>SUMIFS('Parameters and Sensitivity'!X$5:X$143,'Parameters and Sensitivity'!A$5:A$143,A63,'Parameters and Sensitivity'!B$5:B$143,B63)</f>
        <v>0</v>
      </c>
      <c r="H63" s="49" t="s">
        <v>142</v>
      </c>
      <c r="K63" s="180" t="str">
        <f t="shared" si="1"/>
        <v>Material input in products</v>
      </c>
      <c r="L63" s="180"/>
    </row>
    <row r="64" spans="1:12" ht="12" hidden="1" customHeight="1" x14ac:dyDescent="0.25">
      <c r="A64" s="31" t="s">
        <v>220</v>
      </c>
      <c r="B64" s="31" t="s">
        <v>136</v>
      </c>
      <c r="C64" s="269">
        <f>SUMIFS('Parameters and Sensitivity'!S$5:S$143,'Parameters and Sensitivity'!A$5:A$143,A64,'Parameters and Sensitivity'!B$5:B$143,B64)</f>
        <v>0</v>
      </c>
      <c r="D64" s="270" t="s">
        <v>142</v>
      </c>
      <c r="E64" s="270"/>
      <c r="F64" s="59"/>
      <c r="G64" s="49">
        <f>SUMIFS('Parameters and Sensitivity'!X$5:X$143,'Parameters and Sensitivity'!A$5:A$143,A64,'Parameters and Sensitivity'!B$5:B$143,B64)</f>
        <v>0</v>
      </c>
      <c r="H64" s="49" t="s">
        <v>142</v>
      </c>
      <c r="K64" s="180" t="str">
        <f t="shared" si="1"/>
        <v>Material input in products</v>
      </c>
      <c r="L64" s="180"/>
    </row>
    <row r="65" spans="1:12" ht="12" hidden="1" customHeight="1" x14ac:dyDescent="0.25">
      <c r="A65" s="32" t="s">
        <v>220</v>
      </c>
      <c r="B65" s="33" t="s">
        <v>122</v>
      </c>
      <c r="C65" s="269">
        <f>SUMIFS('Parameters and Sensitivity'!S$5:S$143,'Parameters and Sensitivity'!A$5:A$143,A65,'Parameters and Sensitivity'!B$5:B$143,B65)</f>
        <v>0</v>
      </c>
      <c r="D65" s="270" t="s">
        <v>142</v>
      </c>
      <c r="E65" s="270"/>
      <c r="F65" s="59"/>
      <c r="G65" s="49">
        <f>SUMIFS('Parameters and Sensitivity'!X$5:X$143,'Parameters and Sensitivity'!A$5:A$143,A65,'Parameters and Sensitivity'!B$5:B$143,B65)</f>
        <v>0</v>
      </c>
      <c r="H65" s="49" t="s">
        <v>142</v>
      </c>
      <c r="K65" s="180" t="str">
        <f t="shared" si="1"/>
        <v>Material input in products</v>
      </c>
      <c r="L65" s="180"/>
    </row>
    <row r="66" spans="1:12" ht="12" hidden="1" customHeight="1" x14ac:dyDescent="0.25">
      <c r="A66" s="31" t="s">
        <v>220</v>
      </c>
      <c r="B66" s="31" t="s">
        <v>66</v>
      </c>
      <c r="C66" s="269">
        <f>SUMIFS('Parameters and Sensitivity'!S$5:S$143,'Parameters and Sensitivity'!A$5:A$143,A66,'Parameters and Sensitivity'!B$5:B$143,B66)</f>
        <v>0</v>
      </c>
      <c r="D66" s="270" t="s">
        <v>142</v>
      </c>
      <c r="E66" s="270"/>
      <c r="F66" s="59"/>
      <c r="G66" s="49">
        <f>SUMIFS('Parameters and Sensitivity'!X$5:X$143,'Parameters and Sensitivity'!A$5:A$143,A66,'Parameters and Sensitivity'!B$5:B$143,B66)</f>
        <v>0</v>
      </c>
      <c r="H66" s="49" t="s">
        <v>142</v>
      </c>
      <c r="K66" s="180" t="str">
        <f t="shared" si="1"/>
        <v>Material input in products</v>
      </c>
      <c r="L66" s="180"/>
    </row>
    <row r="67" spans="1:12" ht="12" hidden="1" customHeight="1" x14ac:dyDescent="0.25">
      <c r="A67" s="32" t="s">
        <v>220</v>
      </c>
      <c r="B67" s="33" t="s">
        <v>72</v>
      </c>
      <c r="C67" s="269">
        <f>SUMIFS('Parameters and Sensitivity'!S$5:S$143,'Parameters and Sensitivity'!A$5:A$143,A67,'Parameters and Sensitivity'!B$5:B$143,B67)</f>
        <v>0</v>
      </c>
      <c r="D67" s="270" t="s">
        <v>142</v>
      </c>
      <c r="E67" s="270"/>
      <c r="F67" s="59"/>
      <c r="G67" s="49">
        <f>SUMIFS('Parameters and Sensitivity'!X$5:X$143,'Parameters and Sensitivity'!A$5:A$143,A67,'Parameters and Sensitivity'!B$5:B$143,B67)</f>
        <v>0</v>
      </c>
      <c r="H67" s="49" t="s">
        <v>142</v>
      </c>
      <c r="K67" s="180" t="str">
        <f t="shared" ref="K67:K76" si="2">A67</f>
        <v>Material input in products</v>
      </c>
      <c r="L67" s="180"/>
    </row>
    <row r="68" spans="1:12" ht="12" hidden="1" customHeight="1" x14ac:dyDescent="0.25">
      <c r="A68" s="32" t="s">
        <v>220</v>
      </c>
      <c r="B68" s="33" t="s">
        <v>71</v>
      </c>
      <c r="C68" s="269">
        <f>SUMIFS('Parameters and Sensitivity'!S$5:S$143,'Parameters and Sensitivity'!A$5:A$143,A68,'Parameters and Sensitivity'!B$5:B$143,B68)</f>
        <v>0</v>
      </c>
      <c r="D68" s="270" t="s">
        <v>142</v>
      </c>
      <c r="E68" s="270"/>
      <c r="F68" s="59"/>
      <c r="G68" s="49">
        <f>SUMIFS('Parameters and Sensitivity'!X$5:X$143,'Parameters and Sensitivity'!A$5:A$143,A68,'Parameters and Sensitivity'!B$5:B$143,B68)</f>
        <v>0</v>
      </c>
      <c r="H68" s="49" t="s">
        <v>142</v>
      </c>
      <c r="K68" s="180" t="str">
        <f t="shared" si="2"/>
        <v>Material input in products</v>
      </c>
      <c r="L68" s="180"/>
    </row>
    <row r="69" spans="1:12" ht="12" hidden="1" customHeight="1" x14ac:dyDescent="0.25">
      <c r="A69" s="32" t="s">
        <v>220</v>
      </c>
      <c r="B69" s="33" t="s">
        <v>76</v>
      </c>
      <c r="C69" s="269">
        <f>SUMIFS('Parameters and Sensitivity'!S$5:S$143,'Parameters and Sensitivity'!A$5:A$143,A69,'Parameters and Sensitivity'!B$5:B$143,B69)</f>
        <v>0</v>
      </c>
      <c r="D69" s="270" t="s">
        <v>142</v>
      </c>
      <c r="E69" s="270"/>
      <c r="F69" s="59"/>
      <c r="G69" s="49">
        <f>SUMIFS('Parameters and Sensitivity'!X$5:X$143,'Parameters and Sensitivity'!A$5:A$143,A69,'Parameters and Sensitivity'!B$5:B$143,B69)</f>
        <v>0</v>
      </c>
      <c r="H69" s="49" t="s">
        <v>142</v>
      </c>
      <c r="K69" s="180" t="str">
        <f t="shared" si="2"/>
        <v>Material input in products</v>
      </c>
      <c r="L69" s="180"/>
    </row>
    <row r="70" spans="1:12" ht="12" hidden="1" customHeight="1" x14ac:dyDescent="0.25">
      <c r="A70" s="31" t="s">
        <v>220</v>
      </c>
      <c r="B70" s="33" t="s">
        <v>75</v>
      </c>
      <c r="C70" s="269">
        <f>SUMIFS('Parameters and Sensitivity'!S$5:S$143,'Parameters and Sensitivity'!A$5:A$143,A70,'Parameters and Sensitivity'!B$5:B$143,B70)</f>
        <v>0</v>
      </c>
      <c r="D70" s="270" t="s">
        <v>142</v>
      </c>
      <c r="E70" s="270"/>
      <c r="F70" s="59"/>
      <c r="G70" s="49">
        <f>SUMIFS('Parameters and Sensitivity'!X$5:X$143,'Parameters and Sensitivity'!A$5:A$143,A70,'Parameters and Sensitivity'!B$5:B$143,B70)</f>
        <v>0</v>
      </c>
      <c r="H70" s="49" t="s">
        <v>142</v>
      </c>
      <c r="K70" s="180" t="str">
        <f t="shared" si="2"/>
        <v>Material input in products</v>
      </c>
      <c r="L70" s="180"/>
    </row>
    <row r="71" spans="1:12" ht="12" hidden="1" customHeight="1" x14ac:dyDescent="0.25">
      <c r="A71" s="31" t="s">
        <v>220</v>
      </c>
      <c r="B71" s="33" t="s">
        <v>177</v>
      </c>
      <c r="C71" s="269">
        <f>SUMIFS('Parameters and Sensitivity'!S$5:S$143,'Parameters and Sensitivity'!A$5:A$143,A71,'Parameters and Sensitivity'!B$5:B$143,B71)</f>
        <v>0</v>
      </c>
      <c r="D71" s="270" t="s">
        <v>142</v>
      </c>
      <c r="E71" s="270"/>
      <c r="F71" s="59"/>
      <c r="G71" s="49">
        <f>SUMIFS('Parameters and Sensitivity'!X$5:X$143,'Parameters and Sensitivity'!A$5:A$143,A71,'Parameters and Sensitivity'!B$5:B$143,B71)</f>
        <v>0</v>
      </c>
      <c r="H71" s="49" t="s">
        <v>142</v>
      </c>
      <c r="K71" s="180" t="str">
        <f t="shared" si="2"/>
        <v>Material input in products</v>
      </c>
      <c r="L71" s="180"/>
    </row>
    <row r="72" spans="1:12" ht="12" hidden="1" customHeight="1" x14ac:dyDescent="0.25">
      <c r="A72" s="31" t="s">
        <v>220</v>
      </c>
      <c r="B72" s="33" t="s">
        <v>137</v>
      </c>
      <c r="C72" s="269">
        <f>SUMIFS('Parameters and Sensitivity'!S$5:S$143,'Parameters and Sensitivity'!A$5:A$143,A72,'Parameters and Sensitivity'!B$5:B$143,B72)</f>
        <v>0</v>
      </c>
      <c r="D72" s="270" t="s">
        <v>142</v>
      </c>
      <c r="E72" s="270"/>
      <c r="F72" s="59"/>
      <c r="G72" s="49">
        <f>SUMIFS('Parameters and Sensitivity'!X$5:X$143,'Parameters and Sensitivity'!A$5:A$143,A72,'Parameters and Sensitivity'!B$5:B$143,B72)</f>
        <v>0</v>
      </c>
      <c r="H72" s="49" t="s">
        <v>142</v>
      </c>
      <c r="K72" s="180" t="str">
        <f t="shared" si="2"/>
        <v>Material input in products</v>
      </c>
      <c r="L72" s="180"/>
    </row>
    <row r="73" spans="1:12" ht="12" hidden="1" customHeight="1" x14ac:dyDescent="0.25">
      <c r="A73" s="32" t="s">
        <v>220</v>
      </c>
      <c r="B73" s="31" t="s">
        <v>123</v>
      </c>
      <c r="C73" s="269">
        <f>SUMIFS('Parameters and Sensitivity'!S$5:S$143,'Parameters and Sensitivity'!A$5:A$143,A73,'Parameters and Sensitivity'!B$5:B$143,B73)</f>
        <v>0</v>
      </c>
      <c r="D73" s="270" t="s">
        <v>142</v>
      </c>
      <c r="E73" s="270"/>
      <c r="F73" s="59"/>
      <c r="G73" s="49">
        <f>SUMIFS('Parameters and Sensitivity'!X$5:X$143,'Parameters and Sensitivity'!A$5:A$143,A73,'Parameters and Sensitivity'!B$5:B$143,B73)</f>
        <v>0</v>
      </c>
      <c r="H73" s="49" t="s">
        <v>142</v>
      </c>
      <c r="K73" s="180" t="str">
        <f t="shared" si="2"/>
        <v>Material input in products</v>
      </c>
      <c r="L73" s="180"/>
    </row>
    <row r="74" spans="1:12" ht="12" hidden="1" customHeight="1" x14ac:dyDescent="0.25">
      <c r="A74" s="32" t="s">
        <v>220</v>
      </c>
      <c r="B74" s="31" t="s">
        <v>73</v>
      </c>
      <c r="C74" s="269">
        <f>SUMIFS('Parameters and Sensitivity'!S$5:S$143,'Parameters and Sensitivity'!A$5:A$143,A74,'Parameters and Sensitivity'!B$5:B$143,B74)</f>
        <v>0</v>
      </c>
      <c r="D74" s="270" t="s">
        <v>142</v>
      </c>
      <c r="E74" s="270"/>
      <c r="F74" s="59"/>
      <c r="G74" s="49">
        <f>SUMIFS('Parameters and Sensitivity'!X$5:X$143,'Parameters and Sensitivity'!A$5:A$143,A74,'Parameters and Sensitivity'!B$5:B$143,B74)</f>
        <v>0</v>
      </c>
      <c r="H74" s="49" t="s">
        <v>142</v>
      </c>
      <c r="K74" s="180" t="str">
        <f t="shared" si="2"/>
        <v>Material input in products</v>
      </c>
      <c r="L74" s="180"/>
    </row>
    <row r="75" spans="1:12" ht="12" hidden="1" customHeight="1" x14ac:dyDescent="0.25">
      <c r="A75" s="32" t="s">
        <v>200</v>
      </c>
      <c r="B75" s="33" t="s">
        <v>1</v>
      </c>
      <c r="C75" s="269">
        <f>SUMIFS('Parameters and Sensitivity'!S$5:S$143,'Parameters and Sensitivity'!A$5:A$143,A75,'Parameters and Sensitivity'!B$5:B$143,B75)</f>
        <v>0</v>
      </c>
      <c r="D75" s="270" t="s">
        <v>142</v>
      </c>
      <c r="E75" s="270"/>
      <c r="F75" s="59"/>
      <c r="G75" s="49">
        <f>SUMIFS('Parameters and Sensitivity'!X$5:X$143,'Parameters and Sensitivity'!A$5:A$143,A75,'Parameters and Sensitivity'!B$5:B$143,B75)</f>
        <v>0</v>
      </c>
      <c r="H75" s="49" t="s">
        <v>142</v>
      </c>
      <c r="K75" s="180" t="str">
        <f t="shared" si="2"/>
        <v>Share of Steel 1 in products</v>
      </c>
      <c r="L75" s="180"/>
    </row>
    <row r="76" spans="1:12" ht="12" hidden="1" customHeight="1" x14ac:dyDescent="0.25">
      <c r="A76" s="31" t="s">
        <v>200</v>
      </c>
      <c r="B76" s="31" t="s">
        <v>4</v>
      </c>
      <c r="C76" s="269">
        <f>SUMIFS('Parameters and Sensitivity'!S$5:S$143,'Parameters and Sensitivity'!A$5:A$143,A76,'Parameters and Sensitivity'!B$5:B$143,B76)</f>
        <v>0</v>
      </c>
      <c r="D76" s="270" t="s">
        <v>142</v>
      </c>
      <c r="E76" s="270"/>
      <c r="F76" s="59"/>
      <c r="G76" s="49">
        <f>SUMIFS('Parameters and Sensitivity'!X$5:X$143,'Parameters and Sensitivity'!A$5:A$143,A76,'Parameters and Sensitivity'!B$5:B$143,B76)</f>
        <v>0</v>
      </c>
      <c r="H76" s="49" t="s">
        <v>142</v>
      </c>
      <c r="K76" s="180" t="str">
        <f t="shared" si="2"/>
        <v>Share of Steel 1 in products</v>
      </c>
      <c r="L76" s="180"/>
    </row>
    <row r="77" spans="1:12" ht="12" customHeight="1" x14ac:dyDescent="0.25">
      <c r="A77" s="299" t="s">
        <v>200</v>
      </c>
      <c r="B77" s="298" t="s">
        <v>5</v>
      </c>
      <c r="C77" s="275">
        <f>SUMIFS('Parameters and Sensitivity'!S$5:S$143,'Parameters and Sensitivity'!A$5:A$143,A77,'Parameters and Sensitivity'!B$5:B$143,B77)</f>
        <v>0.14974642180659722</v>
      </c>
      <c r="D77" s="276" t="s">
        <v>216</v>
      </c>
      <c r="E77" s="276">
        <v>14.14</v>
      </c>
      <c r="F77" s="277">
        <f t="shared" ref="F77:F108" si="3">C77*10/100*E77</f>
        <v>0.2117414404345285</v>
      </c>
      <c r="G77" s="278">
        <f>SUMIFS('Parameters and Sensitivity'!X$5:X$143,'Parameters and Sensitivity'!A$5:A$143,A77,'Parameters and Sensitivity'!B$5:B$143,B77)</f>
        <v>0</v>
      </c>
      <c r="H77" s="278" t="s">
        <v>142</v>
      </c>
      <c r="I77" s="278">
        <v>22.29</v>
      </c>
      <c r="J77" s="277">
        <f t="shared" ref="J77:J108" si="4">G77*10/100*I77</f>
        <v>0</v>
      </c>
      <c r="K77" s="180" t="str">
        <f t="shared" ref="K77:K108" si="5">A77</f>
        <v>Share of Steel 1 in products</v>
      </c>
      <c r="L77" s="180"/>
    </row>
    <row r="78" spans="1:12" ht="12.6" customHeight="1" x14ac:dyDescent="0.25">
      <c r="A78" s="279" t="s">
        <v>200</v>
      </c>
      <c r="B78" s="33" t="s">
        <v>3</v>
      </c>
      <c r="C78" s="269">
        <f>SUMIFS('Parameters and Sensitivity'!S$5:S$143,'Parameters and Sensitivity'!A$5:A$143,A78,'Parameters and Sensitivity'!B$5:B$143,B78)</f>
        <v>9.0424316300150742E-2</v>
      </c>
      <c r="D78" s="270" t="s">
        <v>216</v>
      </c>
      <c r="E78" s="270">
        <v>14.14</v>
      </c>
      <c r="F78" s="271">
        <f t="shared" si="3"/>
        <v>0.12785998324841316</v>
      </c>
      <c r="G78" s="49">
        <f>SUMIFS('Parameters and Sensitivity'!X$5:X$143,'Parameters and Sensitivity'!A$5:A$143,A78,'Parameters and Sensitivity'!B$5:B$143,B78)</f>
        <v>0</v>
      </c>
      <c r="H78" s="49" t="s">
        <v>142</v>
      </c>
      <c r="I78" s="49">
        <v>22.29</v>
      </c>
      <c r="J78" s="271">
        <f t="shared" si="4"/>
        <v>0</v>
      </c>
      <c r="K78" s="180" t="str">
        <f t="shared" si="5"/>
        <v>Share of Steel 1 in products</v>
      </c>
      <c r="L78" s="180"/>
    </row>
    <row r="79" spans="1:12" ht="12.6" customHeight="1" x14ac:dyDescent="0.25">
      <c r="A79" s="279" t="s">
        <v>220</v>
      </c>
      <c r="B79" s="33" t="s">
        <v>52</v>
      </c>
      <c r="C79" s="269">
        <f>SUMIFS('Parameters and Sensitivity'!S$5:S$143,'Parameters and Sensitivity'!A$5:A$143,A79,'Parameters and Sensitivity'!B$5:B$143,B79)</f>
        <v>0.2652653532815708</v>
      </c>
      <c r="D79" s="270" t="s">
        <v>217</v>
      </c>
      <c r="E79" s="270">
        <v>14.14</v>
      </c>
      <c r="F79" s="271">
        <f t="shared" si="3"/>
        <v>0.37508520954014113</v>
      </c>
      <c r="G79" s="49">
        <f>SUMIFS('Parameters and Sensitivity'!X$5:X$143,'Parameters and Sensitivity'!A$5:A$143,A79,'Parameters and Sensitivity'!B$5:B$143,B79)</f>
        <v>0</v>
      </c>
      <c r="H79" s="49" t="s">
        <v>142</v>
      </c>
      <c r="I79" s="49">
        <v>22.29</v>
      </c>
      <c r="J79" s="271">
        <f t="shared" si="4"/>
        <v>0</v>
      </c>
      <c r="K79" s="180" t="str">
        <f t="shared" si="5"/>
        <v>Material input in products</v>
      </c>
      <c r="L79" s="180"/>
    </row>
    <row r="80" spans="1:12" ht="12.6" customHeight="1" x14ac:dyDescent="0.25">
      <c r="A80" s="279" t="s">
        <v>219</v>
      </c>
      <c r="B80" s="31" t="s">
        <v>5</v>
      </c>
      <c r="C80" s="269">
        <f>SUMIFS('Parameters and Sensitivity'!S$5:S$143,'Parameters and Sensitivity'!A$5:A$143,A80,'Parameters and Sensitivity'!B$5:B$143,B80)</f>
        <v>0.20533943762011389</v>
      </c>
      <c r="D80" s="270" t="s">
        <v>217</v>
      </c>
      <c r="E80" s="270">
        <v>14.14</v>
      </c>
      <c r="F80" s="271">
        <f t="shared" si="3"/>
        <v>0.2903499647948411</v>
      </c>
      <c r="G80" s="49">
        <f>SUMIFS('Parameters and Sensitivity'!X$5:X$143,'Parameters and Sensitivity'!A$5:A$143,A80,'Parameters and Sensitivity'!B$5:B$143,B80)</f>
        <v>0</v>
      </c>
      <c r="H80" s="49" t="s">
        <v>142</v>
      </c>
      <c r="I80" s="49">
        <v>22.29</v>
      </c>
      <c r="J80" s="271">
        <f t="shared" si="4"/>
        <v>0</v>
      </c>
      <c r="K80" s="180" t="str">
        <f t="shared" si="5"/>
        <v>Total FUs delivered by product</v>
      </c>
      <c r="L80" s="180"/>
    </row>
    <row r="81" spans="1:12" ht="12.6" customHeight="1" x14ac:dyDescent="0.25">
      <c r="A81" s="279" t="s">
        <v>220</v>
      </c>
      <c r="B81" s="33" t="s">
        <v>68</v>
      </c>
      <c r="C81" s="269">
        <f>SUMIFS('Parameters and Sensitivity'!S$5:S$143,'Parameters and Sensitivity'!A$5:A$143,A81,'Parameters and Sensitivity'!B$5:B$143,B81)</f>
        <v>0.18240723819611399</v>
      </c>
      <c r="D81" s="270" t="s">
        <v>217</v>
      </c>
      <c r="E81" s="270">
        <v>14.14</v>
      </c>
      <c r="F81" s="271">
        <f t="shared" si="3"/>
        <v>0.25792383480930514</v>
      </c>
      <c r="G81" s="49">
        <f>SUMIFS('Parameters and Sensitivity'!X$5:X$143,'Parameters and Sensitivity'!A$5:A$143,A81,'Parameters and Sensitivity'!B$5:B$143,B81)</f>
        <v>0</v>
      </c>
      <c r="H81" s="49" t="s">
        <v>142</v>
      </c>
      <c r="I81" s="49">
        <v>22.29</v>
      </c>
      <c r="J81" s="271">
        <f t="shared" si="4"/>
        <v>0</v>
      </c>
      <c r="K81" s="180" t="str">
        <f t="shared" si="5"/>
        <v>Material input in products</v>
      </c>
      <c r="L81" s="180"/>
    </row>
    <row r="82" spans="1:12" ht="12.6" customHeight="1" x14ac:dyDescent="0.25">
      <c r="A82" s="279" t="s">
        <v>221</v>
      </c>
      <c r="B82" s="33" t="s">
        <v>5</v>
      </c>
      <c r="C82" s="269">
        <f>SUMIFS('Parameters and Sensitivity'!S$5:S$143,'Parameters and Sensitivity'!A$5:A$143,A82,'Parameters and Sensitivity'!B$5:B$143,B82)</f>
        <v>5.6640430286433757E-2</v>
      </c>
      <c r="D82" s="270" t="s">
        <v>217</v>
      </c>
      <c r="E82" s="270">
        <v>14.14</v>
      </c>
      <c r="F82" s="271">
        <f t="shared" si="3"/>
        <v>8.0089568425017327E-2</v>
      </c>
      <c r="G82" s="49">
        <f>SUMIFS('Parameters and Sensitivity'!X$5:X$143,'Parameters and Sensitivity'!A$5:A$143,A82,'Parameters and Sensitivity'!B$5:B$143,B82)</f>
        <v>0</v>
      </c>
      <c r="H82" s="49" t="s">
        <v>142</v>
      </c>
      <c r="I82" s="49">
        <v>22.29</v>
      </c>
      <c r="J82" s="271">
        <f t="shared" si="4"/>
        <v>0</v>
      </c>
      <c r="K82" s="180" t="str">
        <f t="shared" si="5"/>
        <v>Product direct emissions</v>
      </c>
      <c r="L82" s="180"/>
    </row>
    <row r="83" spans="1:12" ht="12.6" customHeight="1" x14ac:dyDescent="0.25">
      <c r="A83" s="279" t="s">
        <v>220</v>
      </c>
      <c r="B83" s="33" t="s">
        <v>44</v>
      </c>
      <c r="C83" s="269">
        <f>SUMIFS('Parameters and Sensitivity'!S$5:S$143,'Parameters and Sensitivity'!A$5:A$143,A83,'Parameters and Sensitivity'!B$5:B$143,B83)</f>
        <v>3.7186612614951695E-2</v>
      </c>
      <c r="D83" s="270" t="s">
        <v>217</v>
      </c>
      <c r="E83" s="270">
        <v>14.14</v>
      </c>
      <c r="F83" s="271">
        <f t="shared" si="3"/>
        <v>5.2581870237541697E-2</v>
      </c>
      <c r="G83" s="49">
        <f>SUMIFS('Parameters and Sensitivity'!X$5:X$143,'Parameters and Sensitivity'!A$5:A$143,A83,'Parameters and Sensitivity'!B$5:B$143,B83)</f>
        <v>0</v>
      </c>
      <c r="H83" s="49" t="s">
        <v>142</v>
      </c>
      <c r="I83" s="49">
        <v>22.29</v>
      </c>
      <c r="J83" s="271">
        <f t="shared" si="4"/>
        <v>0</v>
      </c>
      <c r="K83" s="180" t="str">
        <f t="shared" si="5"/>
        <v>Material input in products</v>
      </c>
      <c r="L83" s="180"/>
    </row>
    <row r="84" spans="1:12" ht="12.6" customHeight="1" x14ac:dyDescent="0.25">
      <c r="A84" s="279" t="s">
        <v>220</v>
      </c>
      <c r="B84" s="31" t="s">
        <v>186</v>
      </c>
      <c r="C84" s="269">
        <f>SUMIFS('Parameters and Sensitivity'!S$5:S$143,'Parameters and Sensitivity'!A$5:A$143,A84,'Parameters and Sensitivity'!B$5:B$143,B84)</f>
        <v>6.6264332040199001E-3</v>
      </c>
      <c r="D84" s="270" t="s">
        <v>217</v>
      </c>
      <c r="E84" s="270">
        <v>14.14</v>
      </c>
      <c r="F84" s="271">
        <f t="shared" si="3"/>
        <v>9.3697765504841407E-3</v>
      </c>
      <c r="G84" s="49">
        <f>SUMIFS('Parameters and Sensitivity'!X$5:X$143,'Parameters and Sensitivity'!A$5:A$143,A84,'Parameters and Sensitivity'!B$5:B$143,B84)</f>
        <v>0</v>
      </c>
      <c r="H84" s="49" t="s">
        <v>142</v>
      </c>
      <c r="I84" s="49">
        <v>22.29</v>
      </c>
      <c r="J84" s="271">
        <f t="shared" si="4"/>
        <v>0</v>
      </c>
      <c r="K84" s="180" t="str">
        <f t="shared" si="5"/>
        <v>Material input in products</v>
      </c>
      <c r="L84" s="180"/>
    </row>
    <row r="85" spans="1:12" ht="12.6" customHeight="1" x14ac:dyDescent="0.25">
      <c r="A85" s="279" t="s">
        <v>222</v>
      </c>
      <c r="B85" s="33" t="s">
        <v>17</v>
      </c>
      <c r="C85" s="269">
        <f>SUMIFS('Parameters and Sensitivity'!S$5:S$143,'Parameters and Sensitivity'!A$5:A$143,A85,'Parameters and Sensitivity'!B$5:B$143,B85)</f>
        <v>0.56192409003215604</v>
      </c>
      <c r="D85" s="270" t="s">
        <v>218</v>
      </c>
      <c r="E85" s="270">
        <v>14.14</v>
      </c>
      <c r="F85" s="271">
        <f t="shared" si="3"/>
        <v>0.79456066330546871</v>
      </c>
      <c r="G85" s="49">
        <f>SUMIFS('Parameters and Sensitivity'!X$5:X$143,'Parameters and Sensitivity'!A$5:A$143,A85,'Parameters and Sensitivity'!B$5:B$143,B85)</f>
        <v>0</v>
      </c>
      <c r="H85" s="49" t="s">
        <v>142</v>
      </c>
      <c r="I85" s="49">
        <v>22.29</v>
      </c>
      <c r="J85" s="271">
        <f t="shared" si="4"/>
        <v>0</v>
      </c>
      <c r="K85" s="180" t="str">
        <f t="shared" si="5"/>
        <v>Consumer needs to fulfil</v>
      </c>
      <c r="L85" s="180"/>
    </row>
    <row r="86" spans="1:12" ht="12.6" customHeight="1" x14ac:dyDescent="0.25">
      <c r="A86" s="176" t="s">
        <v>220</v>
      </c>
      <c r="B86" s="31" t="s">
        <v>49</v>
      </c>
      <c r="C86" s="269">
        <f>SUMIFS('Parameters and Sensitivity'!S$5:S$143,'Parameters and Sensitivity'!A$5:A$143,A86,'Parameters and Sensitivity'!B$5:B$143,B86)</f>
        <v>0.15712033202773323</v>
      </c>
      <c r="D86" s="270" t="s">
        <v>218</v>
      </c>
      <c r="E86" s="270">
        <v>14.14</v>
      </c>
      <c r="F86" s="271">
        <f t="shared" si="3"/>
        <v>0.22216814948721481</v>
      </c>
      <c r="G86" s="49">
        <f>SUMIFS('Parameters and Sensitivity'!X$5:X$143,'Parameters and Sensitivity'!A$5:A$143,A86,'Parameters and Sensitivity'!B$5:B$143,B86)</f>
        <v>0</v>
      </c>
      <c r="H86" s="49" t="s">
        <v>142</v>
      </c>
      <c r="I86" s="49">
        <v>22.29</v>
      </c>
      <c r="J86" s="271">
        <f t="shared" si="4"/>
        <v>0</v>
      </c>
      <c r="K86" s="180" t="str">
        <f t="shared" si="5"/>
        <v>Material input in products</v>
      </c>
      <c r="L86" s="180"/>
    </row>
    <row r="87" spans="1:12" ht="12.6" customHeight="1" x14ac:dyDescent="0.25">
      <c r="A87" s="279" t="s">
        <v>220</v>
      </c>
      <c r="B87" s="31" t="s">
        <v>65</v>
      </c>
      <c r="C87" s="269">
        <f>SUMIFS('Parameters and Sensitivity'!S$5:S$143,'Parameters and Sensitivity'!A$5:A$143,A87,'Parameters and Sensitivity'!B$5:B$143,B87)</f>
        <v>1.2157332505637287E-2</v>
      </c>
      <c r="D87" s="270" t="s">
        <v>218</v>
      </c>
      <c r="E87" s="270">
        <v>14.14</v>
      </c>
      <c r="F87" s="271">
        <f t="shared" si="3"/>
        <v>1.7190468162971123E-2</v>
      </c>
      <c r="G87" s="49">
        <f>SUMIFS('Parameters and Sensitivity'!X$5:X$143,'Parameters and Sensitivity'!A$5:A$143,A87,'Parameters and Sensitivity'!B$5:B$143,B87)</f>
        <v>0</v>
      </c>
      <c r="H87" s="49" t="s">
        <v>142</v>
      </c>
      <c r="I87" s="49">
        <v>22.29</v>
      </c>
      <c r="J87" s="271">
        <f t="shared" si="4"/>
        <v>0</v>
      </c>
      <c r="K87" s="180" t="str">
        <f t="shared" si="5"/>
        <v>Material input in products</v>
      </c>
      <c r="L87" s="180"/>
    </row>
    <row r="88" spans="1:12" ht="12.6" customHeight="1" x14ac:dyDescent="0.25">
      <c r="A88" s="279" t="s">
        <v>220</v>
      </c>
      <c r="B88" s="33" t="s">
        <v>41</v>
      </c>
      <c r="C88" s="269">
        <f>SUMIFS('Parameters and Sensitivity'!S$5:S$143,'Parameters and Sensitivity'!A$5:A$143,A88,'Parameters and Sensitivity'!B$5:B$143,B88)</f>
        <v>1.1170440368726196E-2</v>
      </c>
      <c r="D88" s="270" t="s">
        <v>218</v>
      </c>
      <c r="E88" s="270">
        <v>14.14</v>
      </c>
      <c r="F88" s="271">
        <f t="shared" si="3"/>
        <v>1.5795002681378841E-2</v>
      </c>
      <c r="G88" s="49">
        <f>SUMIFS('Parameters and Sensitivity'!X$5:X$143,'Parameters and Sensitivity'!A$5:A$143,A88,'Parameters and Sensitivity'!B$5:B$143,B88)</f>
        <v>0</v>
      </c>
      <c r="H88" s="49" t="s">
        <v>142</v>
      </c>
      <c r="I88" s="49">
        <v>22.29</v>
      </c>
      <c r="J88" s="271">
        <f t="shared" si="4"/>
        <v>0</v>
      </c>
      <c r="K88" s="180" t="str">
        <f t="shared" si="5"/>
        <v>Material input in products</v>
      </c>
      <c r="L88" s="180"/>
    </row>
    <row r="89" spans="1:12" ht="12.6" customHeight="1" x14ac:dyDescent="0.25">
      <c r="A89" s="279" t="s">
        <v>219</v>
      </c>
      <c r="B89" s="31" t="s">
        <v>4</v>
      </c>
      <c r="C89" s="269">
        <f>SUMIFS('Parameters and Sensitivity'!S$5:S$143,'Parameters and Sensitivity'!A$5:A$143,A89,'Parameters and Sensitivity'!B$5:B$143,B89)</f>
        <v>1.0089483535370106E-2</v>
      </c>
      <c r="D89" s="270" t="s">
        <v>218</v>
      </c>
      <c r="E89" s="270">
        <v>14.14</v>
      </c>
      <c r="F89" s="271">
        <f t="shared" si="3"/>
        <v>1.426652971901333E-2</v>
      </c>
      <c r="G89" s="49">
        <f>SUMIFS('Parameters and Sensitivity'!X$5:X$143,'Parameters and Sensitivity'!A$5:A$143,A89,'Parameters and Sensitivity'!B$5:B$143,B89)</f>
        <v>0</v>
      </c>
      <c r="H89" s="49" t="s">
        <v>142</v>
      </c>
      <c r="I89" s="49">
        <v>22.29</v>
      </c>
      <c r="J89" s="271">
        <f t="shared" si="4"/>
        <v>0</v>
      </c>
      <c r="K89" s="180" t="str">
        <f t="shared" si="5"/>
        <v>Total FUs delivered by product</v>
      </c>
      <c r="L89" s="180"/>
    </row>
    <row r="90" spans="1:12" ht="12.6" customHeight="1" x14ac:dyDescent="0.25">
      <c r="A90" s="279" t="s">
        <v>220</v>
      </c>
      <c r="B90" s="31" t="s">
        <v>183</v>
      </c>
      <c r="C90" s="269">
        <f>SUMIFS('Parameters and Sensitivity'!S$5:S$143,'Parameters and Sensitivity'!A$5:A$143,A90,'Parameters and Sensitivity'!B$5:B$143,B90)</f>
        <v>9.9018102428842219E-3</v>
      </c>
      <c r="D90" s="270" t="s">
        <v>218</v>
      </c>
      <c r="E90" s="270">
        <v>14.14</v>
      </c>
      <c r="F90" s="271">
        <f t="shared" si="3"/>
        <v>1.4001159683438293E-2</v>
      </c>
      <c r="G90" s="49">
        <f>SUMIFS('Parameters and Sensitivity'!X$5:X$143,'Parameters and Sensitivity'!A$5:A$143,A90,'Parameters and Sensitivity'!B$5:B$143,B90)</f>
        <v>0</v>
      </c>
      <c r="H90" s="49" t="s">
        <v>142</v>
      </c>
      <c r="I90" s="49">
        <v>22.29</v>
      </c>
      <c r="J90" s="271">
        <f t="shared" si="4"/>
        <v>0</v>
      </c>
      <c r="K90" s="180" t="str">
        <f t="shared" si="5"/>
        <v>Material input in products</v>
      </c>
      <c r="L90" s="180"/>
    </row>
    <row r="91" spans="1:12" ht="12.6" customHeight="1" x14ac:dyDescent="0.25">
      <c r="A91" s="279" t="s">
        <v>220</v>
      </c>
      <c r="B91" s="31" t="s">
        <v>43</v>
      </c>
      <c r="C91" s="269">
        <f>SUMIFS('Parameters and Sensitivity'!S$5:S$143,'Parameters and Sensitivity'!A$5:A$143,A91,'Parameters and Sensitivity'!B$5:B$143,B91)</f>
        <v>7.0118524112262985E-3</v>
      </c>
      <c r="D91" s="270" t="s">
        <v>218</v>
      </c>
      <c r="E91" s="270">
        <v>14.14</v>
      </c>
      <c r="F91" s="271">
        <f t="shared" si="3"/>
        <v>9.9147593094739868E-3</v>
      </c>
      <c r="G91" s="49">
        <f>SUMIFS('Parameters and Sensitivity'!X$5:X$143,'Parameters and Sensitivity'!A$5:A$143,A91,'Parameters and Sensitivity'!B$5:B$143,B91)</f>
        <v>0</v>
      </c>
      <c r="H91" s="49" t="s">
        <v>142</v>
      </c>
      <c r="I91" s="49">
        <v>22.29</v>
      </c>
      <c r="J91" s="271">
        <f t="shared" si="4"/>
        <v>0</v>
      </c>
      <c r="K91" s="180" t="str">
        <f t="shared" si="5"/>
        <v>Material input in products</v>
      </c>
      <c r="L91" s="180"/>
    </row>
    <row r="92" spans="1:12" ht="12.6" customHeight="1" x14ac:dyDescent="0.25">
      <c r="A92" s="279" t="s">
        <v>220</v>
      </c>
      <c r="B92" s="33" t="s">
        <v>59</v>
      </c>
      <c r="C92" s="269">
        <f>SUMIFS('Parameters and Sensitivity'!S$5:S$143,'Parameters and Sensitivity'!A$5:A$143,A92,'Parameters and Sensitivity'!B$5:B$143,B92)</f>
        <v>4.5651740145800255E-3</v>
      </c>
      <c r="D92" s="270" t="s">
        <v>218</v>
      </c>
      <c r="E92" s="270">
        <v>14.14</v>
      </c>
      <c r="F92" s="271">
        <f t="shared" si="3"/>
        <v>6.4551560566161563E-3</v>
      </c>
      <c r="G92" s="49">
        <f>SUMIFS('Parameters and Sensitivity'!X$5:X$143,'Parameters and Sensitivity'!A$5:A$143,A92,'Parameters and Sensitivity'!B$5:B$143,B92)</f>
        <v>0</v>
      </c>
      <c r="H92" s="49" t="s">
        <v>142</v>
      </c>
      <c r="I92" s="49">
        <v>22.29</v>
      </c>
      <c r="J92" s="271">
        <f t="shared" si="4"/>
        <v>0</v>
      </c>
      <c r="K92" s="180" t="str">
        <f t="shared" si="5"/>
        <v>Material input in products</v>
      </c>
      <c r="L92" s="180"/>
    </row>
    <row r="93" spans="1:12" ht="12.6" customHeight="1" x14ac:dyDescent="0.25">
      <c r="A93" s="279" t="s">
        <v>221</v>
      </c>
      <c r="B93" s="33" t="s">
        <v>3</v>
      </c>
      <c r="C93" s="269">
        <f>SUMIFS('Parameters and Sensitivity'!S$5:S$143,'Parameters and Sensitivity'!A$5:A$143,A93,'Parameters and Sensitivity'!B$5:B$143,B93)</f>
        <v>3.686766107972056E-3</v>
      </c>
      <c r="D93" s="270" t="s">
        <v>218</v>
      </c>
      <c r="E93" s="270">
        <v>14.14</v>
      </c>
      <c r="F93" s="271">
        <f t="shared" si="3"/>
        <v>5.2130872766724869E-3</v>
      </c>
      <c r="G93" s="49">
        <f>SUMIFS('Parameters and Sensitivity'!X$5:X$143,'Parameters and Sensitivity'!A$5:A$143,A93,'Parameters and Sensitivity'!B$5:B$143,B93)</f>
        <v>0</v>
      </c>
      <c r="H93" s="49" t="s">
        <v>142</v>
      </c>
      <c r="I93" s="49">
        <v>22.29</v>
      </c>
      <c r="J93" s="271">
        <f t="shared" si="4"/>
        <v>0</v>
      </c>
      <c r="K93" s="180" t="str">
        <f t="shared" si="5"/>
        <v>Product direct emissions</v>
      </c>
      <c r="L93" s="180"/>
    </row>
    <row r="94" spans="1:12" ht="12.6" customHeight="1" x14ac:dyDescent="0.25">
      <c r="A94" s="279" t="s">
        <v>221</v>
      </c>
      <c r="B94" s="31" t="s">
        <v>4</v>
      </c>
      <c r="C94" s="269">
        <f>SUMIFS('Parameters and Sensitivity'!S$5:S$143,'Parameters and Sensitivity'!A$5:A$143,A94,'Parameters and Sensitivity'!B$5:B$143,B94)</f>
        <v>2.1210145437310182E-3</v>
      </c>
      <c r="D94" s="270" t="s">
        <v>218</v>
      </c>
      <c r="E94" s="270">
        <v>14.14</v>
      </c>
      <c r="F94" s="271">
        <f t="shared" si="3"/>
        <v>2.9991145648356598E-3</v>
      </c>
      <c r="G94" s="49">
        <f>SUMIFS('Parameters and Sensitivity'!X$5:X$143,'Parameters and Sensitivity'!A$5:A$143,A94,'Parameters and Sensitivity'!B$5:B$143,B94)</f>
        <v>0</v>
      </c>
      <c r="H94" s="49" t="s">
        <v>142</v>
      </c>
      <c r="I94" s="49">
        <v>22.29</v>
      </c>
      <c r="J94" s="271">
        <f t="shared" si="4"/>
        <v>0</v>
      </c>
      <c r="K94" s="180" t="str">
        <f t="shared" si="5"/>
        <v>Product direct emissions</v>
      </c>
      <c r="L94" s="180"/>
    </row>
    <row r="95" spans="1:12" ht="12.6" customHeight="1" x14ac:dyDescent="0.25">
      <c r="A95" s="279" t="s">
        <v>222</v>
      </c>
      <c r="B95" s="33" t="s">
        <v>149</v>
      </c>
      <c r="C95" s="269">
        <f>SUMIFS('Parameters and Sensitivity'!S$5:S$143,'Parameters and Sensitivity'!A$5:A$143,A95,'Parameters and Sensitivity'!B$5:B$143,B95)</f>
        <v>0</v>
      </c>
      <c r="D95" s="270" t="s">
        <v>218</v>
      </c>
      <c r="E95" s="270">
        <v>14.14</v>
      </c>
      <c r="F95" s="271">
        <f t="shared" si="3"/>
        <v>0</v>
      </c>
      <c r="G95" s="49">
        <f>SUMIFS('Parameters and Sensitivity'!X$5:X$143,'Parameters and Sensitivity'!A$5:A$143,A95,'Parameters and Sensitivity'!B$5:B$143,B95)</f>
        <v>0</v>
      </c>
      <c r="H95" s="49" t="s">
        <v>142</v>
      </c>
      <c r="I95" s="49">
        <v>22.29</v>
      </c>
      <c r="J95" s="271">
        <f t="shared" si="4"/>
        <v>0</v>
      </c>
      <c r="K95" s="180" t="str">
        <f t="shared" si="5"/>
        <v>Consumer needs to fulfil</v>
      </c>
      <c r="L95" s="180"/>
    </row>
    <row r="96" spans="1:12" ht="12.6" customHeight="1" x14ac:dyDescent="0.25">
      <c r="A96" s="279" t="s">
        <v>220</v>
      </c>
      <c r="B96" s="33" t="s">
        <v>54</v>
      </c>
      <c r="C96" s="269">
        <f>SUMIFS('Parameters and Sensitivity'!S$5:S$143,'Parameters and Sensitivity'!A$5:A$143,A96,'Parameters and Sensitivity'!B$5:B$143,B96)</f>
        <v>0.26234307426544129</v>
      </c>
      <c r="D96" s="270" t="s">
        <v>217</v>
      </c>
      <c r="E96" s="270">
        <v>14.14</v>
      </c>
      <c r="F96" s="271">
        <f t="shared" si="3"/>
        <v>0.37095310701133405</v>
      </c>
      <c r="G96" s="49">
        <f>SUMIFS('Parameters and Sensitivity'!X$5:X$143,'Parameters and Sensitivity'!A$5:A$143,A96,'Parameters and Sensitivity'!B$5:B$143,B96)</f>
        <v>0.5390554345427333</v>
      </c>
      <c r="H96" s="49" t="s">
        <v>216</v>
      </c>
      <c r="I96" s="49">
        <v>22.29</v>
      </c>
      <c r="J96" s="271">
        <f t="shared" si="4"/>
        <v>1.2015545635957525</v>
      </c>
      <c r="K96" s="180" t="str">
        <f t="shared" si="5"/>
        <v>Material input in products</v>
      </c>
      <c r="L96" s="180"/>
    </row>
    <row r="97" spans="1:12" ht="12.6" customHeight="1" x14ac:dyDescent="0.25">
      <c r="A97" s="279" t="s">
        <v>200</v>
      </c>
      <c r="B97" s="31" t="s">
        <v>7</v>
      </c>
      <c r="C97" s="269">
        <f>SUMIFS('Parameters and Sensitivity'!S$5:S$143,'Parameters and Sensitivity'!A$5:A$143,A97,'Parameters and Sensitivity'!B$5:B$143,B97)</f>
        <v>0.14587042712082787</v>
      </c>
      <c r="D97" s="270" t="s">
        <v>216</v>
      </c>
      <c r="E97" s="270">
        <v>14.14</v>
      </c>
      <c r="F97" s="271">
        <f t="shared" si="3"/>
        <v>0.20626078394885061</v>
      </c>
      <c r="G97" s="49">
        <f>SUMIFS('Parameters and Sensitivity'!X$5:X$143,'Parameters and Sensitivity'!A$5:A$143,A97,'Parameters and Sensitivity'!B$5:B$143,B97)</f>
        <v>0.31670016286455821</v>
      </c>
      <c r="H97" s="49" t="s">
        <v>216</v>
      </c>
      <c r="I97" s="49">
        <v>22.29</v>
      </c>
      <c r="J97" s="271">
        <f t="shared" si="4"/>
        <v>0.70592466302510015</v>
      </c>
      <c r="K97" s="180" t="str">
        <f t="shared" si="5"/>
        <v>Share of Steel 1 in products</v>
      </c>
      <c r="L97" s="180"/>
    </row>
    <row r="98" spans="1:12" ht="12.6" customHeight="1" x14ac:dyDescent="0.25">
      <c r="A98" s="279" t="s">
        <v>219</v>
      </c>
      <c r="B98" s="31" t="s">
        <v>7</v>
      </c>
      <c r="C98" s="269">
        <f>SUMIFS('Parameters and Sensitivity'!S$5:S$143,'Parameters and Sensitivity'!A$5:A$143,A98,'Parameters and Sensitivity'!B$5:B$143,B98)</f>
        <v>0.12352167068249685</v>
      </c>
      <c r="D98" s="270" t="s">
        <v>217</v>
      </c>
      <c r="E98" s="270">
        <v>14.14</v>
      </c>
      <c r="F98" s="271">
        <f t="shared" si="3"/>
        <v>0.17465964234505055</v>
      </c>
      <c r="G98" s="49">
        <f>SUMIFS('Parameters and Sensitivity'!X$5:X$143,'Parameters and Sensitivity'!A$5:A$143,A98,'Parameters and Sensitivity'!B$5:B$143,B98)</f>
        <v>0.26230751788155526</v>
      </c>
      <c r="H98" s="49" t="s">
        <v>216</v>
      </c>
      <c r="I98" s="49">
        <v>22.29</v>
      </c>
      <c r="J98" s="271">
        <f t="shared" si="4"/>
        <v>0.58468345735798666</v>
      </c>
      <c r="K98" s="180" t="str">
        <f t="shared" si="5"/>
        <v>Total FUs delivered by product</v>
      </c>
      <c r="L98" s="180"/>
    </row>
    <row r="99" spans="1:12" ht="12.6" customHeight="1" x14ac:dyDescent="0.25">
      <c r="A99" s="279" t="s">
        <v>220</v>
      </c>
      <c r="B99" s="31" t="s">
        <v>46</v>
      </c>
      <c r="C99" s="269">
        <f>SUMIFS('Parameters and Sensitivity'!S$5:S$143,'Parameters and Sensitivity'!A$5:A$143,A99,'Parameters and Sensitivity'!B$5:B$143,B99)</f>
        <v>9.5013658480963978E-2</v>
      </c>
      <c r="D99" s="270" t="s">
        <v>217</v>
      </c>
      <c r="E99" s="270">
        <v>14.14</v>
      </c>
      <c r="F99" s="271">
        <f t="shared" si="3"/>
        <v>0.13434931309208306</v>
      </c>
      <c r="G99" s="49">
        <f>SUMIFS('Parameters and Sensitivity'!X$5:X$143,'Parameters and Sensitivity'!A$5:A$143,A99,'Parameters and Sensitivity'!B$5:B$143,B99)</f>
        <v>0.20759719347190392</v>
      </c>
      <c r="H99" s="49" t="s">
        <v>216</v>
      </c>
      <c r="I99" s="49">
        <v>22.29</v>
      </c>
      <c r="J99" s="271">
        <f t="shared" si="4"/>
        <v>0.46273414424887377</v>
      </c>
      <c r="K99" s="180" t="str">
        <f t="shared" si="5"/>
        <v>Material input in products</v>
      </c>
      <c r="L99" s="180"/>
    </row>
    <row r="100" spans="1:12" ht="12.6" customHeight="1" x14ac:dyDescent="0.25">
      <c r="A100" s="279" t="s">
        <v>220</v>
      </c>
      <c r="B100" s="31" t="s">
        <v>78</v>
      </c>
      <c r="C100" s="269">
        <f>SUMIFS('Parameters and Sensitivity'!S$5:S$143,'Parameters and Sensitivity'!A$5:A$143,A100,'Parameters and Sensitivity'!B$5:B$143,B100)</f>
        <v>4.9168805024875598E-2</v>
      </c>
      <c r="D100" s="270" t="s">
        <v>217</v>
      </c>
      <c r="E100" s="270">
        <v>14.14</v>
      </c>
      <c r="F100" s="271">
        <f t="shared" si="3"/>
        <v>6.9524690305174094E-2</v>
      </c>
      <c r="G100" s="49">
        <f>SUMIFS('Parameters and Sensitivity'!X$5:X$143,'Parameters and Sensitivity'!A$5:A$143,A100,'Parameters and Sensitivity'!B$5:B$143,B100)</f>
        <v>0.10519829147386235</v>
      </c>
      <c r="H100" s="49" t="s">
        <v>216</v>
      </c>
      <c r="I100" s="49">
        <v>22.29</v>
      </c>
      <c r="J100" s="271">
        <f t="shared" si="4"/>
        <v>0.23448699169523918</v>
      </c>
      <c r="K100" s="180" t="str">
        <f t="shared" si="5"/>
        <v>Material input in products</v>
      </c>
      <c r="L100" s="180"/>
    </row>
    <row r="101" spans="1:12" ht="12.6" customHeight="1" x14ac:dyDescent="0.25">
      <c r="A101" s="279" t="s">
        <v>221</v>
      </c>
      <c r="B101" s="33" t="s">
        <v>7</v>
      </c>
      <c r="C101" s="269">
        <f>SUMIFS('Parameters and Sensitivity'!S$5:S$143,'Parameters and Sensitivity'!A$5:A$143,A101,'Parameters and Sensitivity'!B$5:B$143,B101)</f>
        <v>4.2356242470648404E-2</v>
      </c>
      <c r="D101" s="270" t="s">
        <v>217</v>
      </c>
      <c r="E101" s="270">
        <v>14.14</v>
      </c>
      <c r="F101" s="271">
        <f t="shared" si="3"/>
        <v>5.9891726853496842E-2</v>
      </c>
      <c r="G101" s="49">
        <f>SUMIFS('Parameters and Sensitivity'!X$5:X$143,'Parameters and Sensitivity'!A$5:A$143,A101,'Parameters and Sensitivity'!B$5:B$143,B101)</f>
        <v>9.7391903678143363E-2</v>
      </c>
      <c r="H101" s="49" t="s">
        <v>216</v>
      </c>
      <c r="I101" s="49">
        <v>22.29</v>
      </c>
      <c r="J101" s="271">
        <f t="shared" si="4"/>
        <v>0.21708655329858154</v>
      </c>
      <c r="K101" s="180" t="str">
        <f t="shared" si="5"/>
        <v>Product direct emissions</v>
      </c>
      <c r="L101" s="180"/>
    </row>
    <row r="102" spans="1:12" ht="12.6" customHeight="1" x14ac:dyDescent="0.25">
      <c r="A102" s="279" t="s">
        <v>220</v>
      </c>
      <c r="B102" s="33" t="s">
        <v>188</v>
      </c>
      <c r="C102" s="269">
        <f>SUMIFS('Parameters and Sensitivity'!S$5:S$143,'Parameters and Sensitivity'!A$5:A$143,A102,'Parameters and Sensitivity'!B$5:B$143,B102)</f>
        <v>2.2946916972881648E-2</v>
      </c>
      <c r="D102" s="270" t="s">
        <v>217</v>
      </c>
      <c r="E102" s="270">
        <v>14.14</v>
      </c>
      <c r="F102" s="271">
        <f t="shared" si="3"/>
        <v>3.2446940599654653E-2</v>
      </c>
      <c r="G102" s="49">
        <f>SUMIFS('Parameters and Sensitivity'!X$5:X$143,'Parameters and Sensitivity'!A$5:A$143,A102,'Parameters and Sensitivity'!B$5:B$143,B102)</f>
        <v>5.0449136080242006E-2</v>
      </c>
      <c r="H102" s="49" t="s">
        <v>216</v>
      </c>
      <c r="I102" s="49">
        <v>22.29</v>
      </c>
      <c r="J102" s="271">
        <f t="shared" si="4"/>
        <v>0.11245112432285943</v>
      </c>
      <c r="K102" s="180" t="str">
        <f t="shared" si="5"/>
        <v>Material input in products</v>
      </c>
      <c r="L102" s="180"/>
    </row>
    <row r="103" spans="1:12" ht="12.6" customHeight="1" x14ac:dyDescent="0.25">
      <c r="A103" s="279" t="s">
        <v>221</v>
      </c>
      <c r="B103" s="33" t="s">
        <v>6</v>
      </c>
      <c r="C103" s="269">
        <f>SUMIFS('Parameters and Sensitivity'!S$5:S$143,'Parameters and Sensitivity'!A$5:A$143,A103,'Parameters and Sensitivity'!B$5:B$143,B103)</f>
        <v>1.5887569205778998E-4</v>
      </c>
      <c r="D103" s="270" t="s">
        <v>217</v>
      </c>
      <c r="E103" s="270">
        <v>14.14</v>
      </c>
      <c r="F103" s="271">
        <f t="shared" si="3"/>
        <v>2.2465022856971501E-4</v>
      </c>
      <c r="G103" s="49">
        <f>SUMIFS('Parameters and Sensitivity'!X$5:X$143,'Parameters and Sensitivity'!A$5:A$143,A103,'Parameters and Sensitivity'!B$5:B$143,B103)</f>
        <v>3.1257433844603206E-3</v>
      </c>
      <c r="H103" s="49" t="s">
        <v>216</v>
      </c>
      <c r="I103" s="49">
        <v>22.29</v>
      </c>
      <c r="J103" s="271">
        <f t="shared" si="4"/>
        <v>6.9672820039620546E-3</v>
      </c>
      <c r="K103" s="180" t="str">
        <f t="shared" si="5"/>
        <v>Product direct emissions</v>
      </c>
      <c r="L103" s="180"/>
    </row>
    <row r="104" spans="1:12" ht="12.6" customHeight="1" x14ac:dyDescent="0.25">
      <c r="A104" s="279" t="s">
        <v>219</v>
      </c>
      <c r="B104" s="33" t="s">
        <v>6</v>
      </c>
      <c r="C104" s="269">
        <f>SUMIFS('Parameters and Sensitivity'!S$5:S$143,'Parameters and Sensitivity'!A$5:A$143,A104,'Parameters and Sensitivity'!B$5:B$143,B104)</f>
        <v>8.7502549053441042E-3</v>
      </c>
      <c r="D104" s="270" t="s">
        <v>217</v>
      </c>
      <c r="E104" s="270">
        <v>14.14</v>
      </c>
      <c r="F104" s="271">
        <f t="shared" si="3"/>
        <v>1.2372860436156563E-2</v>
      </c>
      <c r="G104" s="49">
        <f>SUMIFS('Parameters and Sensitivity'!X$5:X$143,'Parameters and Sensitivity'!A$5:A$143,A104,'Parameters and Sensitivity'!B$5:B$143,B104)</f>
        <v>2.1129054337741229E-3</v>
      </c>
      <c r="H104" s="49" t="s">
        <v>216</v>
      </c>
      <c r="I104" s="49">
        <v>22.29</v>
      </c>
      <c r="J104" s="271">
        <f t="shared" si="4"/>
        <v>4.7096662118825197E-3</v>
      </c>
      <c r="K104" s="180" t="str">
        <f t="shared" si="5"/>
        <v>Total FUs delivered by product</v>
      </c>
      <c r="L104" s="180"/>
    </row>
    <row r="105" spans="1:12" ht="12.6" customHeight="1" x14ac:dyDescent="0.25">
      <c r="A105" s="279" t="s">
        <v>220</v>
      </c>
      <c r="B105" s="33" t="s">
        <v>53</v>
      </c>
      <c r="C105" s="269">
        <f>SUMIFS('Parameters and Sensitivity'!S$5:S$143,'Parameters and Sensitivity'!A$5:A$143,A105,'Parameters and Sensitivity'!B$5:B$143,B105)</f>
        <v>4.5174526294992261E-4</v>
      </c>
      <c r="D105" s="270" t="s">
        <v>217</v>
      </c>
      <c r="E105" s="270">
        <v>14.14</v>
      </c>
      <c r="F105" s="271">
        <f t="shared" si="3"/>
        <v>6.3876780181119051E-4</v>
      </c>
      <c r="G105" s="49">
        <f>SUMIFS('Parameters and Sensitivity'!X$5:X$143,'Parameters and Sensitivity'!A$5:A$143,A105,'Parameters and Sensitivity'!B$5:B$143,B105)</f>
        <v>1.5498544907825832E-3</v>
      </c>
      <c r="H105" s="49" t="s">
        <v>216</v>
      </c>
      <c r="I105" s="49">
        <v>22.29</v>
      </c>
      <c r="J105" s="271">
        <f t="shared" si="4"/>
        <v>3.4546256599543778E-3</v>
      </c>
      <c r="K105" s="180" t="str">
        <f t="shared" si="5"/>
        <v>Material input in products</v>
      </c>
      <c r="L105" s="180"/>
    </row>
    <row r="106" spans="1:12" ht="12.6" customHeight="1" x14ac:dyDescent="0.25">
      <c r="A106" s="279" t="s">
        <v>220</v>
      </c>
      <c r="B106" s="31" t="s">
        <v>77</v>
      </c>
      <c r="C106" s="269">
        <f>SUMIFS('Parameters and Sensitivity'!S$5:S$143,'Parameters and Sensitivity'!A$5:A$143,A106,'Parameters and Sensitivity'!B$5:B$143,B106)</f>
        <v>7.5715001439284764E-4</v>
      </c>
      <c r="D106" s="270" t="s">
        <v>217</v>
      </c>
      <c r="E106" s="270">
        <v>14.14</v>
      </c>
      <c r="F106" s="271">
        <f t="shared" si="3"/>
        <v>1.0706101203514866E-3</v>
      </c>
      <c r="G106" s="49">
        <f>SUMIFS('Parameters and Sensitivity'!X$5:X$143,'Parameters and Sensitivity'!A$5:A$143,A106,'Parameters and Sensitivity'!B$5:B$143,B106)</f>
        <v>1.2019534239150888E-3</v>
      </c>
      <c r="H106" s="49" t="s">
        <v>216</v>
      </c>
      <c r="I106" s="49">
        <v>22.29</v>
      </c>
      <c r="J106" s="271">
        <f t="shared" si="4"/>
        <v>2.6791541819067332E-3</v>
      </c>
      <c r="K106" s="180" t="str">
        <f t="shared" si="5"/>
        <v>Material input in products</v>
      </c>
      <c r="L106" s="180"/>
    </row>
    <row r="107" spans="1:12" ht="12.6" customHeight="1" x14ac:dyDescent="0.25">
      <c r="A107" s="279" t="s">
        <v>200</v>
      </c>
      <c r="B107" s="31" t="s">
        <v>6</v>
      </c>
      <c r="C107" s="269">
        <f>SUMIFS('Parameters and Sensitivity'!S$5:S$143,'Parameters and Sensitivity'!A$5:A$143,A107,'Parameters and Sensitivity'!B$5:B$143,B107)</f>
        <v>2.3262972587816014E-3</v>
      </c>
      <c r="D107" s="270" t="s">
        <v>216</v>
      </c>
      <c r="E107" s="270">
        <v>14.14</v>
      </c>
      <c r="F107" s="271">
        <f t="shared" si="3"/>
        <v>3.2893843239171845E-3</v>
      </c>
      <c r="G107" s="49">
        <f>SUMIFS('Parameters and Sensitivity'!X$5:X$143,'Parameters and Sensitivity'!A$5:A$143,A107,'Parameters and Sensitivity'!B$5:B$143,B107)</f>
        <v>9.10554162324582E-4</v>
      </c>
      <c r="H107" s="49" t="s">
        <v>216</v>
      </c>
      <c r="I107" s="49">
        <v>22.29</v>
      </c>
      <c r="J107" s="271">
        <f t="shared" si="4"/>
        <v>2.0296252278214932E-3</v>
      </c>
      <c r="K107" s="180" t="str">
        <f t="shared" si="5"/>
        <v>Share of Steel 1 in products</v>
      </c>
      <c r="L107" s="180"/>
    </row>
    <row r="108" spans="1:12" ht="12.6" customHeight="1" x14ac:dyDescent="0.25">
      <c r="A108" s="279" t="s">
        <v>220</v>
      </c>
      <c r="B108" s="33" t="s">
        <v>45</v>
      </c>
      <c r="C108" s="269">
        <f>SUMIFS('Parameters and Sensitivity'!S$5:S$143,'Parameters and Sensitivity'!A$5:A$143,A108,'Parameters and Sensitivity'!B$5:B$143,B108)</f>
        <v>8.0247843040928235E-4</v>
      </c>
      <c r="D108" s="270" t="s">
        <v>217</v>
      </c>
      <c r="E108" s="270">
        <v>14.14</v>
      </c>
      <c r="F108" s="271">
        <f t="shared" si="3"/>
        <v>1.1347045005987253E-3</v>
      </c>
      <c r="G108" s="49">
        <f>SUMIFS('Parameters and Sensitivity'!X$5:X$143,'Parameters and Sensitivity'!A$5:A$143,A108,'Parameters and Sensitivity'!B$5:B$143,B108)</f>
        <v>2.8598778455475116E-4</v>
      </c>
      <c r="H108" s="49" t="s">
        <v>216</v>
      </c>
      <c r="I108" s="49">
        <v>22.29</v>
      </c>
      <c r="J108" s="271">
        <f t="shared" si="4"/>
        <v>6.3746677177254035E-4</v>
      </c>
      <c r="K108" s="180" t="str">
        <f t="shared" si="5"/>
        <v>Material input in products</v>
      </c>
      <c r="L108" s="180"/>
    </row>
    <row r="109" spans="1:12" ht="12.6" customHeight="1" x14ac:dyDescent="0.25">
      <c r="A109" s="279" t="s">
        <v>220</v>
      </c>
      <c r="B109" s="31" t="s">
        <v>187</v>
      </c>
      <c r="C109" s="269">
        <f>SUMIFS('Parameters and Sensitivity'!S$5:S$143,'Parameters and Sensitivity'!A$5:A$143,A109,'Parameters and Sensitivity'!B$5:B$143,B109)</f>
        <v>5.1444817793354705E-4</v>
      </c>
      <c r="D109" s="270" t="s">
        <v>217</v>
      </c>
      <c r="E109" s="270">
        <v>14.14</v>
      </c>
      <c r="F109" s="271">
        <f t="shared" ref="F109:F140" si="6">C109*10/100*E109</f>
        <v>7.2742972359803558E-4</v>
      </c>
      <c r="G109" s="49">
        <f>SUMIFS('Parameters and Sensitivity'!X$5:X$143,'Parameters and Sensitivity'!A$5:A$143,A109,'Parameters and Sensitivity'!B$5:B$143,B109)</f>
        <v>1.7040666622638708E-4</v>
      </c>
      <c r="H109" s="49" t="s">
        <v>216</v>
      </c>
      <c r="I109" s="49">
        <v>22.29</v>
      </c>
      <c r="J109" s="271">
        <f t="shared" ref="J109:J140" si="7">G109*10/100*I109</f>
        <v>3.7983645901861678E-4</v>
      </c>
      <c r="K109" s="180" t="str">
        <f t="shared" ref="K109:K142" si="8">A109</f>
        <v>Material input in products</v>
      </c>
      <c r="L109" s="180"/>
    </row>
    <row r="110" spans="1:12" ht="12.6" customHeight="1" x14ac:dyDescent="0.25">
      <c r="A110" s="176" t="s">
        <v>222</v>
      </c>
      <c r="B110" s="33" t="s">
        <v>18</v>
      </c>
      <c r="C110" s="269">
        <f>SUMIFS('Parameters and Sensitivity'!S$5:S$143,'Parameters and Sensitivity'!A$5:A$143,A110,'Parameters and Sensitivity'!B$5:B$143,B110)</f>
        <v>0.48614771865940409</v>
      </c>
      <c r="D110" s="270" t="s">
        <v>218</v>
      </c>
      <c r="E110" s="270">
        <v>14.14</v>
      </c>
      <c r="F110" s="271">
        <f t="shared" si="6"/>
        <v>0.68741287418439734</v>
      </c>
      <c r="G110" s="49">
        <f>SUMIFS('Parameters and Sensitivity'!X$5:X$143,'Parameters and Sensitivity'!A$5:A$143,A110,'Parameters and Sensitivity'!B$5:B$143,B110)</f>
        <v>0.99999999999999711</v>
      </c>
      <c r="H110" s="49" t="s">
        <v>217</v>
      </c>
      <c r="I110" s="49">
        <v>22.29</v>
      </c>
      <c r="J110" s="271">
        <f t="shared" si="7"/>
        <v>2.2289999999999934</v>
      </c>
      <c r="K110" s="180" t="str">
        <f t="shared" si="8"/>
        <v>Consumer needs to fulfil</v>
      </c>
      <c r="L110" s="180"/>
    </row>
    <row r="111" spans="1:12" ht="12.6" customHeight="1" x14ac:dyDescent="0.25">
      <c r="A111" s="176" t="s">
        <v>221</v>
      </c>
      <c r="B111" s="31" t="s">
        <v>118</v>
      </c>
      <c r="C111" s="269">
        <f>SUMIFS('Parameters and Sensitivity'!S$5:S$143,'Parameters and Sensitivity'!A$5:A$143,A111,'Parameters and Sensitivity'!B$5:B$143,B111)</f>
        <v>0.6407608883757927</v>
      </c>
      <c r="D111" s="270" t="s">
        <v>216</v>
      </c>
      <c r="E111" s="270">
        <v>14.14</v>
      </c>
      <c r="F111" s="271">
        <f t="shared" si="6"/>
        <v>0.90603589616337099</v>
      </c>
      <c r="G111" s="49">
        <f>SUMIFS('Parameters and Sensitivity'!X$5:X$143,'Parameters and Sensitivity'!A$5:A$143,A111,'Parameters and Sensitivity'!B$5:B$143,B111)</f>
        <v>0.60336026191578462</v>
      </c>
      <c r="H111" s="49" t="s">
        <v>217</v>
      </c>
      <c r="I111" s="49">
        <v>22.29</v>
      </c>
      <c r="J111" s="271">
        <f t="shared" si="7"/>
        <v>1.3448900238102839</v>
      </c>
      <c r="K111" s="180" t="str">
        <f t="shared" si="8"/>
        <v>Product direct emissions</v>
      </c>
      <c r="L111" s="180"/>
    </row>
    <row r="112" spans="1:12" ht="12.6" customHeight="1" x14ac:dyDescent="0.25">
      <c r="A112" s="279" t="s">
        <v>221</v>
      </c>
      <c r="B112" s="31" t="s">
        <v>0</v>
      </c>
      <c r="C112" s="269">
        <f>SUMIFS('Parameters and Sensitivity'!S$5:S$143,'Parameters and Sensitivity'!A$5:A$143,A112,'Parameters and Sensitivity'!B$5:B$143,B112)</f>
        <v>0.12700587289425078</v>
      </c>
      <c r="D112" s="270" t="s">
        <v>218</v>
      </c>
      <c r="E112" s="270">
        <v>14.14</v>
      </c>
      <c r="F112" s="271">
        <f t="shared" si="6"/>
        <v>0.17958630427247063</v>
      </c>
      <c r="G112" s="49">
        <f>SUMIFS('Parameters and Sensitivity'!X$5:X$143,'Parameters and Sensitivity'!A$5:A$143,A112,'Parameters and Sensitivity'!B$5:B$143,B112)</f>
        <v>0.17299950565612174</v>
      </c>
      <c r="H112" s="49" t="s">
        <v>217</v>
      </c>
      <c r="I112" s="49">
        <v>22.29</v>
      </c>
      <c r="J112" s="271">
        <f t="shared" si="7"/>
        <v>0.3856158981074953</v>
      </c>
      <c r="K112" s="180" t="str">
        <f t="shared" si="8"/>
        <v>Product direct emissions</v>
      </c>
      <c r="L112" s="180"/>
    </row>
    <row r="113" spans="1:12" ht="12.6" customHeight="1" x14ac:dyDescent="0.25">
      <c r="A113" s="279" t="s">
        <v>220</v>
      </c>
      <c r="B113" s="33" t="s">
        <v>128</v>
      </c>
      <c r="C113" s="269">
        <f>SUMIFS('Parameters and Sensitivity'!S$5:S$143,'Parameters and Sensitivity'!A$5:A$143,A113,'Parameters and Sensitivity'!B$5:B$143,B113)</f>
        <v>0.10774391918419526</v>
      </c>
      <c r="D113" s="270" t="s">
        <v>216</v>
      </c>
      <c r="E113" s="270">
        <v>14.14</v>
      </c>
      <c r="F113" s="271">
        <f t="shared" si="6"/>
        <v>0.1523499017264521</v>
      </c>
      <c r="G113" s="49">
        <f>SUMIFS('Parameters and Sensitivity'!X$5:X$143,'Parameters and Sensitivity'!A$5:A$143,A113,'Parameters and Sensitivity'!B$5:B$143,B113)</f>
        <v>0.10145500525725169</v>
      </c>
      <c r="H113" s="49" t="s">
        <v>217</v>
      </c>
      <c r="I113" s="49">
        <v>22.29</v>
      </c>
      <c r="J113" s="271">
        <f t="shared" si="7"/>
        <v>0.22614320671841398</v>
      </c>
      <c r="K113" s="180" t="str">
        <f t="shared" si="8"/>
        <v>Material input in products</v>
      </c>
      <c r="L113" s="180"/>
    </row>
    <row r="114" spans="1:12" ht="12.6" customHeight="1" x14ac:dyDescent="0.25">
      <c r="A114" s="176" t="s">
        <v>220</v>
      </c>
      <c r="B114" s="31" t="s">
        <v>129</v>
      </c>
      <c r="C114" s="269">
        <f>SUMIFS('Parameters and Sensitivity'!S$5:S$143,'Parameters and Sensitivity'!A$5:A$143,A114,'Parameters and Sensitivity'!B$5:B$143,B114)</f>
        <v>9.3860439802954942E-2</v>
      </c>
      <c r="D114" s="270" t="s">
        <v>218</v>
      </c>
      <c r="E114" s="270">
        <v>14.14</v>
      </c>
      <c r="F114" s="271">
        <f t="shared" si="6"/>
        <v>0.13271866188137829</v>
      </c>
      <c r="G114" s="49">
        <f>SUMIFS('Parameters and Sensitivity'!X$5:X$143,'Parameters and Sensitivity'!A$5:A$143,A114,'Parameters and Sensitivity'!B$5:B$143,B114)</f>
        <v>8.8381891857651135E-2</v>
      </c>
      <c r="H114" s="49" t="s">
        <v>217</v>
      </c>
      <c r="I114" s="49">
        <v>22.29</v>
      </c>
      <c r="J114" s="271">
        <f t="shared" si="7"/>
        <v>0.19700323695070437</v>
      </c>
      <c r="K114" s="180" t="str">
        <f t="shared" si="8"/>
        <v>Material input in products</v>
      </c>
      <c r="L114" s="180"/>
    </row>
    <row r="115" spans="1:12" ht="12.6" customHeight="1" x14ac:dyDescent="0.25">
      <c r="A115" s="279" t="s">
        <v>221</v>
      </c>
      <c r="B115" s="31" t="s">
        <v>119</v>
      </c>
      <c r="C115" s="269">
        <f>SUMIFS('Parameters and Sensitivity'!S$5:S$143,'Parameters and Sensitivity'!A$5:A$143,A115,'Parameters and Sensitivity'!B$5:B$143,B115)</f>
        <v>8.889429226058479E-2</v>
      </c>
      <c r="D115" s="270" t="s">
        <v>218</v>
      </c>
      <c r="E115" s="270">
        <v>14.14</v>
      </c>
      <c r="F115" s="271">
        <f t="shared" si="6"/>
        <v>0.12569652925646688</v>
      </c>
      <c r="G115" s="49">
        <f>SUMIFS('Parameters and Sensitivity'!X$5:X$143,'Parameters and Sensitivity'!A$5:A$143,A115,'Parameters and Sensitivity'!B$5:B$143,B115)</f>
        <v>8.3705613800993464E-2</v>
      </c>
      <c r="H115" s="49" t="s">
        <v>217</v>
      </c>
      <c r="I115" s="49">
        <v>22.29</v>
      </c>
      <c r="J115" s="271">
        <f t="shared" si="7"/>
        <v>0.18657981316241443</v>
      </c>
      <c r="K115" s="180" t="str">
        <f t="shared" si="8"/>
        <v>Product direct emissions</v>
      </c>
      <c r="L115" s="180"/>
    </row>
    <row r="116" spans="1:12" ht="12.6" customHeight="1" x14ac:dyDescent="0.25">
      <c r="A116" s="279" t="s">
        <v>220</v>
      </c>
      <c r="B116" s="31" t="s">
        <v>50</v>
      </c>
      <c r="C116" s="269">
        <f>SUMIFS('Parameters and Sensitivity'!S$5:S$143,'Parameters and Sensitivity'!A$5:A$143,A116,'Parameters and Sensitivity'!B$5:B$143,B116)</f>
        <v>3.5919224812207211E-2</v>
      </c>
      <c r="D116" s="270" t="s">
        <v>218</v>
      </c>
      <c r="E116" s="270">
        <v>14.14</v>
      </c>
      <c r="F116" s="271">
        <f t="shared" si="6"/>
        <v>5.0789783884461003E-2</v>
      </c>
      <c r="G116" s="49">
        <f>SUMIFS('Parameters and Sensitivity'!X$5:X$143,'Parameters and Sensitivity'!A$5:A$143,A116,'Parameters and Sensitivity'!B$5:B$143,B116)</f>
        <v>7.7930435637533185E-2</v>
      </c>
      <c r="H116" s="49" t="s">
        <v>217</v>
      </c>
      <c r="I116" s="49">
        <v>22.29</v>
      </c>
      <c r="J116" s="271">
        <f t="shared" si="7"/>
        <v>0.17370694103606146</v>
      </c>
      <c r="K116" s="180" t="str">
        <f t="shared" si="8"/>
        <v>Material input in products</v>
      </c>
      <c r="L116" s="180"/>
    </row>
    <row r="117" spans="1:12" ht="12.6" customHeight="1" x14ac:dyDescent="0.25">
      <c r="A117" s="279" t="s">
        <v>200</v>
      </c>
      <c r="B117" s="33" t="s">
        <v>118</v>
      </c>
      <c r="C117" s="269">
        <f>SUMIFS('Parameters and Sensitivity'!S$5:S$143,'Parameters and Sensitivity'!A$5:A$143,A117,'Parameters and Sensitivity'!B$5:B$143,B117)</f>
        <v>6.1717560071454562E-2</v>
      </c>
      <c r="D117" s="270" t="s">
        <v>216</v>
      </c>
      <c r="E117" s="270">
        <v>14.14</v>
      </c>
      <c r="F117" s="271">
        <f t="shared" si="6"/>
        <v>8.7268629941036749E-2</v>
      </c>
      <c r="G117" s="49">
        <f>SUMIFS('Parameters and Sensitivity'!X$5:X$143,'Parameters and Sensitivity'!A$5:A$143,A117,'Parameters and Sensitivity'!B$5:B$143,B117)</f>
        <v>5.8115162590381575E-2</v>
      </c>
      <c r="H117" s="49" t="s">
        <v>217</v>
      </c>
      <c r="I117" s="49">
        <v>22.29</v>
      </c>
      <c r="J117" s="271">
        <f t="shared" si="7"/>
        <v>0.12953869741396051</v>
      </c>
      <c r="K117" s="180" t="str">
        <f t="shared" si="8"/>
        <v>Share of Steel 1 in products</v>
      </c>
      <c r="L117" s="180"/>
    </row>
    <row r="118" spans="1:12" ht="12.6" customHeight="1" x14ac:dyDescent="0.25">
      <c r="A118" s="279" t="s">
        <v>200</v>
      </c>
      <c r="B118" s="31" t="s">
        <v>119</v>
      </c>
      <c r="C118" s="269">
        <f>SUMIFS('Parameters and Sensitivity'!S$5:S$143,'Parameters and Sensitivity'!A$5:A$143,A118,'Parameters and Sensitivity'!B$5:B$143,B118)</f>
        <v>5.4984149053976659E-2</v>
      </c>
      <c r="D118" s="270" t="s">
        <v>216</v>
      </c>
      <c r="E118" s="270">
        <v>14.14</v>
      </c>
      <c r="F118" s="271">
        <f t="shared" si="6"/>
        <v>7.7747586762323004E-2</v>
      </c>
      <c r="G118" s="49">
        <f>SUMIFS('Parameters and Sensitivity'!X$5:X$143,'Parameters and Sensitivity'!A$5:A$143,A118,'Parameters and Sensitivity'!B$5:B$143,B118)</f>
        <v>5.1774774609784413E-2</v>
      </c>
      <c r="H118" s="49" t="s">
        <v>217</v>
      </c>
      <c r="I118" s="49">
        <v>22.29</v>
      </c>
      <c r="J118" s="271">
        <f t="shared" si="7"/>
        <v>0.11540597260520945</v>
      </c>
      <c r="K118" s="180" t="str">
        <f t="shared" si="8"/>
        <v>Share of Steel 1 in products</v>
      </c>
      <c r="L118" s="180"/>
    </row>
    <row r="119" spans="1:12" ht="12.6" customHeight="1" x14ac:dyDescent="0.25">
      <c r="A119" s="279" t="s">
        <v>200</v>
      </c>
      <c r="B119" s="33" t="s">
        <v>0</v>
      </c>
      <c r="C119" s="269">
        <f>SUMIFS('Parameters and Sensitivity'!S$5:S$143,'Parameters and Sensitivity'!A$5:A$143,A119,'Parameters and Sensitivity'!B$5:B$143,B119)</f>
        <v>3.0774806405834056E-2</v>
      </c>
      <c r="D119" s="270" t="s">
        <v>216</v>
      </c>
      <c r="E119" s="270">
        <v>14.14</v>
      </c>
      <c r="F119" s="271">
        <f t="shared" si="6"/>
        <v>4.3515576257849353E-2</v>
      </c>
      <c r="G119" s="49">
        <f>SUMIFS('Parameters and Sensitivity'!X$5:X$143,'Parameters and Sensitivity'!A$5:A$143,A119,'Parameters and Sensitivity'!B$5:B$143,B119)</f>
        <v>5.1743520127464832E-2</v>
      </c>
      <c r="H119" s="49" t="s">
        <v>217</v>
      </c>
      <c r="I119" s="49">
        <v>22.29</v>
      </c>
      <c r="J119" s="271">
        <f t="shared" si="7"/>
        <v>0.11533630636411912</v>
      </c>
      <c r="K119" s="180" t="str">
        <f t="shared" si="8"/>
        <v>Share of Steel 1 in products</v>
      </c>
      <c r="L119" s="180"/>
    </row>
    <row r="120" spans="1:12" ht="12.6" customHeight="1" x14ac:dyDescent="0.25">
      <c r="A120" s="279" t="s">
        <v>200</v>
      </c>
      <c r="B120" s="31" t="s">
        <v>2</v>
      </c>
      <c r="C120" s="269">
        <f>SUMIFS('Parameters and Sensitivity'!S$5:S$143,'Parameters and Sensitivity'!A$5:A$143,A120,'Parameters and Sensitivity'!B$5:B$143,B120)</f>
        <v>2.0175253650953667E-2</v>
      </c>
      <c r="D120" s="270" t="s">
        <v>216</v>
      </c>
      <c r="E120" s="270">
        <v>14.14</v>
      </c>
      <c r="F120" s="271">
        <f t="shared" si="6"/>
        <v>2.8527808662448487E-2</v>
      </c>
      <c r="G120" s="49">
        <f>SUMIFS('Parameters and Sensitivity'!X$5:X$143,'Parameters and Sensitivity'!A$5:A$143,A120,'Parameters and Sensitivity'!B$5:B$143,B120)</f>
        <v>4.5784867523781587E-2</v>
      </c>
      <c r="H120" s="49" t="s">
        <v>217</v>
      </c>
      <c r="I120" s="49">
        <v>22.29</v>
      </c>
      <c r="J120" s="271">
        <f t="shared" si="7"/>
        <v>0.10205446971050915</v>
      </c>
      <c r="K120" s="180" t="str">
        <f t="shared" si="8"/>
        <v>Share of Steel 1 in products</v>
      </c>
      <c r="L120" s="180"/>
    </row>
    <row r="121" spans="1:12" ht="12.6" customHeight="1" x14ac:dyDescent="0.25">
      <c r="A121" s="279" t="s">
        <v>221</v>
      </c>
      <c r="B121" s="33" t="s">
        <v>168</v>
      </c>
      <c r="C121" s="269">
        <f>SUMIFS('Parameters and Sensitivity'!S$5:S$143,'Parameters and Sensitivity'!A$5:A$143,A121,'Parameters and Sensitivity'!B$5:B$143,B121)</f>
        <v>2.8040861771736987E-2</v>
      </c>
      <c r="D121" s="270" t="s">
        <v>218</v>
      </c>
      <c r="E121" s="270">
        <v>14.14</v>
      </c>
      <c r="F121" s="271">
        <f t="shared" si="6"/>
        <v>3.9649778545236096E-2</v>
      </c>
      <c r="G121" s="49">
        <f>SUMIFS('Parameters and Sensitivity'!X$5:X$143,'Parameters and Sensitivity'!A$5:A$143,A121,'Parameters and Sensitivity'!B$5:B$143,B121)</f>
        <v>3.7340896902997793E-2</v>
      </c>
      <c r="H121" s="49" t="s">
        <v>217</v>
      </c>
      <c r="I121" s="49">
        <v>22.29</v>
      </c>
      <c r="J121" s="271">
        <f t="shared" si="7"/>
        <v>8.3232859196782083E-2</v>
      </c>
      <c r="K121" s="180" t="str">
        <f t="shared" si="8"/>
        <v>Product direct emissions</v>
      </c>
      <c r="L121" s="180"/>
    </row>
    <row r="122" spans="1:12" ht="12.6" customHeight="1" x14ac:dyDescent="0.25">
      <c r="A122" s="279" t="s">
        <v>245</v>
      </c>
      <c r="B122" s="33" t="s">
        <v>142</v>
      </c>
      <c r="C122" s="269">
        <f>SUMIFS('Parameters and Sensitivity'!S$5:S$143,'Parameters and Sensitivity'!A$5:A$143,A122,'Parameters and Sensitivity'!B$5:B$143,B122)</f>
        <v>0.13235820424443343</v>
      </c>
      <c r="D122" s="270" t="s">
        <v>218</v>
      </c>
      <c r="E122" s="270">
        <v>14.14</v>
      </c>
      <c r="F122" s="271">
        <f t="shared" si="6"/>
        <v>0.1871545008016289</v>
      </c>
      <c r="G122" s="49">
        <f>SUMIFS('Parameters and Sensitivity'!X$5:X$143,'Parameters and Sensitivity'!A$5:A$143,A122,'Parameters and Sensitivity'!B$5:B$143,B122)</f>
        <v>2.8956652051540899E-2</v>
      </c>
      <c r="H122" s="49" t="s">
        <v>217</v>
      </c>
      <c r="I122" s="49">
        <v>22.29</v>
      </c>
      <c r="J122" s="271">
        <f t="shared" si="7"/>
        <v>6.4544377422884658E-2</v>
      </c>
      <c r="K122" s="180" t="str">
        <f t="shared" si="8"/>
        <v>Share of mobility from cars</v>
      </c>
      <c r="L122" s="180"/>
    </row>
    <row r="123" spans="1:12" ht="12.6" customHeight="1" x14ac:dyDescent="0.25">
      <c r="A123" s="176" t="s">
        <v>220</v>
      </c>
      <c r="B123" s="31" t="s">
        <v>120</v>
      </c>
      <c r="C123" s="269">
        <f>SUMIFS('Parameters and Sensitivity'!S$5:S$143,'Parameters and Sensitivity'!A$5:A$143,A123,'Parameters and Sensitivity'!B$5:B$143,B123)</f>
        <v>1.8099298600714509E-2</v>
      </c>
      <c r="D123" s="270" t="s">
        <v>216</v>
      </c>
      <c r="E123" s="270">
        <v>14.14</v>
      </c>
      <c r="F123" s="271">
        <f t="shared" si="6"/>
        <v>2.5592408221410314E-2</v>
      </c>
      <c r="G123" s="49">
        <f>SUMIFS('Parameters and Sensitivity'!X$5:X$143,'Parameters and Sensitivity'!A$5:A$143,A123,'Parameters and Sensitivity'!B$5:B$143,B123)</f>
        <v>1.7042859110675594E-2</v>
      </c>
      <c r="H123" s="49" t="s">
        <v>217</v>
      </c>
      <c r="I123" s="49">
        <v>22.29</v>
      </c>
      <c r="J123" s="271">
        <f t="shared" si="7"/>
        <v>3.79885329576959E-2</v>
      </c>
      <c r="K123" s="180" t="str">
        <f t="shared" si="8"/>
        <v>Material input in products</v>
      </c>
      <c r="L123" s="180"/>
    </row>
    <row r="124" spans="1:12" ht="12.6" customHeight="1" x14ac:dyDescent="0.25">
      <c r="A124" s="279" t="s">
        <v>220</v>
      </c>
      <c r="B124" s="31" t="s">
        <v>39</v>
      </c>
      <c r="C124" s="269">
        <f>SUMIFS('Parameters and Sensitivity'!S$5:S$143,'Parameters and Sensitivity'!A$5:A$143,A124,'Parameters and Sensitivity'!B$5:B$143,B124)</f>
        <v>1.1617694461716519E-2</v>
      </c>
      <c r="D124" s="270" t="s">
        <v>218</v>
      </c>
      <c r="E124" s="270">
        <v>14.14</v>
      </c>
      <c r="F124" s="271">
        <f t="shared" si="6"/>
        <v>1.6427419968867159E-2</v>
      </c>
      <c r="G124" s="49">
        <f>SUMIFS('Parameters and Sensitivity'!X$5:X$143,'Parameters and Sensitivity'!A$5:A$143,A124,'Parameters and Sensitivity'!B$5:B$143,B124)</f>
        <v>1.6600696405752114E-2</v>
      </c>
      <c r="H124" s="49" t="s">
        <v>217</v>
      </c>
      <c r="I124" s="49">
        <v>22.29</v>
      </c>
      <c r="J124" s="271">
        <f t="shared" si="7"/>
        <v>3.7002952288421459E-2</v>
      </c>
      <c r="K124" s="180" t="str">
        <f t="shared" si="8"/>
        <v>Material input in products</v>
      </c>
      <c r="L124" s="180"/>
    </row>
    <row r="125" spans="1:12" ht="12.6" customHeight="1" x14ac:dyDescent="0.25">
      <c r="A125" s="279" t="s">
        <v>220</v>
      </c>
      <c r="B125" s="31" t="s">
        <v>173</v>
      </c>
      <c r="C125" s="269">
        <f>SUMIFS('Parameters and Sensitivity'!S$5:S$143,'Parameters and Sensitivity'!A$5:A$143,A125,'Parameters and Sensitivity'!B$5:B$143,B125)</f>
        <v>1.0678689464454017E-2</v>
      </c>
      <c r="D125" s="270" t="s">
        <v>218</v>
      </c>
      <c r="E125" s="270">
        <v>14.14</v>
      </c>
      <c r="F125" s="271">
        <f t="shared" si="6"/>
        <v>1.5099666902737981E-2</v>
      </c>
      <c r="G125" s="49">
        <f>SUMIFS('Parameters and Sensitivity'!X$5:X$143,'Parameters and Sensitivity'!A$5:A$143,A125,'Parameters and Sensitivity'!B$5:B$143,B125)</f>
        <v>1.5394010545036314E-2</v>
      </c>
      <c r="H125" s="49" t="s">
        <v>217</v>
      </c>
      <c r="I125" s="49">
        <v>22.29</v>
      </c>
      <c r="J125" s="271">
        <f t="shared" si="7"/>
        <v>3.4313249504885943E-2</v>
      </c>
      <c r="K125" s="180" t="str">
        <f t="shared" si="8"/>
        <v>Material input in products</v>
      </c>
      <c r="L125" s="180"/>
    </row>
    <row r="126" spans="1:12" ht="12.6" customHeight="1" x14ac:dyDescent="0.25">
      <c r="A126" s="279" t="s">
        <v>220</v>
      </c>
      <c r="B126" s="33" t="s">
        <v>134</v>
      </c>
      <c r="C126" s="269">
        <f>SUMIFS('Parameters and Sensitivity'!S$5:S$143,'Parameters and Sensitivity'!A$5:A$143,A126,'Parameters and Sensitivity'!B$5:B$143,B126)</f>
        <v>1.628805164796681E-2</v>
      </c>
      <c r="D126" s="270" t="s">
        <v>218</v>
      </c>
      <c r="E126" s="270">
        <v>14.14</v>
      </c>
      <c r="F126" s="271">
        <f t="shared" si="6"/>
        <v>2.3031305030225074E-2</v>
      </c>
      <c r="G126" s="49">
        <f>SUMIFS('Parameters and Sensitivity'!X$5:X$143,'Parameters and Sensitivity'!A$5:A$143,A126,'Parameters and Sensitivity'!B$5:B$143,B126)</f>
        <v>1.5337332984422889E-2</v>
      </c>
      <c r="H126" s="49" t="s">
        <v>217</v>
      </c>
      <c r="I126" s="49">
        <v>22.29</v>
      </c>
      <c r="J126" s="271">
        <f t="shared" si="7"/>
        <v>3.4186915222278617E-2</v>
      </c>
      <c r="K126" s="180" t="str">
        <f t="shared" si="8"/>
        <v>Material input in products</v>
      </c>
      <c r="L126" s="180"/>
    </row>
    <row r="127" spans="1:12" ht="12.6" customHeight="1" x14ac:dyDescent="0.25">
      <c r="A127" s="279" t="s">
        <v>220</v>
      </c>
      <c r="B127" s="31" t="s">
        <v>172</v>
      </c>
      <c r="C127" s="269">
        <f>SUMIFS('Parameters and Sensitivity'!S$5:S$143,'Parameters and Sensitivity'!A$5:A$143,A127,'Parameters and Sensitivity'!B$5:B$143,B127)</f>
        <v>8.7008030977099148E-3</v>
      </c>
      <c r="D127" s="270" t="s">
        <v>218</v>
      </c>
      <c r="E127" s="270">
        <v>14.14</v>
      </c>
      <c r="F127" s="271">
        <f t="shared" si="6"/>
        <v>1.2302935580161821E-2</v>
      </c>
      <c r="G127" s="49">
        <f>SUMIFS('Parameters and Sensitivity'!X$5:X$143,'Parameters and Sensitivity'!A$5:A$143,A127,'Parameters and Sensitivity'!B$5:B$143,B127)</f>
        <v>1.1892545266268041E-2</v>
      </c>
      <c r="H127" s="49" t="s">
        <v>217</v>
      </c>
      <c r="I127" s="49">
        <v>22.29</v>
      </c>
      <c r="J127" s="271">
        <f t="shared" si="7"/>
        <v>2.6508483398511463E-2</v>
      </c>
      <c r="K127" s="180" t="str">
        <f t="shared" si="8"/>
        <v>Material input in products</v>
      </c>
      <c r="L127" s="180"/>
    </row>
    <row r="128" spans="1:12" ht="12.6" customHeight="1" x14ac:dyDescent="0.25">
      <c r="A128" s="176" t="s">
        <v>220</v>
      </c>
      <c r="B128" s="31" t="s">
        <v>184</v>
      </c>
      <c r="C128" s="269">
        <f>SUMIFS('Parameters and Sensitivity'!S$5:S$143,'Parameters and Sensitivity'!A$5:A$143,A128,'Parameters and Sensitivity'!B$5:B$143,B128)</f>
        <v>5.3144762768977966E-3</v>
      </c>
      <c r="D128" s="270" t="s">
        <v>218</v>
      </c>
      <c r="E128" s="270">
        <v>14.14</v>
      </c>
      <c r="F128" s="271">
        <f t="shared" si="6"/>
        <v>7.5146694555334841E-3</v>
      </c>
      <c r="G128" s="49">
        <f>SUMIFS('Parameters and Sensitivity'!X$5:X$143,'Parameters and Sensitivity'!A$5:A$143,A128,'Parameters and Sensitivity'!B$5:B$143,B128)</f>
        <v>1.0994846920819932E-2</v>
      </c>
      <c r="H128" s="49" t="s">
        <v>217</v>
      </c>
      <c r="I128" s="49">
        <v>22.29</v>
      </c>
      <c r="J128" s="271">
        <f t="shared" si="7"/>
        <v>2.4507513786507625E-2</v>
      </c>
      <c r="K128" s="180" t="str">
        <f t="shared" si="8"/>
        <v>Material input in products</v>
      </c>
      <c r="L128" s="180"/>
    </row>
    <row r="129" spans="1:40" ht="12.6" customHeight="1" x14ac:dyDescent="0.25">
      <c r="A129" s="279" t="s">
        <v>220</v>
      </c>
      <c r="B129" s="33" t="s">
        <v>42</v>
      </c>
      <c r="C129" s="269">
        <f>SUMIFS('Parameters and Sensitivity'!S$5:S$143,'Parameters and Sensitivity'!A$5:A$143,A129,'Parameters and Sensitivity'!B$5:B$143,B129)</f>
        <v>5.2529390926388149E-3</v>
      </c>
      <c r="D129" s="270" t="s">
        <v>218</v>
      </c>
      <c r="E129" s="270">
        <v>14.14</v>
      </c>
      <c r="F129" s="271">
        <f t="shared" si="6"/>
        <v>7.4276558769912843E-3</v>
      </c>
      <c r="G129" s="49">
        <f>SUMIFS('Parameters and Sensitivity'!X$5:X$143,'Parameters and Sensitivity'!A$5:A$143,A129,'Parameters and Sensitivity'!B$5:B$143,B129)</f>
        <v>1.0903621363941561E-2</v>
      </c>
      <c r="H129" s="49" t="s">
        <v>217</v>
      </c>
      <c r="I129" s="49">
        <v>22.29</v>
      </c>
      <c r="J129" s="271">
        <f t="shared" si="7"/>
        <v>2.4304172020225737E-2</v>
      </c>
      <c r="K129" s="180" t="str">
        <f t="shared" si="8"/>
        <v>Material input in products</v>
      </c>
      <c r="L129" s="180"/>
    </row>
    <row r="130" spans="1:40" ht="12.6" customHeight="1" x14ac:dyDescent="0.25">
      <c r="A130" s="279" t="s">
        <v>220</v>
      </c>
      <c r="B130" s="33" t="s">
        <v>74</v>
      </c>
      <c r="C130" s="269">
        <f>SUMIFS('Parameters and Sensitivity'!S$5:S$143,'Parameters and Sensitivity'!A$5:A$143,A130,'Parameters and Sensitivity'!B$5:B$143,B130)</f>
        <v>4.7591970599402443E-3</v>
      </c>
      <c r="D130" s="270" t="s">
        <v>218</v>
      </c>
      <c r="E130" s="270">
        <v>14.14</v>
      </c>
      <c r="F130" s="271">
        <f t="shared" si="6"/>
        <v>6.7295046427555058E-3</v>
      </c>
      <c r="G130" s="49">
        <f>SUMIFS('Parameters and Sensitivity'!X$5:X$143,'Parameters and Sensitivity'!A$5:A$143,A130,'Parameters and Sensitivity'!B$5:B$143,B130)</f>
        <v>1.0236449525718234E-2</v>
      </c>
      <c r="H130" s="49" t="s">
        <v>217</v>
      </c>
      <c r="I130" s="49">
        <v>22.29</v>
      </c>
      <c r="J130" s="271">
        <f t="shared" si="7"/>
        <v>2.2817045992825944E-2</v>
      </c>
      <c r="K130" s="180" t="str">
        <f t="shared" si="8"/>
        <v>Material input in products</v>
      </c>
      <c r="L130" s="180"/>
    </row>
    <row r="131" spans="1:40" ht="12.6" customHeight="1" x14ac:dyDescent="0.25">
      <c r="A131" s="279" t="s">
        <v>200</v>
      </c>
      <c r="B131" s="33" t="s">
        <v>168</v>
      </c>
      <c r="C131" s="269">
        <f>SUMIFS('Parameters and Sensitivity'!S$5:S$143,'Parameters and Sensitivity'!A$5:A$143,A131,'Parameters and Sensitivity'!B$5:B$143,B131)</f>
        <v>6.0864277683316762E-3</v>
      </c>
      <c r="D131" s="270" t="s">
        <v>216</v>
      </c>
      <c r="E131" s="270">
        <v>14.14</v>
      </c>
      <c r="F131" s="271">
        <f t="shared" si="6"/>
        <v>8.6062088644209903E-3</v>
      </c>
      <c r="G131" s="49">
        <f>SUMIFS('Parameters and Sensitivity'!X$5:X$143,'Parameters and Sensitivity'!A$5:A$143,A131,'Parameters and Sensitivity'!B$5:B$143,B131)</f>
        <v>9.0432362198468695E-3</v>
      </c>
      <c r="H131" s="49" t="s">
        <v>217</v>
      </c>
      <c r="I131" s="49">
        <v>22.29</v>
      </c>
      <c r="J131" s="271">
        <f t="shared" si="7"/>
        <v>2.0157373534038674E-2</v>
      </c>
      <c r="K131" s="180" t="str">
        <f t="shared" si="8"/>
        <v>Share of Steel 1 in products</v>
      </c>
      <c r="L131" s="180"/>
    </row>
    <row r="132" spans="1:40" ht="12.6" customHeight="1" x14ac:dyDescent="0.25">
      <c r="A132" s="279" t="s">
        <v>221</v>
      </c>
      <c r="B132" s="33" t="s">
        <v>2</v>
      </c>
      <c r="C132" s="269">
        <f>SUMIFS('Parameters and Sensitivity'!S$5:S$143,'Parameters and Sensitivity'!A$5:A$143,A132,'Parameters and Sensitivity'!B$5:B$143,B132)</f>
        <v>3.2467497565408128E-3</v>
      </c>
      <c r="D132" s="270" t="s">
        <v>218</v>
      </c>
      <c r="E132" s="270">
        <v>14.14</v>
      </c>
      <c r="F132" s="271">
        <f t="shared" si="6"/>
        <v>4.5909041557487098E-3</v>
      </c>
      <c r="G132" s="49">
        <f>SUMIFS('Parameters and Sensitivity'!X$5:X$143,'Parameters and Sensitivity'!A$5:A$143,A132,'Parameters and Sensitivity'!B$5:B$143,B132)</f>
        <v>6.5713409754847348E-3</v>
      </c>
      <c r="H132" s="49" t="s">
        <v>217</v>
      </c>
      <c r="I132" s="49">
        <v>22.29</v>
      </c>
      <c r="J132" s="271">
        <f t="shared" si="7"/>
        <v>1.4647519034355475E-2</v>
      </c>
      <c r="K132" s="180" t="str">
        <f t="shared" si="8"/>
        <v>Product direct emissions</v>
      </c>
      <c r="L132" s="180"/>
    </row>
    <row r="133" spans="1:40" ht="12.6" customHeight="1" x14ac:dyDescent="0.25">
      <c r="A133" s="279" t="s">
        <v>220</v>
      </c>
      <c r="B133" s="31" t="s">
        <v>174</v>
      </c>
      <c r="C133" s="269">
        <f>SUMIFS('Parameters and Sensitivity'!S$5:S$143,'Parameters and Sensitivity'!A$5:A$143,A133,'Parameters and Sensitivity'!B$5:B$143,B133)</f>
        <v>3.9192425885647923E-3</v>
      </c>
      <c r="D133" s="270" t="s">
        <v>218</v>
      </c>
      <c r="E133" s="270">
        <v>14.14</v>
      </c>
      <c r="F133" s="271">
        <f t="shared" si="6"/>
        <v>5.5418090202306158E-3</v>
      </c>
      <c r="G133" s="49">
        <f>SUMIFS('Parameters and Sensitivity'!X$5:X$143,'Parameters and Sensitivity'!A$5:A$143,A133,'Parameters and Sensitivity'!B$5:B$143,B133)</f>
        <v>5.338726900653977E-3</v>
      </c>
      <c r="H133" s="49" t="s">
        <v>217</v>
      </c>
      <c r="I133" s="49">
        <v>22.29</v>
      </c>
      <c r="J133" s="271">
        <f t="shared" si="7"/>
        <v>1.1900022261557714E-2</v>
      </c>
      <c r="K133" s="180" t="str">
        <f t="shared" si="8"/>
        <v>Material input in products</v>
      </c>
      <c r="L133" s="180"/>
    </row>
    <row r="134" spans="1:40" ht="12.6" customHeight="1" x14ac:dyDescent="0.25">
      <c r="A134" s="279" t="s">
        <v>220</v>
      </c>
      <c r="B134" s="33" t="s">
        <v>169</v>
      </c>
      <c r="C134" s="269">
        <f>SUMIFS('Parameters and Sensitivity'!S$5:S$143,'Parameters and Sensitivity'!A$5:A$143,A134,'Parameters and Sensitivity'!B$5:B$143,B134)</f>
        <v>1.408028815729956E-3</v>
      </c>
      <c r="D134" s="270" t="s">
        <v>218</v>
      </c>
      <c r="E134" s="270">
        <v>14.14</v>
      </c>
      <c r="F134" s="271">
        <f t="shared" si="6"/>
        <v>1.9909527454421579E-3</v>
      </c>
      <c r="G134" s="49">
        <f>SUMIFS('Parameters and Sensitivity'!X$5:X$143,'Parameters and Sensitivity'!A$5:A$143,A134,'Parameters and Sensitivity'!B$5:B$143,B134)</f>
        <v>1.9993123393553113E-3</v>
      </c>
      <c r="H134" s="49" t="s">
        <v>217</v>
      </c>
      <c r="I134" s="49">
        <v>22.29</v>
      </c>
      <c r="J134" s="271">
        <f t="shared" si="7"/>
        <v>4.4564672044229885E-3</v>
      </c>
      <c r="K134" s="180" t="str">
        <f t="shared" si="8"/>
        <v>Material input in products</v>
      </c>
      <c r="L134" s="180"/>
    </row>
    <row r="135" spans="1:40" ht="12.6" customHeight="1" x14ac:dyDescent="0.25">
      <c r="A135" s="279" t="s">
        <v>220</v>
      </c>
      <c r="B135" s="33" t="s">
        <v>175</v>
      </c>
      <c r="C135" s="269">
        <f>SUMIFS('Parameters and Sensitivity'!S$5:S$143,'Parameters and Sensitivity'!A$5:A$143,A135,'Parameters and Sensitivity'!B$5:B$143,B135)</f>
        <v>1.2343649910383793E-3</v>
      </c>
      <c r="D135" s="270" t="s">
        <v>218</v>
      </c>
      <c r="E135" s="270">
        <v>14.14</v>
      </c>
      <c r="F135" s="271">
        <f t="shared" si="6"/>
        <v>1.7453920973282686E-3</v>
      </c>
      <c r="G135" s="49">
        <f>SUMIFS('Parameters and Sensitivity'!X$5:X$143,'Parameters and Sensitivity'!A$5:A$143,A135,'Parameters and Sensitivity'!B$5:B$143,B135)</f>
        <v>1.6465023809384299E-3</v>
      </c>
      <c r="H135" s="49" t="s">
        <v>217</v>
      </c>
      <c r="I135" s="49">
        <v>22.29</v>
      </c>
      <c r="J135" s="271">
        <f t="shared" si="7"/>
        <v>3.6700538071117597E-3</v>
      </c>
      <c r="K135" s="180" t="str">
        <f t="shared" si="8"/>
        <v>Material input in products</v>
      </c>
      <c r="L135" s="180"/>
    </row>
    <row r="136" spans="1:40" ht="12.6" customHeight="1" x14ac:dyDescent="0.25">
      <c r="A136" s="279" t="s">
        <v>220</v>
      </c>
      <c r="B136" s="33" t="s">
        <v>171</v>
      </c>
      <c r="C136" s="269">
        <f>SUMIFS('Parameters and Sensitivity'!S$5:S$143,'Parameters and Sensitivity'!A$5:A$143,A136,'Parameters and Sensitivity'!B$5:B$143,B136)</f>
        <v>1.4548162175922975E-3</v>
      </c>
      <c r="D136" s="270" t="s">
        <v>216</v>
      </c>
      <c r="E136" s="270">
        <v>14.14</v>
      </c>
      <c r="F136" s="271">
        <f t="shared" si="6"/>
        <v>2.0571101316755086E-3</v>
      </c>
      <c r="G136" s="49">
        <f>SUMIFS('Parameters and Sensitivity'!X$5:X$143,'Parameters and Sensitivity'!A$5:A$143,A136,'Parameters and Sensitivity'!B$5:B$143,B136)</f>
        <v>1.3698999268057402E-3</v>
      </c>
      <c r="H136" s="49" t="s">
        <v>217</v>
      </c>
      <c r="I136" s="49">
        <v>22.29</v>
      </c>
      <c r="J136" s="271">
        <f t="shared" si="7"/>
        <v>3.0535069368499953E-3</v>
      </c>
      <c r="K136" s="180" t="str">
        <f t="shared" si="8"/>
        <v>Material input in products</v>
      </c>
      <c r="L136" s="180"/>
    </row>
    <row r="137" spans="1:40" ht="12.6" customHeight="1" x14ac:dyDescent="0.25">
      <c r="A137" s="279" t="s">
        <v>220</v>
      </c>
      <c r="B137" s="33" t="s">
        <v>170</v>
      </c>
      <c r="C137" s="269">
        <f>SUMIFS('Parameters and Sensitivity'!S$5:S$143,'Parameters and Sensitivity'!A$5:A$143,A137,'Parameters and Sensitivity'!B$5:B$143,B137)</f>
        <v>1.293161844408708E-3</v>
      </c>
      <c r="D137" s="270" t="s">
        <v>218</v>
      </c>
      <c r="E137" s="270">
        <v>14.14</v>
      </c>
      <c r="F137" s="271">
        <f t="shared" si="6"/>
        <v>1.8285308479939135E-3</v>
      </c>
      <c r="G137" s="49">
        <f>SUMIFS('Parameters and Sensitivity'!X$5:X$143,'Parameters and Sensitivity'!A$5:A$143,A137,'Parameters and Sensitivity'!B$5:B$143,B137)</f>
        <v>1.2176811713953174E-3</v>
      </c>
      <c r="H137" s="49" t="s">
        <v>217</v>
      </c>
      <c r="I137" s="49">
        <v>22.29</v>
      </c>
      <c r="J137" s="271">
        <f t="shared" si="7"/>
        <v>2.7142113310401621E-3</v>
      </c>
      <c r="K137" s="180" t="str">
        <f t="shared" si="8"/>
        <v>Material input in products</v>
      </c>
      <c r="L137" s="180"/>
    </row>
    <row r="138" spans="1:40" ht="12.6" customHeight="1" x14ac:dyDescent="0.25">
      <c r="A138" s="176" t="s">
        <v>220</v>
      </c>
      <c r="B138" s="31" t="s">
        <v>47</v>
      </c>
      <c r="C138" s="269">
        <f>SUMIFS('Parameters and Sensitivity'!S$5:S$143,'Parameters and Sensitivity'!A$5:A$143,A138,'Parameters and Sensitivity'!B$5:B$143,B138)</f>
        <v>5.5886833568867852E-2</v>
      </c>
      <c r="D138" s="270" t="s">
        <v>218</v>
      </c>
      <c r="E138" s="270">
        <v>14.14</v>
      </c>
      <c r="F138" s="271">
        <f t="shared" si="6"/>
        <v>7.9023982666379153E-2</v>
      </c>
      <c r="G138" s="49">
        <f>SUMIFS('Parameters and Sensitivity'!X$5:X$143,'Parameters and Sensitivity'!A$5:A$143,A138,'Parameters and Sensitivity'!B$5:B$143,B138)</f>
        <v>8.8216939071851005E-2</v>
      </c>
      <c r="H138" s="49" t="s">
        <v>218</v>
      </c>
      <c r="I138" s="49">
        <v>22.29</v>
      </c>
      <c r="J138" s="271">
        <f t="shared" si="7"/>
        <v>0.19663555719115591</v>
      </c>
      <c r="K138" s="180" t="str">
        <f t="shared" si="8"/>
        <v>Material input in products</v>
      </c>
      <c r="L138" s="180"/>
    </row>
    <row r="139" spans="1:40" ht="12.6" customHeight="1" x14ac:dyDescent="0.25">
      <c r="A139" s="279" t="s">
        <v>221</v>
      </c>
      <c r="B139" s="31" t="s">
        <v>1</v>
      </c>
      <c r="C139" s="269">
        <f>SUMIFS('Parameters and Sensitivity'!S$5:S$143,'Parameters and Sensitivity'!A$5:A$143,A139,'Parameters and Sensitivity'!B$5:B$143,B139)</f>
        <v>7.0880058402517957E-3</v>
      </c>
      <c r="D139" s="270" t="s">
        <v>218</v>
      </c>
      <c r="E139" s="270">
        <v>14.14</v>
      </c>
      <c r="F139" s="271">
        <f t="shared" si="6"/>
        <v>1.0022440258116039E-2</v>
      </c>
      <c r="G139" s="49">
        <f>SUMIFS('Parameters and Sensitivity'!X$5:X$143,'Parameters and Sensitivity'!A$5:A$143,A139,'Parameters and Sensitivity'!B$5:B$143,B139)</f>
        <v>1.5306386828526403E-3</v>
      </c>
      <c r="H139" s="49" t="s">
        <v>218</v>
      </c>
      <c r="I139" s="49">
        <v>22.29</v>
      </c>
      <c r="J139" s="271">
        <f t="shared" si="7"/>
        <v>3.4117936240785351E-3</v>
      </c>
      <c r="K139" s="180" t="str">
        <f t="shared" si="8"/>
        <v>Product direct emissions</v>
      </c>
      <c r="L139" s="180"/>
    </row>
    <row r="140" spans="1:40" ht="12.6" customHeight="1" x14ac:dyDescent="0.25">
      <c r="A140" s="279" t="s">
        <v>220</v>
      </c>
      <c r="B140" s="31" t="s">
        <v>182</v>
      </c>
      <c r="C140" s="269">
        <f>SUMIFS('Parameters and Sensitivity'!S$5:S$143,'Parameters and Sensitivity'!A$5:A$143,A140,'Parameters and Sensitivity'!B$5:B$143,B140)</f>
        <v>7.7305202007969906E-4</v>
      </c>
      <c r="D140" s="270" t="s">
        <v>218</v>
      </c>
      <c r="E140" s="270">
        <v>14.14</v>
      </c>
      <c r="F140" s="271">
        <f t="shared" si="6"/>
        <v>1.0930955563926944E-3</v>
      </c>
      <c r="G140" s="49">
        <f>SUMIFS('Parameters and Sensitivity'!X$5:X$143,'Parameters and Sensitivity'!A$5:A$143,A140,'Parameters and Sensitivity'!B$5:B$143,B140)</f>
        <v>6.9595901804687038E-5</v>
      </c>
      <c r="H140" s="49" t="s">
        <v>218</v>
      </c>
      <c r="I140" s="49">
        <v>22.29</v>
      </c>
      <c r="J140" s="271">
        <f t="shared" si="7"/>
        <v>1.5512926512264739E-4</v>
      </c>
      <c r="K140" s="180" t="str">
        <f t="shared" si="8"/>
        <v>Material input in products</v>
      </c>
      <c r="L140" s="180"/>
    </row>
    <row r="141" spans="1:40" ht="12.6" customHeight="1" x14ac:dyDescent="0.25">
      <c r="A141" s="176" t="s">
        <v>220</v>
      </c>
      <c r="B141" s="31" t="s">
        <v>40</v>
      </c>
      <c r="C141" s="269">
        <f>SUMIFS('Parameters and Sensitivity'!S$5:S$143,'Parameters and Sensitivity'!A$5:A$143,A141,'Parameters and Sensitivity'!B$5:B$143,B141)</f>
        <v>6.210192583782461E-4</v>
      </c>
      <c r="D141" s="270" t="s">
        <v>218</v>
      </c>
      <c r="E141" s="270">
        <v>14.14</v>
      </c>
      <c r="F141" s="271">
        <f t="shared" ref="F141:F142" si="9">C141*10/100*E141</f>
        <v>8.7812123134684006E-4</v>
      </c>
      <c r="G141" s="49">
        <f>SUMIFS('Parameters and Sensitivity'!X$5:X$143,'Parameters and Sensitivity'!A$5:A$143,A141,'Parameters and Sensitivity'!B$5:B$143,B141)</f>
        <v>4.6100616457378792E-5</v>
      </c>
      <c r="H141" s="49" t="s">
        <v>218</v>
      </c>
      <c r="I141" s="49">
        <v>22.29</v>
      </c>
      <c r="J141" s="271">
        <f t="shared" ref="J141:J142" si="10">G141*10/100*I141</f>
        <v>1.0275827408349732E-4</v>
      </c>
      <c r="K141" s="180" t="str">
        <f t="shared" si="8"/>
        <v>Material input in products</v>
      </c>
      <c r="L141" s="180"/>
    </row>
    <row r="142" spans="1:40" ht="12.6" customHeight="1" x14ac:dyDescent="0.25">
      <c r="A142" s="297" t="s">
        <v>220</v>
      </c>
      <c r="B142" s="296" t="s">
        <v>56</v>
      </c>
      <c r="C142" s="272">
        <f>SUMIFS('Parameters and Sensitivity'!S$5:S$143,'Parameters and Sensitivity'!A$5:A$143,A142,'Parameters and Sensitivity'!B$5:B$143,B142)</f>
        <v>1.3432156572752493E-4</v>
      </c>
      <c r="D142" s="273" t="s">
        <v>218</v>
      </c>
      <c r="E142" s="273">
        <v>14.14</v>
      </c>
      <c r="F142" s="274">
        <f t="shared" si="9"/>
        <v>1.8993069393872025E-4</v>
      </c>
      <c r="G142" s="268">
        <f>SUMIFS('Parameters and Sensitivity'!X$5:X$143,'Parameters and Sensitivity'!A$5:A$143,A142,'Parameters and Sensitivity'!B$5:B$143,B142)</f>
        <v>3.8848502094960042E-5</v>
      </c>
      <c r="H142" s="268" t="s">
        <v>218</v>
      </c>
      <c r="I142" s="268">
        <v>22.29</v>
      </c>
      <c r="J142" s="274">
        <f t="shared" si="10"/>
        <v>8.6593311169665924E-5</v>
      </c>
      <c r="K142" s="180" t="str">
        <f t="shared" si="8"/>
        <v>Material input in products</v>
      </c>
      <c r="L142" s="180"/>
    </row>
    <row r="143" spans="1:40" ht="12.6" customHeight="1" x14ac:dyDescent="0.25"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</row>
    <row r="145" spans="4:4" ht="12.6" customHeight="1" x14ac:dyDescent="0.25">
      <c r="D145" s="180"/>
    </row>
    <row r="146" spans="4:4" ht="12.6" customHeight="1" x14ac:dyDescent="0.25">
      <c r="D146" s="180"/>
    </row>
    <row r="147" spans="4:4" ht="12.6" customHeight="1" x14ac:dyDescent="0.25">
      <c r="D147" s="180"/>
    </row>
    <row r="148" spans="4:4" ht="12.6" customHeight="1" x14ac:dyDescent="0.25">
      <c r="D148" s="180"/>
    </row>
    <row r="149" spans="4:4" ht="12.6" customHeight="1" x14ac:dyDescent="0.25">
      <c r="D149" s="180"/>
    </row>
    <row r="150" spans="4:4" ht="12.6" customHeight="1" x14ac:dyDescent="0.25">
      <c r="D150" s="180"/>
    </row>
    <row r="151" spans="4:4" ht="12.6" customHeight="1" x14ac:dyDescent="0.25">
      <c r="D151" s="180"/>
    </row>
    <row r="152" spans="4:4" ht="12.6" customHeight="1" x14ac:dyDescent="0.25">
      <c r="D152" s="180"/>
    </row>
    <row r="153" spans="4:4" ht="12.6" customHeight="1" x14ac:dyDescent="0.25">
      <c r="D153" s="180"/>
    </row>
    <row r="154" spans="4:4" ht="12.6" customHeight="1" x14ac:dyDescent="0.25">
      <c r="D154" s="180"/>
    </row>
    <row r="155" spans="4:4" ht="12.6" customHeight="1" x14ac:dyDescent="0.25">
      <c r="D155" s="180"/>
    </row>
    <row r="156" spans="4:4" ht="12.6" customHeight="1" x14ac:dyDescent="0.25">
      <c r="D156" s="180"/>
    </row>
    <row r="157" spans="4:4" ht="12.6" customHeight="1" x14ac:dyDescent="0.25">
      <c r="D157" s="180"/>
    </row>
    <row r="158" spans="4:4" ht="12.6" customHeight="1" x14ac:dyDescent="0.25">
      <c r="D158" s="180"/>
    </row>
  </sheetData>
  <autoFilter ref="A2:K142" xr:uid="{1F2BDF77-30F6-4018-95E6-6DDB2A9B4194}">
    <sortState xmlns:xlrd2="http://schemas.microsoft.com/office/spreadsheetml/2017/richdata2" ref="A77:K142">
      <sortCondition ref="H2:H142"/>
    </sortState>
  </autoFilter>
  <mergeCells count="2">
    <mergeCell ref="C1:F1"/>
    <mergeCell ref="G1:J1"/>
  </mergeCells>
  <conditionalFormatting sqref="C143:G144 C159:J1048576 E145:G145 C145:C158 E146:J158">
    <cfRule type="cellIs" dxfId="54" priority="264" operator="greaterThan">
      <formula>0.05</formula>
    </cfRule>
    <cfRule type="cellIs" dxfId="53" priority="265" operator="equal">
      <formula>0</formula>
    </cfRule>
  </conditionalFormatting>
  <conditionalFormatting sqref="L4:L142 M143:AN143">
    <cfRule type="containsText" dxfId="52" priority="244" operator="containsText" text="Simworld population">
      <formula>NOT(ISERROR(SEARCH("Simworld population",L4)))</formula>
    </cfRule>
    <cfRule type="containsText" dxfId="51" priority="245" operator="containsText" text="Societal needs affluence">
      <formula>NOT(ISERROR(SEARCH("Societal needs affluence",L4)))</formula>
    </cfRule>
    <cfRule type="containsText" dxfId="50" priority="246" operator="containsText" text="Share of global budgets">
      <formula>NOT(ISERROR(SEARCH("Share of global budgets",L4)))</formula>
    </cfRule>
    <cfRule type="containsText" dxfId="49" priority="247" operator="containsText" text="Share of mobility needs">
      <formula>NOT(ISERROR(SEARCH("Share of mobility needs",L4)))</formula>
    </cfRule>
    <cfRule type="containsText" dxfId="48" priority="248" operator="containsText" text="Functional units delivered per year">
      <formula>NOT(ISERROR(SEARCH("Functional units delivered per year",L4)))</formula>
    </cfRule>
    <cfRule type="containsText" dxfId="47" priority="249" operator="containsText" text="Functional units delivered over product">
      <formula>NOT(ISERROR(SEARCH("Functional units delivered over product",L4)))</formula>
    </cfRule>
    <cfRule type="containsText" dxfId="46" priority="250" operator="containsText" text="Yearly carbon intensity">
      <formula>NOT(ISERROR(SEARCH("Yearly carbon intensity",L4)))</formula>
    </cfRule>
    <cfRule type="containsText" dxfId="45" priority="251" operator="containsText" text="Use phase consumption">
      <formula>NOT(ISERROR(SEARCH("Use phase consumption",L4)))</formula>
    </cfRule>
    <cfRule type="containsText" dxfId="44" priority="252" operator="containsText" text="Input requirements">
      <formula>NOT(ISERROR(SEARCH("Input requirements",L4)))</formula>
    </cfRule>
    <cfRule type="containsText" dxfId="43" priority="253" operator="containsText" text="Share of Steel 1">
      <formula>NOT(ISERROR(SEARCH("Share of Steel 1",L4)))</formula>
    </cfRule>
    <cfRule type="containsText" dxfId="42" priority="254" operator="containsText" text="Direct emissions">
      <formula>NOT(ISERROR(SEARCH("Direct emissions",L4)))</formula>
    </cfRule>
  </conditionalFormatting>
  <conditionalFormatting sqref="D3:J76 D77:E142 G77:I142">
    <cfRule type="containsText" dxfId="41" priority="240" operator="containsText" text="Tier 1">
      <formula>NOT(ISERROR(SEARCH("Tier 1",D3)))</formula>
    </cfRule>
    <cfRule type="containsText" dxfId="40" priority="241" operator="containsText" text="Tier 2">
      <formula>NOT(ISERROR(SEARCH("Tier 2",D3)))</formula>
    </cfRule>
    <cfRule type="containsText" dxfId="39" priority="242" operator="containsText" text="Tier 3">
      <formula>NOT(ISERROR(SEARCH("Tier 3",D3)))</formula>
    </cfRule>
  </conditionalFormatting>
  <conditionalFormatting sqref="K3:K142 D147:D158">
    <cfRule type="containsText" dxfId="38" priority="197" operator="containsText" text="Consumer needs to fulfil">
      <formula>NOT(ISERROR(SEARCH("Consumer needs to fulfil",D3)))</formula>
    </cfRule>
    <cfRule type="containsText" dxfId="37" priority="199" operator="containsText" text="Share of mobility from cars">
      <formula>NOT(ISERROR(SEARCH("Share of mobility from cars",D3)))</formula>
    </cfRule>
    <cfRule type="containsText" dxfId="36" priority="201" operator="containsText" text="Total Fus delivered by product">
      <formula>NOT(ISERROR(SEARCH("Total Fus delivered by product",D3)))</formula>
    </cfRule>
    <cfRule type="containsText" dxfId="35" priority="204" operator="containsText" text="Material input in products">
      <formula>NOT(ISERROR(SEARCH("Material input in products",D3)))</formula>
    </cfRule>
    <cfRule type="containsText" dxfId="34" priority="205" operator="containsText" text="Share of Steel 1 in products">
      <formula>NOT(ISERROR(SEARCH("Share of Steel 1 in products",D3)))</formula>
    </cfRule>
    <cfRule type="containsText" dxfId="33" priority="206" operator="containsText" text="Product direct emissions">
      <formula>NOT(ISERROR(SEARCH("Product direct emissions",D3)))</formula>
    </cfRule>
  </conditionalFormatting>
  <conditionalFormatting sqref="M5:CA5">
    <cfRule type="containsText" dxfId="32" priority="166" operator="containsText" text="Population">
      <formula>NOT(ISERROR(SEARCH("Population",M5)))</formula>
    </cfRule>
    <cfRule type="containsText" dxfId="31" priority="167" operator="containsText" text="Consumer needs to fulfil">
      <formula>NOT(ISERROR(SEARCH("Consumer needs to fulfil",M5)))</formula>
    </cfRule>
    <cfRule type="containsText" dxfId="30" priority="168" operator="containsText" text="Allocation shares to needs">
      <formula>NOT(ISERROR(SEARCH("Allocation shares to needs",M5)))</formula>
    </cfRule>
    <cfRule type="containsText" dxfId="29" priority="169" operator="containsText" text="Share of mobility from bikes">
      <formula>NOT(ISERROR(SEARCH("Share of mobility from bikes",M5)))</formula>
    </cfRule>
    <cfRule type="containsText" dxfId="28" priority="170" operator="containsText" text="Yearly use of product">
      <formula>NOT(ISERROR(SEARCH("Yearly use of product",M5)))</formula>
    </cfRule>
    <cfRule type="containsText" dxfId="27" priority="171" operator="containsText" text="Total Fus delivered by product">
      <formula>NOT(ISERROR(SEARCH("Total Fus delivered by product",M5)))</formula>
    </cfRule>
    <cfRule type="containsText" dxfId="26" priority="172" operator="containsText" text="Grid mix decarbonization">
      <formula>NOT(ISERROR(SEARCH("Grid mix decarbonization",M5)))</formula>
    </cfRule>
    <cfRule type="containsText" dxfId="25" priority="173" operator="containsText" text="Energy for use phase">
      <formula>NOT(ISERROR(SEARCH("Energy for use phase",M5)))</formula>
    </cfRule>
    <cfRule type="containsText" dxfId="24" priority="174" operator="containsText" text="Material input in products">
      <formula>NOT(ISERROR(SEARCH("Material input in products",M5)))</formula>
    </cfRule>
    <cfRule type="containsText" dxfId="23" priority="175" operator="containsText" text="Share of Steel 1 in products">
      <formula>NOT(ISERROR(SEARCH("Share of Steel 1 in products",M5)))</formula>
    </cfRule>
    <cfRule type="containsText" dxfId="22" priority="176" operator="containsText" text="Product direct emissions">
      <formula>NOT(ISERROR(SEARCH("Product direct emissions",M5)))</formula>
    </cfRule>
  </conditionalFormatting>
  <conditionalFormatting sqref="H143:J145">
    <cfRule type="containsText" dxfId="21" priority="132" operator="containsText" text="Tier 1">
      <formula>NOT(ISERROR(SEARCH("Tier 1",H143)))</formula>
    </cfRule>
    <cfRule type="containsText" dxfId="20" priority="133" operator="containsText" text="Tier 2">
      <formula>NOT(ISERROR(SEARCH("Tier 2",H143)))</formula>
    </cfRule>
    <cfRule type="containsText" dxfId="19" priority="134" operator="containsText" text="Tier 3">
      <formula>NOT(ISERROR(SEARCH("Tier 3",H143)))</formula>
    </cfRule>
  </conditionalFormatting>
  <conditionalFormatting sqref="D145:D146">
    <cfRule type="containsText" dxfId="18" priority="19" operator="containsText" text="Consumer needs to fulfil">
      <formula>NOT(ISERROR(SEARCH("Consumer needs to fulfil",D145)))</formula>
    </cfRule>
    <cfRule type="containsText" dxfId="17" priority="20" operator="containsText" text="Share of mobility from cars">
      <formula>NOT(ISERROR(SEARCH("Share of mobility from cars",D145)))</formula>
    </cfRule>
    <cfRule type="containsText" dxfId="16" priority="21" operator="containsText" text="Total Fus delivered by product">
      <formula>NOT(ISERROR(SEARCH("Total Fus delivered by product",D145)))</formula>
    </cfRule>
    <cfRule type="containsText" dxfId="15" priority="22" operator="containsText" text="Material input in products">
      <formula>NOT(ISERROR(SEARCH("Material input in products",D145)))</formula>
    </cfRule>
    <cfRule type="containsText" dxfId="14" priority="23" operator="containsText" text="Share of Steel 1 in products">
      <formula>NOT(ISERROR(SEARCH("Share of Steel 1 in products",D145)))</formula>
    </cfRule>
    <cfRule type="containsText" dxfId="13" priority="24" operator="containsText" text="Product direct emissions">
      <formula>NOT(ISERROR(SEARCH("Product direct emissions",D145)))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43" operator="containsText" id="{F3998776-993C-41F1-925F-7D89445D47A7}">
            <xm:f>NOT(ISERROR(SEARCH("-",D3)))</xm:f>
            <xm:f>"-"</xm:f>
            <x14:dxf>
              <font>
                <color theme="2" tint="-0.24994659260841701"/>
              </font>
              <fill>
                <patternFill patternType="none">
                  <bgColor auto="1"/>
                </patternFill>
              </fill>
            </x14:dxf>
          </x14:cfRule>
          <xm:sqref>D3:J76 D77:E142 G77:I142</xm:sqref>
        </x14:conditionalFormatting>
        <x14:conditionalFormatting xmlns:xm="http://schemas.microsoft.com/office/excel/2006/main">
          <x14:cfRule type="containsText" priority="135" operator="containsText" id="{AA7629CC-8FDA-4DCF-AC3C-024BAA7348F7}">
            <xm:f>NOT(ISERROR(SEARCH("-",H143)))</xm:f>
            <xm:f>"-"</xm:f>
            <x14:dxf>
              <font>
                <color theme="2" tint="-0.24994659260841701"/>
              </font>
              <fill>
                <patternFill patternType="none">
                  <bgColor auto="1"/>
                </patternFill>
              </fill>
            </x14:dxf>
          </x14:cfRule>
          <xm:sqref>H143:J145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C794-8C11-4EF0-A7B9-83A5B288C20E}">
  <sheetPr codeName="Sheet8">
    <tabColor rgb="FF635445"/>
  </sheetPr>
  <dimension ref="A1:E7"/>
  <sheetViews>
    <sheetView showGridLines="0" workbookViewId="0">
      <selection activeCell="A2" sqref="A2"/>
    </sheetView>
  </sheetViews>
  <sheetFormatPr defaultRowHeight="15" x14ac:dyDescent="0.25"/>
  <cols>
    <col min="1" max="1" width="26.140625" customWidth="1"/>
    <col min="2" max="2" width="44.7109375" customWidth="1"/>
    <col min="3" max="3" width="16.5703125" customWidth="1"/>
    <col min="4" max="4" width="19.7109375" customWidth="1"/>
    <col min="5" max="5" width="4.7109375" customWidth="1"/>
  </cols>
  <sheetData>
    <row r="1" spans="1:5" ht="13.15" customHeight="1" x14ac:dyDescent="0.25">
      <c r="A1" s="239" t="s">
        <v>258</v>
      </c>
      <c r="B1" s="239" t="s">
        <v>163</v>
      </c>
      <c r="C1" s="186" t="s">
        <v>35</v>
      </c>
      <c r="D1" s="187" t="s">
        <v>195</v>
      </c>
      <c r="E1" s="189"/>
    </row>
    <row r="2" spans="1:5" ht="11.25" customHeight="1" x14ac:dyDescent="0.25">
      <c r="A2" s="243" t="s">
        <v>222</v>
      </c>
      <c r="B2" s="240" t="s">
        <v>190</v>
      </c>
      <c r="C2" s="188" t="s">
        <v>196</v>
      </c>
      <c r="D2" s="188">
        <v>3</v>
      </c>
      <c r="E2" s="185"/>
    </row>
    <row r="3" spans="1:5" ht="11.25" customHeight="1" x14ac:dyDescent="0.25">
      <c r="A3" s="243" t="s">
        <v>245</v>
      </c>
      <c r="B3" s="240" t="s">
        <v>246</v>
      </c>
      <c r="C3" s="188" t="s">
        <v>36</v>
      </c>
      <c r="D3" s="188">
        <v>1</v>
      </c>
      <c r="E3" s="295"/>
    </row>
    <row r="4" spans="1:5" ht="11.25" customHeight="1" x14ac:dyDescent="0.25">
      <c r="A4" s="243" t="s">
        <v>219</v>
      </c>
      <c r="B4" s="240" t="s">
        <v>191</v>
      </c>
      <c r="C4" s="188" t="s">
        <v>21</v>
      </c>
      <c r="D4" s="188">
        <v>4</v>
      </c>
      <c r="E4" s="181"/>
    </row>
    <row r="5" spans="1:5" ht="11.25" customHeight="1" x14ac:dyDescent="0.25">
      <c r="A5" s="243" t="s">
        <v>220</v>
      </c>
      <c r="B5" s="240" t="s">
        <v>197</v>
      </c>
      <c r="C5" s="188" t="s">
        <v>116</v>
      </c>
      <c r="D5" s="188">
        <v>110</v>
      </c>
      <c r="E5" s="183"/>
    </row>
    <row r="6" spans="1:5" ht="11.25" customHeight="1" x14ac:dyDescent="0.25">
      <c r="A6" s="243" t="s">
        <v>200</v>
      </c>
      <c r="B6" s="240" t="s">
        <v>200</v>
      </c>
      <c r="C6" s="188" t="s">
        <v>36</v>
      </c>
      <c r="D6" s="188">
        <v>11</v>
      </c>
      <c r="E6" s="182"/>
    </row>
    <row r="7" spans="1:5" ht="11.25" customHeight="1" x14ac:dyDescent="0.25">
      <c r="A7" s="243" t="s">
        <v>221</v>
      </c>
      <c r="B7" s="240" t="s">
        <v>198</v>
      </c>
      <c r="C7" s="188" t="s">
        <v>199</v>
      </c>
      <c r="D7" s="188">
        <v>11</v>
      </c>
      <c r="E7" s="184"/>
    </row>
  </sheetData>
  <conditionalFormatting sqref="E3">
    <cfRule type="containsText" dxfId="10" priority="12" operator="containsText" text="Population">
      <formula>NOT(ISERROR(SEARCH("Population",E3)))</formula>
    </cfRule>
    <cfRule type="containsText" dxfId="9" priority="13" operator="containsText" text="Consumer needs to fulfil">
      <formula>NOT(ISERROR(SEARCH("Consumer needs to fulfil",E3)))</formula>
    </cfRule>
    <cfRule type="containsText" dxfId="8" priority="14" operator="containsText" text="Allocation shares to needs">
      <formula>NOT(ISERROR(SEARCH("Allocation shares to needs",E3)))</formula>
    </cfRule>
    <cfRule type="containsText" dxfId="7" priority="15" operator="containsText" text="Share of mobility from bikes">
      <formula>NOT(ISERROR(SEARCH("Share of mobility from bikes",E3)))</formula>
    </cfRule>
    <cfRule type="containsText" dxfId="6" priority="16" operator="containsText" text="Yearly use of product">
      <formula>NOT(ISERROR(SEARCH("Yearly use of product",E3)))</formula>
    </cfRule>
    <cfRule type="containsText" dxfId="5" priority="17" operator="containsText" text="Total Fus delivered by product">
      <formula>NOT(ISERROR(SEARCH("Total Fus delivered by product",E3)))</formula>
    </cfRule>
    <cfRule type="containsText" dxfId="4" priority="18" operator="containsText" text="Grid mix decarbonization">
      <formula>NOT(ISERROR(SEARCH("Grid mix decarbonization",E3)))</formula>
    </cfRule>
    <cfRule type="containsText" dxfId="3" priority="19" operator="containsText" text="Energy for use phase">
      <formula>NOT(ISERROR(SEARCH("Energy for use phase",E3)))</formula>
    </cfRule>
    <cfRule type="containsText" dxfId="2" priority="20" operator="containsText" text="Material input in products">
      <formula>NOT(ISERROR(SEARCH("Material input in products",E3)))</formula>
    </cfRule>
    <cfRule type="containsText" dxfId="1" priority="21" operator="containsText" text="Share of Steel 1 in products">
      <formula>NOT(ISERROR(SEARCH("Share of Steel 1 in products",E3)))</formula>
    </cfRule>
    <cfRule type="containsText" dxfId="0" priority="22" operator="containsText" text="Product direct emissions">
      <formula>NOT(ISERROR(SEARCH("Product direct emissions",E3)))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0194D23BBA2340B91BE45F830E9DB7" ma:contentTypeVersion="18" ma:contentTypeDescription="Opret et nyt dokument." ma:contentTypeScope="" ma:versionID="2f8fd6abf40b844217dca2fcd2714811">
  <xsd:schema xmlns:xsd="http://www.w3.org/2001/XMLSchema" xmlns:xs="http://www.w3.org/2001/XMLSchema" xmlns:p="http://schemas.microsoft.com/office/2006/metadata/properties" xmlns:ns3="d49078eb-5ada-47df-8f54-7188fe729d8a" xmlns:ns4="699b5bd9-76b3-4423-a84b-31af5740c5c6" targetNamespace="http://schemas.microsoft.com/office/2006/metadata/properties" ma:root="true" ma:fieldsID="a69caff339dd187d52721d9d61a2db8d" ns3:_="" ns4:_="">
    <xsd:import namespace="d49078eb-5ada-47df-8f54-7188fe729d8a"/>
    <xsd:import namespace="699b5bd9-76b3-4423-a84b-31af5740c5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078eb-5ada-47df-8f54-7188fe729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9b5bd9-76b3-4423-a84b-31af5740c5c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9078eb-5ada-47df-8f54-7188fe729d8a" xsi:nil="true"/>
  </documentManagement>
</p:properties>
</file>

<file path=customXml/itemProps1.xml><?xml version="1.0" encoding="utf-8"?>
<ds:datastoreItem xmlns:ds="http://schemas.openxmlformats.org/officeDocument/2006/customXml" ds:itemID="{91DD9B18-4B15-4286-BCFC-7DA04991FC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B72D88-F395-43FF-A60E-0DC59F8A3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9078eb-5ada-47df-8f54-7188fe729d8a"/>
    <ds:schemaRef ds:uri="699b5bd9-76b3-4423-a84b-31af5740c5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39896-493C-4815-88B2-183AC03DF118}">
  <ds:schemaRefs>
    <ds:schemaRef ds:uri="http://purl.org/dc/terms/"/>
    <ds:schemaRef ds:uri="699b5bd9-76b3-4423-a84b-31af5740c5c6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d49078eb-5ada-47df-8f54-7188fe729d8a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README</vt:lpstr>
      <vt:lpstr>Parameters and Sensitivity</vt:lpstr>
      <vt:lpstr>TimeSeriesInput</vt:lpstr>
      <vt:lpstr>Input Simworld</vt:lpstr>
      <vt:lpstr>Matrices</vt:lpstr>
      <vt:lpstr>Output Simworld</vt:lpstr>
      <vt:lpstr>TimeSeriesOutput</vt:lpstr>
      <vt:lpstr>Sensitivity</vt:lpstr>
      <vt:lpstr>Parameter types</vt:lpstr>
      <vt:lpstr>Sensitivity!mitigation_urbanwheels</vt:lpstr>
      <vt:lpstr>param_categories</vt:lpstr>
      <vt:lpstr>TimeSeries</vt:lpstr>
      <vt:lpstr>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 Serrano</dc:creator>
  <cp:lastModifiedBy>Teddy Serrano</cp:lastModifiedBy>
  <dcterms:created xsi:type="dcterms:W3CDTF">2015-06-05T18:17:20Z</dcterms:created>
  <dcterms:modified xsi:type="dcterms:W3CDTF">2026-05-26T12:34:26Z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0x010100CA0194D23BBA2340B91BE45F830E9DB7</vt:lpwstr>
  </property>
</Properties>
</file>