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umhealth-my.sharepoint.com/personal/yannetd_med_umich_edu/Documents/Documents/Med School Files/M3/ROP Materials/Clinical Trials/"/>
    </mc:Choice>
  </mc:AlternateContent>
  <xr:revisionPtr revIDLastSave="1" documentId="8_{E9830983-2F79-428C-8312-C687B8BFBE86}" xr6:coauthVersionLast="47" xr6:coauthVersionMax="47" xr10:uidLastSave="{7D16862E-3899-4B7F-9531-BF087D3C168C}"/>
  <bookViews>
    <workbookView xWindow="-110" yWindow="-110" windowWidth="19420" windowHeight="10300" xr2:uid="{A03DD44F-B5F1-4C7E-94F3-2D54C294C3B6}"/>
  </bookViews>
  <sheets>
    <sheet name="Final Study List" sheetId="20" r:id="rId1"/>
    <sheet name="Coding" sheetId="21" r:id="rId2"/>
    <sheet name="Census Data" sheetId="10" r:id="rId3"/>
    <sheet name="ROP Incidence Data" sheetId="11" r:id="rId4"/>
    <sheet name="1997 by Race" sheetId="12" r:id="rId5"/>
    <sheet name="2000 by Race" sheetId="18" r:id="rId6"/>
    <sheet name="2003 by Race" sheetId="19" r:id="rId7"/>
    <sheet name="2006 by Race" sheetId="13" r:id="rId8"/>
    <sheet name="2009 by Race" sheetId="14" r:id="rId9"/>
    <sheet name="2012 by Race" sheetId="15" r:id="rId10"/>
    <sheet name="2016 by Race" sheetId="16" r:id="rId11"/>
    <sheet name="2019 by Race" sheetId="17"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9" i="20" l="1"/>
  <c r="AX8" i="20"/>
  <c r="AX6" i="20"/>
  <c r="AX7" i="20"/>
  <c r="AT10" i="20"/>
  <c r="AT9" i="20"/>
  <c r="AT8" i="20"/>
  <c r="AT6" i="20"/>
  <c r="AT5" i="20"/>
  <c r="AT3" i="20"/>
  <c r="AT24" i="20"/>
  <c r="AT7" i="20"/>
  <c r="AO9" i="20"/>
  <c r="AO6" i="20"/>
  <c r="AJ25" i="20"/>
  <c r="AJ10" i="20"/>
  <c r="AJ9" i="20"/>
  <c r="AJ8" i="20"/>
  <c r="AJ6" i="20"/>
  <c r="AJ5" i="20"/>
  <c r="AJ3" i="20"/>
  <c r="AJ52" i="20"/>
  <c r="AJ7" i="20"/>
  <c r="AE25" i="20"/>
  <c r="AE23" i="20"/>
  <c r="AE10" i="20"/>
  <c r="AE9" i="20"/>
  <c r="AE8" i="20"/>
  <c r="AE6" i="20"/>
  <c r="AE5" i="20"/>
  <c r="AE3" i="20"/>
  <c r="AE52" i="20"/>
  <c r="AE7" i="20"/>
  <c r="AE4" i="20"/>
  <c r="AE2" i="20"/>
  <c r="Z52" i="20"/>
  <c r="F11" i="10"/>
  <c r="F9" i="10"/>
  <c r="F8" i="10"/>
  <c r="AU7" i="20"/>
  <c r="AU24" i="20"/>
  <c r="AU8" i="20"/>
  <c r="AU5" i="20"/>
  <c r="AU4" i="20"/>
  <c r="AU6" i="20"/>
  <c r="AU9" i="20"/>
  <c r="AU10" i="20"/>
  <c r="AU3" i="20"/>
  <c r="AT4" i="20"/>
  <c r="AP7" i="20"/>
  <c r="AP8" i="20"/>
  <c r="AP9" i="20"/>
  <c r="AP6" i="20"/>
  <c r="F10" i="10"/>
  <c r="AO7" i="20"/>
  <c r="AO8" i="20"/>
  <c r="AO10" i="20"/>
  <c r="AK25" i="20"/>
  <c r="AK52" i="20"/>
  <c r="AK7" i="20"/>
  <c r="AK8" i="20"/>
  <c r="AK5" i="20"/>
  <c r="AK9" i="20"/>
  <c r="AK10" i="20"/>
  <c r="AK6" i="20"/>
  <c r="AK3" i="20"/>
  <c r="AJ4" i="20"/>
  <c r="AF52" i="20"/>
  <c r="AF25" i="20"/>
  <c r="AF23" i="20"/>
  <c r="AF8" i="20"/>
  <c r="AF5" i="20"/>
  <c r="AF4" i="20"/>
  <c r="AF3" i="20"/>
  <c r="AF2" i="20"/>
  <c r="AF6" i="20"/>
  <c r="AF7" i="20"/>
  <c r="AF9" i="20"/>
  <c r="AF10" i="20"/>
  <c r="AA52" i="20"/>
  <c r="AA25" i="20"/>
  <c r="AA8" i="20"/>
  <c r="AA10" i="20"/>
  <c r="AA6" i="20"/>
  <c r="AA3" i="20"/>
  <c r="Z25" i="20"/>
  <c r="Z10" i="20"/>
  <c r="Z8" i="20"/>
  <c r="Z6" i="20"/>
  <c r="Z3" i="20"/>
  <c r="I6" i="10"/>
  <c r="I14" i="10"/>
  <c r="I13" i="10"/>
  <c r="I12" i="10"/>
  <c r="I11" i="10"/>
  <c r="I10" i="10"/>
  <c r="I9" i="10"/>
  <c r="I8" i="10"/>
  <c r="I5" i="10"/>
  <c r="F14" i="10"/>
  <c r="F13" i="10"/>
  <c r="F12" i="10"/>
  <c r="F6" i="10"/>
  <c r="F5" i="10"/>
  <c r="C14" i="10"/>
  <c r="C13" i="10"/>
  <c r="C12" i="10"/>
  <c r="C11" i="10"/>
  <c r="C10" i="10"/>
  <c r="C9" i="10"/>
  <c r="C8" i="10"/>
  <c r="C6" i="10"/>
  <c r="C5" i="1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5">
    <bk>
      <extLst>
        <ext uri="{3e2802c4-a4d2-4d8b-9148-e3be6c30e623}">
          <xlrd:rvb i="0"/>
        </ext>
      </extLst>
    </bk>
    <bk>
      <extLst>
        <ext uri="{3e2802c4-a4d2-4d8b-9148-e3be6c30e623}">
          <xlrd:rvb i="66"/>
        </ext>
      </extLst>
    </bk>
    <bk>
      <extLst>
        <ext uri="{3e2802c4-a4d2-4d8b-9148-e3be6c30e623}">
          <xlrd:rvb i="171"/>
        </ext>
      </extLst>
    </bk>
    <bk>
      <extLst>
        <ext uri="{3e2802c4-a4d2-4d8b-9148-e3be6c30e623}">
          <xlrd:rvb i="248"/>
        </ext>
      </extLst>
    </bk>
    <bk>
      <extLst>
        <ext uri="{3e2802c4-a4d2-4d8b-9148-e3be6c30e623}">
          <xlrd:rvb i="262"/>
        </ext>
      </extLst>
    </bk>
    <bk>
      <extLst>
        <ext uri="{3e2802c4-a4d2-4d8b-9148-e3be6c30e623}">
          <xlrd:rvb i="322"/>
        </ext>
      </extLst>
    </bk>
    <bk>
      <extLst>
        <ext uri="{3e2802c4-a4d2-4d8b-9148-e3be6c30e623}">
          <xlrd:rvb i="373"/>
        </ext>
      </extLst>
    </bk>
    <bk>
      <extLst>
        <ext uri="{3e2802c4-a4d2-4d8b-9148-e3be6c30e623}">
          <xlrd:rvb i="503"/>
        </ext>
      </extLst>
    </bk>
    <bk>
      <extLst>
        <ext uri="{3e2802c4-a4d2-4d8b-9148-e3be6c30e623}">
          <xlrd:rvb i="583"/>
        </ext>
      </extLst>
    </bk>
    <bk>
      <extLst>
        <ext uri="{3e2802c4-a4d2-4d8b-9148-e3be6c30e623}">
          <xlrd:rvb i="605"/>
        </ext>
      </extLst>
    </bk>
    <bk>
      <extLst>
        <ext uri="{3e2802c4-a4d2-4d8b-9148-e3be6c30e623}">
          <xlrd:rvb i="678"/>
        </ext>
      </extLst>
    </bk>
    <bk>
      <extLst>
        <ext uri="{3e2802c4-a4d2-4d8b-9148-e3be6c30e623}">
          <xlrd:rvb i="766"/>
        </ext>
      </extLst>
    </bk>
    <bk>
      <extLst>
        <ext uri="{3e2802c4-a4d2-4d8b-9148-e3be6c30e623}">
          <xlrd:rvb i="847"/>
        </ext>
      </extLst>
    </bk>
    <bk>
      <extLst>
        <ext uri="{3e2802c4-a4d2-4d8b-9148-e3be6c30e623}">
          <xlrd:rvb i="924"/>
        </ext>
      </extLst>
    </bk>
    <bk>
      <extLst>
        <ext uri="{3e2802c4-a4d2-4d8b-9148-e3be6c30e623}">
          <xlrd:rvb i="994"/>
        </ext>
      </extLst>
    </bk>
  </futureMetadata>
  <valueMetadata count="15">
    <bk>
      <rc t="1" v="0"/>
    </bk>
    <bk>
      <rc t="1" v="1"/>
    </bk>
    <bk>
      <rc t="1" v="2"/>
    </bk>
    <bk>
      <rc t="1" v="3"/>
    </bk>
    <bk>
      <rc t="1" v="4"/>
    </bk>
    <bk>
      <rc t="1" v="5"/>
    </bk>
    <bk>
      <rc t="1" v="6"/>
    </bk>
    <bk>
      <rc t="1" v="7"/>
    </bk>
    <bk>
      <rc t="1" v="8"/>
    </bk>
    <bk>
      <rc t="1" v="9"/>
    </bk>
    <bk>
      <rc t="1" v="10"/>
    </bk>
    <bk>
      <rc t="1" v="11"/>
    </bk>
    <bk>
      <rc t="1" v="12"/>
    </bk>
    <bk>
      <rc t="1" v="13"/>
    </bk>
    <bk>
      <rc t="1" v="14"/>
    </bk>
  </valueMetadata>
</metadata>
</file>

<file path=xl/sharedStrings.xml><?xml version="1.0" encoding="utf-8"?>
<sst xmlns="http://schemas.openxmlformats.org/spreadsheetml/2006/main" count="1895" uniqueCount="393">
  <si>
    <t>NCT Number</t>
  </si>
  <si>
    <t>Study Title</t>
  </si>
  <si>
    <t>Study URL</t>
  </si>
  <si>
    <t>Interventions</t>
  </si>
  <si>
    <t>Sponsor</t>
  </si>
  <si>
    <t>Collaborators</t>
  </si>
  <si>
    <t>Funder Type</t>
  </si>
  <si>
    <t>Study Type</t>
  </si>
  <si>
    <t>Locations</t>
  </si>
  <si>
    <t>NCT02887157</t>
  </si>
  <si>
    <t>https://clinicaltrials.gov/study/NCT02887157</t>
  </si>
  <si>
    <t>Duke University</t>
  </si>
  <si>
    <t>National Eye Institute (NEI)|University of Pennsylvania|Washington University School of Medicine|University of Florida</t>
  </si>
  <si>
    <t>University of Florida, Gainesville, Florida, 32611, United States|Washington University, Saint Louis, Missouri, 63130, United States|Duke University Eye Center, Durham, North Carolina, 27705, United States|University of Pennsylvania, Philadelphia, Pennsylvania, 19104, United States</t>
  </si>
  <si>
    <t>NCT02164604</t>
  </si>
  <si>
    <t>Lucentis to Treat Retinopathy of Prematurity (ROP) 3 Plus Disease</t>
  </si>
  <si>
    <t>https://clinicaltrials.gov/study/NCT02164604</t>
  </si>
  <si>
    <t>Kantonsspital Aarau</t>
  </si>
  <si>
    <t>Insel Gruppe AG, University Hospital Bern</t>
  </si>
  <si>
    <t>Department of Ophthalmology, Inselspital, Bern, 3001, Switzerland</t>
  </si>
  <si>
    <t>NCT01238471</t>
  </si>
  <si>
    <t>Oral Propranolol Versus Placebo for Early Stages of Retinopathy of Prematurity: A Randomized and Prospective Study</t>
  </si>
  <si>
    <t>https://clinicaltrials.gov/study/NCT01238471</t>
  </si>
  <si>
    <t>Rambam Health Care Campus</t>
  </si>
  <si>
    <t>Hadassah Medical Organization|Laniado Hospital|Nazareth Hospital</t>
  </si>
  <si>
    <t>Rambam Health Care Campus, Haifa, 31096, Israel|Hadassah Medical Organization, Jerusalem, Israel|Nazareth Hospital, Nazareth, Israel|Laniado Hospital, Netanya, Israel</t>
  </si>
  <si>
    <t>NCT04004208</t>
  </si>
  <si>
    <t>https://clinicaltrials.gov/study/NCT04004208</t>
  </si>
  <si>
    <t>Bayer</t>
  </si>
  <si>
    <t>Regeneron Pharmaceuticals</t>
  </si>
  <si>
    <t>Many Locations, Multiple Locations, Argentina|Hospital PÃºblico Descentralizado "Dr. Guillermo Rawson", San Juan, 5400, Argentina|Kepler UniversitÃ¤tsklinikum Campus III, Linz, 4021, Austria|Many Locations, Multiple Locations, Austria|AZ St-Jan Brugge Oostende AV, Brugge, 8000, Belgium|Many Locations, Multiple Locations, Belgium|Hospital das ClÃ­nicas de Botucatu - UNESP Botucatu, Botucatu, Sao Paulo, 18618 970, Brazil|Many Locations, Multiple Locations, Brazil|Unifesp/Epm, Sao Paulo, 04023-061, Brazil|Many Locations, Multiple Locations, Bulgaria|UMHAT Sveti Georgi, Plovdiv, 4002, Bulgaria|Acibadem City Clinic Multiprofile Hospital for Active Treatm, Sofia, 1407, Bulgaria|II SOGHAT Sheinovo, Sofia, 1504, Bulgaria|SHOGAT Prof Dimitar Stamatov, Varna, 9000, Bulgaria|Many Locations, Multiple Locations, Czechia|Fakultni nemocnice Ostrava, Ostrava, 708 52, Czechia|Vseobecna fakultni nemocnice v Praze, Praha 2, 12808, Czechia|P &amp; A KYRIAKOU Children's Hospital, Athens, 11527, Greece|University General Hospital of Ioannina, Ioannina, 45500, Greece|Many Locations, Multiple Locations, Greece|Papageorgiou General Hospital of Thessaloniki, Thessaloniki, 56403, Greece|Queen Mary Hospital, Hong Kong, Hong Kong|Many Locations, Multiple Locations, Hong Kong|EKBC, Uj Szent Janos Korhaz es Szakrendelo, Budapest, 1125, Hungary|Many Locations, Multiple Locations, Hungary|Many Locations, Multiple Locations, Israel|Kaplan Medical Center, Rehovot, 7661041, Israel|IRCCS Ospedale Pediatrico Bambino GesÃ¹, Roma, Lazio, 00165, Italy|Fondazione Policlinico Universitario Agostino Gemelli IRCCS, Roma, Lazio, 00168, Italy|Fondazione IRCCS Ca' Granda Ospedale Maggiore Policlinico, Milano, Lombardia, 20122, Italy|A.O. di Perugia, Perugia, Umbria, 06129, Italy|Many Locations, Multiple Locations, Italy|University of Occupational and Environmental Health, Kitakyushu, Fukuoka, 807-8556, Japan|Kurume University Hospital, Kurume, Fukuoka, 830-0011, Japan|Okinawa Prefectural Nanbu Medical Center and Children's MC, Shimajiri-gun, Okinawa, 901-1193, Japan|Tokyo Metropolitan Children's Medical Center, Fuchu, Tokyo, 183-8561, Japan|Showa University Hospital, Shinagawa, Tokyo, 142-8666, Japan|Tokyo Metropolitan Bokutoh Hospital, Sumida-ku, Tokyo, 130-8575, Japan|Tokyo Metropolitan Ohtsuka Hospital, Toshima-ku, Tokyo, 170-8476, Japan|Kyushu University Hospital, Fukuoka, 812-8582, Japan|Fukuoka University Hospital, Fukuoka, 814-0180, Japan|Fukushima Medical University Hospital, Fukushima, 960-1295, Japan|Many Locations, Multiple Locations, Japan|Saitama Children's Medical Center, Saitama, 330-8777, Japan|Soon Chun Hyang University Cheonan Hospital, Cheonan-si, Chungcheongnamdo, Korea, Republic of|Many Locations, Multiple Locations, Korea, Republic of|Asan Medical Center, Seoul, 05505, Korea, Republic of|Samsung Medical Center, Seoul, 06351, Korea, Republic of|Hospital Kuala Lumpur, Kuala Lumpur, 50586, Malaysia|Many Locations, Multiple Locations, Malaysia|Many Locations, Multiple Locations, Netherlands|Maxima Medisch Centrum, locatie Veldhoven, Veldhoven, 5504 DB, Netherlands|Many Locations, Multiple Locations, Poland|Ginekologiczno-Polozniczy SK UM im. K. Marcinkowskiego, Poznan, 60-535, Poland|Hospital Prof. Dr. Fernando Fonseca, Amadora, Lisboa, 2720-276, Portugal|CHLO - Hospital Sao Francisco Xavier, Lisboa, 1449-005, Portugal|Many Locations, Multiple Locations, Portugal|Clinical Emergency County Hospital, Cluj-Napoca, Cluj, 400006, Romania|Spitalul Clinic de Obstretica si Ginecologie "Cuza Voda", Iasi, 700038, Romania|Many Locations, Multiple Locations, Romania|FSAI NMRC IRTC "Eye Microsurgery", Kaluga's Branch, Kaluga, 248007, Russian Federation|Russian National Scientific Medical University, Moscow, 117997, Russian Federation|FGBUZ "NPC of special children care n.a. Voino-Yaseneckogo", Moscow, 119620, Russian Federation|Many Locations, Multiple Locations, Russian Federation|Pediatric Medical University, Saint-Petersburg, 194100, Russian Federation|City Children Hospital Â¿1, Saint-Petersburg, 198205, Russian Federation|Many Locations, Multiple Locations, Singapore|KK Women's and Children's Hospital, Singapore, 229899, Singapore|Narodny ustav detskych chorob, Bratislava, 833 41, Slovakia|Many Locations, Multiple Locations, Slovakia|Hospital Universitario 12 de Octubre, Madrid, 28041, Spain|Hospital Universitario "La Paz", Madrid, 28046, Spain|Many Locations, Multiple Locations, Spain|Hospital Regional de MÃ¡laga, MÃ¡laga, 29011, Spain|Sahlgrenska Universitetssjukhuset, GÃ¶teborg, Sweden|Many Locations, Multiple Locations, Sweden|Kaohsiung Medical University Chung-Ho Memorial Hospital, Kaohsiung, 80756, Taiwan|Many Locations, Multiple Locations, Taiwan|Mackay Memorial Hospital, Taipei, 10449, Taiwan|S.B.U. Adana Sehir Egitim ve Arastirma Hastanesi, Adana, 4522, Turkey|Hacettepe Universitesi Tip Fakultesi, Ankara, 06100, Turkey|Baskent Universitesi Tip Fakultesi Hastanesi, Ankara, 06490, Turkey|Gazi Universitesi Tip Fakultesi, Ankara, 06500, Turkey|Saglik Bilimleri Universitesi Antalya EA Hastanesi, Antalya, 07100, Turkey|Eskisehir Osmangazi Universitesi Tip Fakultesi, Eskisehir, 26480, Turkey|Many Locations, Multiple Locations, Turkey|Many Locations, Multiple Locations, Ukraine|MI"Odesa Regional Children's Clinical Hospital", Odesa, 65031, Ukraine|Birmingham Womens Hospital, Birmingham, B15 2TG, United Kingdom|Many Locations, Multiple Locations, United Kingdom</t>
  </si>
  <si>
    <t>NCT01993043</t>
  </si>
  <si>
    <t>39946-I Laser and Bevacizumab Treatment for Retinopathy of Prematurity</t>
  </si>
  <si>
    <t>https://clinicaltrials.gov/study/NCT01993043</t>
  </si>
  <si>
    <t>Baylor College of Medicine</t>
  </si>
  <si>
    <t>Baylor College of Medicine, Houston, Texas, 77030, United States|TTUHSC, Lubbock, Texas, 79430, United States</t>
  </si>
  <si>
    <t>NCT02504944</t>
  </si>
  <si>
    <t>Safety and Efficacy of Propranolol 0.2% Eye Drops in Treating Retinopathy of Premature: A Pilot Study (DROP-ROP-0.2%)</t>
  </si>
  <si>
    <t>https://clinicaltrials.gov/study/NCT02504944</t>
  </si>
  <si>
    <t>Azienda Ospedaliero, Universitaria Meyer</t>
  </si>
  <si>
    <t>Neonatal Intensive Care Unit, Azienda Ospedaliera Spedali Civili di Brescia, Brescia, Italy|Neonatal Intensive Care Unit, A. Meyer University Childrens' Hospital, Florence, 50139, Italy|Institute of Pediatrics and Neonatology, Fondazione IRCCS Ospedale Maggiore Policlinico, Mangiagalli e Regina Elena, University of Milan, Milan, 20122, Italy|Neonatal Intensive Care Unit, Azienda Ospedaliera San Gerardo, Monza, Italy|Piermarocchi Stefano, Padova, 35100, Italy|Neonatal Intensive Care Unit, Azienda Ospedaliera Universitaria Senese, Siena, Italy|Neonatal Intensive Care Unit, Azienda Ospedaliera Ospedale di Circolo e Fondazione Macchi, Varese, Italy</t>
  </si>
  <si>
    <t>NCT02014454</t>
  </si>
  <si>
    <t>Safety and Efficacy of Propranolol Eye Drops in Treating Retinopathy of Premature</t>
  </si>
  <si>
    <t>https://clinicaltrials.gov/study/NCT02014454</t>
  </si>
  <si>
    <t>Neonatal Intensive Care Unit, A. Meyer University Childrens' Hospital, Florence, 50139, Italy|Institute of Pediatrics and Neonatology, Fondazione IRCCS Ospedale Maggiore Policlinico, Mangiagalli e Regina Elena, University of Milan, Milan, 20122, Italy</t>
  </si>
  <si>
    <t>NCT04539106</t>
  </si>
  <si>
    <t>Intravitreal Ranibizumab in Recurrent ROP</t>
  </si>
  <si>
    <t>https://clinicaltrials.gov/study/NCT04539106</t>
  </si>
  <si>
    <t>Ameera Gamal Abdelhameed</t>
  </si>
  <si>
    <t>Mansoura University, Mansoura, Dakahlia, Egypt</t>
  </si>
  <si>
    <t>NCT04101721</t>
  </si>
  <si>
    <t>https://clinicaltrials.gov/study/NCT04101721</t>
  </si>
  <si>
    <t>Regeneron Study Site, Phoenix, Arizona, 85016, United States|Regeneron Study Site, La Jolla, California, 92093, United States|Regeneron Study Site, Loma Linda, California, 92354, United States|Regeneron Study Site, Orange, California, 92868, United States|Regeneron Study Site, Palo Alto, California, 94303, United States|Regeneron Study Site, San Diego, California, 92123, United States|Regeneron Study Site, San Francisco, California, 94143, United States|Regeneron Study Site, Gainesville, Florida, 32608, United States|Regeneron Study Site, Augusta, Georgia, 78705, United States|Regeneron Study Site, Chicago, Illinois, 60612, United States|Regeneron Study Site, Boston, Massachusetts, 02111, United States|Regeneron Study Site, Ann Arbor, Michigan, 48105, United States|Regeneron Study Site, Royal Oak, Michigan, 48073, United States|Regeneron Study Site, Bronx, New York, 10462, United States|Regeneron Study Site, Brooklyn, New York, 11203, United States|Regeneron Study Site, Brooklyn, New York, 11213, United States|Regeneron Study Site, Buffalo, New York, 14209, United States|Regeneron Study Site, New York, New York, 10017, United States|Regeneron Study Site, New York, New York, 10029, United States|Regeneron Study Site, Valhalla, New York, 10595, United States|Regeneron Study Site, Cleveland, Ohio, 44106, United States|Regeneron Study Site, Oklahoma City, Oklahoma, 73104, United States|Regeneron Study Site, Providence, Rhode Island, 02905, United States|Regeneron Study Site, Austin, Texas, 78705, United States|Regeneron Study Site, San Antonio, Texas, 78229, United States|Regeneron Study Site, San Antonio, Texas, 78240, United States|Regeneron Study Site, Morgantown, West Virginia, 26506, United States|Regeneron Study Site, Sofia, 1407, Bulgaria|Regeneron Study Site, Sofia, 1504, Bulgaria|Regeneron Study Site, Varna, 9002, Bulgaria|Regeneron Study Site, Medellin, Antioquia, 50034, Colombia|Regeneron Study Site, Floridablanca, Santander, 681004, Colombia|Regeneron Study Site, Ostrava-Poruba, 708 52, Czechia|Regeneron Study Site, Debrecen, H-4032, Hungary|Regeneron Study Site, Cheonan, 31151, Korea, Republic of|Regeneron Study Site, IaÈ™i, 700038, Romania|Regeneron Study Site, Saint-Petersburg, Sankt-Peterburg, 194100, Russian Federation|Regeneron Study Site, Moscow, 119571, Russian Federation|Regeneron Study Site, Moscow, 119620, Russian Federation|Regeneron Study Site, Bratislava, 833 40, Slovakia|Regeneron Study Site, Kaohsiung, 81346, Taiwan|Regeneron Study Site, Pathum Wan, Bangkok, 10330, Thailand|Regeneron Study Site, Ratchathewi, Bangkok, 10400, Thailand|Regeneron Study Site, Chiangmai, Chiang Mai, 50200, Thailand|Regeneron Study Site, Hat Yai, Songkhla, 90110, Thailand|Regeneron Study Site, Khon Kaen, 40002, Thailand|Regeneron Study Site, Adana, 4522, Turkey|Regeneron Study Site, Ankara, 06100, Turkey|Regeneron Study Site, Ankara, 06560, Turkey|Regeneron Study Site, Eskisehir, 26480, Turkey|Regeneron Study Site, Ho Chi Minh, 70000, Vietnam|Regeneron Study Site, Hue, 100000, Vietnam</t>
  </si>
  <si>
    <t>NCT02134457</t>
  </si>
  <si>
    <t>https://clinicaltrials.gov/study/NCT02134457</t>
  </si>
  <si>
    <t>University Hospital Freiburg</t>
  </si>
  <si>
    <t>University Eye Hospital, Freiburg, Baden-Wuerttemberg, 79106, Germany|University Eye Hospital, Bonn, 53127, Germany|University Eye Hospital, Duesseldorf, 40225, Germany|University Eye Hospital, Kiel, 24105, Germany|University Eye Hospital, Magdeburg, 39120, Germany|University Eye Hospital, Muenster, 48149, Germany|University Eye Hospital, Munich, 80336, Germany|University Eye Hospital, Regensburg, 93053, Germany|University Eye Hospital, Tuebingen, 72076, Germany</t>
  </si>
  <si>
    <t>NCT01559571</t>
  </si>
  <si>
    <t>Registry for Severe ROP and Treatment on Visual Outcomes</t>
  </si>
  <si>
    <t>https://clinicaltrials.gov/study/NCT01559571</t>
  </si>
  <si>
    <t>Pediatrix</t>
  </si>
  <si>
    <t>Memorial Hospital of South Bend, South Bend, Indiana, 46601, United States|Summerlin Hospital Medical Center, Las Vegas, Nevada, 89144, United States</t>
  </si>
  <si>
    <t>NCT02390531</t>
  </si>
  <si>
    <t>https://clinicaltrials.gov/study/NCT02390531</t>
  </si>
  <si>
    <t>Jaeb Center for Health Research</t>
  </si>
  <si>
    <t>Pediatric Eye Disease Investigator Group|National Eye Institute (NEI)</t>
  </si>
  <si>
    <t>The Emory Eye Center, Atlanta, Georgia, 30322, United States|Riley Hospital for Children, Indianapolis, Indiana, 46202, United States|Wilmer Institute, Baltimore, Maryland, 21287, United States|Boston Children's Hospital, Boston, Massachusetts, 02115, United States|Duke University Eye Center, Durham, North Carolina, 27710, United States|Cincinnati Children's Hospital, Cincinnati, Ohio, 45229, United States|Pediatric Ophthalmology Associates, Inc., Columbus, Ohio, 43205, United States|Dean A. McGee Eye Institute, University of Oklahoma, Oklahoma City, Oklahoma, 73104, United States|Texas Children's Hospital - Dept. Of Ophthalmology, Houston, Texas, 77030, United States|University of Utah Moran Eye Center, Salt Lake City, Utah, 84132, United States|Virginia Pediatric Eye Center, Norfolk, Virginia, 23502, United States</t>
  </si>
  <si>
    <t>NCT04621136</t>
  </si>
  <si>
    <t>PhaseI/II Investigator-Initiated Trial to Investigate Safety and Efficacy of Ripasudil in Patients With Retinopathy of Prematurity</t>
  </si>
  <si>
    <t>https://clinicaltrials.gov/study/NCT04621136</t>
  </si>
  <si>
    <t>Kyushu University</t>
  </si>
  <si>
    <t>University Hospital of Occupational and Environmental Health, Kitakyushu, Fukuoka, 807-8555, Japan|Yamaguchi University Hospital, Ube, Yamaguchi, 755-850, Japan|Kyushu University Hospital, Fukuoka, 812-8582, Japan</t>
  </si>
  <si>
    <t>NCT02375971</t>
  </si>
  <si>
    <t>RAINBOW Study: RAnibizumab Compared With Laser Therapy for the Treatment of INfants BOrn Prematurely With Retinopathy of Prematurity</t>
  </si>
  <si>
    <t>https://clinicaltrials.gov/study/NCT02375971</t>
  </si>
  <si>
    <t>Novartis Pharmaceuticals</t>
  </si>
  <si>
    <t>Novartis Investigative Site, Loma Linda, California, 92354, United States|Novartis Investigative Site, Sacramento, California, 95817, United States|Novartis Investigative Site, Aurora, Colorado, 80045, United States|Novartis Investigative Site, Chicago, Illinois, 60612, United States|Novartis Investigative Site, Louisville, Kentucky, 40208, United States|Novartis Investigative Site, Baltimore, Maryland, 21201, United States|Novartis Investigative Site, Boston, Massachusetts, 02111, United States|Novartis Investigative Site, Ann Arbor, Michigan, 48105, United States|Novartis Investigative Site, Rochester, New York, 14642, United States|Novartis Investigative Site, Austin, Texas, 78705, United States|Novartis Investigative Site, Salt Lake City, Utah, 84132, United States|Novartis Investigative Site, Morgantown, West Virginia, 26506, United States|Novartis Investigative Site, Graz, A-8036, Austria|Novartis Investigative Site, Vienna, 1090, Austria|Novartis Investigative Site, Brugge, 8000, Belgium|Novartis Investigative Site, Gent, 9000, Belgium|Novartis Investigative Site, Osijek, 31000, Croatia|Novartis Investigative Site, Zagreb, 10000, Croatia|Novartis Investigative Site, Ostrava Poruba, Czech Republic, 708 52, Czechia|Novartis Investigative Site, Praha 4 - Podoli, Czech Republic, 14700, Czechia|Novartis Investigative Site, Praha, 12808, Czechia|Novartis Investigative Site, Koebenhavn Ã˜, 2100, Denmark|Novartis Investigative Site, Alexandria, 21131, Egypt|Novartis Investigative Site, Tallinn, 13419, Estonia|Novartis Investigative Site, Amiens Cedex 1, 80054, France|Novartis Investigative Site, Marseille, 13915, France|Novartis Investigative Site, Bonn, 53127, Germany|Novartis Investigative Site, Hannover, 30625, Germany|Novartis Investigative Site, Ampelokipi, GR, 115 27, Greece|Novartis Investigative Site, Thessaloniki, GR, 546 29, Greece|Novartis Investigative Site, Goudi- Athens, 115 27, Greece|Novartis Investigative Site, Budapest, 1125, Hungary|Novartis Investigative Site, Debrecen, 4032, Hungary|Novartis Investigative Site, Ahmedabad, Gujarat, 380016, India|Novartis Investigative Site, Mumbai, Maharashtra, 400 008, India|Novartis Investigative Site, Coimbatore, Tamil Nadu, 641014, India|Novartis Investigative Site, Madurai, Tamil Nadu, 625020, India|Novartis Investigative Site, Vanchiyoor, Thiruvanantapuram, 695035, India|Novartis Investigative Site, New Delhi, 110029, India|Novartis Investigative Site, Firenze, FI, 50139, Italy|Novartis Investigative Site, Roma, Lazio, 00168, Italy|Novartis Investigative Site, Perugia, PG, 06100, Italy|Novartis Investigative Site, Fiumicino, RM, 00054, Italy|Novartis Investigative Site, Nagoya, Aichi, 453-8511, Japan|Novartis Investigative Site, Nagoya, Aichi, 466 8560, Japan|Novartis Investigative Site, Yachiyo-city, Chiba, 276-8524, Japan|Novartis Investigative Site, Fukuoka city, Fukuoka, 812-8582, Japan|Novartis Investigative Site, Fukuoka-city, Fukuoka, 814-0180, Japan|Novartis Investigative Site, Kurume city, Fukuoka, 830-0011, Japan|Novartis Investigative Site, Fukushima-city, Fukushima, 960-1295, Japan|Novartis Investigative Site, Sapporo-city, Hokkaido, Japan|Novartis Investigative Site, Zentsuji-city, Kagawa, 765-8507, Japan|Novartis Investigative Site, Shimajiri-Gun, Okinawa, 901-1303, Japan|Novartis Investigative Site, Izumi-city, Osaka, 594-1101, Japan|Novartis Investigative Site, Ohtsu-city, Shiga, 520-2192, Japan|Novartis Investigative Site, Fuchu-city, Tokyo, 183-8561, Japan|Novartis Investigative Site, Ota-ku, Tokyo, 143 8541, Japan|Novartis Investigative Site, Setagaya-ku, Tokyo, 157-8535, Japan|Novartis Investigative Site, Sumida-ku, Tokyo, 130-8575, Japan|Novartis Investigative Site, Toshima-ku, Tokyo, 170-8476, Japan|Novartis Investigative Site, Kaunas, LTU, LT-50161, Lithuania|Novartis Investigative Site, Kota Kinabalu, Sabah, 88996, Malaysia|Novartis Investigative Site, Kuala Lumpur, Wilayah Persekutuan, 50586, Malaysia|Novartis Investigative Site, Querataro, 76090, Mexico|Novartis Investigative Site, Bialystok, 15-274, Poland|Novartis Investigative Site, Wroclaw, 51-124, Poland|Novartis Investigative Site, Brasov, 500025, Romania|Novartis Investigative Site, Bucuresti, 020395, Romania|Novartis Investigative Site, Timisoara, 300041, Romania|Novartis Investigative Site, Cheboksary, 428028, Russian Federation|Novartis Investigative Site, Kazan, 420012, Russian Federation|Novartis Investigative Site, Moscow, 127486, Russian Federation|Novartis Investigative Site, Saint-Petersburg, 194100, Russian Federation|Novartis Investigative Site, Riyadh, 11211, Saudi Arabia|Novartis Investigative Site, Bratislava, 833 40, Slovakia|Novartis Investigative Site, Taipei, 10002, Taiwan|Novartis Investigative Site, Taoyuan, 33305, Taiwan|Novartis Investigative Site, Eskisehir, Meselik, 26480, Turkey|Novartis Investigative Site, Ankara, 06100, Turkey|Novartis Investigative Site, Ankara, 06500, Turkey|Novartis Investigative Site, Istanbul, 34140, Turkey|Novartis Investigative Site, Soguksu / Antalya, 07100, Turkey|Novartis Investigative Site, Zuhuratbaba / Istanbul, 34147, Turkey|Novartis Investigative Site, Manchester, M13 9WL, United Kingdom|Novartis Investigative Site, Oxford, OX3 9DU, United Kingdom|Novartis Investigative Site, Portsmouth, PO6 3LY, United Kingdom</t>
  </si>
  <si>
    <t>NCT02484989</t>
  </si>
  <si>
    <t>UK Surveillance of Treated Retinopathy of Prematurity</t>
  </si>
  <si>
    <t>https://clinicaltrials.gov/study/NCT02484989</t>
  </si>
  <si>
    <t>Moorfields Eye Hospital NHS Foundation Trust</t>
  </si>
  <si>
    <t>Moorfields Eye Hospital NHS Foundation Trust, London, EC1V 2PD, United Kingdom</t>
  </si>
  <si>
    <t>NCT04537065</t>
  </si>
  <si>
    <t>Long Term Outcome of Intravitreal Ranibizumab for ROP</t>
  </si>
  <si>
    <t>https://clinicaltrials.gov/study/NCT04537065</t>
  </si>
  <si>
    <t>TC Erciyes University</t>
  </si>
  <si>
    <t>NCT03334513</t>
  </si>
  <si>
    <t>Refractive Error and Biometry in Retinopathy of Prematurity</t>
  </si>
  <si>
    <t>https://clinicaltrials.gov/study/NCT03334513</t>
  </si>
  <si>
    <t>San Ni Chen</t>
  </si>
  <si>
    <t>NCT01079715</t>
  </si>
  <si>
    <t>https://clinicaltrials.gov/study/NCT01079715</t>
  </si>
  <si>
    <t>Ospedale Maggiore Policlinico Mangiagalli e Regina Elena</t>
  </si>
  <si>
    <t>Neonatal Intensive Care Unit - Azienda Ospedaliero-Universitaria Meyer, Florence, I-50139, Italy|Neonatal Intensive Care Unit - Fondazione IRCCS CÃ  Granda, Ospedale Maggiore Policlinico, Milan, I-20122, Italy</t>
  </si>
  <si>
    <t>NCT03115255</t>
  </si>
  <si>
    <t>Serum Vascular Endothelial Growth Factor in Infants With Intravitreal Ranibizumab</t>
  </si>
  <si>
    <t>https://clinicaltrials.gov/study/NCT03115255</t>
  </si>
  <si>
    <t>Xinhua Hospital, Shanghai Jiao Tong University School of Medicine</t>
  </si>
  <si>
    <t>Xinhua Hospital, Shanghai, Shanghai, 200092, China</t>
  </si>
  <si>
    <t>NCT01955135</t>
  </si>
  <si>
    <t>Anesthesia for Retinopathy of Prematurity</t>
  </si>
  <si>
    <t>https://clinicaltrials.gov/study/NCT01955135</t>
  </si>
  <si>
    <t>NCT03865134</t>
  </si>
  <si>
    <t>Evaluation of Visual - Motor Development in Children With Retinopathy of Prematurity</t>
  </si>
  <si>
    <t>https://clinicaltrials.gov/study/NCT03865134</t>
  </si>
  <si>
    <t>Istanbul Medipol University Hospital</t>
  </si>
  <si>
    <t>Istanbul Medipol University, Istanbul, Beykoz, Turkey</t>
  </si>
  <si>
    <t>Analyzing Retinal Microanatomy in ROP (BabySTEPS)</t>
  </si>
  <si>
    <t>https://pubmed.ncbi.nlm.nih.gov/25886603/</t>
  </si>
  <si>
    <t>n/a</t>
  </si>
  <si>
    <t>multiple</t>
  </si>
  <si>
    <t>Associated Publications (specific to study)</t>
  </si>
  <si>
    <t>Aflibercept for Retinopathy of Prematurity - Intravitreal Injection Versus Laser Therapy (FIREFLEYE)</t>
  </si>
  <si>
    <t>https://pubmed.ncbi.nlm.nih.gov/27814346/</t>
  </si>
  <si>
    <t>Study to Assess the Efficacy, Safety, and Tolerability of Intravitreal Aflibercept Compared to Laser Photocoagulation in Patients With Retinopathy of Prematurity (BUTTERFLEYE)</t>
  </si>
  <si>
    <t>https://pubmed.ncbi.nlm.nih.gov/29309486</t>
  </si>
  <si>
    <t>https://pubmed.ncbi.nlm.nih.gov/31480086/</t>
  </si>
  <si>
    <t>Phase 1 Trial of Bevacizumab Treatment for Severe Retinopathy of Prematurity (ROP1)</t>
  </si>
  <si>
    <t>https://pubmed.ncbi.nlm.nih.gov/34315793/</t>
  </si>
  <si>
    <t>https://pubmed.ncbi.nlm.nih.gov/28325857/</t>
  </si>
  <si>
    <t>https://pubmed.ncbi.nlm.nih.gov/29713524/</t>
  </si>
  <si>
    <t>Safety and Efficacy of Propranolol in Newborns With Retinopathy of Prematurity (PROP-ROP)</t>
  </si>
  <si>
    <t>https://pubmed.ncbi.nlm.nih.gov/24054431/</t>
  </si>
  <si>
    <t>NCT00027222</t>
  </si>
  <si>
    <t>NCT00622726</t>
  </si>
  <si>
    <t>Bevacizumab Eliminates the Angiogenic Threat for Retinopathy of Prematurity (BEAT-ROP)</t>
  </si>
  <si>
    <t>Comments</t>
  </si>
  <si>
    <t>Outcomes of near confluent laser versus combined less dense laser and bevacizumab treatment of prethreshold ROP Type 1 Zone 2: a randomized controlled trial</t>
  </si>
  <si>
    <t>https://pubmed-ncbi-nlm-nih-gov.proxy.lib.umich.edu/34531205/</t>
  </si>
  <si>
    <t>Large Spot Laser for Treatment of Retinopathy of Prematurity</t>
  </si>
  <si>
    <t>https://pubmed-ncbi-nlm-nih-gov.proxy.lib.umich.edu/30566708/</t>
  </si>
  <si>
    <t>Role of fluorescein angiography guided laser treatment in aggressive retinopathy of prematurity</t>
  </si>
  <si>
    <t>https://pubmed-ncbi-nlm-nih-gov.proxy.lib.umich.edu/36329165/</t>
  </si>
  <si>
    <t>The Effects of Combuxil and Leizumab on Retinal Function and Serum Interleukin-17A in Premature Infants with Retinopathy</t>
  </si>
  <si>
    <t>https://pubmed-ncbi-nlm-nih-gov.proxy.lib.umich.edu/36199782/</t>
  </si>
  <si>
    <t>Role of additional posterior barrage laser in type 1 zone 2 retinopathy of prematurity: A randomized trial</t>
  </si>
  <si>
    <t>CTRI/2018/05/013779</t>
  </si>
  <si>
    <t>Outcomes of early versus deferred laser after intravitreal ranibizumab in aggressive posterior retinopathy of prematurity</t>
  </si>
  <si>
    <t>https://pubmed-ncbi-nlm-nih-gov.proxy.lib.umich.edu/34304203/</t>
  </si>
  <si>
    <t>CTRI/2018/03/012878</t>
  </si>
  <si>
    <t>Changes in Serum Concentrations of Vascular Endothelial Growth Factors-A and B after Intravitreal Injection of Ranibizumab and Conbercept for Retinopathy of Prematurity</t>
  </si>
  <si>
    <t>https://pubmed.ncbi.nlm.nih.gov/36709750/</t>
  </si>
  <si>
    <t>Posterior laser barrage in advancing retinopathy of prematurity: A prospective randomized study</t>
  </si>
  <si>
    <t>https://pubmed.ncbi.nlm.nih.gov/31124504/</t>
  </si>
  <si>
    <t>Comparison of clinical outcomes of conbercept versus ranibizumab treatment for retinopathy of prematurity: a multicentral prospective randomised controlled trial</t>
  </si>
  <si>
    <t>https://pubmed.ncbi.nlm.nih.gov/33637618/</t>
  </si>
  <si>
    <t>Assessment of Lower Doses of Intravitreous Bevacizumab for Retinopathy of Prematurity: A Phase 1 Dosing Study</t>
  </si>
  <si>
    <t>https://pubmed.ncbi.nlm.nih.gov/28448664/</t>
  </si>
  <si>
    <t>Identification of candidate genes and pathways in retinopathy of prematurity by whole exome sequencing of preterm infants enriched in phenotypic extremes</t>
  </si>
  <si>
    <t>https://pubmed.ncbi.nlm.nih.gov/33654115/</t>
  </si>
  <si>
    <t>https://pubmed.ncbi.nlm.nih.gov/37870007/</t>
  </si>
  <si>
    <t>Comparison of Refractive Error Changes in Retinopathy of Prematurity Patients Treated with Diode and Red Lasers</t>
  </si>
  <si>
    <t>https://pubmed.ncbi.nlm.nih.gov/26915028/</t>
  </si>
  <si>
    <t>Treatment of retinopathy of prematurity with topical ketorolac tromethamine: a preliminary study</t>
  </si>
  <si>
    <t>https://pubmed.ncbi.nlm.nih.gov/36443750/</t>
  </si>
  <si>
    <t>https://pubmed.ncbi.nlm.nih.gov/27529839/</t>
  </si>
  <si>
    <t>COMPARISON OF INTRAVITREAL INJECTION OF RANIBIZUMAB VERSUS LASER THERAPY FOR ZONE II TREATMENT-REQUIRING RETINOPATHY OF PREMATURITY</t>
  </si>
  <si>
    <t>Efficacy of intravitreal bevacizumab for zone-II retinopathy of prematurity</t>
  </si>
  <si>
    <t>https://pubmed.ncbi.nlm.nih.gov/27009449/</t>
  </si>
  <si>
    <t>Comparing Alternative Ranibizumab Dosages for Safety and Efficacy in Retinopathy of Prematurity (CARE-ROP)</t>
  </si>
  <si>
    <t>https://pubmed.ncbi.nlm.nih.gov/15298714/</t>
  </si>
  <si>
    <t>Pharmacokinetics of bevacizumab and its effects on serum VEGF and IGF-1 in infants with retinopathy of prematurity</t>
  </si>
  <si>
    <t>https://pubmed.ncbi.nlm.nih.gov/25613938/</t>
  </si>
  <si>
    <t>Final results of the Early Treatment for Retinopathy of Prematurity (ETROP) randomized trial</t>
  </si>
  <si>
    <t>https://pubmed.ncbi.nlm.nih.gov/15747762/</t>
  </si>
  <si>
    <t>Intravitreal bevacizumab versus laser treatment in type 1 retinopathy of prematurity: report on fluorescein angiographic findings</t>
  </si>
  <si>
    <t>https://pubmed.ncbi.nlm.nih.gov/25001158/</t>
  </si>
  <si>
    <t>Prospective randomized evaluation of diode-laser and cryotherapy in prethreshold retinopathy of prematurity</t>
  </si>
  <si>
    <t>https://pubmed.ncbi.nlm.nih.gov/15180835/</t>
  </si>
  <si>
    <t>Oral Dextrose for Pain Management during Laser Treatment of Retinopathy of Prematurity under Topical Anesthesia</t>
  </si>
  <si>
    <t>https://pubmed.ncbi.nlm.nih.gov/25683077/</t>
  </si>
  <si>
    <t>Pulsed mode versus near-continuous mode delivery of diode laser photocoagulation for high-risk retinopathy of prematurity</t>
  </si>
  <si>
    <t>https://pubmed.ncbi.nlm.nih.gov/17306999/</t>
  </si>
  <si>
    <t>Autologous plasmin-assisted vitrectomy for stage 5 retinopathy of prematurity: a preliminary trial</t>
  </si>
  <si>
    <t>https://pubmed.ncbi.nlm.nih.gov/17601440/</t>
  </si>
  <si>
    <t>Intravitreal pegaptanib combined with diode laser therapy for stage 3+ retinopathy of prematurity in zone I and posterior zone II</t>
  </si>
  <si>
    <t>https://pubmed.ncbi.nlm.nih.gov/22669848/</t>
  </si>
  <si>
    <t>Laser photocoagulation (810 nm diode) for threshold retinopathy of prematurity: a prospective randomized pilot study of treatment to ridge and avascular retina versus avascular retina alone</t>
  </si>
  <si>
    <t>https://pubmed.ncbi.nlm.nih.gov/21194006/</t>
  </si>
  <si>
    <t>A comparison of dense versus less dense diode laser photocoagulation patterns for threshold retinopathy of prematurity</t>
  </si>
  <si>
    <t>https://pubmed.ncbi.nlm.nih.gov/10690834/</t>
  </si>
  <si>
    <t>COMPARING THE OUTCOME OF SINGLE VERSUS MULTIPLE SESSION LASER PHOTOABLATION OF FLAT NEOVASCULARIZATION IN ZONE 1 AGGRESSIVE POSTERIOR RETINOPATHY OF PREMATURITY: A Prospective Randomized Study</t>
  </si>
  <si>
    <t>https://pubmed.ncbi.nlm.nih.gov/25996425/</t>
  </si>
  <si>
    <t>Bevacizumab versus diode laser in stage 3 posterior retinopathy of prematurity</t>
  </si>
  <si>
    <t>https://pubmed.ncbi.nlm.nih.gov/24428792/</t>
  </si>
  <si>
    <t>Large spot transpupillary thermotherapy: a quicker laser for treatment of high risk prethreshold retinopathy of prematurity - a randomized study</t>
  </si>
  <si>
    <t>https://pubmed.ncbi.nlm.nih.gov/21350289/</t>
  </si>
  <si>
    <t>NOPAIN-ROP' trial: intravenous fentanyl and intravenous ketamine for pain relief during laser photocoagulation for retinopathy of prematurity (ROP) in preterm infants: a randomised trial</t>
  </si>
  <si>
    <t>Study Start</t>
  </si>
  <si>
    <t>Study Completion</t>
  </si>
  <si>
    <t># Participating Sites</t>
  </si>
  <si>
    <t>Randomization</t>
  </si>
  <si>
    <t>Enrollment #</t>
  </si>
  <si>
    <t>Reports Demographics?</t>
  </si>
  <si>
    <t>Hispanic or Latino</t>
  </si>
  <si>
    <t>Not Hispanic or Latino</t>
  </si>
  <si>
    <t>Unknown/Not Reported</t>
  </si>
  <si>
    <t>White/Caucasian</t>
  </si>
  <si>
    <t>Black or African American</t>
  </si>
  <si>
    <t>American Indian or Alaskan Native</t>
  </si>
  <si>
    <t>More than One Race</t>
  </si>
  <si>
    <t>Other</t>
  </si>
  <si>
    <t>https://web-s-ebscohost-com.proxy.lib.umich.edu/ehost/pdfviewer/pdfviewer?vid=0&amp;sid=9009b9c2-0d11-4a6d-83c5-4d736a849af8%40redis</t>
  </si>
  <si>
    <t>https://www.researchgate.net/publication/271839363_Comparison_of_Ocular_and_Developmental_Outcomes_in_Laser-and_Bevacizumab-treated_Infants_with_Retinopathy_of_Prematurity/link/54d39bd30cf28e0697287b66/download?_tp=eyJjb250ZXh0Ijp7ImZpcnN0UGFnZSI6InB1YmxpY2F0aW9uIiwicGFnZSI6InB1YmxpY2F0aW9uIn19</t>
  </si>
  <si>
    <t>article only analyzes portion of total recruitment in CT.gov</t>
  </si>
  <si>
    <t>race/ethnicity combined</t>
  </si>
  <si>
    <t>https://pubmed.ncbi.nlm.nih.gov/30506013/</t>
  </si>
  <si>
    <t>https://pubmed.ncbi.nlm.nih.gov/31236289/#:~:text=The%20serum%20concentrations%20of%20VEGF%201%20day%20before,%2812.0%2C%2020.8%29%2C%20and%2033.7%20%2824.0%2C%2048.0%29%20pg%2Fml%2C%20respectively.</t>
  </si>
  <si>
    <t>https://www.researchgate.net/publication/351282985_Assessment_of_Relationship_Between_Retinopathy_of_Prematurity_Severity_and_Visual_Motor_Integration</t>
  </si>
  <si>
    <t>aggregated Asian subgroups; combined race/ethnicity</t>
  </si>
  <si>
    <t>https://www.researchgate.net/publication/375712908_Refractive_and_Biometric_Outcomes_Following_Intravitreal_Injection_of_Ranibizumab_in_Retinopathy_of_Prematurity_A_Long_-Term_Study</t>
  </si>
  <si>
    <t>https://pmc.ncbi.nlm.nih.gov/articles/PMC9581953/</t>
  </si>
  <si>
    <t xml:space="preserve">Basic Discipline Layout Foundation of the Shenzhen Science and Innovation Commission. P.R. China (Grant No. JCYJ20170817112542555); Shenzhen-hong Kong Cofunded Projects </t>
  </si>
  <si>
    <t>National Eye Institute, National Institutes of Health, Department of Health and Human Services</t>
  </si>
  <si>
    <t>should assume that all PEDIG sites participated?</t>
  </si>
  <si>
    <t>based on iROP study</t>
  </si>
  <si>
    <t>Eye Research Center, Farabi Eye Hospital, Tehran University of 
Medical Sciences</t>
  </si>
  <si>
    <t>Shiraz University of Medical Science</t>
  </si>
  <si>
    <t>reported ethnicity among Chinese</t>
  </si>
  <si>
    <t>Knight Templar Eye Foundation.</t>
  </si>
  <si>
    <t>NEI</t>
  </si>
  <si>
    <t>use as original ET-ROP study; race/ethnicity combined</t>
  </si>
  <si>
    <t>only including prospective portion of study</t>
  </si>
  <si>
    <t>https://www.nejm.org/doi/full/10.1056/NEJMoa1007374</t>
  </si>
  <si>
    <t>Research to Prevent Blindness</t>
  </si>
  <si>
    <t>Label</t>
  </si>
  <si>
    <t>Total Number</t>
  </si>
  <si>
    <t>White alone</t>
  </si>
  <si>
    <t>Black or African American alone</t>
  </si>
  <si>
    <t>American Indian and Alaska Native alone</t>
  </si>
  <si>
    <t>Asian alone</t>
  </si>
  <si>
    <t>Native Hawaiian and Other Pacific Islander alone</t>
  </si>
  <si>
    <t>Some other race alone</t>
  </si>
  <si>
    <t>Population of two or more races:</t>
  </si>
  <si>
    <t>Percentage</t>
  </si>
  <si>
    <t>Number</t>
  </si>
  <si>
    <t>https://www.census.gov/content/dam/Census/library/publications/2011/dec/c2010br-02.pdf</t>
  </si>
  <si>
    <t>https://www.census.gov/library/visualizations/interactive/how-has-our-nations-population-changed.html</t>
  </si>
  <si>
    <t>Year</t>
  </si>
  <si>
    <t>Total</t>
  </si>
  <si>
    <t>36221: RETROLENTAL FIBROPLASIA</t>
  </si>
  <si>
    <t>36220: RETINOPH PREMATURITY NOS (Begin 2008)</t>
  </si>
  <si>
    <t>36222: RETINOPH PREMATRSTAGE 0 (Begin 2008)</t>
  </si>
  <si>
    <t>36223: RETINOPH PREMATRSTAGE 1 (Begin 2008)</t>
  </si>
  <si>
    <t>36224: RETINOPH PREMATRSTAGE 2 (Begin 2008)</t>
  </si>
  <si>
    <t>36225: RETINOPH PREMATRSTAGE 3 (Begin 2008)</t>
  </si>
  <si>
    <t>36226: RETINOPH PREMATR.STAGE 4 (Begin 2008)</t>
  </si>
  <si>
    <t>36227: RETINOPH PREMATRSTAGE 5 (Begin 2008)</t>
  </si>
  <si>
    <t>ICD-9-CM/ICD-10-CM Diagnoses</t>
  </si>
  <si>
    <t>H35171 : Retrolental fibroplasia, right eye</t>
  </si>
  <si>
    <t>H35172 : Retrolental fibroplasia, left eye</t>
  </si>
  <si>
    <t>H35173 : Retrolental fibroplasia, bilateral</t>
  </si>
  <si>
    <t>H35179 : Retrolental fibroplasia, unspecified eye</t>
  </si>
  <si>
    <t>H35101 : Retinopathy of prematurity, unspecified, right eye</t>
  </si>
  <si>
    <t>H35102 : Retinopathy of prematurity, unspecified, left eye</t>
  </si>
  <si>
    <t>H35103 : Retinopathy of prematurity, unspecified, bilateral</t>
  </si>
  <si>
    <t>H35109 : Retinopathy of prematurity, unspecified, unspecified eye</t>
  </si>
  <si>
    <t>H35111 : Retinopathy of prematurity, stage 0, right eye</t>
  </si>
  <si>
    <t>H35112 : Retinopathy of prematurity, stage 0, left eye</t>
  </si>
  <si>
    <t>H35113 : Retinopathy of prematurity, stage 0, bilateral</t>
  </si>
  <si>
    <t>H35119 : Retinopathy of prematurity, stage 0, unspecified eye</t>
  </si>
  <si>
    <t>H35121 : Retinopathy of prematurity, stage 1, right eye</t>
  </si>
  <si>
    <t>H35122 : Retinopathy of prematurity, stage 1, left eye</t>
  </si>
  <si>
    <t>H35123 : Retinopathy of prematurity, stage 1, bilateral</t>
  </si>
  <si>
    <t>H35129 : Retinopathy of prematurity, stage 1, unspecified eye</t>
  </si>
  <si>
    <t>H35131 : Retinopathy of prematurity, stage 2, right eye</t>
  </si>
  <si>
    <t>H35132 : Retinopathy of prematurity, stage 2, left eye</t>
  </si>
  <si>
    <t>H35133 : Retinopathy of prematurity, stage 2, bilateral</t>
  </si>
  <si>
    <t>H35139 : Retinopathy of prematurity, stage 2, unspecified eye</t>
  </si>
  <si>
    <t>H35141 : Retinopathy of prematurity, stage 3, right eye</t>
  </si>
  <si>
    <t>H35142 : Retinopathy of prematurity, stage 3, left eye</t>
  </si>
  <si>
    <t>H35143 : Retinopathy of prematurity, stage 3, bilateral</t>
  </si>
  <si>
    <t>H35149 : Retinopathy of prematurity, stage 3, unspecified eye</t>
  </si>
  <si>
    <t>H35151 : Retinopathy of prematurity, stage 4, right eye</t>
  </si>
  <si>
    <t>H35152 : Retinopathy of prematurity, stage 4, left eye</t>
  </si>
  <si>
    <t>H35153 : Retinopathy of prematurity, stage 4, bilateral</t>
  </si>
  <si>
    <t>H35159 : Retinopathy of prematurity, stage 4, unspecified eye</t>
  </si>
  <si>
    <t>H35161 : Retinopathy of prematurity, stage 5, right eye</t>
  </si>
  <si>
    <t>H35162 : Retinopathy of prematurity, stage 5, left eye</t>
  </si>
  <si>
    <t>H35163 : Retinopathy of prematurity, stage 5, bilateral</t>
  </si>
  <si>
    <t>H35169 : Retinopathy of prematurity, stage 5, unspecified eye</t>
  </si>
  <si>
    <t>Frequency</t>
  </si>
  <si>
    <t>Percent</t>
  </si>
  <si>
    <t>Valid Percent</t>
  </si>
  <si>
    <t>Cumulative Percent</t>
  </si>
  <si>
    <t>Valid</t>
  </si>
  <si>
    <t>Missing</t>
  </si>
  <si>
    <t>System</t>
  </si>
  <si>
    <t>1 White 2 Black 3 Hispanic 4 Asian or Pacific Islander 5 Native American 6 Other</t>
  </si>
  <si>
    <t>Percent of Total ROP Dx by Race</t>
  </si>
  <si>
    <t xml:space="preserve"> (1) white, (2) black, (3) Hispanic, (4) Asian or Pacific Islander, (5) Native American, (6) other</t>
  </si>
  <si>
    <t>(1) white, (2) black, (3) Hispanic, (4) Asian or Pacific Islander, (5) Native American, (6) other</t>
  </si>
  <si>
    <t>White alone (%)</t>
  </si>
  <si>
    <t>Black or African American alone (%)</t>
  </si>
  <si>
    <t>Hispanic or Latino (%)</t>
  </si>
  <si>
    <t>Asian or Pacific Islander (%)</t>
  </si>
  <si>
    <t>Native American (%)</t>
  </si>
  <si>
    <t>Other (%)</t>
  </si>
  <si>
    <t>Unknown (%)</t>
  </si>
  <si>
    <t>Total*</t>
  </si>
  <si>
    <t>*Disease ICD-9-CM Codes</t>
  </si>
  <si>
    <t>**Disease ICD-10-CM Codes</t>
  </si>
  <si>
    <t>Total**</t>
  </si>
  <si>
    <t>analysis includes data from outside clinical trial; combined with enrollment from Special Interest Group (165) which could directly inform research team of new cases, total N = 327; options listed (asian, black, mixed, other, white)</t>
  </si>
  <si>
    <t>focuses on article as only analyzes portion of total recruitment in CT that has eye pathology thorugh general BabySTEPS includes those without ROP; race extrapolated as abreviations not specified</t>
  </si>
  <si>
    <t>Meyer Foundation - "A. Meyer" University Children's Hospital</t>
  </si>
  <si>
    <t>Funder Name</t>
  </si>
  <si>
    <t>Meyer Children's Hospital IRCCS</t>
  </si>
  <si>
    <t>only reporting white, assuming 0 for rest</t>
  </si>
  <si>
    <t>Changhua Christian Hospital</t>
  </si>
  <si>
    <t>aggregated asian and NHPI</t>
  </si>
  <si>
    <t>combined race/ethnicity.</t>
  </si>
  <si>
    <t>study separated race/ethnicity; combined for analysis so may be over 100%</t>
  </si>
  <si>
    <t>Mansoura University</t>
  </si>
  <si>
    <t>Asian / Native Hawaiian or Other Pacific Islander</t>
  </si>
  <si>
    <t xml:space="preserve"> Research to Prevent Blindness, Inc</t>
  </si>
  <si>
    <t>IGA-Ministry of Health, Czech Republic</t>
  </si>
  <si>
    <t>ECD_Lat</t>
  </si>
  <si>
    <t>EHD_Lat</t>
  </si>
  <si>
    <t>ECD_White</t>
  </si>
  <si>
    <t>EHD_White</t>
  </si>
  <si>
    <t>ECD_AA</t>
  </si>
  <si>
    <t>EHD_AA</t>
  </si>
  <si>
    <t>ECD_AI</t>
  </si>
  <si>
    <t>EHD_AI</t>
  </si>
  <si>
    <t>ECD_Asian</t>
  </si>
  <si>
    <t>EHD_Asian</t>
  </si>
  <si>
    <t>ECD_Mix</t>
  </si>
  <si>
    <t>ECD Year</t>
  </si>
  <si>
    <t>EHD Year</t>
  </si>
  <si>
    <t>combine Asian and NHPI</t>
  </si>
  <si>
    <t>NIH, NSF, RPB</t>
  </si>
  <si>
    <t xml:space="preserve"> Shenzhen Science and Technology Innovation Committee, P.R.China</t>
  </si>
  <si>
    <t>Project of Henan Science and Technology Development Plan (182102311209). Haitao
Zhang, a retinal professor in Henan eye hospital, sponsored the
project.</t>
  </si>
  <si>
    <t>PROGRESAR-ICMER</t>
  </si>
  <si>
    <t>1 = Drug</t>
  </si>
  <si>
    <t>2 = Procedure</t>
  </si>
  <si>
    <t>3 = Other (diagnostic, surveillance, behavioral, genome sequencing)</t>
  </si>
  <si>
    <t>1,2</t>
  </si>
  <si>
    <t>Intervention</t>
  </si>
  <si>
    <t>1 = Interventional</t>
  </si>
  <si>
    <t>2 = Observational</t>
  </si>
  <si>
    <t>2 = Government</t>
  </si>
  <si>
    <t>3 = Other (including industry, NGO, private hospital)</t>
  </si>
  <si>
    <t>Study Location</t>
  </si>
  <si>
    <t>1 = Domestic (US) only</t>
  </si>
  <si>
    <t>2 = International only</t>
  </si>
  <si>
    <t>3 = Both</t>
  </si>
  <si>
    <t>1 = Randomized</t>
  </si>
  <si>
    <t>2 = Not randomaized</t>
  </si>
  <si>
    <t>1 = Reported</t>
  </si>
  <si>
    <t>2 = Not reported</t>
  </si>
  <si>
    <t>1 = Academic</t>
  </si>
  <si>
    <t>Study Comp_2017</t>
  </si>
  <si>
    <t>1 = Study completed prior to 4/2017</t>
  </si>
  <si>
    <t>2 = Study completed after 4/2017</t>
  </si>
  <si>
    <t>Intervention_Agg</t>
  </si>
  <si>
    <t>3 = Other (diagnostic, surveillance, behavioral, genome sequencing, multiple interventions)</t>
  </si>
  <si>
    <t>Interventions_Agg</t>
  </si>
  <si>
    <t>ECR_White</t>
  </si>
  <si>
    <t>ECR_AA</t>
  </si>
  <si>
    <t>EHR_AA</t>
  </si>
  <si>
    <t>ECR_AI</t>
  </si>
  <si>
    <t>EHR_AI</t>
  </si>
  <si>
    <t>ECR_Asian</t>
  </si>
  <si>
    <t>EHR_Asian</t>
  </si>
  <si>
    <t>ECR_Mix</t>
  </si>
  <si>
    <t>ECR_Lat</t>
  </si>
  <si>
    <t>EHR_Lat</t>
  </si>
  <si>
    <t>EHR_White</t>
  </si>
  <si>
    <t>Country Origin (PI/Sponsor)</t>
  </si>
  <si>
    <t>Italy</t>
  </si>
  <si>
    <t>United States</t>
  </si>
  <si>
    <t>Switzerland</t>
  </si>
  <si>
    <t>Study Countries</t>
  </si>
  <si>
    <t>United Kingdom</t>
  </si>
  <si>
    <t>Germany</t>
  </si>
  <si>
    <t>Israel</t>
  </si>
  <si>
    <t>Turkey</t>
  </si>
  <si>
    <t>China</t>
  </si>
  <si>
    <t>Taiwan</t>
  </si>
  <si>
    <t>Egypt</t>
  </si>
  <si>
    <t>Japan</t>
  </si>
  <si>
    <t>India</t>
  </si>
  <si>
    <t>Iran</t>
  </si>
  <si>
    <t>Argentina</t>
  </si>
  <si>
    <t>Czech Republic</t>
  </si>
  <si>
    <t>United States, Bulgaria, Colombia, Czech Republic, Hungary, Korea, Romania, Russia, Slovakia, Taiwan, Thailand, Turkey, Vietnam</t>
  </si>
  <si>
    <t>Argentina, Austria, Belgium, Brazil, Bulgaria, Czech Republic, Greece, Hong Kong, Hungary, Israel, Italy, Japan, Korea, Malaysia, Netherlands, Poland, Portugal, Romania, Russia, Singapore, Slovakia, Spain, Sweden, Taiwan, Turkey, Ukraine, United Kingdom</t>
  </si>
  <si>
    <t>United States, Austria, Belgium, Croatia, Czech Republic, Denmark, Egypt, Estonia, France, Germany, Greece, Hungary, India, Italy, Japan, Lithuania, Malaysia, Mexico, Poland, Romania, Russia, Saudi Arabia, Slovakia, Taiwan, Turkey, United Kingdom</t>
  </si>
  <si>
    <t>Ireland</t>
  </si>
  <si>
    <t>Peds</t>
  </si>
  <si>
    <t>https://datacenter.aecf.org/data/tables/103-child-population-by-race-and-ethnicity#detailed/1/any/false/2545,1095,2048,574,573,133,11/72,66,67,8367,69,70,71,12/423,424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</si>
</sst>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0.0%"/>
  </numFmts>
  <fonts count="3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1"/>
      <name val="Aptos Narrow"/>
      <family val="2"/>
      <scheme val="minor"/>
    </font>
    <font>
      <sz val="12"/>
      <name val="Source Sans Pro"/>
      <family val="2"/>
    </font>
    <font>
      <sz val="10"/>
      <color theme="1"/>
      <name val="Arial"/>
      <family val="2"/>
    </font>
    <font>
      <sz val="11"/>
      <color theme="1"/>
      <name val="Aptos Narrow"/>
      <family val="2"/>
    </font>
    <font>
      <b/>
      <sz val="11"/>
      <color theme="1"/>
      <name val="Aptos Narrow"/>
      <family val="2"/>
    </font>
    <font>
      <b/>
      <sz val="10"/>
      <color theme="1"/>
      <name val="Arial"/>
      <family val="2"/>
    </font>
    <font>
      <sz val="10"/>
      <color rgb="FF000000"/>
      <name val="Arial"/>
      <family val="2"/>
    </font>
    <font>
      <sz val="11"/>
      <color rgb="FF242424"/>
      <name val="Calibri"/>
      <family val="2"/>
    </font>
    <font>
      <sz val="10"/>
      <name val="Arial"/>
      <family val="2"/>
    </font>
    <font>
      <sz val="10"/>
      <name val="Arial"/>
      <family val="2"/>
    </font>
    <font>
      <i/>
      <sz val="11"/>
      <color rgb="FF242424"/>
      <name val="Calibri"/>
      <family val="2"/>
    </font>
    <font>
      <sz val="11"/>
      <name val="Aptos Narrow"/>
      <family val="2"/>
    </font>
    <font>
      <sz val="11"/>
      <color rgb="FF1B1B1B"/>
      <name val="Aptos Narrow"/>
      <family val="2"/>
    </font>
    <font>
      <sz val="8"/>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rgb="FFCCCCCC"/>
      </right>
      <top/>
      <bottom/>
      <diagonal/>
    </border>
    <border>
      <left/>
      <right style="medium">
        <color rgb="FFCCCCCC"/>
      </right>
      <top style="medium">
        <color rgb="FFCCCCCC"/>
      </top>
      <bottom style="medium">
        <color rgb="FFCCCCCC"/>
      </bottom>
      <diagonal/>
    </border>
    <border>
      <left/>
      <right style="medium">
        <color rgb="FFCCCCCC"/>
      </right>
      <top style="medium">
        <color rgb="FFCCCCCC"/>
      </top>
      <bottom style="thin">
        <color indexed="64"/>
      </bottom>
      <diagonal/>
    </border>
    <border>
      <left style="medium">
        <color rgb="FFCCCCCC"/>
      </left>
      <right style="medium">
        <color rgb="FFCCCCCC"/>
      </right>
      <top/>
      <bottom style="thin">
        <color indexed="64"/>
      </bottom>
      <diagonal/>
    </border>
    <border>
      <left/>
      <right/>
      <top style="thin">
        <color indexed="64"/>
      </top>
      <bottom/>
      <diagonal/>
    </border>
    <border>
      <left/>
      <right style="thin">
        <color indexed="64"/>
      </right>
      <top style="thin">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xf numFmtId="0" fontId="28" fillId="0" borderId="0"/>
  </cellStyleXfs>
  <cellXfs count="94">
    <xf numFmtId="0" fontId="0" fillId="0" borderId="0" xfId="0"/>
    <xf numFmtId="0" fontId="0" fillId="0" borderId="0" xfId="0" applyAlignment="1">
      <alignment wrapText="1"/>
    </xf>
    <xf numFmtId="0" fontId="16" fillId="0" borderId="0" xfId="0" applyFont="1" applyProtection="1">
      <protection locked="0"/>
    </xf>
    <xf numFmtId="0" fontId="16" fillId="0" borderId="0" xfId="0" applyFont="1" applyAlignment="1" applyProtection="1">
      <alignment wrapText="1"/>
      <protection locked="0"/>
    </xf>
    <xf numFmtId="0" fontId="0" fillId="0" borderId="10" xfId="0" applyBorder="1"/>
    <xf numFmtId="0" fontId="19" fillId="0" borderId="0" xfId="0" applyFont="1"/>
    <xf numFmtId="0" fontId="16" fillId="0" borderId="11" xfId="0" applyFont="1" applyBorder="1" applyAlignment="1" applyProtection="1">
      <alignment wrapText="1"/>
      <protection locked="0"/>
    </xf>
    <xf numFmtId="0" fontId="0" fillId="0" borderId="11" xfId="0" applyBorder="1"/>
    <xf numFmtId="0" fontId="0" fillId="0" borderId="12" xfId="0" applyBorder="1"/>
    <xf numFmtId="0" fontId="19" fillId="0" borderId="11" xfId="0" applyFont="1" applyBorder="1"/>
    <xf numFmtId="164" fontId="16" fillId="0" borderId="0" xfId="0" applyNumberFormat="1" applyFont="1" applyAlignment="1" applyProtection="1">
      <alignment wrapText="1"/>
      <protection locked="0"/>
    </xf>
    <xf numFmtId="164" fontId="0" fillId="0" borderId="0" xfId="0" applyNumberFormat="1"/>
    <xf numFmtId="164" fontId="0" fillId="0" borderId="10" xfId="0" applyNumberFormat="1" applyBorder="1"/>
    <xf numFmtId="164" fontId="19" fillId="0" borderId="0" xfId="0" applyNumberFormat="1" applyFont="1"/>
    <xf numFmtId="0" fontId="19" fillId="0" borderId="0" xfId="0" applyFont="1" applyAlignment="1">
      <alignment horizontal="right" wrapText="1"/>
    </xf>
    <xf numFmtId="0" fontId="19" fillId="0" borderId="0" xfId="0" quotePrefix="1" applyFont="1"/>
    <xf numFmtId="0" fontId="0" fillId="0" borderId="0" xfId="0" applyAlignment="1">
      <alignment horizontal="right" wrapText="1"/>
    </xf>
    <xf numFmtId="0" fontId="18" fillId="0" borderId="11" xfId="42" applyBorder="1"/>
    <xf numFmtId="0" fontId="21" fillId="0" borderId="0" xfId="0" applyFont="1" applyAlignment="1">
      <alignment wrapText="1"/>
    </xf>
    <xf numFmtId="0" fontId="22" fillId="0" borderId="0" xfId="0" applyFont="1" applyAlignment="1">
      <alignment horizontal="right" wrapText="1"/>
    </xf>
    <xf numFmtId="0" fontId="22" fillId="0" borderId="0" xfId="0" applyFont="1"/>
    <xf numFmtId="0" fontId="23" fillId="0" borderId="0" xfId="0" applyFont="1" applyAlignment="1">
      <alignment wrapText="1"/>
    </xf>
    <xf numFmtId="0" fontId="22" fillId="0" borderId="0" xfId="0" applyFont="1" applyAlignment="1">
      <alignment wrapText="1"/>
    </xf>
    <xf numFmtId="0" fontId="23" fillId="0" borderId="0" xfId="0" applyFont="1"/>
    <xf numFmtId="0" fontId="24" fillId="0" borderId="0" xfId="0" applyFont="1" applyAlignment="1">
      <alignment wrapText="1"/>
    </xf>
    <xf numFmtId="0" fontId="16" fillId="0" borderId="0" xfId="0" applyFont="1"/>
    <xf numFmtId="0" fontId="26" fillId="0" borderId="0" xfId="0" applyFont="1" applyAlignment="1">
      <alignment horizontal="left" vertical="center"/>
    </xf>
    <xf numFmtId="0" fontId="25" fillId="0" borderId="0" xfId="0" applyFont="1" applyAlignment="1">
      <alignment horizontal="right"/>
    </xf>
    <xf numFmtId="0" fontId="27" fillId="0" borderId="0" xfId="43"/>
    <xf numFmtId="0" fontId="28" fillId="0" borderId="0" xfId="44"/>
    <xf numFmtId="0" fontId="29" fillId="0" borderId="0" xfId="0" applyFont="1" applyAlignment="1">
      <alignment horizontal="left" vertical="center"/>
    </xf>
    <xf numFmtId="0" fontId="0" fillId="0" borderId="10" xfId="0" applyBorder="1" applyAlignment="1">
      <alignment horizontal="right" wrapText="1"/>
    </xf>
    <xf numFmtId="0" fontId="0" fillId="0" borderId="15" xfId="0" applyBorder="1" applyAlignment="1">
      <alignment horizontal="right" wrapText="1"/>
    </xf>
    <xf numFmtId="10" fontId="0" fillId="0" borderId="0" xfId="0" applyNumberFormat="1" applyAlignment="1">
      <alignment horizontal="right" wrapText="1"/>
    </xf>
    <xf numFmtId="0" fontId="23" fillId="33" borderId="0" xfId="0" applyFont="1" applyFill="1" applyAlignment="1">
      <alignment wrapText="1"/>
    </xf>
    <xf numFmtId="0" fontId="22" fillId="33" borderId="0" xfId="0" applyFont="1" applyFill="1"/>
    <xf numFmtId="0" fontId="22" fillId="33" borderId="0" xfId="0" applyFont="1" applyFill="1" applyAlignment="1">
      <alignment horizontal="right" wrapText="1"/>
    </xf>
    <xf numFmtId="165" fontId="19" fillId="0" borderId="0" xfId="0" applyNumberFormat="1" applyFont="1"/>
    <xf numFmtId="165" fontId="0" fillId="0" borderId="0" xfId="0" applyNumberFormat="1" applyAlignment="1">
      <alignment wrapText="1"/>
    </xf>
    <xf numFmtId="165" fontId="0" fillId="0" borderId="0" xfId="0" applyNumberFormat="1" applyAlignment="1">
      <alignment horizontal="right" wrapText="1"/>
    </xf>
    <xf numFmtId="165" fontId="19" fillId="0" borderId="0" xfId="0" applyNumberFormat="1" applyFont="1" applyAlignment="1">
      <alignment horizontal="right" wrapText="1"/>
    </xf>
    <xf numFmtId="0" fontId="0" fillId="0" borderId="13" xfId="0" applyBorder="1"/>
    <xf numFmtId="165" fontId="19" fillId="0" borderId="0" xfId="0" applyNumberFormat="1" applyFont="1" applyAlignment="1">
      <alignment wrapText="1"/>
    </xf>
    <xf numFmtId="0" fontId="19" fillId="0" borderId="0" xfId="0" applyFont="1" applyAlignment="1">
      <alignment wrapText="1"/>
    </xf>
    <xf numFmtId="10" fontId="19" fillId="0" borderId="0" xfId="0" applyNumberFormat="1" applyFont="1" applyAlignment="1">
      <alignment wrapText="1"/>
    </xf>
    <xf numFmtId="0" fontId="0" fillId="0" borderId="16" xfId="0" applyBorder="1" applyAlignment="1">
      <alignment horizontal="right" wrapText="1"/>
    </xf>
    <xf numFmtId="0" fontId="20" fillId="0" borderId="17" xfId="0" applyFont="1" applyBorder="1"/>
    <xf numFmtId="0" fontId="19" fillId="0" borderId="17" xfId="0" applyFont="1" applyBorder="1"/>
    <xf numFmtId="0" fontId="19" fillId="0" borderId="18" xfId="0" applyFont="1" applyBorder="1"/>
    <xf numFmtId="164" fontId="19" fillId="0" borderId="17" xfId="0" applyNumberFormat="1" applyFont="1" applyBorder="1"/>
    <xf numFmtId="165" fontId="19" fillId="0" borderId="17" xfId="0" applyNumberFormat="1" applyFont="1" applyBorder="1"/>
    <xf numFmtId="165" fontId="0" fillId="0" borderId="17" xfId="0" applyNumberFormat="1" applyBorder="1" applyAlignment="1">
      <alignment horizontal="right" wrapText="1"/>
    </xf>
    <xf numFmtId="165" fontId="0" fillId="0" borderId="17" xfId="0" applyNumberFormat="1" applyBorder="1" applyAlignment="1">
      <alignment wrapText="1"/>
    </xf>
    <xf numFmtId="0" fontId="0" fillId="0" borderId="17" xfId="0" applyBorder="1"/>
    <xf numFmtId="0" fontId="19" fillId="0" borderId="13" xfId="0" applyFont="1" applyBorder="1" applyAlignment="1">
      <alignment vertical="center"/>
    </xf>
    <xf numFmtId="0" fontId="0" fillId="0" borderId="14" xfId="0" applyBorder="1"/>
    <xf numFmtId="0" fontId="0" fillId="0" borderId="0" xfId="0" applyAlignment="1">
      <alignment vertical="center"/>
    </xf>
    <xf numFmtId="0" fontId="0" fillId="0" borderId="11" xfId="0" applyBorder="1" applyAlignment="1">
      <alignment vertical="center"/>
    </xf>
    <xf numFmtId="0" fontId="30" fillId="0" borderId="0" xfId="0" applyFont="1"/>
    <xf numFmtId="0" fontId="30" fillId="0" borderId="17" xfId="0" applyFont="1" applyBorder="1"/>
    <xf numFmtId="0" fontId="31" fillId="0" borderId="0" xfId="0" applyFont="1"/>
    <xf numFmtId="0" fontId="31" fillId="0" borderId="0" xfId="0" applyFont="1" applyAlignment="1">
      <alignment vertical="center"/>
    </xf>
    <xf numFmtId="0" fontId="31" fillId="0" borderId="10" xfId="0" applyFont="1" applyBorder="1"/>
    <xf numFmtId="2" fontId="16" fillId="0" borderId="0" xfId="0" applyNumberFormat="1" applyFont="1" applyAlignment="1" applyProtection="1">
      <alignment wrapText="1"/>
      <protection locked="0"/>
    </xf>
    <xf numFmtId="2" fontId="0" fillId="0" borderId="0" xfId="0" applyNumberFormat="1" applyAlignment="1">
      <alignment wrapText="1"/>
    </xf>
    <xf numFmtId="2" fontId="19" fillId="0" borderId="0" xfId="0" applyNumberFormat="1" applyFont="1" applyAlignment="1">
      <alignment horizontal="right" wrapText="1"/>
    </xf>
    <xf numFmtId="2" fontId="19" fillId="0" borderId="0" xfId="0" applyNumberFormat="1" applyFont="1" applyAlignment="1">
      <alignment wrapText="1"/>
    </xf>
    <xf numFmtId="2" fontId="19" fillId="0" borderId="0" xfId="0" applyNumberFormat="1" applyFont="1"/>
    <xf numFmtId="2" fontId="0" fillId="0" borderId="0" xfId="0" applyNumberFormat="1"/>
    <xf numFmtId="2" fontId="0" fillId="0" borderId="10" xfId="0" applyNumberFormat="1" applyBorder="1"/>
    <xf numFmtId="2" fontId="19" fillId="0" borderId="17" xfId="0" applyNumberFormat="1" applyFont="1" applyBorder="1"/>
    <xf numFmtId="2" fontId="0" fillId="0" borderId="0" xfId="0" applyNumberFormat="1" applyAlignment="1">
      <alignment horizontal="right" wrapText="1"/>
    </xf>
    <xf numFmtId="2" fontId="0" fillId="0" borderId="17" xfId="0" applyNumberFormat="1" applyBorder="1" applyAlignment="1">
      <alignment wrapText="1"/>
    </xf>
    <xf numFmtId="0" fontId="23" fillId="0" borderId="0" xfId="0" applyFont="1" applyAlignment="1">
      <alignment horizontal="center"/>
    </xf>
    <xf numFmtId="0" fontId="23" fillId="0" borderId="0" xfId="0" applyFont="1" applyAlignment="1">
      <alignment horizontal="center" wrapText="1"/>
    </xf>
    <xf numFmtId="49" fontId="16" fillId="0" borderId="0" xfId="0" applyNumberFormat="1" applyFont="1" applyAlignment="1" applyProtection="1">
      <alignment wrapText="1"/>
      <protection locked="0"/>
    </xf>
    <xf numFmtId="49" fontId="0" fillId="0" borderId="0" xfId="0" applyNumberFormat="1" applyAlignment="1">
      <alignment horizontal="right" wrapText="1"/>
    </xf>
    <xf numFmtId="49" fontId="19" fillId="0" borderId="0" xfId="0" applyNumberFormat="1" applyFont="1" applyAlignment="1">
      <alignment horizontal="right" wrapText="1"/>
    </xf>
    <xf numFmtId="49" fontId="19" fillId="0" borderId="0" xfId="0" applyNumberFormat="1" applyFont="1"/>
    <xf numFmtId="49" fontId="0" fillId="0" borderId="0" xfId="0" applyNumberFormat="1"/>
    <xf numFmtId="49" fontId="0" fillId="0" borderId="10" xfId="0" applyNumberFormat="1" applyBorder="1" applyAlignment="1">
      <alignment horizontal="right" wrapText="1"/>
    </xf>
    <xf numFmtId="49" fontId="19" fillId="0" borderId="17" xfId="0" applyNumberFormat="1" applyFont="1" applyBorder="1"/>
    <xf numFmtId="165" fontId="0" fillId="0" borderId="0" xfId="0" applyNumberFormat="1"/>
    <xf numFmtId="0" fontId="23" fillId="0" borderId="0" xfId="0" applyFont="1" applyAlignment="1">
      <alignment horizontal="center"/>
    </xf>
    <xf numFmtId="0" fontId="23" fillId="0" borderId="0" xfId="0" applyFont="1" applyAlignment="1">
      <alignment horizontal="center" wrapText="1"/>
    </xf>
    <xf numFmtId="0" fontId="0" fillId="0" borderId="0" xfId="0" applyFill="1"/>
    <xf numFmtId="0" fontId="0" fillId="0" borderId="11" xfId="0" applyFill="1" applyBorder="1"/>
    <xf numFmtId="0" fontId="31" fillId="0" borderId="0" xfId="0" applyFont="1" applyFill="1"/>
    <xf numFmtId="164" fontId="0" fillId="0" borderId="0" xfId="0" applyNumberFormat="1" applyFill="1"/>
    <xf numFmtId="0" fontId="0" fillId="0" borderId="0" xfId="0" applyFill="1" applyAlignment="1">
      <alignment horizontal="right" wrapText="1"/>
    </xf>
    <xf numFmtId="49" fontId="0" fillId="0" borderId="0" xfId="0" applyNumberFormat="1" applyFill="1" applyAlignment="1">
      <alignment horizontal="right" wrapText="1"/>
    </xf>
    <xf numFmtId="0" fontId="0" fillId="0" borderId="0" xfId="0" applyFill="1" applyAlignment="1">
      <alignment wrapText="1"/>
    </xf>
    <xf numFmtId="2" fontId="0" fillId="0" borderId="0" xfId="0" applyNumberFormat="1" applyFill="1" applyAlignment="1">
      <alignment wrapText="1"/>
    </xf>
    <xf numFmtId="0" fontId="19" fillId="0" borderId="0" xfId="0" applyFont="1" applyFill="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_1997 by Race" xfId="43" xr:uid="{78A8F59A-0FC6-45D6-814E-0846337D04BE}"/>
    <cellStyle name="Normal_2006 by Race" xfId="44" xr:uid="{587A775C-F5BB-4260-A954-DC2CCB499B8D}"/>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microsoft.com/office/2017/06/relationships/richStyles" Target="richData/rich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0/07/relationships/rdRichValueWebImage" Target="richData/rdRichValueWebImage.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Array" Target="richData/rdarray.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17/06/relationships/rdSupportingPropertyBag" Target="richData/rdsupportingpropertybag.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microsoft.com/office/2017/06/relationships/rdSupportingPropertyBagStructure" Target="richData/rdsupportingpropertybagstructure.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England" TargetMode="External"/><Relationship Id="rId13" Type="http://schemas.openxmlformats.org/officeDocument/2006/relationships/hyperlink" Target="https://www.bing.com/th?id=OSK.fda9e53ebc3cfcb82bd9b5ab4f11c264&amp;qlt=95" TargetMode="External"/><Relationship Id="rId18" Type="http://schemas.openxmlformats.org/officeDocument/2006/relationships/hyperlink" Target="https://www.bing.com/images/search?form=xlimg&amp;q=Taiwan" TargetMode="External"/><Relationship Id="rId26" Type="http://schemas.openxmlformats.org/officeDocument/2006/relationships/hyperlink" Target="https://www.bing.com/images/search?form=xlimg&amp;q=Iran" TargetMode="External"/><Relationship Id="rId3" Type="http://schemas.openxmlformats.org/officeDocument/2006/relationships/hyperlink" Target="https://www.bing.com/th?id=OSK.08d481ce2e6378c8b3492a5438438208&amp;qlt=95" TargetMode="External"/><Relationship Id="rId21" Type="http://schemas.openxmlformats.org/officeDocument/2006/relationships/hyperlink" Target="https://www.bing.com/th?id=OSK.mTs9AdlNDLziaMN3BIhJpWCGZaOOUwqIR2jN3FJEeTw&amp;qlt=95" TargetMode="External"/><Relationship Id="rId7" Type="http://schemas.openxmlformats.org/officeDocument/2006/relationships/hyperlink" Target="https://www.bing.com/th?id=OSK.82d7640f570dd6409aeb195dcbc39faf&amp;qlt=95" TargetMode="External"/><Relationship Id="rId12" Type="http://schemas.openxmlformats.org/officeDocument/2006/relationships/hyperlink" Target="https://www.bing.com/images/search?form=xlimg&amp;q=Israel" TargetMode="External"/><Relationship Id="rId17" Type="http://schemas.openxmlformats.org/officeDocument/2006/relationships/hyperlink" Target="https://www.bing.com/th?id=OSK.10b40f1e7c7e73c7fa0dff6ffc33689d&amp;qlt=95" TargetMode="External"/><Relationship Id="rId25" Type="http://schemas.openxmlformats.org/officeDocument/2006/relationships/hyperlink" Target="https://www.bing.com/th?id=OSK.twvmQqKOtoZJ4i45r5fW75-12ZWuse2dGhlkOLkC2ms&amp;qlt=95" TargetMode="External"/><Relationship Id="rId2" Type="http://schemas.openxmlformats.org/officeDocument/2006/relationships/hyperlink" Target="https://www.bing.com/images/search?form=xlimg&amp;q=Italy" TargetMode="External"/><Relationship Id="rId16" Type="http://schemas.openxmlformats.org/officeDocument/2006/relationships/hyperlink" Target="https://www.bing.com/images/search?form=xlimg&amp;q=China" TargetMode="External"/><Relationship Id="rId20" Type="http://schemas.openxmlformats.org/officeDocument/2006/relationships/hyperlink" Target="https://www.bing.com/images/search?form=xlimg&amp;q=Egypt" TargetMode="External"/><Relationship Id="rId29" Type="http://schemas.openxmlformats.org/officeDocument/2006/relationships/hyperlink" Target="https://www.bing.com/th?id=OSK.Lyl-JouTRWRssx4jovmxrAVxTNeaqjtAn6Q5VMiWsvs&amp;qlt=95" TargetMode="External"/><Relationship Id="rId1" Type="http://schemas.openxmlformats.org/officeDocument/2006/relationships/hyperlink" Target="https://www.bing.com/th?id=OSK.YyStd3n6FeCyDWZVKn54i8IqezKRsFpq7XThd1PUiDk&amp;qlt=95" TargetMode="External"/><Relationship Id="rId6" Type="http://schemas.openxmlformats.org/officeDocument/2006/relationships/hyperlink" Target="https://www.bing.com/images/search?form=xlimg&amp;q=Switzerland" TargetMode="External"/><Relationship Id="rId11" Type="http://schemas.openxmlformats.org/officeDocument/2006/relationships/hyperlink" Target="https://www.bing.com/th?id=OSK.2645723e4c6975ff4c578c04da130f2e&amp;qlt=95" TargetMode="External"/><Relationship Id="rId24" Type="http://schemas.openxmlformats.org/officeDocument/2006/relationships/hyperlink" Target="https://www.bing.com/images/search?form=xlimg&amp;q=India" TargetMode="External"/><Relationship Id="rId5" Type="http://schemas.openxmlformats.org/officeDocument/2006/relationships/hyperlink" Target="https://www.bing.com/th?id=OSK.f7fdc0797674edd230ee73aba17b77d2&amp;qlt=95" TargetMode="External"/><Relationship Id="rId15" Type="http://schemas.openxmlformats.org/officeDocument/2006/relationships/hyperlink" Target="https://www.bing.com/th?id=OSK.0e6c478df6cde6a6638a941604998dae&amp;qlt=95" TargetMode="External"/><Relationship Id="rId23" Type="http://schemas.openxmlformats.org/officeDocument/2006/relationships/hyperlink" Target="https://www.bing.com/th?id=OSK.3386bc8d96f35351f9956787a1c677c6&amp;qlt=95" TargetMode="External"/><Relationship Id="rId28" Type="http://schemas.openxmlformats.org/officeDocument/2006/relationships/hyperlink" Target="https://www.bing.com/images/search?form=xlimg&amp;q=Argentina" TargetMode="External"/><Relationship Id="rId10" Type="http://schemas.openxmlformats.org/officeDocument/2006/relationships/hyperlink" Target="https://www.bing.com/images/search?form=xlimg&amp;q=Germany" TargetMode="External"/><Relationship Id="rId19" Type="http://schemas.openxmlformats.org/officeDocument/2006/relationships/hyperlink" Target="https://www.bing.com/th?id=OSK.cd87a340e69c67ee5da36d9903955518&amp;qlt=95" TargetMode="External"/><Relationship Id="rId4" Type="http://schemas.openxmlformats.org/officeDocument/2006/relationships/hyperlink" Target="https://www.bing.com/images/search?form=xlimg&amp;q=United%20States" TargetMode="External"/><Relationship Id="rId9" Type="http://schemas.openxmlformats.org/officeDocument/2006/relationships/hyperlink" Target="https://www.bing.com/th?id=OSK.7_iYqjXftHmThTCYlh51zbqPoNnoe4Qk7UaH59Ba1Z0&amp;qlt=95" TargetMode="External"/><Relationship Id="rId14" Type="http://schemas.openxmlformats.org/officeDocument/2006/relationships/hyperlink" Target="https://www.bing.com/images/search?form=xlimg&amp;q=Turkey" TargetMode="External"/><Relationship Id="rId22" Type="http://schemas.openxmlformats.org/officeDocument/2006/relationships/hyperlink" Target="https://www.bing.com/images/search?form=xlimg&amp;q=Japan" TargetMode="External"/><Relationship Id="rId27" Type="http://schemas.openxmlformats.org/officeDocument/2006/relationships/hyperlink" Target="https://www.bing.com/th?id=OSK.1edc269d232791835391410ad86aef09&amp;qlt=95" TargetMode="External"/><Relationship Id="rId30" Type="http://schemas.openxmlformats.org/officeDocument/2006/relationships/hyperlink" Target="https://www.bing.com/images/search?form=xlimg&amp;q=Czech%20Republic"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Srd>
</file>

<file path=xl/richData/rdarray.xml><?xml version="1.0" encoding="utf-8"?>
<arrayData xmlns="http://schemas.microsoft.com/office/spreadsheetml/2017/richdata2" count="56">
  <a r="2">
    <v t="r">20</v>
    <v t="r">21</v>
  </a>
  <a r="1">
    <v t="s">Italian language</v>
  </a>
  <a r="20">
    <v t="r">39</v>
    <v t="r">40</v>
    <v t="r">41</v>
    <v t="r">42</v>
    <v t="r">43</v>
    <v t="r">44</v>
    <v t="r">45</v>
    <v t="r">46</v>
    <v t="r">47</v>
    <v t="r">48</v>
    <v t="r">49</v>
    <v t="r">50</v>
    <v t="r">51</v>
    <v t="r">52</v>
    <v t="r">53</v>
    <v t="r">54</v>
    <v t="r">55</v>
    <v t="r">56</v>
    <v t="r">57</v>
    <v t="r">58</v>
  </a>
  <a r="2">
    <v t="s">UTC+02:00</v>
    <v t="s">UTC+01:00</v>
  </a>
  <a r="4">
    <v t="r">87</v>
    <v t="r">88</v>
    <v t="r">89</v>
    <v t="r">90</v>
  </a>
  <a r="1">
    <v t="s">English language</v>
  </a>
  <a r="55">
    <v t="r">109</v>
    <v t="r">110</v>
    <v t="r">111</v>
    <v t="r">112</v>
    <v t="r">113</v>
    <v t="r">114</v>
    <v t="r">115</v>
    <v t="r">116</v>
    <v t="r">117</v>
    <v t="r">118</v>
    <v t="r">119</v>
    <v t="r">120</v>
    <v t="r">121</v>
    <v t="r">122</v>
    <v t="r">123</v>
    <v t="r">124</v>
    <v t="r">125</v>
    <v t="r">126</v>
    <v t="r">127</v>
    <v t="r">128</v>
    <v t="r">129</v>
    <v t="r">130</v>
    <v t="r">131</v>
    <v t="r">132</v>
    <v t="r">133</v>
    <v t="r">134</v>
    <v t="r">135</v>
    <v t="r">136</v>
    <v t="r">137</v>
    <v t="r">138</v>
    <v t="r">139</v>
    <v t="r">140</v>
    <v t="r">141</v>
    <v t="r">142</v>
    <v t="r">143</v>
    <v t="r">144</v>
    <v t="r">145</v>
    <v t="r">146</v>
    <v t="r">147</v>
    <v t="r">148</v>
    <v t="r">149</v>
    <v t="r">150</v>
    <v t="r">151</v>
    <v t="r">152</v>
    <v t="r">153</v>
    <v t="r">154</v>
    <v t="r">155</v>
    <v t="r">156</v>
    <v t="r">157</v>
    <v t="r">158</v>
    <v t="r">159</v>
    <v t="r">160</v>
    <v t="r">161</v>
    <v t="r">162</v>
    <v t="r">163</v>
  </a>
  <a r="6">
    <v t="s">Samoa Time Zone</v>
    <v t="s">Atlantic Time Zone</v>
    <v t="s">Central Time Zone</v>
    <v t="s">Alaska Time Zone</v>
    <v t="s">Mountain Time Zone</v>
    <v t="s">Chamorro Time Zone</v>
  </a>
  <a r="7">
    <v t="r">192</v>
    <v t="r">193</v>
    <v t="r">194</v>
    <v t="r">195</v>
    <v t="r">196</v>
    <v t="r">197</v>
    <v t="r">198</v>
  </a>
  <a r="4">
    <v t="s">Italian language</v>
    <v t="s">Romansh language</v>
    <v t="s">German language</v>
    <v t="s">French language</v>
  </a>
  <a r="25">
    <v t="r">216</v>
    <v t="r">217</v>
    <v t="r">218</v>
    <v t="r">219</v>
    <v t="r">220</v>
    <v t="r">221</v>
    <v t="r">222</v>
    <v t="r">223</v>
    <v t="r">224</v>
    <v t="r">225</v>
    <v t="r">226</v>
    <v t="r">227</v>
    <v t="r">228</v>
    <v t="r">229</v>
    <v t="r">230</v>
    <v t="r">231</v>
    <v t="r">232</v>
    <v t="r">233</v>
    <v t="r">234</v>
    <v t="r">235</v>
    <v t="r">236</v>
    <v t="r">237</v>
    <v t="r">238</v>
    <v t="r">239</v>
    <v t="r">240</v>
  </a>
  <a r="1">
    <v t="s">Central European Time</v>
  </a>
  <a r="1">
    <v t="r">255</v>
  </a>
  <a r="2">
    <v t="s">Greenwich Mean Time</v>
    <v t="s">Western European Time</v>
  </a>
  <a r="2">
    <v t="r">282</v>
    <v t="r">283</v>
  </a>
  <a r="1">
    <v t="s">German language</v>
  </a>
  <a r="15">
    <v t="r">302</v>
    <v t="r">303</v>
    <v t="r">268</v>
    <v t="r">304</v>
    <v t="r">305</v>
    <v t="r">306</v>
    <v t="r">307</v>
    <v t="r">308</v>
    <v t="r">309</v>
    <v t="r">310</v>
    <v t="r">311</v>
    <v t="r">312</v>
    <v t="r">313</v>
    <v t="r">314</v>
    <v t="r">315</v>
  </a>
  <a r="3">
    <v t="r">342</v>
    <v t="r">343</v>
    <v t="r">344</v>
  </a>
  <a r="1">
    <v t="s">Modern Hebrew</v>
  </a>
  <a r="6">
    <v t="r">360</v>
    <v t="r">361</v>
    <v t="r">362</v>
    <v t="r">363</v>
    <v t="r">364</v>
    <v t="r">365</v>
  </a>
  <a r="4">
    <v t="s">Israel Summer Time</v>
    <v t="s">Israel Standard Time</v>
    <v t="s">UTC+03:00</v>
    <v t="s">UTC+02:00</v>
  </a>
  <a r="3">
    <v t="r">394</v>
    <v t="r">395</v>
    <v t="r">396</v>
  </a>
  <a r="1">
    <v t="s">Turkish language</v>
  </a>
  <a r="81">
    <v t="r">415</v>
    <v t="r">416</v>
    <v t="r">417</v>
    <v t="r">418</v>
    <v t="r">419</v>
    <v t="r">420</v>
    <v t="r">421</v>
    <v t="r">422</v>
    <v t="r">423</v>
    <v t="r">424</v>
    <v t="r">425</v>
    <v t="r">426</v>
    <v t="r">427</v>
    <v t="r">428</v>
    <v t="r">429</v>
    <v t="r">430</v>
    <v t="r">431</v>
    <v t="r">432</v>
    <v t="r">433</v>
    <v t="r">434</v>
    <v t="r">435</v>
    <v t="r">436</v>
    <v t="r">437</v>
    <v t="r">438</v>
    <v t="r">439</v>
    <v t="r">440</v>
    <v t="r">441</v>
    <v t="r">442</v>
    <v t="r">443</v>
    <v t="r">444</v>
    <v t="r">445</v>
    <v t="r">446</v>
    <v t="r">447</v>
    <v t="r">448</v>
    <v t="r">449</v>
    <v t="r">450</v>
    <v t="r">451</v>
    <v t="r">452</v>
    <v t="r">453</v>
    <v t="r">454</v>
    <v t="r">455</v>
    <v t="r">456</v>
    <v t="r">457</v>
    <v t="r">458</v>
    <v t="r">459</v>
    <v t="r">460</v>
    <v t="r">461</v>
    <v t="r">462</v>
    <v t="r">463</v>
    <v t="r">464</v>
    <v t="r">465</v>
    <v t="r">466</v>
    <v t="r">467</v>
    <v t="r">468</v>
    <v t="r">469</v>
    <v t="r">470</v>
    <v t="r">471</v>
    <v t="r">472</v>
    <v t="r">473</v>
    <v t="r">474</v>
    <v t="r">475</v>
    <v t="r">476</v>
    <v t="r">477</v>
    <v t="r">478</v>
    <v t="r">479</v>
    <v t="r">480</v>
    <v t="r">481</v>
    <v t="r">482</v>
    <v t="r">483</v>
    <v t="r">484</v>
    <v t="r">485</v>
    <v t="r">486</v>
    <v t="r">487</v>
    <v t="r">488</v>
    <v t="r">489</v>
    <v t="r">490</v>
    <v t="r">491</v>
    <v t="r">492</v>
    <v t="r">493</v>
    <v t="r">494</v>
    <v t="r">495</v>
  </a>
  <a r="1">
    <v t="s">UTC+03:00</v>
  </a>
  <a r="4">
    <v t="r">524</v>
    <v t="r">525</v>
    <v t="r">526</v>
    <v t="r">527</v>
  </a>
  <a r="1">
    <v t="s">Standard Chinese</v>
  </a>
  <a r="33">
    <v t="r">509</v>
    <v t="r">545</v>
    <v t="r">546</v>
    <v t="r">547</v>
    <v t="r">548</v>
    <v t="r">549</v>
    <v t="r">550</v>
    <v t="r">551</v>
    <v t="r">552</v>
    <v t="r">553</v>
    <v t="r">554</v>
    <v t="r">555</v>
    <v t="r">556</v>
    <v t="r">557</v>
    <v t="r">558</v>
    <v t="r">559</v>
    <v t="r">560</v>
    <v t="r">561</v>
    <v t="r">562</v>
    <v t="r">563</v>
    <v t="r">564</v>
    <v t="r">523</v>
    <v t="r">565</v>
    <v t="r">566</v>
    <v t="r">567</v>
    <v t="r">568</v>
    <v t="r">569</v>
    <v t="r">570</v>
    <v t="r">571</v>
    <v t="r">572</v>
    <v t="r">573</v>
    <v t="r">574</v>
    <v t="r">575</v>
  </a>
  <a r="1">
    <v t="s">China Standard Time</v>
  </a>
  <a r="2">
    <v t="r">590</v>
    <v t="r">591</v>
  </a>
  <a r="8">
    <v t="r">586</v>
    <v t="r">589</v>
    <v t="r">596</v>
    <v t="r">597</v>
    <v t="r">598</v>
    <v t="r">599</v>
    <v t="r">600</v>
    <v t="r">601</v>
  </a>
  <a r="1">
    <v t="s">Time in Taiwan</v>
  </a>
  <a r="2">
    <v t="r">625</v>
    <v t="r">626</v>
  </a>
  <a r="1">
    <v t="s">Modern Standard Arabic</v>
  </a>
  <a r="28">
    <v t="r">643</v>
    <v t="r">644</v>
    <v t="r">645</v>
    <v t="r">646</v>
    <v t="r">647</v>
    <v t="r">648</v>
    <v t="r">649</v>
    <v t="r">650</v>
    <v t="r">651</v>
    <v t="r">652</v>
    <v t="r">653</v>
    <v t="r">654</v>
    <v t="r">655</v>
    <v t="r">656</v>
    <v t="r">657</v>
    <v t="r">658</v>
    <v t="r">659</v>
    <v t="r">660</v>
    <v t="r">661</v>
    <v t="r">662</v>
    <v t="r">663</v>
    <v t="r">664</v>
    <v t="r">665</v>
    <v t="r">666</v>
    <v t="r">667</v>
    <v t="r">668</v>
    <v t="r">669</v>
    <v t="r">670</v>
  </a>
  <a r="2">
    <v t="s">UTC+03:00</v>
    <v t="s">UTC+02:00</v>
  </a>
  <a r="2">
    <v t="r">698</v>
    <v t="r">699</v>
  </a>
  <a r="1">
    <v t="s">Japanese language</v>
  </a>
  <a r="46">
    <v t="r">714</v>
    <v t="r">715</v>
    <v t="r">716</v>
    <v t="r">717</v>
    <v t="r">718</v>
    <v t="r">719</v>
    <v t="r">720</v>
    <v t="r">721</v>
    <v t="r">722</v>
    <v t="r">723</v>
    <v t="r">724</v>
    <v t="r">725</v>
    <v t="r">684</v>
    <v t="r">726</v>
    <v t="r">727</v>
    <v t="r">728</v>
    <v t="r">729</v>
    <v t="r">730</v>
    <v t="r">731</v>
    <v t="r">732</v>
    <v t="r">733</v>
    <v t="r">734</v>
    <v t="r">735</v>
    <v t="r">736</v>
    <v t="r">737</v>
    <v t="r">738</v>
    <v t="r">739</v>
    <v t="r">740</v>
    <v t="r">741</v>
    <v t="r">742</v>
    <v t="r">743</v>
    <v t="r">744</v>
    <v t="r">745</v>
    <v t="r">746</v>
    <v t="r">747</v>
    <v t="r">748</v>
    <v t="r">749</v>
    <v t="r">750</v>
    <v t="r">751</v>
    <v t="r">752</v>
    <v t="r">753</v>
    <v t="r">754</v>
    <v t="r">755</v>
    <v t="r">756</v>
    <v t="r">757</v>
    <v t="r">758</v>
  </a>
  <a r="1">
    <v t="s">Japan Standard Time</v>
  </a>
  <a r="2">
    <v t="r">787</v>
    <v t="r">788</v>
  </a>
  <a r="2">
    <v t="s">Indian English</v>
    <v t="s">Hindi</v>
  </a>
  <a r="34">
    <v t="r">806</v>
    <v t="r">807</v>
    <v t="r">808</v>
    <v t="r">809</v>
    <v t="r">810</v>
    <v t="r">811</v>
    <v t="r">812</v>
    <v t="r">813</v>
    <v t="r">814</v>
    <v t="r">815</v>
    <v t="r">816</v>
    <v t="r">817</v>
    <v t="r">818</v>
    <v t="r">819</v>
    <v t="r">820</v>
    <v t="r">821</v>
    <v t="r">822</v>
    <v t="r">823</v>
    <v t="r">824</v>
    <v t="r">825</v>
    <v t="r">826</v>
    <v t="r">827</v>
    <v t="r">828</v>
    <v t="r">829</v>
    <v t="r">830</v>
    <v t="r">831</v>
    <v t="r">832</v>
    <v t="r">833</v>
    <v t="r">834</v>
    <v t="r">835</v>
    <v t="r">836</v>
    <v t="r">837</v>
    <v t="r">838</v>
    <v t="r">839</v>
  </a>
  <a r="1">
    <v t="s">Indian Standard Time</v>
  </a>
  <a r="3">
    <v t="r">867</v>
    <v t="r">868</v>
    <v t="r">869</v>
  </a>
  <a r="1">
    <v t="s">Persian language</v>
  </a>
  <a r="31">
    <v t="r">886</v>
    <v t="r">887</v>
    <v t="r">888</v>
    <v t="r">889</v>
    <v t="r">890</v>
    <v t="r">891</v>
    <v t="r">892</v>
    <v t="r">893</v>
    <v t="r">894</v>
    <v t="r">895</v>
    <v t="r">896</v>
    <v t="r">897</v>
    <v t="r">898</v>
    <v t="r">899</v>
    <v t="r">900</v>
    <v t="r">901</v>
    <v t="r">902</v>
    <v t="r">903</v>
    <v t="r">904</v>
    <v t="r">905</v>
    <v t="r">906</v>
    <v t="r">907</v>
    <v t="r">908</v>
    <v t="r">909</v>
    <v t="r">910</v>
    <v t="r">911</v>
    <v t="r">912</v>
    <v t="r">913</v>
    <v t="r">914</v>
    <v t="r">915</v>
    <v t="r">916</v>
  </a>
  <a r="1">
    <v t="s">Iran Standard Time</v>
  </a>
  <a r="2">
    <v t="r">944</v>
    <v t="r">945</v>
  </a>
  <a r="1">
    <v t="s">Rioplatense Spanish</v>
  </a>
  <a r="23">
    <v t="r">964</v>
    <v t="r">965</v>
    <v t="r">966</v>
    <v t="r">967</v>
    <v t="r">968</v>
    <v t="r">969</v>
    <v t="r">970</v>
    <v t="r">971</v>
    <v t="r">972</v>
    <v t="r">973</v>
    <v t="r">974</v>
    <v t="r">975</v>
    <v t="r">976</v>
    <v t="r">977</v>
    <v t="r">978</v>
    <v t="r">979</v>
    <v t="r">980</v>
    <v t="r">981</v>
    <v t="r">982</v>
    <v t="r">983</v>
    <v t="r">984</v>
    <v t="r">985</v>
    <v t="r">986</v>
  </a>
  <a r="1">
    <v t="s">Time in Argentina</v>
  </a>
  <a r="2">
    <v t="r">1013</v>
    <v t="r">1014</v>
  </a>
  <a r="1">
    <v t="s">Czech language</v>
  </a>
  <a r="7">
    <v t="r">1000</v>
    <v t="r">1031</v>
    <v t="r">1032</v>
    <v t="r">1033</v>
    <v t="r">1034</v>
    <v t="r">1035</v>
    <v t="r">1036</v>
  </a>
  <a r="4">
    <v t="s">Central European Time</v>
    <v t="s">UTC+02:00</v>
    <v t="s">UTC+01:00</v>
    <v t="s">Central European Summer Time</v>
  </a>
</arrayData>
</file>

<file path=xl/richData/rdrichvalue.xml><?xml version="1.0" encoding="utf-8"?>
<rvData xmlns="http://schemas.microsoft.com/office/spreadsheetml/2017/richdata" count="1044">
  <rv s="0">
    <v>536870912</v>
    <v>Italy</v>
    <v>09e8f885-427b-8850-947d-202e0287b9e8</v>
    <v>en-US</v>
    <v>Map</v>
  </rv>
  <rv s="1">
    <fb>0.432345141769226</fb>
    <v>23</v>
  </rv>
  <rv s="1">
    <fb>302068</fb>
    <v>24</v>
  </rv>
  <rv s="1">
    <fb>347000</fb>
    <v>24</v>
  </rv>
  <rv s="1">
    <fb>7.3</fb>
    <v>25</v>
  </rv>
  <rv s="1">
    <fb>39</fb>
    <v>26</v>
  </rv>
  <rv s="0">
    <v>536870912</v>
    <v>Rome</v>
    <v>5ed498af-fa85-2a88-874d-212494ddb06f</v>
    <v>en-US</v>
    <v>Map</v>
  </rv>
  <rv s="1">
    <fb>320411.45899999997</fb>
    <v>24</v>
  </rv>
  <rv s="1">
    <fb>110.623595648239</fb>
    <v>27</v>
  </rv>
  <rv s="1">
    <fb>6.1124694376529102E-3</fb>
    <v>23</v>
  </rv>
  <rv s="1">
    <fb>5002.4066798773601</fb>
    <v>24</v>
  </rv>
  <rv s="1">
    <fb>1.29</fb>
    <v>25</v>
  </rv>
  <rv s="1">
    <fb>0.31790303272888798</fb>
    <v>23</v>
  </rv>
  <rv s="1">
    <fb>79.948454735494707</fb>
    <v>28</v>
  </rv>
  <rv s="1">
    <fb>1.61</fb>
    <v>29</v>
  </rv>
  <rv s="1">
    <fb>2001244392041.5701</fb>
    <v>30</v>
  </rv>
  <rv s="1">
    <fb>1.0187936</fb>
    <v>23</v>
  </rv>
  <rv s="1">
    <fb>0.61933000000000005</fb>
    <v>23</v>
  </rv>
  <rv s="2">
    <v>0</v>
    <v>21</v>
    <v>2</v>
    <v>7</v>
    <v>0</v>
    <v>Image of Italy</v>
  </rv>
  <rv s="1">
    <fb>2.6</fb>
    <v>28</v>
  </rv>
  <rv s="0">
    <v>805306368</v>
    <v>Sergio Mattarella (President)</v>
    <v>7b09388e-8b92-1261-db16-7c6882735fe1</v>
    <v>en-US</v>
    <v>Generic</v>
  </rv>
  <rv s="0">
    <v>805306368</v>
    <v>Giorgia Meloni (Prime minister)</v>
    <v>5c9bb82e-e08f-f5eb-9f29-f20e75e8eb8f</v>
    <v>en-US</v>
    <v>Generic</v>
  </rv>
  <rv s="3">
    <v>0</v>
  </rv>
  <rv s="4">
    <v>https://www.bing.com/search?q=italy&amp;form=skydnc</v>
    <v>Learn more on Bing</v>
  </rv>
  <rv s="1">
    <fb>82.946341463414697</fb>
    <v>28</v>
  </rv>
  <rv s="1">
    <fb>522087790000</fb>
    <v>30</v>
  </rv>
  <rv s="1">
    <fb>2</fb>
    <v>28</v>
  </rv>
  <rv s="3">
    <v>1</v>
  </rv>
  <rv s="1">
    <fb>0.2283268819</fb>
    <v>23</v>
  </rv>
  <rv s="1">
    <fb>3.9773999999999998</fb>
    <v>25</v>
  </rv>
  <rv s="1">
    <fb>58856847</fb>
    <v>24</v>
  </rv>
  <rv s="1">
    <fb>0.23</fb>
    <v>23</v>
  </rv>
  <rv s="1">
    <fb>0.26700000000000002</fb>
    <v>23</v>
  </rv>
  <rv s="1">
    <fb>0.42100000000000004</fb>
    <v>23</v>
  </rv>
  <rv s="1">
    <fb>1.9E-2</fb>
    <v>23</v>
  </rv>
  <rv s="1">
    <fb>0.06</fb>
    <v>23</v>
  </rv>
  <rv s="1">
    <fb>0.12</fb>
    <v>23</v>
  </rv>
  <rv s="1">
    <fb>0.16899999999999998</fb>
    <v>23</v>
  </rv>
  <rv s="1">
    <fb>0.495550003051758</fb>
    <v>23</v>
  </rv>
  <rv s="0">
    <v>536870912</v>
    <v>Abruzzo</v>
    <v>6d07734f-0734-da73-bda9-a2e9e44c1042</v>
    <v>en-US</v>
    <v>Map</v>
  </rv>
  <rv s="0">
    <v>536870912</v>
    <v>Basilicata</v>
    <v>c286f639-68f8-3ed2-0119-87142c109b42</v>
    <v>en-US</v>
    <v>Map</v>
  </rv>
  <rv s="0">
    <v>536870912</v>
    <v>Calabria</v>
    <v>87d05176-c03a-c209-fa72-dfafed738418</v>
    <v>en-US</v>
    <v>Map</v>
  </rv>
  <rv s="0">
    <v>536870912</v>
    <v>Campania</v>
    <v>9933ef2b-24f2-a29d-6e4f-fe6bffe78694</v>
    <v>en-US</v>
    <v>Map</v>
  </rv>
  <rv s="0">
    <v>536870912</v>
    <v>Emilia-Romagna</v>
    <v>129d3426-cfe5-9154-2989-f246e1aa5cec</v>
    <v>en-US</v>
    <v>Map</v>
  </rv>
  <rv s="0">
    <v>536870912</v>
    <v>Friuli-Venezia Giulia</v>
    <v>dfe11af7-836d-40cf-b176-995500a2a2fb</v>
    <v>en-US</v>
    <v>Map</v>
  </rv>
  <rv s="0">
    <v>536870912</v>
    <v>Lazio</v>
    <v>e5d48b4e-72f5-da43-7854-da4784df7b51</v>
    <v>en-US</v>
    <v>Map</v>
  </rv>
  <rv s="0">
    <v>536870912</v>
    <v>Liguria</v>
    <v>bc9d0bc0-7501-9ea0-5ffc-8d29df64f153</v>
    <v>en-US</v>
    <v>Map</v>
  </rv>
  <rv s="0">
    <v>536870912</v>
    <v>Lombardy</v>
    <v>4e4d95c0-6e91-acd2-e10c-7165bc365e22</v>
    <v>en-US</v>
    <v>Map</v>
  </rv>
  <rv s="0">
    <v>536870912</v>
    <v>Marche</v>
    <v>262ac8bf-0bbd-ba85-aef3-2130493eaa9b</v>
    <v>en-US</v>
    <v>Map</v>
  </rv>
  <rv s="0">
    <v>536870912</v>
    <v>Molise</v>
    <v>048932e0-ef04-999e-a84f-326f5eaf1b11</v>
    <v>en-US</v>
    <v>Map</v>
  </rv>
  <rv s="0">
    <v>536870912</v>
    <v>Piedmont</v>
    <v>1a1b261b-a6b1-8503-5262-e2f707fe58ce</v>
    <v>en-US</v>
    <v>Map</v>
  </rv>
  <rv s="0">
    <v>536870912</v>
    <v>Apulia</v>
    <v>162619f7-7efb-76cc-0544-2da0306bd7c3</v>
    <v>en-US</v>
    <v>Map</v>
  </rv>
  <rv s="0">
    <v>536870912</v>
    <v>Sardinia</v>
    <v>2ac543b8-3c5f-c1c2-9c26-7153eb61c3d0</v>
    <v>en-US</v>
    <v>Map</v>
  </rv>
  <rv s="0">
    <v>536870912</v>
    <v>Sicily</v>
    <v>610fbc95-e594-a116-6d30-36286446a003</v>
    <v>en-US</v>
    <v>Map</v>
  </rv>
  <rv s="0">
    <v>536870912</v>
    <v>Tuscany</v>
    <v>a8854f08-da35-486d-5bd1-760f4eeb3da0</v>
    <v>en-US</v>
    <v>Map</v>
  </rv>
  <rv s="0">
    <v>536870912</v>
    <v>Trentino-Alto Adige/Südtirol</v>
    <v>b537e28d-6f0c-d8cf-1384-534def0737dd</v>
    <v>en-US</v>
    <v>Map</v>
  </rv>
  <rv s="0">
    <v>536870912</v>
    <v>Umbria</v>
    <v>a75c12d3-c6a9-ea7c-e844-577d1cfe72dd</v>
    <v>en-US</v>
    <v>Map</v>
  </rv>
  <rv s="0">
    <v>536870912</v>
    <v>Aosta Valley</v>
    <v>d9b216c7-5de6-eaf4-2383-5f7fc3075fdb</v>
    <v>en-US</v>
    <v>Map</v>
  </rv>
  <rv s="0">
    <v>536870912</v>
    <v>Veneto</v>
    <v>6809e680-9adc-134d-ebe9-70b79f5adb5f</v>
    <v>en-US</v>
    <v>Map</v>
  </rv>
  <rv s="3">
    <v>2</v>
  </rv>
  <rv s="1">
    <fb>0.24250464933068097</fb>
    <v>23</v>
  </rv>
  <rv s="3">
    <v>3</v>
  </rv>
  <rv s="1">
    <fb>0.59099999999999997</fb>
    <v>23</v>
  </rv>
  <rv s="1">
    <fb>9.8870000839233405E-2</fb>
    <v>31</v>
  </rv>
  <rv s="1">
    <fb>42651966</fb>
    <v>24</v>
  </rv>
  <rv s="5">
    <v>#VALUE!</v>
    <v>en-US</v>
    <v>09e8f885-427b-8850-947d-202e0287b9e8</v>
    <v>536870912</v>
    <v>1</v>
    <v>16</v>
    <v>17</v>
    <v>Italy</v>
    <v>19</v>
    <v>20</v>
    <v>Map</v>
    <v>21</v>
    <v>22</v>
    <v>IT</v>
    <v>1</v>
    <v>2</v>
    <v>3</v>
    <v>4</v>
    <v>5</v>
    <v>6</v>
    <v>7</v>
    <v>8</v>
    <v>9</v>
    <v>EUR</v>
    <v>Italy, officially the Italian Republic, is a country in Southern and Western Europe. It consists of a peninsula that extends into the Mediterranean Sea, with the Alps on its northern land border, as well as nearly 800 islands, notably Sicily and ...</v>
    <v>10</v>
    <v>11</v>
    <v>12</v>
    <v>13</v>
    <v>14</v>
    <v>15</v>
    <v>16</v>
    <v>17</v>
    <v>18</v>
    <v>19</v>
    <v>6</v>
    <v>22</v>
    <v>23</v>
    <v>24</v>
    <v>25</v>
    <v>26</v>
    <v>Italy</v>
    <v>Il Canto degli Italiani</v>
    <v>27</v>
    <v>Repubblica Italiana</v>
    <v>28</v>
    <v>29</v>
    <v>30</v>
    <v>31</v>
    <v>32</v>
    <v>33</v>
    <v>34</v>
    <v>35</v>
    <v>36</v>
    <v>37</v>
    <v>38</v>
    <v>59</v>
    <v>60</v>
    <v>61</v>
    <v>62</v>
    <v>63</v>
    <v>Italy</v>
    <v>64</v>
    <v>mdp/vdpid/118</v>
  </rv>
  <rv s="0">
    <v>536870912</v>
    <v>United States</v>
    <v>5232ed96-85b1-2edb-12c6-63e6c597a1de</v>
    <v>en-US</v>
    <v>Map</v>
  </rv>
  <rv s="1">
    <fb>0.44369067999501505</fb>
    <v>23</v>
  </rv>
  <rv s="1">
    <fb>9826675</fb>
    <v>24</v>
  </rv>
  <rv s="1">
    <fb>1359000</fb>
    <v>24</v>
  </rv>
  <rv s="1">
    <fb>11.6</fb>
    <v>25</v>
  </rv>
  <rv s="1">
    <fb>1</fb>
    <v>26</v>
  </rv>
  <rv s="0">
    <v>536870912</v>
    <v>Washington, D.C.</v>
    <v>216726d1-8987-06d3-5eff-823da05c3d3c</v>
    <v>en-US</v>
    <v>Map</v>
  </rv>
  <rv s="1">
    <fb>5006302.0769999996</fb>
    <v>24</v>
  </rv>
  <rv s="1">
    <fb>117.244195476228</fb>
    <v>27</v>
  </rv>
  <rv s="1">
    <fb>7.4999999999999997E-2</fb>
    <v>23</v>
  </rv>
  <rv s="1">
    <fb>12993.961824772699</fb>
    <v>24</v>
  </rv>
  <rv s="1">
    <fb>1.7295</fb>
    <v>25</v>
  </rv>
  <rv s="1">
    <fb>0.339297856663409</fb>
    <v>23</v>
  </rv>
  <rv s="1">
    <fb>82.427828245269197</fb>
    <v>28</v>
  </rv>
  <rv s="1">
    <fb>0.71</fb>
    <v>29</v>
  </rv>
  <rv s="1">
    <fb>21427700000000</fb>
    <v>30</v>
  </rv>
  <rv s="1">
    <fb>1.0182144</fb>
    <v>23</v>
  </rv>
  <rv s="1">
    <fb>0.88167390000000001</fb>
    <v>23</v>
  </rv>
  <rv s="2">
    <v>1</v>
    <v>21</v>
    <v>33</v>
    <v>7</v>
    <v>0</v>
    <v>Image of United States</v>
  </rv>
  <rv s="1">
    <fb>5.6</fb>
    <v>28</v>
  </rv>
  <rv s="0">
    <v>536870912</v>
    <v>New York City</v>
    <v>60d5dc2b-c915-460b-b722-c9e3485499ca</v>
    <v>en-US</v>
    <v>Map</v>
  </rv>
  <rv s="0">
    <v>805306368</v>
    <v>Donald Trump (President)</v>
    <v>1a466af2-ed23-25bd-794d-1ca925e4681b</v>
    <v>en-US</v>
    <v>Generic</v>
  </rv>
  <rv s="0">
    <v>805306368</v>
    <v>JD Vance (Vice president)</v>
    <v>cf52f4b6-e15c-553b-c991-5fd07410b914</v>
    <v>en-US</v>
    <v>Generic</v>
  </rv>
  <rv s="0">
    <v>805306368</v>
    <v>Mike Johnson (Speaker)</v>
    <v>0cdd8beb-6fa0-b09e-350a-8a9eef364ec7</v>
    <v>en-US</v>
    <v>Generic</v>
  </rv>
  <rv s="0">
    <v>805306368</v>
    <v>John Roberts (Chief justice)</v>
    <v>af7f7f4b-fd5b-867d-e108-4b6ecf118076</v>
    <v>en-US</v>
    <v>Generic</v>
  </rv>
  <rv s="3">
    <v>4</v>
  </rv>
  <rv s="4">
    <v>https://www.bing.com/search?q=united+states&amp;form=skydnc</v>
    <v>Learn more on Bing</v>
  </rv>
  <rv s="1">
    <fb>78.539024390243895</fb>
    <v>28</v>
  </rv>
  <rv s="1">
    <fb>30436313050000</fb>
    <v>30</v>
  </rv>
  <rv s="1">
    <fb>19</fb>
    <v>28</v>
  </rv>
  <rv s="1">
    <fb>7.25</fb>
    <v>29</v>
  </rv>
  <rv s="3">
    <v>5</v>
  </rv>
  <rv s="1">
    <fb>0.1108387988</fb>
    <v>23</v>
  </rv>
  <rv s="1">
    <fb>2.6120000000000001</fb>
    <v>25</v>
  </rv>
  <rv s="1">
    <fb>333287557</fb>
    <v>24</v>
  </rv>
  <rv s="1">
    <fb>0.22600000000000001</fb>
    <v>23</v>
  </rv>
  <rv s="1">
    <fb>0.30499999999999999</fb>
    <v>23</v>
  </rv>
  <rv s="1">
    <fb>0.46799999999999997</fb>
    <v>23</v>
  </rv>
  <rv s="1">
    <fb>1.7000000000000001E-2</fb>
    <v>23</v>
  </rv>
  <rv s="1">
    <fb>5.0999999999999997E-2</fb>
    <v>23</v>
  </rv>
  <rv s="1">
    <fb>0.10300000000000001</fb>
    <v>23</v>
  </rv>
  <rv s="1">
    <fb>0.153</fb>
    <v>23</v>
  </rv>
  <rv s="1">
    <fb>0.62048999786377002</fb>
    <v>23</v>
  </rv>
  <rv s="0">
    <v>536870912</v>
    <v>Alabama</v>
    <v>376f8b06-52f6-4e72-a31d-311a3563e645</v>
    <v>en-US</v>
    <v>Map</v>
  </rv>
  <rv s="0">
    <v>536870912</v>
    <v>Alaska</v>
    <v>31c4c7a1-54e7-4306-ac9b-f1b02e85bda5</v>
    <v>en-US</v>
    <v>Map</v>
  </rv>
  <rv s="0">
    <v>536870912</v>
    <v>Arizona</v>
    <v>bf973f46-5962-4997-a7ba-a05f1aa2a9f9</v>
    <v>en-US</v>
    <v>Map</v>
  </rv>
  <rv s="0">
    <v>536870912</v>
    <v>Arkansas</v>
    <v>b939db72-08f2-4ea6-a16a-a53bf32e6612</v>
    <v>en-US</v>
    <v>Map</v>
  </rv>
  <rv s="0">
    <v>536870912</v>
    <v>California</v>
    <v>3009d91d-d582-4c34-85ba-772ba09e5be1</v>
    <v>en-US</v>
    <v>Map</v>
  </rv>
  <rv s="0">
    <v>536870912</v>
    <v>Colorado</v>
    <v>a070c5c2-b22d-41d8-b869-f20e583c4f80</v>
    <v>en-US</v>
    <v>Map</v>
  </rv>
  <rv s="0">
    <v>536870912</v>
    <v>Connecticut</v>
    <v>b3ca6523-435e-4a3b-8f78-1ad900a52cf8</v>
    <v>en-US</v>
    <v>Map</v>
  </rv>
  <rv s="0">
    <v>536870912</v>
    <v>Delaware</v>
    <v>8ad617cc-3d7a-4b3c-a787-098de959ccc4</v>
    <v>en-US</v>
    <v>Map</v>
  </rv>
  <rv s="0">
    <v>536870912</v>
    <v>Florida</v>
    <v>5fece3f4-e8e8-4159-843e-f725a930ad50</v>
    <v>en-US</v>
    <v>Map</v>
  </rv>
  <rv s="0">
    <v>536870912</v>
    <v>Georgia</v>
    <v>84604bc7-2c47-4f8d-8ea5-b6ac8c018a20</v>
    <v>en-US</v>
    <v>Map</v>
  </rv>
  <rv s="0">
    <v>536870912</v>
    <v>Hawaii</v>
    <v>b6f01eaf-aecf-44f6-b64d-1f6e982365c3</v>
    <v>en-US</v>
    <v>Map</v>
  </rv>
  <rv s="0">
    <v>536870912</v>
    <v>Idaho</v>
    <v>ecd30387-20fa-4523-9045-e2860154b5e9</v>
    <v>en-US</v>
    <v>Map</v>
  </rv>
  <rv s="0">
    <v>536870912</v>
    <v>Illinois</v>
    <v>4131acb8-628a-4241-8920-ca79eab9dade</v>
    <v>en-US</v>
    <v>Map</v>
  </rv>
  <rv s="0">
    <v>536870912</v>
    <v>Indiana</v>
    <v>109f7e5a-efbb-4953-b4b8-cb812ce1ff5d</v>
    <v>en-US</v>
    <v>Map</v>
  </rv>
  <rv s="0">
    <v>536870912</v>
    <v>Iowa</v>
    <v>77850824-b07a-487a-af58-37f9949afc27</v>
    <v>en-US</v>
    <v>Map</v>
  </rv>
  <rv s="0">
    <v>536870912</v>
    <v>Kansas</v>
    <v>6e527b71-bd3e-4bc1-b1c0-59d288b4fd5e</v>
    <v>en-US</v>
    <v>Map</v>
  </rv>
  <rv s="0">
    <v>536870912</v>
    <v>Kentucky</v>
    <v>108dfd18-4626-481a-8dfa-18f64e6eac84</v>
    <v>en-US</v>
    <v>Map</v>
  </rv>
  <rv s="0">
    <v>536870912</v>
    <v>Louisiana</v>
    <v>0ca1e87f-e2f6-43fb-8deb-d22bd09a9cae</v>
    <v>en-US</v>
    <v>Map</v>
  </rv>
  <rv s="0">
    <v>536870912</v>
    <v>Maine</v>
    <v>d62dd683-9cf9-4db9-a497-d810d529592b</v>
    <v>en-US</v>
    <v>Map</v>
  </rv>
  <rv s="0">
    <v>536870912</v>
    <v>Maryland</v>
    <v>4c472f4d-06a8-4d90-8bb8-da4d168c73fe</v>
    <v>en-US</v>
    <v>Map</v>
  </rv>
  <rv s="0">
    <v>536870912</v>
    <v>Massachusetts</v>
    <v>845219d5-3650-4199-b926-964ca27c863c</v>
    <v>en-US</v>
    <v>Map</v>
  </rv>
  <rv s="0">
    <v>536870912</v>
    <v>Michigan</v>
    <v>162411c2-b757-495d-aa81-93942fae2f7e</v>
    <v>en-US</v>
    <v>Map</v>
  </rv>
  <rv s="0">
    <v>536870912</v>
    <v>Minnesota</v>
    <v>77f97f6f-7e93-46e5-b486-6198effe8dea</v>
    <v>en-US</v>
    <v>Map</v>
  </rv>
  <rv s="0">
    <v>536870912</v>
    <v>Mississippi</v>
    <v>6af619ca-217d-49c0-9a86-153fc7fbcd78</v>
    <v>en-US</v>
    <v>Map</v>
  </rv>
  <rv s="0">
    <v>536870912</v>
    <v>Missouri</v>
    <v>6185f8cb-44e1-4da6-9bf0-b75286aeb591</v>
    <v>en-US</v>
    <v>Map</v>
  </rv>
  <rv s="0">
    <v>536870912</v>
    <v>Montana</v>
    <v>447d6cd5-53f6-4c8f-bf6c-9ff228415c3b</v>
    <v>en-US</v>
    <v>Map</v>
  </rv>
  <rv s="0">
    <v>536870912</v>
    <v>Nebraska</v>
    <v>3e64ff5d-6b40-4dbe-91b1-0e554e892496</v>
    <v>en-US</v>
    <v>Map</v>
  </rv>
  <rv s="0">
    <v>536870912</v>
    <v>Nevada</v>
    <v>c2157d7e-617e-4517-80f8-1b08113afc14</v>
    <v>en-US</v>
    <v>Map</v>
  </rv>
  <rv s="0">
    <v>536870912</v>
    <v>New Hampshire</v>
    <v>9ca71997-cc97-46eb-8911-fac32f80b0b1</v>
    <v>en-US</v>
    <v>Map</v>
  </rv>
  <rv s="0">
    <v>536870912</v>
    <v>New Jersey</v>
    <v>05277898-b62b-4878-8632-09d29756a2ff</v>
    <v>en-US</v>
    <v>Map</v>
  </rv>
  <rv s="0">
    <v>536870912</v>
    <v>New Mexico</v>
    <v>a16d3636-4349-41c7-a77e-89e34b26a8ad</v>
    <v>en-US</v>
    <v>Map</v>
  </rv>
  <rv s="0">
    <v>536870912</v>
    <v>New York</v>
    <v>caeb7b9a-f5d7-4686-8fb5-cf7628296b13</v>
    <v>en-US</v>
    <v>Map</v>
  </rv>
  <rv s="0">
    <v>536870912</v>
    <v>North Dakota</v>
    <v>77fbc744-3efe-4aa9-9e8e-f8034f06b941</v>
    <v>en-US</v>
    <v>Map</v>
  </rv>
  <rv s="0">
    <v>536870912</v>
    <v>North Carolina</v>
    <v>9e2bf053-dd80-4646-8f26-65075e7085c0</v>
    <v>en-US</v>
    <v>Map</v>
  </rv>
  <rv s="0">
    <v>536870912</v>
    <v>Ohio</v>
    <v>6f3df7da-1ef6-48e3-b2b3-b5b5fce3e846</v>
    <v>en-US</v>
    <v>Map</v>
  </rv>
  <rv s="0">
    <v>536870912</v>
    <v>Oklahoma</v>
    <v>cbcf556f-952a-4665-bb95-0500b27f9976</v>
    <v>en-US</v>
    <v>Map</v>
  </rv>
  <rv s="0">
    <v>536870912</v>
    <v>Oregon</v>
    <v>cacd36fd-7c62-43e2-a632-64a2a1811933</v>
    <v>en-US</v>
    <v>Map</v>
  </rv>
  <rv s="0">
    <v>536870912</v>
    <v>Pennsylvania</v>
    <v>6304580e-c803-4266-818a-971619176547</v>
    <v>en-US</v>
    <v>Map</v>
  </rv>
  <rv s="0">
    <v>536870912</v>
    <v>Rhode Island</v>
    <v>65a08f52-b469-4f7c-8353-9b3c0b2a5752</v>
    <v>en-US</v>
    <v>Map</v>
  </rv>
  <rv s="0">
    <v>536870912</v>
    <v>South Dakota</v>
    <v>9cee0b65-d357-479e-a066-31c634648f47</v>
    <v>en-US</v>
    <v>Map</v>
  </rv>
  <rv s="0">
    <v>536870912</v>
    <v>South Carolina</v>
    <v>810015e8-b10b-4232-9e2c-de87a67bd26e</v>
    <v>en-US</v>
    <v>Map</v>
  </rv>
  <rv s="0">
    <v>536870912</v>
    <v>Tennessee</v>
    <v>9bbc9c72-1bf1-4ef6-b66d-a6cdef70f4f3</v>
    <v>en-US</v>
    <v>Map</v>
  </rv>
  <rv s="0">
    <v>536870912</v>
    <v>Texas</v>
    <v>00a23ccd-3344-461c-8b9f-c2bb55be5815</v>
    <v>en-US</v>
    <v>Map</v>
  </rv>
  <rv s="0">
    <v>536870912</v>
    <v>Utah</v>
    <v>c6705e44-d27f-4240-95a2-54e802e3b524</v>
    <v>en-US</v>
    <v>Map</v>
  </rv>
  <rv s="0">
    <v>536870912</v>
    <v>Vermont</v>
    <v>221864cc-447e-4e78-847c-59e485d73bff</v>
    <v>en-US</v>
    <v>Map</v>
  </rv>
  <rv s="0">
    <v>536870912</v>
    <v>Virginia</v>
    <v>7eee9976-e8a7-472c-ada1-007208abd678</v>
    <v>en-US</v>
    <v>Map</v>
  </rv>
  <rv s="0">
    <v>536870912</v>
    <v>Washington</v>
    <v>982ad551-fd5d-45df-bd70-bf704dd576e4</v>
    <v>en-US</v>
    <v>Map</v>
  </rv>
  <rv s="0">
    <v>536870912</v>
    <v>West Virginia</v>
    <v>8a47255a-fae3-4faa-aa32-c6f384cb6c1d</v>
    <v>en-US</v>
    <v>Map</v>
  </rv>
  <rv s="0">
    <v>536870912</v>
    <v>Wisconsin</v>
    <v>cb4d2853-06f4-4467-8e7c-4e31cbb35cb2</v>
    <v>en-US</v>
    <v>Map</v>
  </rv>
  <rv s="0">
    <v>536870912</v>
    <v>Wyoming</v>
    <v>bff03ad6-2b7f-400b-a76e-eb9fc4a93961</v>
    <v>en-US</v>
    <v>Map</v>
  </rv>
  <rv s="0">
    <v>536870912</v>
    <v>American Samoa</v>
    <v>12d04d63-b9b5-855b-0821-b32474a729a4</v>
    <v>en-US</v>
    <v>Map</v>
  </rv>
  <rv s="0">
    <v>536870912</v>
    <v>United States Virgin Islands</v>
    <v>38bd827b-bc00-140e-85be-46a96078429c</v>
    <v>en-US</v>
    <v>Map</v>
  </rv>
  <rv s="0">
    <v>536870912</v>
    <v>Guam</v>
    <v>f842c067-b461-3084-6a3b-6c6c7431fc9a</v>
    <v>en-US</v>
    <v>Map</v>
  </rv>
  <rv s="0">
    <v>536870912</v>
    <v>Northern Mariana Islands</v>
    <v>f4475436-adda-9ff0-b5fe-6c3dff0e26be</v>
    <v>en-US</v>
    <v>Map</v>
  </rv>
  <rv s="0">
    <v>536870912</v>
    <v>Puerto Rico</v>
    <v>72752f4d-11d3-5470-b64e-b9e012b0520f</v>
    <v>en-US</v>
    <v>Map</v>
  </rv>
  <rv s="3">
    <v>6</v>
  </rv>
  <rv s="1">
    <fb>9.5866513904898809E-2</fb>
    <v>23</v>
  </rv>
  <rv s="3">
    <v>7</v>
  </rv>
  <rv s="1">
    <fb>0.36599999999999999</fb>
    <v>23</v>
  </rv>
  <rv s="1">
    <fb>0.14699999999999999</fb>
    <v>31</v>
  </rv>
  <rv s="1">
    <fb>270663028</fb>
    <v>24</v>
  </rv>
  <rv s="6">
    <v>#VALUE!</v>
    <v>en-US</v>
    <v>5232ed96-85b1-2edb-12c6-63e6c597a1de</v>
    <v>536870912</v>
    <v>1</v>
    <v>36</v>
    <v>37</v>
    <v>United States</v>
    <v>19</v>
    <v>20</v>
    <v>Map</v>
    <v>21</v>
    <v>38</v>
    <v>US</v>
    <v>67</v>
    <v>68</v>
    <v>69</v>
    <v>70</v>
    <v>71</v>
    <v>72</v>
    <v>73</v>
    <v>74</v>
    <v>75</v>
    <v>USD</v>
    <v>The United States of America, also known as the United States or America, is a country primarily located in North America. It is a federal republic of 50 states and Washington, D.C. as its federal capital district. The 48 contiguous states ...</v>
    <v>76</v>
    <v>77</v>
    <v>78</v>
    <v>79</v>
    <v>80</v>
    <v>81</v>
    <v>82</v>
    <v>83</v>
    <v>84</v>
    <v>85</v>
    <v>86</v>
    <v>91</v>
    <v>92</v>
    <v>93</v>
    <v>94</v>
    <v>95</v>
    <v>96</v>
    <v>United States</v>
    <v>The Star-Spangled Banner</v>
    <v>97</v>
    <v>the United States of America</v>
    <v>98</v>
    <v>99</v>
    <v>100</v>
    <v>101</v>
    <v>102</v>
    <v>103</v>
    <v>104</v>
    <v>105</v>
    <v>106</v>
    <v>107</v>
    <v>108</v>
    <v>164</v>
    <v>165</v>
    <v>166</v>
    <v>167</v>
    <v>168</v>
    <v>United States</v>
    <v>169</v>
    <v>mdp/vdpid/244</v>
  </rv>
  <rv s="0">
    <v>536870912</v>
    <v>Switzerland</v>
    <v>c10c98b9-afcd-84bf-c5c8-4220fc76a2e3</v>
    <v>en-US</v>
    <v>Map</v>
  </rv>
  <rv s="1">
    <fb>0.38363446027908404</fb>
    <v>23</v>
  </rv>
  <rv s="1">
    <fb>41285</fb>
    <v>24</v>
  </rv>
  <rv s="1">
    <fb>21000</fb>
    <v>24</v>
  </rv>
  <rv s="1">
    <fb>10</fb>
    <v>25</v>
  </rv>
  <rv s="1">
    <fb>41</fb>
    <v>26</v>
  </rv>
  <rv s="0">
    <v>536870912</v>
    <v>Bern</v>
    <v>15dda629-8f09-9c82-b064-7a7e8e84c804</v>
    <v>en-US</v>
    <v>Map</v>
  </rv>
  <rv s="1">
    <fb>34477.133999999998</fb>
    <v>24</v>
  </rv>
  <rv s="1">
    <fb>99.546913020227805</fb>
    <v>27</v>
  </rv>
  <rv s="1">
    <fb>3.6291600452038396E-3</fb>
    <v>23</v>
  </rv>
  <rv s="1">
    <fb>7520.1660249450197</fb>
    <v>24</v>
  </rv>
  <rv s="1">
    <fb>1.52</fb>
    <v>25</v>
  </rv>
  <rv s="1">
    <fb>0.318301452005265</fb>
    <v>23</v>
  </rv>
  <rv s="1">
    <fb>50.168225480798597</fb>
    <v>28</v>
  </rv>
  <rv s="1">
    <fb>1.45</fb>
    <v>29</v>
  </rv>
  <rv s="1">
    <fb>703082435360.11694</fb>
    <v>30</v>
  </rv>
  <rv s="1">
    <fb>1.0519068</fb>
    <v>23</v>
  </rv>
  <rv s="1">
    <fb>0.59562990000000005</fb>
    <v>23</v>
  </rv>
  <rv s="2">
    <v>2</v>
    <v>21</v>
    <v>40</v>
    <v>7</v>
    <v>0</v>
    <v>Image of Switzerland</v>
  </rv>
  <rv s="1">
    <fb>3.7</fb>
    <v>28</v>
  </rv>
  <rv s="0">
    <v>536870912</v>
    <v>Zurich</v>
    <v>db19e556-240e-d241-ad76-1bf238372a7f</v>
    <v>en-US</v>
    <v>Map</v>
  </rv>
  <rv s="0">
    <v>805306368</v>
    <v>Karin Keller-Sutter (Federal Council)</v>
    <v>00e54934-2464-4876-b9e0-0f45711e610b</v>
    <v>en-US</v>
    <v>Generic</v>
  </rv>
  <rv s="0">
    <v>805306368</v>
    <v>Guy Parmelin (Federal Council)</v>
    <v>1698eb42-72aa-6c9b-26ff-ed678962e2b0</v>
    <v>en-US</v>
    <v>Generic</v>
  </rv>
  <rv s="0">
    <v>805306368</v>
    <v>Ignazio Cassis (Federal Council)</v>
    <v>dacdb4e9-4344-ec7d-0faa-307f1e081e21</v>
    <v>en-US</v>
    <v>Generic</v>
  </rv>
  <rv s="0">
    <v>805306368</v>
    <v>Viola Amherd (Federal Council)</v>
    <v>f6fb052a-7df3-5ad8-30ba-ca10ed100863</v>
    <v>en-US</v>
    <v>Generic</v>
  </rv>
  <rv s="0">
    <v>805306368</v>
    <v>Albert Rösti (Federal Council)</v>
    <v>c24073af-1953-d773-7d55-965da760c77f</v>
    <v>en-US</v>
    <v>Generic</v>
  </rv>
  <rv s="0">
    <v>805306368</v>
    <v>Élisabeth Baume-Schneider (Federal Council)</v>
    <v>771e919e-ed9d-33ac-50e8-cc2baac2edc7</v>
    <v>en-US</v>
    <v>Generic</v>
  </rv>
  <rv s="0">
    <v>805306368</v>
    <v>Beat Jans (Federal Council)</v>
    <v>976a6bb0-3cfe-d924-7ec7-3d5a162210e1</v>
    <v>en-US</v>
    <v>Generic</v>
  </rv>
  <rv s="3">
    <v>8</v>
  </rv>
  <rv s="4">
    <v>https://www.bing.com/search?q=switzerland&amp;form=skydnc</v>
    <v>Learn more on Bing</v>
  </rv>
  <rv s="1">
    <fb>83.551219512195104</fb>
    <v>28</v>
  </rv>
  <rv s="1">
    <fb>1834453260000</fb>
    <v>30</v>
  </rv>
  <rv s="1">
    <fb>5</fb>
    <v>28</v>
  </rv>
  <rv s="3">
    <v>9</v>
  </rv>
  <rv s="1">
    <fb>0.28345719829999999</fb>
    <v>23</v>
  </rv>
  <rv s="1">
    <fb>4.2957000000000001</fb>
    <v>25</v>
  </rv>
  <rv s="1">
    <fb>8769741</fb>
    <v>24</v>
  </rv>
  <rv s="1">
    <fb>0.22399999999999998</fb>
    <v>23</v>
  </rv>
  <rv s="1">
    <fb>0.255</fb>
    <v>23</v>
  </rv>
  <rv s="1">
    <fb>0.40600000000000003</fb>
    <v>23</v>
  </rv>
  <rv s="1">
    <fb>3.1E-2</fb>
    <v>23</v>
  </rv>
  <rv s="1">
    <fb>7.6999999999999999E-2</fb>
    <v>23</v>
  </rv>
  <rv s="1">
    <fb>0.125</fb>
    <v>23</v>
  </rv>
  <rv s="1">
    <fb>0.16699999999999998</fb>
    <v>23</v>
  </rv>
  <rv s="1">
    <fb>0.68252998352050798</fb>
    <v>23</v>
  </rv>
  <rv s="0">
    <v>536870912</v>
    <v>Appenzell Ausserrhoden</v>
    <v>4663e3db-15ae-7203-e966-72677429b1a3</v>
    <v>en-US</v>
    <v>Map</v>
  </rv>
  <rv s="0">
    <v>536870912</v>
    <v>Appenzell Innerrhoden</v>
    <v>438c2059-f008-12cd-b398-bdec44fee1ce</v>
    <v>en-US</v>
    <v>Map</v>
  </rv>
  <rv s="0">
    <v>536870912</v>
    <v>Aargau</v>
    <v>7ffb687a-43b8-ee3e-7244-a40e99f97077</v>
    <v>en-US</v>
    <v>Map</v>
  </rv>
  <rv s="0">
    <v>536870912</v>
    <v>Basel-Landschaft</v>
    <v>42301343-12f1-5ec4-5c22-74dbfbf795b2</v>
    <v>en-US</v>
    <v>Map</v>
  </rv>
  <rv s="0">
    <v>536870912</v>
    <v>Basel-Stadt</v>
    <v>c6e79b8d-baaa-199e-f037-0c6cb850776e</v>
    <v>en-US</v>
    <v>Map</v>
  </rv>
  <rv s="0">
    <v>536870912</v>
    <v>Canton of Bern</v>
    <v>2a03e077-5092-0e03-223b-4aa6b24c7525</v>
    <v>en-US</v>
    <v>Map</v>
  </rv>
  <rv s="0">
    <v>536870912</v>
    <v>Canton of Fribourg</v>
    <v>5539f36c-455a-28cc-02c2-27ef6596fe56</v>
    <v>en-US</v>
    <v>Map</v>
  </rv>
  <rv s="0">
    <v>536870912</v>
    <v>Canton of Geneva</v>
    <v>fb357cde-21c3-0878-8ec6-1e42a1a9db63</v>
    <v>en-US</v>
    <v>Map</v>
  </rv>
  <rv s="0">
    <v>536870912</v>
    <v>Canton of Glarus</v>
    <v>6cf7d446-0b69-661d-2aa7-1719c8a7d3ca</v>
    <v>en-US</v>
    <v>Map</v>
  </rv>
  <rv s="0">
    <v>536870912</v>
    <v>Grisons</v>
    <v>897c7b22-1822-9d6c-0404-564393a9433c</v>
    <v>en-US</v>
    <v>Map</v>
  </rv>
  <rv s="0">
    <v>536870912</v>
    <v>Canton of Jura</v>
    <v>7d474a26-e388-0d0f-3b50-6ba37562a6b8</v>
    <v>en-US</v>
    <v>Map</v>
  </rv>
  <rv s="0">
    <v>536870912</v>
    <v>Canton of Lucerne</v>
    <v>b4674fd7-3899-7adb-4ffb-315b0fe97c2d</v>
    <v>en-US</v>
    <v>Map</v>
  </rv>
  <rv s="0">
    <v>536870912</v>
    <v>Nidwalden</v>
    <v>58fe5a62-ac5e-752f-a9cf-e9cc16f0d3bb</v>
    <v>en-US</v>
    <v>Map</v>
  </rv>
  <rv s="0">
    <v>536870912</v>
    <v>Obwalden</v>
    <v>ed77cee0-5e66-ea48-95ac-b4a7f4179920</v>
    <v>en-US</v>
    <v>Map</v>
  </rv>
  <rv s="0">
    <v>536870912</v>
    <v>Canton of St. Gallen</v>
    <v>2c40a905-a53f-03e5-6ae8-ff0f2d23e1a1</v>
    <v>en-US</v>
    <v>Map</v>
  </rv>
  <rv s="0">
    <v>536870912</v>
    <v>Canton of Schaffhausen</v>
    <v>93019ae6-ba39-a502-0e6f-d0ea1311b868</v>
    <v>en-US</v>
    <v>Map</v>
  </rv>
  <rv s="0">
    <v>536870912</v>
    <v>Canton of Schwyz</v>
    <v>ff0399f7-2e79-eb3f-0618-78c79708ac42</v>
    <v>en-US</v>
    <v>Map</v>
  </rv>
  <rv s="0">
    <v>536870912</v>
    <v>Canton of Solothurn</v>
    <v>768c0474-5479-b9c8-75f8-f82efb8f0dde</v>
    <v>en-US</v>
    <v>Map</v>
  </rv>
  <rv s="0">
    <v>536870912</v>
    <v>Ticino</v>
    <v>b6c6799b-da2f-f3c7-c738-32ae5b148d64</v>
    <v>en-US</v>
    <v>Map</v>
  </rv>
  <rv s="0">
    <v>536870912</v>
    <v>Thurgau</v>
    <v>8065557e-7c96-3a5b-def2-3f06cf28b35d</v>
    <v>en-US</v>
    <v>Map</v>
  </rv>
  <rv s="0">
    <v>536870912</v>
    <v>Canton of Uri</v>
    <v>bd769763-fa18-cb72-13b9-1fc2356e69e2</v>
    <v>en-US</v>
    <v>Map</v>
  </rv>
  <rv s="0">
    <v>536870912</v>
    <v>Valais</v>
    <v>8f4a9c7f-1eaf-8f68-e219-aa3807fe0383</v>
    <v>en-US</v>
    <v>Map</v>
  </rv>
  <rv s="0">
    <v>536870912</v>
    <v>Vaud</v>
    <v>a705603f-d616-d617-8e28-389ba87a66fc</v>
    <v>en-US</v>
    <v>Map</v>
  </rv>
  <rv s="0">
    <v>536870912</v>
    <v>Canton of Zug</v>
    <v>e87417bb-ca41-7e6d-69d0-7a8484553a9d</v>
    <v>en-US</v>
    <v>Map</v>
  </rv>
  <rv s="0">
    <v>536870912</v>
    <v>Canton of Zurich</v>
    <v>91f44f19-7d2e-687e-1899-8b1d22d4a46b</v>
    <v>en-US</v>
    <v>Map</v>
  </rv>
  <rv s="3">
    <v>10</v>
  </rv>
  <rv s="1">
    <fb>0.10080933835403399</fb>
    <v>23</v>
  </rv>
  <rv s="3">
    <v>11</v>
  </rv>
  <rv s="1">
    <fb>0.28800000000000003</fb>
    <v>23</v>
  </rv>
  <rv s="1">
    <fb>4.5809998512268101E-2</fb>
    <v>31</v>
  </rv>
  <rv s="1">
    <fb>6332428</fb>
    <v>24</v>
  </rv>
  <rv s="5">
    <v>#VALUE!</v>
    <v>en-US</v>
    <v>c10c98b9-afcd-84bf-c5c8-4220fc76a2e3</v>
    <v>536870912</v>
    <v>1</v>
    <v>43</v>
    <v>17</v>
    <v>Switzerland</v>
    <v>19</v>
    <v>20</v>
    <v>Map</v>
    <v>21</v>
    <v>44</v>
    <v>CH</v>
    <v>172</v>
    <v>173</v>
    <v>174</v>
    <v>175</v>
    <v>176</v>
    <v>177</v>
    <v>178</v>
    <v>179</v>
    <v>180</v>
    <v>CHF</v>
    <v>Switzerland, officially the Swiss Confederation, is a landlocked country located in west-central Europe. It is bordered by Italy to the south, France to the west, Germany to the north, and Austria and Liechtenstein to the east. Switzerland is ...</v>
    <v>181</v>
    <v>182</v>
    <v>183</v>
    <v>184</v>
    <v>185</v>
    <v>186</v>
    <v>187</v>
    <v>188</v>
    <v>189</v>
    <v>190</v>
    <v>191</v>
    <v>199</v>
    <v>200</v>
    <v>201</v>
    <v>202</v>
    <v>203</v>
    <v>Switzerland</v>
    <v>Swiss Psalm</v>
    <v>204</v>
    <v>Confoederatio Helvetica</v>
    <v>205</v>
    <v>206</v>
    <v>207</v>
    <v>208</v>
    <v>209</v>
    <v>210</v>
    <v>211</v>
    <v>212</v>
    <v>213</v>
    <v>214</v>
    <v>215</v>
    <v>241</v>
    <v>242</v>
    <v>243</v>
    <v>244</v>
    <v>245</v>
    <v>Switzerland</v>
    <v>246</v>
    <v>mdp/vdpid/223</v>
  </rv>
  <rv s="0">
    <v>536870912</v>
    <v>England</v>
    <v>280d39e8-7217-6863-6980-a8c20c211c89</v>
    <v>en-US</v>
    <v>Map</v>
  </rv>
  <rv s="1">
    <fb>130278</fb>
    <v>24</v>
  </rv>
  <rv s="0">
    <v>536870912</v>
    <v>London</v>
    <v>8e0ba7b6-4225-fa8a-6369-1b5294e602a5</v>
    <v>en-US</v>
    <v>Map</v>
  </rv>
  <rv s="0">
    <v>536870912</v>
    <v>United Kingdom</v>
    <v>b1a5155a-6bb2-4646-8f7c-3e6b3a53c831</v>
    <v>en-US</v>
    <v>Map</v>
  </rv>
  <rv s="1">
    <fb>22063368</fb>
    <v>24</v>
  </rv>
  <rv s="1">
    <fb>22976066</fb>
    <v>24</v>
  </rv>
  <rv s="2">
    <v>3</v>
    <v>21</v>
    <v>45</v>
    <v>7</v>
    <v>0</v>
    <v>Image of England</v>
  </rv>
  <rv s="0">
    <v>805306368</v>
    <v>Charles III (Monarch)</v>
    <v>afc6f6a9-5b55-9178-3e6f-2c8b6d16ee9c</v>
    <v>en-US</v>
    <v>Generic</v>
  </rv>
  <rv s="3">
    <v>12</v>
  </rv>
  <rv s="4">
    <v>https://www.bing.com/search?q=england&amp;form=skydnc</v>
    <v>Learn more on Bing</v>
  </rv>
  <rv s="1">
    <fb>2.4</fb>
    <v>25</v>
  </rv>
  <rv s="1">
    <fb>57106398</fb>
    <v>24</v>
  </rv>
  <rv s="3">
    <v>13</v>
  </rv>
  <rv s="7">
    <v>#VALUE!</v>
    <v>en-US</v>
    <v>280d39e8-7217-6863-6980-a8c20c211c89</v>
    <v>536870912</v>
    <v>1</v>
    <v>48</v>
    <v>49</v>
    <v>England</v>
    <v>19</v>
    <v>20</v>
    <v>Map</v>
    <v>21</v>
    <v>50</v>
    <v>GB-ENG</v>
    <v>249</v>
    <v>250</v>
    <v>251</v>
    <v>England is a country that is part of the United Kingdom. It is located on the island of Great Britain, of which it covers about 62%, and more than 100 smaller adjacent islands. It shares a land border with Scotland to the north and another land ...</v>
    <v>252</v>
    <v>253</v>
    <v>254</v>
    <v>250</v>
    <v>256</v>
    <v>257</v>
    <v>England</v>
    <v>97</v>
    <v>258</v>
    <v>259</v>
    <v>260</v>
    <v>England</v>
    <v>mdp/vdpid/10270</v>
  </rv>
  <rv s="0">
    <v>536870912</v>
    <v>Germany</v>
    <v>75c62d8e-1449-4e4d-b188-d9e88f878dd9</v>
    <v>en-US</v>
    <v>Map</v>
  </rv>
  <rv s="1">
    <fb>0.47678612319670299</fb>
    <v>23</v>
  </rv>
  <rv s="1">
    <fb>357587.77</fb>
    <v>24</v>
  </rv>
  <rv s="1">
    <fb>180000</fb>
    <v>24</v>
  </rv>
  <rv s="1">
    <fb>9.5</fb>
    <v>25</v>
  </rv>
  <rv s="1">
    <fb>49</fb>
    <v>26</v>
  </rv>
  <rv s="0">
    <v>536870912</v>
    <v>Berlin</v>
    <v>42784943-7c23-7672-5527-06f89b965cdf</v>
    <v>en-US</v>
    <v>Map</v>
  </rv>
  <rv s="1">
    <fb>727972.84</fb>
    <v>24</v>
  </rv>
  <rv s="1">
    <fb>112.854887342124</fb>
    <v>27</v>
  </rv>
  <rv s="1">
    <fb>1.4456670146976E-2</fb>
    <v>23</v>
  </rv>
  <rv s="1">
    <fb>7035.4829747167596</fb>
    <v>24</v>
  </rv>
  <rv s="1">
    <fb>1.56</fb>
    <v>25</v>
  </rv>
  <rv s="1">
    <fb>0.326912067781085</fb>
    <v>23</v>
  </rv>
  <rv s="1">
    <fb>78.862551056754995</fb>
    <v>28</v>
  </rv>
  <rv s="1">
    <fb>1.39</fb>
    <v>29</v>
  </rv>
  <rv s="1">
    <fb>3845630030823.52</fb>
    <v>30</v>
  </rv>
  <rv s="1">
    <fb>1.0402236</fb>
    <v>23</v>
  </rv>
  <rv s="1">
    <fb>0.70246649999999999</fb>
    <v>23</v>
  </rv>
  <rv s="2">
    <v>4</v>
    <v>21</v>
    <v>52</v>
    <v>7</v>
    <v>0</v>
    <v>Image of Germany</v>
  </rv>
  <rv s="1">
    <fb>3.1</fb>
    <v>28</v>
  </rv>
  <rv s="0">
    <v>805306368</v>
    <v>Frank-Walter Steinmeier (President)</v>
    <v>a6d595f9-116c-57de-2b35-48e9bde9f83d</v>
    <v>en-US</v>
    <v>Generic</v>
  </rv>
  <rv s="0">
    <v>805306368</v>
    <v>Olaf Scholz (Chancellor)</v>
    <v>d327207b-5560-1fae-17a8-4bc95203ea8e</v>
    <v>en-US</v>
    <v>Generic</v>
  </rv>
  <rv s="3">
    <v>14</v>
  </rv>
  <rv s="4">
    <v>https://www.bing.com/search?q=germany&amp;form=skydnc</v>
    <v>Learn more on Bing</v>
  </rv>
  <rv s="1">
    <fb>80.892682926829295</fb>
    <v>28</v>
  </rv>
  <rv s="1">
    <fb>2098173930000</fb>
    <v>30</v>
  </rv>
  <rv s="1">
    <fb>7</fb>
    <v>28</v>
  </rv>
  <rv s="1">
    <fb>9.99</fb>
    <v>29</v>
  </rv>
  <rv s="3">
    <v>15</v>
  </rv>
  <rv s="1">
    <fb>0.12528421940000001</fb>
    <v>23</v>
  </rv>
  <rv s="1">
    <fb>4.2488000000000001</fb>
    <v>25</v>
  </rv>
  <rv s="1">
    <fb>84079811</fb>
    <v>24</v>
  </rv>
  <rv s="1">
    <fb>0.22800000000000001</fb>
    <v>23</v>
  </rv>
  <rv s="1">
    <fb>0.24600000000000002</fb>
    <v>23</v>
  </rv>
  <rv s="1">
    <fb>0.39600000000000002</fb>
    <v>23</v>
  </rv>
  <rv s="1">
    <fb>2.8999999999999998E-2</fb>
    <v>23</v>
  </rv>
  <rv s="1">
    <fb>7.5999999999999998E-2</fb>
    <v>23</v>
  </rv>
  <rv s="1">
    <fb>0.128</fb>
    <v>23</v>
  </rv>
  <rv s="1">
    <fb>0.17100000000000001</fb>
    <v>23</v>
  </rv>
  <rv s="1">
    <fb>0.60811000823974604</fb>
    <v>23</v>
  </rv>
  <rv s="0">
    <v>536870912</v>
    <v>Baden-Württemberg</v>
    <v>e4767d1d-15fd-a8bd-1fcd-f8214d3c189f</v>
    <v>en-US</v>
    <v>Map</v>
  </rv>
  <rv s="0">
    <v>536870912</v>
    <v>Bavaria</v>
    <v>e4f7e69f-e1bc-189a-d23d-b2ecee6a88d5</v>
    <v>en-US</v>
    <v>Map</v>
  </rv>
  <rv s="0">
    <v>536870912</v>
    <v>Bremen</v>
    <v>70a6262d-6ded-6a1a-8a3d-e24538d50a05</v>
    <v>en-US</v>
    <v>Map</v>
  </rv>
  <rv s="0">
    <v>536870912</v>
    <v>Hamburg</v>
    <v>0937ec8c-54f7-94c7-d7b8-0ea8c6cfce6f</v>
    <v>en-US</v>
    <v>Map</v>
  </rv>
  <rv s="0">
    <v>536870912</v>
    <v>Mecklenburg-Vorpommern</v>
    <v>b0adc1b4-6fe2-3ad0-81e1-78c9ba53cedb</v>
    <v>en-US</v>
    <v>Map</v>
  </rv>
  <rv s="0">
    <v>536870912</v>
    <v>Lower Saxony</v>
    <v>c91589e2-9db8-e9f2-b60d-1000c3502bc2</v>
    <v>en-US</v>
    <v>Map</v>
  </rv>
  <rv s="0">
    <v>536870912</v>
    <v>North Rhine-Westphalia</v>
    <v>7192ac29-308b-9018-2da7-1d16b5afb233</v>
    <v>en-US</v>
    <v>Map</v>
  </rv>
  <rv s="0">
    <v>536870912</v>
    <v>Rhineland-Palatinate</v>
    <v>b2634da1-26f3-4709-d63d-9f9489a33d9c</v>
    <v>en-US</v>
    <v>Map</v>
  </rv>
  <rv s="0">
    <v>536870912</v>
    <v>Saarland</v>
    <v>077b3058-0078-d492-aee0-52b8d21ee39e</v>
    <v>en-US</v>
    <v>Map</v>
  </rv>
  <rv s="0">
    <v>536870912</v>
    <v>Saxony</v>
    <v>db04ed86-d227-952f-dbae-2881e92d2d0a</v>
    <v>en-US</v>
    <v>Map</v>
  </rv>
  <rv s="0">
    <v>536870912</v>
    <v>Saxony-Anhalt</v>
    <v>6af91c75-020d-7d63-0e2d-ab73f9f73280</v>
    <v>en-US</v>
    <v>Map</v>
  </rv>
  <rv s="0">
    <v>536870912</v>
    <v>Schleswig-Holstein</v>
    <v>6dde426c-96c7-18bd-f4e1-b41b7575557a</v>
    <v>en-US</v>
    <v>Map</v>
  </rv>
  <rv s="0">
    <v>536870912</v>
    <v>Brandenburg</v>
    <v>c841173c-24ae-1249-8be1-c2ff2ec02111</v>
    <v>en-US</v>
    <v>Map</v>
  </rv>
  <rv s="0">
    <v>536870912</v>
    <v>Hesse</v>
    <v>90fbe078-3753-40db-ff12-40aa58e76c5f</v>
    <v>en-US</v>
    <v>Map</v>
  </rv>
  <rv s="3">
    <v>16</v>
  </rv>
  <rv s="1">
    <fb>0.11505903952014901</fb>
    <v>23</v>
  </rv>
  <rv s="1">
    <fb>0.48799999999999999</fb>
    <v>23</v>
  </rv>
  <rv s="1">
    <fb>3.0429999828338602E-2</fb>
    <v>31</v>
  </rv>
  <rv s="1">
    <fb>64324835</fb>
    <v>24</v>
  </rv>
  <rv s="6">
    <v>#VALUE!</v>
    <v>en-US</v>
    <v>75c62d8e-1449-4e4d-b188-d9e88f878dd9</v>
    <v>536870912</v>
    <v>1</v>
    <v>55</v>
    <v>37</v>
    <v>Germany</v>
    <v>19</v>
    <v>20</v>
    <v>Map</v>
    <v>21</v>
    <v>56</v>
    <v>DE</v>
    <v>263</v>
    <v>264</v>
    <v>265</v>
    <v>266</v>
    <v>267</v>
    <v>268</v>
    <v>269</v>
    <v>270</v>
    <v>271</v>
    <v>EUR</v>
    <v>Germany, officially the Federal Republic of Germany, is a country in Central Europe. It lies between the Baltic and North Sea to the north and the Alps to the south. Its sixteen constituent states have a total population of over 82 million in an ...</v>
    <v>272</v>
    <v>273</v>
    <v>274</v>
    <v>275</v>
    <v>276</v>
    <v>277</v>
    <v>278</v>
    <v>279</v>
    <v>280</v>
    <v>281</v>
    <v>268</v>
    <v>284</v>
    <v>285</v>
    <v>286</v>
    <v>287</v>
    <v>288</v>
    <v>289</v>
    <v>Germany</v>
    <v>National Anthem of Germany</v>
    <v>290</v>
    <v>Bundesrepublik Deutschland</v>
    <v>291</v>
    <v>292</v>
    <v>293</v>
    <v>294</v>
    <v>295</v>
    <v>296</v>
    <v>297</v>
    <v>298</v>
    <v>299</v>
    <v>300</v>
    <v>301</v>
    <v>316</v>
    <v>317</v>
    <v>61</v>
    <v>318</v>
    <v>319</v>
    <v>Germany</v>
    <v>320</v>
    <v>mdp/vdpid/94</v>
  </rv>
  <rv s="0">
    <v>536870912</v>
    <v>Israel</v>
    <v>1ffafed3-2b37-b871-c271-aa855d98449a</v>
    <v>en-US</v>
    <v>Map</v>
  </rv>
  <rv s="1">
    <fb>0.24584103512014799</fb>
    <v>23</v>
  </rv>
  <rv s="1">
    <fb>20770</fb>
    <v>24</v>
  </rv>
  <rv s="1">
    <fb>178000</fb>
    <v>24</v>
  </rv>
  <rv s="1">
    <fb>20.8</fb>
    <v>25</v>
  </rv>
  <rv s="1">
    <fb>972</fb>
    <v>26</v>
  </rv>
  <rv s="0">
    <v>536870912</v>
    <v>Jerusalem</v>
    <v>f723d141-8609-b204-3b1d-30bfcbfb9dcb</v>
    <v>en-US</v>
    <v>Map</v>
  </rv>
  <rv s="1">
    <fb>65166.256999999998</fb>
    <v>24</v>
  </rv>
  <rv s="1">
    <fb>108.150134048257</fb>
    <v>27</v>
  </rv>
  <rv s="1">
    <fb>8.4159653362219401E-3</fb>
    <v>23</v>
  </rv>
  <rv s="1">
    <fb>6600.8982801222</fb>
    <v>24</v>
  </rv>
  <rv s="1">
    <fb>3.09</fb>
    <v>25</v>
  </rv>
  <rv s="1">
    <fb>7.7264323913235705E-2</fb>
    <v>23</v>
  </rv>
  <rv s="1">
    <fb>97.382124126026198</fb>
    <v>28</v>
  </rv>
  <rv s="1">
    <fb>1.57</fb>
    <v>29</v>
  </rv>
  <rv s="1">
    <fb>395098666121.61603</fb>
    <v>30</v>
  </rv>
  <rv s="1">
    <fb>1.0490112</fb>
    <v>23</v>
  </rv>
  <rv s="1">
    <fb>0.63354690000000002</fb>
    <v>23</v>
  </rv>
  <rv s="2">
    <v>5</v>
    <v>21</v>
    <v>58</v>
    <v>7</v>
    <v>0</v>
    <v>Image of Israel</v>
  </rv>
  <rv s="1">
    <fb>3</fb>
    <v>28</v>
  </rv>
  <rv s="0">
    <v>805306368</v>
    <v>Isaac Herzog (President)</v>
    <v>6ec2eb61-c901-7fbe-05ae-d176e780a498</v>
    <v>en-US</v>
    <v>Generic</v>
  </rv>
  <rv s="0">
    <v>805306368</v>
    <v>Benjamin Netanyahu (Prime minister)</v>
    <v>7ce1e366-2545-8063-de37-56de6515eb11</v>
    <v>en-US</v>
    <v>Generic</v>
  </rv>
  <rv s="0">
    <v>805306368</v>
    <v>Yitzhak Amit (Chief justice)</v>
    <v>a9aa79ed-3ba6-c4d9-960a-095feb7831ab</v>
    <v>en-US</v>
    <v>Generic</v>
  </rv>
  <rv s="3">
    <v>17</v>
  </rv>
  <rv s="4">
    <v>https://www.bing.com/search?q=israel&amp;form=skydnc</v>
    <v>Learn more on Bing</v>
  </rv>
  <rv s="1">
    <fb>82.802439024390296</fb>
    <v>28</v>
  </rv>
  <rv s="1">
    <fb>237371160000</fb>
    <v>30</v>
  </rv>
  <rv s="1">
    <fb>7.58</fb>
    <v>29</v>
  </rv>
  <rv s="3">
    <v>18</v>
  </rv>
  <rv s="1">
    <fb>0.24369154550000002</fb>
    <v>23</v>
  </rv>
  <rv s="1">
    <fb>4.6249000000000002</fb>
    <v>25</v>
  </rv>
  <rv s="1">
    <fb>9550600</fb>
    <v>24</v>
  </rv>
  <rv s="1">
    <fb>0.23600000000000002</fb>
    <v>23</v>
  </rv>
  <rv s="1">
    <fb>0.27699999999999997</fb>
    <v>23</v>
  </rv>
  <rv s="1">
    <fb>0.442</fb>
    <v>23</v>
  </rv>
  <rv s="1">
    <fb>0.106</fb>
    <v>23</v>
  </rv>
  <rv s="1">
    <fb>0.16399999999999998</fb>
    <v>23</v>
  </rv>
  <rv s="1">
    <fb>0.64041999816894501</fb>
    <v>23</v>
  </rv>
  <rv s="0">
    <v>536870912</v>
    <v>Jerusalem District</v>
    <v>dcd9b1e0-1b32-7e66-c4c1-f534cad85a11</v>
    <v>en-US</v>
    <v>Map</v>
  </rv>
  <rv s="0">
    <v>536870912</v>
    <v>Tel Aviv District</v>
    <v>d6015b27-4dd3-610b-2fbd-43bf89e90313</v>
    <v>en-US</v>
    <v>Map</v>
  </rv>
  <rv s="0">
    <v>536870912</v>
    <v>Central District</v>
    <v>b8c7175b-f887-8fa0-637f-e2e7e8ae8040</v>
    <v>en-US</v>
    <v>Map</v>
  </rv>
  <rv s="0">
    <v>536870912</v>
    <v>Haifa District</v>
    <v>dbc45f9b-a63f-a09b-d54c-697c99324074</v>
    <v>en-US</v>
    <v>Map</v>
  </rv>
  <rv s="0">
    <v>536870912</v>
    <v>Northern District</v>
    <v>22ac91a9-f743-acdf-4359-b436f384753b</v>
    <v>en-US</v>
    <v>Map</v>
  </rv>
  <rv s="0">
    <v>536870912</v>
    <v>Southern District</v>
    <v>970325e2-3c4e-8bc8-62a8-400202e79fc2</v>
    <v>en-US</v>
    <v>Map</v>
  </rv>
  <rv s="3">
    <v>19</v>
  </rv>
  <rv s="1">
    <fb>0.23067846531370401</fb>
    <v>23</v>
  </rv>
  <rv s="3">
    <v>20</v>
  </rv>
  <rv s="1">
    <fb>0.253</fb>
    <v>23</v>
  </rv>
  <rv s="1">
    <fb>3.8610000610351601E-2</fb>
    <v>31</v>
  </rv>
  <rv s="1">
    <fb>8374393</fb>
    <v>24</v>
  </rv>
  <rv s="6">
    <v>#VALUE!</v>
    <v>en-US</v>
    <v>1ffafed3-2b37-b871-c271-aa855d98449a</v>
    <v>536870912</v>
    <v>1</v>
    <v>61</v>
    <v>37</v>
    <v>Israel</v>
    <v>19</v>
    <v>20</v>
    <v>Map</v>
    <v>21</v>
    <v>62</v>
    <v>IL</v>
    <v>323</v>
    <v>324</v>
    <v>325</v>
    <v>326</v>
    <v>327</v>
    <v>328</v>
    <v>329</v>
    <v>330</v>
    <v>331</v>
    <v>ILS</v>
    <v>This page is subject to the extended confirmed restriction related to the Arab-Israeli conflict. Israel, officially the State of Israel, is a country in West Asia. It is situated in the Southern Levant of the Middle East; and shares borders with ...</v>
    <v>332</v>
    <v>333</v>
    <v>334</v>
    <v>335</v>
    <v>336</v>
    <v>337</v>
    <v>338</v>
    <v>339</v>
    <v>340</v>
    <v>341</v>
    <v>328</v>
    <v>345</v>
    <v>346</v>
    <v>347</v>
    <v>348</v>
    <v>341</v>
    <v>349</v>
    <v>Israel</v>
    <v>Hatikvah</v>
    <v>350</v>
    <v>ישראל</v>
    <v>351</v>
    <v>352</v>
    <v>353</v>
    <v>354</v>
    <v>355</v>
    <v>356</v>
    <v>34</v>
    <v>105</v>
    <v>357</v>
    <v>358</v>
    <v>359</v>
    <v>366</v>
    <v>367</v>
    <v>368</v>
    <v>369</v>
    <v>370</v>
    <v>Israel</v>
    <v>371</v>
    <v>mdp/vdpid/117</v>
  </rv>
  <rv s="0">
    <v>536870912</v>
    <v>Turkey</v>
    <v>fbfb6418-e8cf-0d18-8b81-28d0fcccda7c</v>
    <v>en-US</v>
    <v>Map</v>
  </rv>
  <rv s="1">
    <fb>0.49799254187076897</fb>
    <v>23</v>
  </rv>
  <rv s="1">
    <fb>783562</fb>
    <v>24</v>
  </rv>
  <rv s="1">
    <fb>512000</fb>
    <v>24</v>
  </rv>
  <rv s="1">
    <fb>16.027000000000001</fb>
    <v>25</v>
  </rv>
  <rv s="1">
    <fb>90</fb>
    <v>26</v>
  </rv>
  <rv s="0">
    <v>536870912</v>
    <v>Ankara</v>
    <v>85c37289-d0cf-bf9c-89e0-a375b7d3c4e7</v>
    <v>en-US</v>
    <v>Map</v>
  </rv>
  <rv s="1">
    <fb>372724.88099999999</fb>
    <v>24</v>
  </rv>
  <rv s="1">
    <fb>234.437126307922</fb>
    <v>27</v>
  </rv>
  <rv s="1">
    <fb>0.151768215720023</fb>
    <v>23</v>
  </rv>
  <rv s="1">
    <fb>2847.1263826231798</fb>
    <v>24</v>
  </rv>
  <rv s="1">
    <fb>2.069</fb>
    <v>25</v>
  </rv>
  <rv s="1">
    <fb>0.15354651443713199</fb>
    <v>23</v>
  </rv>
  <rv s="1">
    <fb>86.843187660707997</fb>
    <v>28</v>
  </rv>
  <rv s="1">
    <fb>1.42</fb>
    <v>29</v>
  </rv>
  <rv s="1">
    <fb>754411708202.61597</fb>
    <v>30</v>
  </rv>
  <rv s="1">
    <fb>0.93154979999999998</fb>
    <v>23</v>
  </rv>
  <rv s="1">
    <fb>0.2386259</fb>
    <v>23</v>
  </rv>
  <rv s="2">
    <v>6</v>
    <v>21</v>
    <v>64</v>
    <v>7</v>
    <v>0</v>
    <v>Image of Turkey</v>
  </rv>
  <rv s="1">
    <fb>9.1</fb>
    <v>28</v>
  </rv>
  <rv s="0">
    <v>536870912</v>
    <v>Istanbul</v>
    <v>fda0585c-e197-df02-9869-433da5f8d140</v>
    <v>en-US</v>
    <v>Map</v>
  </rv>
  <rv s="0">
    <v>805306368</v>
    <v>Recep Tayyip Erdoğan (President)</v>
    <v>f21eb85d-34a7-cfce-c58a-9ef2caf64671</v>
    <v>en-US</v>
    <v>Generic</v>
  </rv>
  <rv s="0">
    <v>805306368</v>
    <v>Cevdet Yılmaz (Vice president)</v>
    <v>af91fb6e-6da4-9c52-90f9-0b6528a5ec03</v>
    <v>en-US</v>
    <v>Generic</v>
  </rv>
  <rv s="0">
    <v>805306368</v>
    <v>Kadir Özkaya (Chief justice)</v>
    <v>3a615135-4ad8-579e-206c-5d50e9aa366a</v>
    <v>en-US</v>
    <v>Generic</v>
  </rv>
  <rv s="3">
    <v>21</v>
  </rv>
  <rv s="4">
    <v>https://www.bing.com/search?q=turkey&amp;form=skydnc</v>
    <v>Learn more on Bing</v>
  </rv>
  <rv s="1">
    <fb>77.436999999999998</fb>
    <v>28</v>
  </rv>
  <rv s="1">
    <fb>184966060000</fb>
    <v>30</v>
  </rv>
  <rv s="1">
    <fb>17</fb>
    <v>28</v>
  </rv>
  <rv s="1">
    <fb>3.45</fb>
    <v>29</v>
  </rv>
  <rv s="3">
    <v>22</v>
  </rv>
  <rv s="1">
    <fb>0.16948329139999999</fb>
    <v>23</v>
  </rv>
  <rv s="1">
    <fb>1.8492</fb>
    <v>25</v>
  </rv>
  <rv s="1">
    <fb>85341241</fb>
    <v>24</v>
  </rv>
  <rv s="1">
    <fb>0.21100000000000002</fb>
    <v>23</v>
  </rv>
  <rv s="1">
    <fb>0.32600000000000001</fb>
    <v>23</v>
  </rv>
  <rv s="1">
    <fb>0.48499999999999999</fb>
    <v>23</v>
  </rv>
  <rv s="1">
    <fb>2.2000000000000002E-2</fb>
    <v>23</v>
  </rv>
  <rv s="1">
    <fb>5.7999999999999996E-2</fb>
    <v>23</v>
  </rv>
  <rv s="1">
    <fb>0.10099999999999999</fb>
    <v>23</v>
  </rv>
  <rv s="1">
    <fb>0.14499999999999999</fb>
    <v>23</v>
  </rv>
  <rv s="1">
    <fb>0.52828998565673801</fb>
    <v>23</v>
  </rv>
  <rv s="0">
    <v>536870912</v>
    <v>Adana Province</v>
    <v>165c9b43-6a79-db5c-7219-325686bd9700</v>
    <v>en-US</v>
    <v>Map</v>
  </rv>
  <rv s="0">
    <v>536870912</v>
    <v>Adıyaman Province</v>
    <v>855cf865-a95f-d57f-d14b-d8a01c0592a7</v>
    <v>en-US</v>
    <v>Map</v>
  </rv>
  <rv s="0">
    <v>536870912</v>
    <v>Afyonkarahisar Province</v>
    <v>084e2a26-12e8-4bc8-e44d-28ccfff05b42</v>
    <v>en-US</v>
    <v>Map</v>
  </rv>
  <rv s="0">
    <v>536870912</v>
    <v>Ağrı Province</v>
    <v>e02279d8-277c-c50b-1605-c56baca6063e</v>
    <v>en-US</v>
    <v>Map</v>
  </rv>
  <rv s="0">
    <v>536870912</v>
    <v>Amasya Province</v>
    <v>cc18e26e-109d-8f56-7a4f-c6274bf9b99c</v>
    <v>en-US</v>
    <v>Map</v>
  </rv>
  <rv s="0">
    <v>536870912</v>
    <v>Ankara Province</v>
    <v>4d2d62dd-3675-5693-ab16-c5f56814d654</v>
    <v>en-US</v>
    <v>Map</v>
  </rv>
  <rv s="0">
    <v>536870912</v>
    <v>Antalya Province</v>
    <v>587c167a-e948-0ae5-d37e-df27f8a66abc</v>
    <v>en-US</v>
    <v>Map</v>
  </rv>
  <rv s="0">
    <v>536870912</v>
    <v>Artvin Province</v>
    <v>98c6f465-c9e5-4892-6b40-65f91af6b631</v>
    <v>en-US</v>
    <v>Map</v>
  </rv>
  <rv s="0">
    <v>536870912</v>
    <v>Aydın Province</v>
    <v>cb3d0981-c59d-2d85-84fb-1ae261b238a7</v>
    <v>en-US</v>
    <v>Map</v>
  </rv>
  <rv s="0">
    <v>536870912</v>
    <v>Balıkesir Province</v>
    <v>b014e5e1-62ae-7b55-9609-fda4fe491964</v>
    <v>en-US</v>
    <v>Map</v>
  </rv>
  <rv s="0">
    <v>536870912</v>
    <v>Bilecik Province</v>
    <v>8ca0b002-5a15-15dd-5188-80ec8f8ed2d9</v>
    <v>en-US</v>
    <v>Map</v>
  </rv>
  <rv s="0">
    <v>536870912</v>
    <v>Bingöl Province</v>
    <v>10ff836a-bdbd-44b4-94e9-c8722cbd9fb8</v>
    <v>en-US</v>
    <v>Map</v>
  </rv>
  <rv s="0">
    <v>536870912</v>
    <v>Bitlis Province</v>
    <v>4f16e498-6063-4b1b-9ac1-bec6026acd6b</v>
    <v>en-US</v>
    <v>Map</v>
  </rv>
  <rv s="0">
    <v>536870912</v>
    <v>Bolu Province</v>
    <v>453d788e-f478-b00f-232c-b3c00555b863</v>
    <v>en-US</v>
    <v>Map</v>
  </rv>
  <rv s="0">
    <v>536870912</v>
    <v>Burdur Province</v>
    <v>70d559c6-b4b3-6141-5bc5-9ad815fa655a</v>
    <v>en-US</v>
    <v>Map</v>
  </rv>
  <rv s="0">
    <v>536870912</v>
    <v>Bursa Province</v>
    <v>c12c1d6b-e8f6-4eaf-ee4e-7958bdacfc7b</v>
    <v>en-US</v>
    <v>Map</v>
  </rv>
  <rv s="0">
    <v>536870912</v>
    <v>Çankırı Province</v>
    <v>1aed89ee-690d-e55a-1cd5-1a2c6683ea86</v>
    <v>en-US</v>
    <v>Map</v>
  </rv>
  <rv s="0">
    <v>536870912</v>
    <v>Çanakkale Province</v>
    <v>4db76560-ab4d-49c4-c8e7-4f73a0fa7ab9</v>
    <v>en-US</v>
    <v>Map</v>
  </rv>
  <rv s="0">
    <v>536870912</v>
    <v>Çorum Province</v>
    <v>1506a536-030f-6d72-9ee3-f59b2131734c</v>
    <v>en-US</v>
    <v>Map</v>
  </rv>
  <rv s="0">
    <v>536870912</v>
    <v>Denizli Province</v>
    <v>88d2965a-eef8-deca-0ec8-76cc543ab50d</v>
    <v>en-US</v>
    <v>Map</v>
  </rv>
  <rv s="0">
    <v>536870912</v>
    <v>Diyarbakır Province</v>
    <v>12b8cb72-be29-1cf6-de4d-60e448df036a</v>
    <v>en-US</v>
    <v>Map</v>
  </rv>
  <rv s="0">
    <v>536870912</v>
    <v>Düzce Province</v>
    <v>5d3dd9f1-8f88-4a6c-b065-c24ce552ef31</v>
    <v>en-US</v>
    <v>Map</v>
  </rv>
  <rv s="0">
    <v>536870912</v>
    <v>Edirne Province</v>
    <v>f0daead3-5c80-efbc-369f-d1ab3a6dc8b4</v>
    <v>en-US</v>
    <v>Map</v>
  </rv>
  <rv s="0">
    <v>536870912</v>
    <v>Elazığ Province</v>
    <v>2122aea0-b392-1445-ddaf-b278ba9f87ee</v>
    <v>en-US</v>
    <v>Map</v>
  </rv>
  <rv s="0">
    <v>536870912</v>
    <v>Erzincan Province</v>
    <v>2f6662bd-7e90-3693-c3c7-8a7c8807fb00</v>
    <v>en-US</v>
    <v>Map</v>
  </rv>
  <rv s="0">
    <v>536870912</v>
    <v>Erzurum Province</v>
    <v>01866a32-d9b1-dd86-228d-e56f4adf0cf1</v>
    <v>en-US</v>
    <v>Map</v>
  </rv>
  <rv s="0">
    <v>536870912</v>
    <v>Eskişehir Province</v>
    <v>47db0cad-86de-b13a-209a-10b6124cd564</v>
    <v>en-US</v>
    <v>Map</v>
  </rv>
  <rv s="0">
    <v>536870912</v>
    <v>Gaziantep Province</v>
    <v>f1482689-3585-0141-6070-b066119a08fb</v>
    <v>en-US</v>
    <v>Map</v>
  </rv>
  <rv s="0">
    <v>536870912</v>
    <v>Giresun Province</v>
    <v>2889cd47-4b36-37bb-04d4-df5b5184e171</v>
    <v>en-US</v>
    <v>Map</v>
  </rv>
  <rv s="0">
    <v>536870912</v>
    <v>Gümüşhane Province</v>
    <v>aed198db-94b5-ed02-7c09-9d96aadb3d6c</v>
    <v>en-US</v>
    <v>Map</v>
  </rv>
  <rv s="0">
    <v>536870912</v>
    <v>Hakkâri Province</v>
    <v>0cb801b8-2c6e-eb40-c17c-a1b963e86cde</v>
    <v>en-US</v>
    <v>Map</v>
  </rv>
  <rv s="0">
    <v>536870912</v>
    <v>Hatay Province</v>
    <v>fddcca0f-224b-914e-87d1-2883651173ce</v>
    <v>en-US</v>
    <v>Map</v>
  </rv>
  <rv s="0">
    <v>536870912</v>
    <v>Isparta Province</v>
    <v>71fa1532-0582-66aa-39bf-e3a06833cb3b</v>
    <v>en-US</v>
    <v>Map</v>
  </rv>
  <rv s="0">
    <v>536870912</v>
    <v>Mersin Province</v>
    <v>c341746a-b3c2-a92f-31b4-b17728f62a02</v>
    <v>en-US</v>
    <v>Map</v>
  </rv>
  <rv s="0">
    <v>536870912</v>
    <v>Istanbul Province</v>
    <v>aa3276af-e94f-620a-5fb3-4ee74dc3cf72</v>
    <v>en-US</v>
    <v>Map</v>
  </rv>
  <rv s="0">
    <v>536870912</v>
    <v>İzmir Province</v>
    <v>e1b979ad-2537-f1c3-fa25-d697064ad3b5</v>
    <v>en-US</v>
    <v>Map</v>
  </rv>
  <rv s="0">
    <v>536870912</v>
    <v>Kars Province</v>
    <v>836bc829-af6c-b635-a753-3f80169778f6</v>
    <v>en-US</v>
    <v>Map</v>
  </rv>
  <rv s="0">
    <v>536870912</v>
    <v>Kastamonu Province</v>
    <v>df94dcd0-c282-be5c-fabb-f025a16a5a42</v>
    <v>en-US</v>
    <v>Map</v>
  </rv>
  <rv s="0">
    <v>536870912</v>
    <v>Kayseri Province</v>
    <v>9fc99e5c-e6c0-9dbd-e980-989451b70f34</v>
    <v>en-US</v>
    <v>Map</v>
  </rv>
  <rv s="0">
    <v>536870912</v>
    <v>Kırklareli Province</v>
    <v>4da2d7c3-fbfe-176e-501d-855e2a122280</v>
    <v>en-US</v>
    <v>Map</v>
  </rv>
  <rv s="0">
    <v>536870912</v>
    <v>Kırşehir Province</v>
    <v>214c2df7-9c5e-adb8-024d-1cad8e4ccd37</v>
    <v>en-US</v>
    <v>Map</v>
  </rv>
  <rv s="0">
    <v>536870912</v>
    <v>Kocaeli Province</v>
    <v>d3bd1534-20dc-a0df-a2c9-36b0eb0912c1</v>
    <v>en-US</v>
    <v>Map</v>
  </rv>
  <rv s="0">
    <v>536870912</v>
    <v>Konya Province</v>
    <v>a01c56c9-d3fb-ac13-8a71-93db8c55474b</v>
    <v>en-US</v>
    <v>Map</v>
  </rv>
  <rv s="0">
    <v>536870912</v>
    <v>Kütahya Province</v>
    <v>8541ec9d-1054-7976-26d5-9eefdb011fee</v>
    <v>en-US</v>
    <v>Map</v>
  </rv>
  <rv s="0">
    <v>536870912</v>
    <v>Malatya Province</v>
    <v>5c83e762-87ba-c1e8-b224-83a3e16fdc65</v>
    <v>en-US</v>
    <v>Map</v>
  </rv>
  <rv s="0">
    <v>536870912</v>
    <v>Manisa Province</v>
    <v>10f37388-45f4-be0c-4ea8-4b86ce0be5a6</v>
    <v>en-US</v>
    <v>Map</v>
  </rv>
  <rv s="0">
    <v>536870912</v>
    <v>Kahramanmaraş Province</v>
    <v>f63d4a34-ee39-abc7-9291-01617eb0f4cc</v>
    <v>en-US</v>
    <v>Map</v>
  </rv>
  <rv s="0">
    <v>536870912</v>
    <v>Mardin Province</v>
    <v>fa6857dd-5d0d-43a8-667d-fb037dec8eca</v>
    <v>en-US</v>
    <v>Map</v>
  </rv>
  <rv s="0">
    <v>536870912</v>
    <v>Muğla Province</v>
    <v>ba66fd86-d4a9-22ac-57c0-778bd41da0ca</v>
    <v>en-US</v>
    <v>Map</v>
  </rv>
  <rv s="0">
    <v>536870912</v>
    <v>Muş Province</v>
    <v>4df7fbea-9f00-38fd-c8ca-6181747e0a17</v>
    <v>en-US</v>
    <v>Map</v>
  </rv>
  <rv s="0">
    <v>536870912</v>
    <v>Nevşehir Province</v>
    <v>65973d79-2f88-10d4-6e47-2a6fdc3f4eea</v>
    <v>en-US</v>
    <v>Map</v>
  </rv>
  <rv s="0">
    <v>536870912</v>
    <v>Niğde Province</v>
    <v>02801ccd-3926-32c4-1773-63f7a5c1044a</v>
    <v>en-US</v>
    <v>Map</v>
  </rv>
  <rv s="0">
    <v>536870912</v>
    <v>Ordu Province</v>
    <v>4d4a68fb-2fa4-4a92-7d4e-3837d34e9342</v>
    <v>en-US</v>
    <v>Map</v>
  </rv>
  <rv s="0">
    <v>536870912</v>
    <v>Rize Province</v>
    <v>72c2af94-7c88-720b-cb84-e74549314d0e</v>
    <v>en-US</v>
    <v>Map</v>
  </rv>
  <rv s="0">
    <v>536870912</v>
    <v>Sakarya Province</v>
    <v>7ebe894a-2b67-c535-acbb-2bdaa1184732</v>
    <v>en-US</v>
    <v>Map</v>
  </rv>
  <rv s="0">
    <v>536870912</v>
    <v>Samsun Province</v>
    <v>8c4e990a-62e7-1da2-28fa-bd0bf3fc397c</v>
    <v>en-US</v>
    <v>Map</v>
  </rv>
  <rv s="0">
    <v>536870912</v>
    <v>Siirt Province</v>
    <v>5490ed79-ab84-df78-c6f2-810d9bb2614b</v>
    <v>en-US</v>
    <v>Map</v>
  </rv>
  <rv s="0">
    <v>536870912</v>
    <v>Sinop Province</v>
    <v>b9e74088-f822-fd19-c8b8-e311ddda29a5</v>
    <v>en-US</v>
    <v>Map</v>
  </rv>
  <rv s="0">
    <v>536870912</v>
    <v>Sivas Province</v>
    <v>0aeac0b1-43d7-c278-de16-15b0fb9fd27a</v>
    <v>en-US</v>
    <v>Map</v>
  </rv>
  <rv s="0">
    <v>536870912</v>
    <v>Tekirdağ Province</v>
    <v>bd5368fb-d1b8-4a96-b634-985d3089515d</v>
    <v>en-US</v>
    <v>Map</v>
  </rv>
  <rv s="0">
    <v>536870912</v>
    <v>Tokat Province</v>
    <v>8d336435-bb4e-154b-2b3d-bc7c79381e19</v>
    <v>en-US</v>
    <v>Map</v>
  </rv>
  <rv s="0">
    <v>536870912</v>
    <v>Trabzon Province</v>
    <v>26d72493-e6e0-8391-d7eb-8b7032399dce</v>
    <v>en-US</v>
    <v>Map</v>
  </rv>
  <rv s="0">
    <v>536870912</v>
    <v>Tunceli Province</v>
    <v>116c4083-d7f5-5473-a24e-38ca9bbe6b02</v>
    <v>en-US</v>
    <v>Map</v>
  </rv>
  <rv s="0">
    <v>536870912</v>
    <v>Şanlıurfa Province</v>
    <v>8357d93c-256b-62a5-5bde-56fa0bc45f01</v>
    <v>en-US</v>
    <v>Map</v>
  </rv>
  <rv s="0">
    <v>536870912</v>
    <v>Uşak Province</v>
    <v>122cbd30-fc4b-cc92-4b05-8b9f07bd9a42</v>
    <v>en-US</v>
    <v>Map</v>
  </rv>
  <rv s="0">
    <v>536870912</v>
    <v>Van Province</v>
    <v>6189c8a3-7d17-4329-919d-ca71576f7001</v>
    <v>en-US</v>
    <v>Map</v>
  </rv>
  <rv s="0">
    <v>536870912</v>
    <v>Yozgat Province</v>
    <v>0c70abd6-4b3a-bafe-cca0-47c3c0b5207c</v>
    <v>en-US</v>
    <v>Map</v>
  </rv>
  <rv s="0">
    <v>536870912</v>
    <v>Zonguldak Province</v>
    <v>f15aed49-7932-e29c-3822-1cdd73b6309e</v>
    <v>en-US</v>
    <v>Map</v>
  </rv>
  <rv s="0">
    <v>536870912</v>
    <v>Aksaray Province</v>
    <v>81d2c9ee-3ec0-b0b7-611e-b5c639377d08</v>
    <v>en-US</v>
    <v>Map</v>
  </rv>
  <rv s="0">
    <v>536870912</v>
    <v>Bayburt Province</v>
    <v>78b7d282-727e-0596-becd-d71f66061a80</v>
    <v>en-US</v>
    <v>Map</v>
  </rv>
  <rv s="0">
    <v>536870912</v>
    <v>Karaman Province</v>
    <v>7d9ce050-bb20-8bbc-a1b4-1437c3553ebc</v>
    <v>en-US</v>
    <v>Map</v>
  </rv>
  <rv s="0">
    <v>536870912</v>
    <v>Kırıkkale Province</v>
    <v>a4c29c36-f0cd-5129-a03c-8859a5b31089</v>
    <v>en-US</v>
    <v>Map</v>
  </rv>
  <rv s="0">
    <v>536870912</v>
    <v>Batman Province</v>
    <v>62e638c6-38ee-e10e-0af1-d6579e7f08f6</v>
    <v>en-US</v>
    <v>Map</v>
  </rv>
  <rv s="0">
    <v>536870912</v>
    <v>Şırnak Province</v>
    <v>466847c5-4091-0032-b3df-5b8881f5e9bc</v>
    <v>en-US</v>
    <v>Map</v>
  </rv>
  <rv s="0">
    <v>536870912</v>
    <v>Bartın Province</v>
    <v>08decd5f-ab51-292a-67f0-6791470aaeca</v>
    <v>en-US</v>
    <v>Map</v>
  </rv>
  <rv s="0">
    <v>536870912</v>
    <v>Ardahan Province</v>
    <v>48344073-852b-85c4-c321-585f945a4ed9</v>
    <v>en-US</v>
    <v>Map</v>
  </rv>
  <rv s="0">
    <v>536870912</v>
    <v>Iğdır Province</v>
    <v>11552ebc-e31a-3666-c967-038d03236735</v>
    <v>en-US</v>
    <v>Map</v>
  </rv>
  <rv s="0">
    <v>536870912</v>
    <v>Yalova Province</v>
    <v>57683b96-e4ee-b046-126a-cfacf116feea</v>
    <v>en-US</v>
    <v>Map</v>
  </rv>
  <rv s="0">
    <v>536870912</v>
    <v>Karabük Province</v>
    <v>37c4dec2-a540-0bac-3662-01c63c2d9be4</v>
    <v>en-US</v>
    <v>Map</v>
  </rv>
  <rv s="0">
    <v>536870912</v>
    <v>Kilis Province</v>
    <v>61d19aee-be4d-6c41-e22d-e3aa79c91850</v>
    <v>en-US</v>
    <v>Map</v>
  </rv>
  <rv s="0">
    <v>536870912</v>
    <v>Osmaniye Province</v>
    <v>51d1cb5f-1f55-7a57-518f-80a94efdb5f7</v>
    <v>en-US</v>
    <v>Map</v>
  </rv>
  <rv s="3">
    <v>23</v>
  </rv>
  <rv s="1">
    <fb>0.178640331232954</fb>
    <v>23</v>
  </rv>
  <rv s="3">
    <v>24</v>
  </rv>
  <rv s="1">
    <fb>0.42299999999999999</fb>
    <v>23</v>
  </rv>
  <rv s="1">
    <fb>0.134899997711182</fb>
    <v>31</v>
  </rv>
  <rv s="1">
    <fb>63097818</fb>
    <v>24</v>
  </rv>
  <rv s="6">
    <v>#VALUE!</v>
    <v>en-US</v>
    <v>fbfb6418-e8cf-0d18-8b81-28d0fcccda7c</v>
    <v>536870912</v>
    <v>1</v>
    <v>67</v>
    <v>37</v>
    <v>Turkey</v>
    <v>19</v>
    <v>20</v>
    <v>Map</v>
    <v>21</v>
    <v>68</v>
    <v>TR</v>
    <v>374</v>
    <v>375</v>
    <v>376</v>
    <v>377</v>
    <v>378</v>
    <v>379</v>
    <v>380</v>
    <v>381</v>
    <v>382</v>
    <v>TRL</v>
    <v>Turkey, officially the Republic of Türkiye, is a country mainly located in Anatolia in West Asia, with a relatively small part called East Thrace in Southeast Europe. It borders the Black Sea to the north; Georgia, Armenia, Azerbaijan, and Iran ...</v>
    <v>383</v>
    <v>384</v>
    <v>385</v>
    <v>386</v>
    <v>387</v>
    <v>388</v>
    <v>389</v>
    <v>390</v>
    <v>391</v>
    <v>392</v>
    <v>393</v>
    <v>397</v>
    <v>398</v>
    <v>399</v>
    <v>400</v>
    <v>401</v>
    <v>402</v>
    <v>Turkey</v>
    <v>İstiklal Marşı</v>
    <v>403</v>
    <v>Türkiye Cumhuriyeti</v>
    <v>404</v>
    <v>405</v>
    <v>406</v>
    <v>407</v>
    <v>408</v>
    <v>409</v>
    <v>410</v>
    <v>411</v>
    <v>412</v>
    <v>413</v>
    <v>414</v>
    <v>496</v>
    <v>497</v>
    <v>498</v>
    <v>499</v>
    <v>500</v>
    <v>Turkey</v>
    <v>501</v>
    <v>mdp/vdpid/235</v>
  </rv>
  <rv s="0">
    <v>536870912</v>
    <v>China</v>
    <v>5fcc3d97-0cf2-94e5-6dad-cd70e387bd69</v>
    <v>en-US</v>
    <v>Map</v>
  </rv>
  <rv s="1">
    <fb>0.56212313103349798</fb>
    <v>23</v>
  </rv>
  <rv s="1">
    <fb>9596961</fb>
    <v>24</v>
  </rv>
  <rv s="1">
    <fb>2695000</fb>
    <v>24</v>
  </rv>
  <rv s="1">
    <fb>10.9</fb>
    <v>25</v>
  </rv>
  <rv s="1">
    <fb>86</fb>
    <v>26</v>
  </rv>
  <rv s="0">
    <v>536870912</v>
    <v>Beijing</v>
    <v>e43bc499-902a-5deb-aced-aa4a247e6822</v>
    <v>en-US</v>
    <v>Map</v>
  </rv>
  <rv s="1">
    <fb>9893037.9519999996</fb>
    <v>24</v>
  </rv>
  <rv s="1">
    <fb>125.083155733959</fb>
    <v>27</v>
  </rv>
  <rv s="1">
    <fb>2.8992357992594101E-2</fb>
    <v>23</v>
  </rv>
  <rv s="1">
    <fb>3927.0444999890101</fb>
    <v>24</v>
  </rv>
  <rv s="1">
    <fb>1.69</fb>
    <v>25</v>
  </rv>
  <rv s="1">
    <fb>0.22353941805732902</fb>
    <v>23</v>
  </rv>
  <rv s="1">
    <fb>87.670430768185398</fb>
    <v>28</v>
  </rv>
  <rv s="1">
    <fb>0.96</fb>
    <v>29</v>
  </rv>
  <rv s="1">
    <fb>19910000000000</fb>
    <v>30</v>
  </rv>
  <rv s="1">
    <fb>1.0022275</fb>
    <v>23</v>
  </rv>
  <rv s="1">
    <fb>0.50604439999999995</fb>
    <v>23</v>
  </rv>
  <rv s="2">
    <v>7</v>
    <v>21</v>
    <v>70</v>
    <v>7</v>
    <v>0</v>
    <v>Image of China</v>
  </rv>
  <rv s="1">
    <fb>7.4</fb>
    <v>28</v>
  </rv>
  <rv s="0">
    <v>536870912</v>
    <v>Chongqing</v>
    <v>69bf0da4-4c0f-d795-e3d4-f2087fc9101e</v>
    <v>en-US</v>
    <v>Map</v>
  </rv>
  <rv s="0">
    <v>805306368</v>
    <v>Xi Jinping (Secretary)</v>
    <v>cd954b68-481c-b388-8b3d-6c0081dc9adf</v>
    <v>en-US</v>
    <v>Generic</v>
  </rv>
  <rv s="0">
    <v>805306368</v>
    <v>Xi Jinping (President)</v>
    <v>cd954b68-481c-b388-8b3d-6c0081dc9adf</v>
    <v>en-US</v>
    <v>Generic</v>
  </rv>
  <rv s="0">
    <v>805306368</v>
    <v>Li Qiang (Premier)</v>
    <v>f0d727f0-3735-908f-e9a5-a6e2264d2e8e</v>
    <v>en-US</v>
    <v>Generic</v>
  </rv>
  <rv s="0">
    <v>805306368</v>
    <v>Han Zheng (Vice president)</v>
    <v>e9aab0c7-cc9c-fc04-646c-f65aabe8bd9a</v>
    <v>en-US</v>
    <v>Generic</v>
  </rv>
  <rv s="3">
    <v>25</v>
  </rv>
  <rv s="4">
    <v>https://www.bing.com/search?q=china&amp;form=skydnc</v>
    <v>Learn more on Bing</v>
  </rv>
  <rv s="1">
    <fb>76.959999999999994</fb>
    <v>28</v>
  </rv>
  <rv s="1">
    <fb>8515504380000</fb>
    <v>30</v>
  </rv>
  <rv s="1">
    <fb>29</fb>
    <v>28</v>
  </rv>
  <rv s="1">
    <fb>0.87</fb>
    <v>29</v>
  </rv>
  <rv s="3">
    <v>26</v>
  </rv>
  <rv s="1">
    <fb>0.32386296240000001</fb>
    <v>23</v>
  </rv>
  <rv s="1">
    <fb>1.9798</fb>
    <v>25</v>
  </rv>
  <rv s="1">
    <fb>1412175000</fb>
    <v>24</v>
  </rv>
  <rv s="1">
    <fb>0.222</fb>
    <v>23</v>
  </rv>
  <rv s="1">
    <fb>0.29299999999999998</fb>
    <v>23</v>
  </rv>
  <rv s="1">
    <fb>0.45299999999999996</fb>
    <v>23</v>
  </rv>
  <rv s="1">
    <fb>2.7000000000000003E-2</fb>
    <v>23</v>
  </rv>
  <rv s="1">
    <fb>6.5000000000000002E-2</fb>
    <v>23</v>
  </rv>
  <rv s="1">
    <fb>0.107</fb>
    <v>23</v>
  </rv>
  <rv s="1">
    <fb>0.67986999511718804</fb>
    <v>23</v>
  </rv>
  <rv s="0">
    <v>536870912</v>
    <v>Tianjin</v>
    <v>45fdbb85-8f7d-7f8b-dc59-7cb26189ef7d</v>
    <v>en-US</v>
    <v>Map</v>
  </rv>
  <rv s="0">
    <v>536870912</v>
    <v>Hebei</v>
    <v>268021ac-4731-f143-328a-f385a6b2f343</v>
    <v>en-US</v>
    <v>Map</v>
  </rv>
  <rv s="0">
    <v>536870912</v>
    <v>Shanxi</v>
    <v>075dd860-13e3-fb9e-dab0-6f2a22a59c5d</v>
    <v>en-US</v>
    <v>Map</v>
  </rv>
  <rv s="0">
    <v>536870912</v>
    <v>Inner Mongolia</v>
    <v>2c74fdb2-19bf-0f2d-f20d-13b21d6103e6</v>
    <v>en-US</v>
    <v>Map</v>
  </rv>
  <rv s="0">
    <v>536870912</v>
    <v>Liaoning</v>
    <v>50b9b45b-7555-8f4e-500a-81f90d66f392</v>
    <v>en-US</v>
    <v>Map</v>
  </rv>
  <rv s="0">
    <v>536870912</v>
    <v>Jilin</v>
    <v>20bba38c-89a4-7448-c64a-9ec85a4ba341</v>
    <v>en-US</v>
    <v>Map</v>
  </rv>
  <rv s="0">
    <v>536870912</v>
    <v>Heilongjiang</v>
    <v>a7c2e681-f80e-cae6-2ae7-fccb47f12008</v>
    <v>en-US</v>
    <v>Map</v>
  </rv>
  <rv s="0">
    <v>536870912</v>
    <v>Shanghai</v>
    <v>29ece984-463e-6074-60e1-83f8c012ef70</v>
    <v>en-US</v>
    <v>Map</v>
  </rv>
  <rv s="0">
    <v>536870912</v>
    <v>Jiangsu</v>
    <v>c979b1db-2e4e-7b88-511f-1cd5a525053c</v>
    <v>en-US</v>
    <v>Map</v>
  </rv>
  <rv s="0">
    <v>536870912</v>
    <v>Zhejiang</v>
    <v>5464490d-3361-4945-967e-d8879b9c8415</v>
    <v>en-US</v>
    <v>Map</v>
  </rv>
  <rv s="0">
    <v>536870912</v>
    <v>Anhui</v>
    <v>7a26b7d2-0ec9-86cd-351a-a9f347c4b9cd</v>
    <v>en-US</v>
    <v>Map</v>
  </rv>
  <rv s="0">
    <v>536870912</v>
    <v>Fujian</v>
    <v>f7e228b4-20f3-6c06-f9d2-0e381cb472db</v>
    <v>en-US</v>
    <v>Map</v>
  </rv>
  <rv s="0">
    <v>536870912</v>
    <v>Jiangxi</v>
    <v>60bbd587-912f-cf97-4a3b-4e9236f59153</v>
    <v>en-US</v>
    <v>Map</v>
  </rv>
  <rv s="0">
    <v>536870912</v>
    <v>Shandong</v>
    <v>311c787d-5f0d-3960-4647-a0b3ee6bb863</v>
    <v>en-US</v>
    <v>Map</v>
  </rv>
  <rv s="0">
    <v>536870912</v>
    <v>Henan</v>
    <v>e1b3708c-e5d8-671a-5b9c-e74cf7d11971</v>
    <v>en-US</v>
    <v>Map</v>
  </rv>
  <rv s="0">
    <v>536870912</v>
    <v>Hubei</v>
    <v>03c5c53c-6c11-7737-b58a-31b9b73bce20</v>
    <v>en-US</v>
    <v>Map</v>
  </rv>
  <rv s="0">
    <v>536870912</v>
    <v>Hunan</v>
    <v>84852e67-826c-7232-5aec-3bd5a776c21b</v>
    <v>en-US</v>
    <v>Map</v>
  </rv>
  <rv s="0">
    <v>536870912</v>
    <v>Guangdong</v>
    <v>533d187e-5296-4200-eed8-55f3257c948f</v>
    <v>en-US</v>
    <v>Map</v>
  </rv>
  <rv s="0">
    <v>536870912</v>
    <v>Guangxi</v>
    <v>b2e2f034-494c-f814-7555-fa5d56071d6f</v>
    <v>en-US</v>
    <v>Map</v>
  </rv>
  <rv s="0">
    <v>536870912</v>
    <v>Hainan</v>
    <v>85cb11dd-f8f0-f5e0-35d3-42ce64c34e9e</v>
    <v>en-US</v>
    <v>Map</v>
  </rv>
  <rv s="0">
    <v>536870912</v>
    <v>Sichuan</v>
    <v>49bf1471-e0d6-011f-bb5b-edd67fea0a6f</v>
    <v>en-US</v>
    <v>Map</v>
  </rv>
  <rv s="0">
    <v>536870912</v>
    <v>Guizhou</v>
    <v>3025ec8b-299d-6131-4293-401f8dd1701e</v>
    <v>en-US</v>
    <v>Map</v>
  </rv>
  <rv s="0">
    <v>536870912</v>
    <v>Yunnan</v>
    <v>62345ab8-b0e6-d4c5-87b4-0e7a5b39c7dc</v>
    <v>en-US</v>
    <v>Map</v>
  </rv>
  <rv s="0">
    <v>536870912</v>
    <v>Hong Kong</v>
    <v>304df1d5-38ee-e835-eb2a-554caba5c30e</v>
    <v>en-US</v>
    <v>Map</v>
  </rv>
  <rv s="0">
    <v>536870912</v>
    <v>Tibet Autonomous Region</v>
    <v>47172d29-ddc9-3139-5851-4a08c8219822</v>
    <v>en-US</v>
    <v>Map</v>
  </rv>
  <rv s="0">
    <v>536870912</v>
    <v>Shaanxi</v>
    <v>2c52cd90-c486-5a30-6fdf-b777d9331efd</v>
    <v>en-US</v>
    <v>Map</v>
  </rv>
  <rv s="0">
    <v>536870912</v>
    <v>Gansu</v>
    <v>2bf7e5b1-3ba4-5943-77aa-7ac1cb9a0535</v>
    <v>en-US</v>
    <v>Map</v>
  </rv>
  <rv s="0">
    <v>536870912</v>
    <v>Qinghai</v>
    <v>c8ddeac2-af7f-8ee9-dbac-33f9f697d88c</v>
    <v>en-US</v>
    <v>Map</v>
  </rv>
  <rv s="0">
    <v>536870912</v>
    <v>Ningxia</v>
    <v>b9d307c1-70f4-a27f-6800-d624b3030236</v>
    <v>en-US</v>
    <v>Map</v>
  </rv>
  <rv s="0">
    <v>536870912</v>
    <v>Xinjiang</v>
    <v>8e7874f1-5a52-a168-5737-ced81488dfca</v>
    <v>en-US</v>
    <v>Map</v>
  </rv>
  <rv s="0">
    <v>536870912</v>
    <v>Macau</v>
    <v>d7203e23-120a-c7fd-485a-3fbcf88a3288</v>
    <v>en-US</v>
    <v>Map</v>
  </rv>
  <rv s="3">
    <v>27</v>
  </rv>
  <rv s="1">
    <fb>9.4193182022714303E-2</fb>
    <v>23</v>
  </rv>
  <rv s="3">
    <v>28</v>
  </rv>
  <rv s="1">
    <fb>0.59200000000000008</fb>
    <v>23</v>
  </rv>
  <rv s="1">
    <fb>4.3200001716613798E-2</fb>
    <v>31</v>
  </rv>
  <rv s="1">
    <fb>842933962</fb>
    <v>24</v>
  </rv>
  <rv s="6">
    <v>#VALUE!</v>
    <v>en-US</v>
    <v>5fcc3d97-0cf2-94e5-6dad-cd70e387bd69</v>
    <v>536870912</v>
    <v>1</v>
    <v>74</v>
    <v>37</v>
    <v>China</v>
    <v>19</v>
    <v>20</v>
    <v>Map</v>
    <v>21</v>
    <v>75</v>
    <v>CN</v>
    <v>504</v>
    <v>505</v>
    <v>506</v>
    <v>507</v>
    <v>508</v>
    <v>509</v>
    <v>510</v>
    <v>511</v>
    <v>512</v>
    <v>CNY</v>
    <v>China, officially the People's Republic of China, is a country in East Asia. With a population exceeding 1.4 billion, it is the second-most populous country after India, representing 17.4% of the world population. China spans the equivalent of ...</v>
    <v>513</v>
    <v>514</v>
    <v>515</v>
    <v>516</v>
    <v>517</v>
    <v>518</v>
    <v>519</v>
    <v>520</v>
    <v>521</v>
    <v>522</v>
    <v>523</v>
    <v>528</v>
    <v>529</v>
    <v>530</v>
    <v>531</v>
    <v>532</v>
    <v>533</v>
    <v>China</v>
    <v>March of the Volunteers</v>
    <v>534</v>
    <v>中华人民共和国</v>
    <v>535</v>
    <v>536</v>
    <v>537</v>
    <v>538</v>
    <v>539</v>
    <v>540</v>
    <v>541</v>
    <v>542</v>
    <v>543</v>
    <v>107</v>
    <v>544</v>
    <v>576</v>
    <v>577</v>
    <v>578</v>
    <v>579</v>
    <v>580</v>
    <v>China</v>
    <v>581</v>
    <v>mdp/vdpid/45</v>
  </rv>
  <rv s="0">
    <v>536870912</v>
    <v>Taiwan</v>
    <v>a2062e34-9038-4cf6-913e-70f770fdfe0b</v>
    <v>en-US</v>
    <v>Map</v>
  </rv>
  <rv s="1">
    <fb>36193</fb>
    <v>24</v>
  </rv>
  <rv s="1">
    <fb>886</fb>
    <v>26</v>
  </rv>
  <rv s="0">
    <v>536870912</v>
    <v>Taipei</v>
    <v>d819360f-4eab-60ff-7738-dbd6ecd94455</v>
    <v>en-US</v>
    <v>Map</v>
  </rv>
  <rv s="1">
    <fb>473971000000</fb>
    <v>30</v>
  </rv>
  <rv s="2">
    <v>8</v>
    <v>21</v>
    <v>77</v>
    <v>7</v>
    <v>0</v>
    <v>Image of Taiwan</v>
  </rv>
  <rv s="0">
    <v>536870912</v>
    <v>New Taipei City</v>
    <v>fc01c8f0-6b7a-4cdb-8b43-467f4b482b40</v>
    <v>en-US</v>
    <v>Map</v>
  </rv>
  <rv s="0">
    <v>805306368</v>
    <v>Lai Ching-te (President)</v>
    <v>62ed7147-8325-4686-474f-acc98aa8eec2</v>
    <v>en-US</v>
    <v>Generic</v>
  </rv>
  <rv s="0">
    <v>805306368</v>
    <v>Hsiao Bi-khim (Vice president)</v>
    <v>425a599a-346c-f878-8f16-00862c6aad48</v>
    <v>en-US</v>
    <v>Generic</v>
  </rv>
  <rv s="3">
    <v>29</v>
  </rv>
  <rv s="4">
    <v>https://www.bing.com/search?q=taiwan&amp;form=skydnc</v>
    <v>Learn more on Bing</v>
  </rv>
  <rv s="1">
    <fb>4.0199999999999996</fb>
    <v>29</v>
  </rv>
  <rv s="1">
    <fb>23412899</fb>
    <v>24</v>
  </rv>
  <rv s="0">
    <v>536870912</v>
    <v>Kaohsiung</v>
    <v>27178566-2214-5933-0f72-1564869c7d0b</v>
    <v>en-US</v>
    <v>Map</v>
  </rv>
  <rv s="0">
    <v>536870912</v>
    <v>Tainan</v>
    <v>19a30e91-876e-6e56-f0bf-8df71cf73584</v>
    <v>en-US</v>
    <v>Map</v>
  </rv>
  <rv s="0">
    <v>536870912</v>
    <v>Taichung</v>
    <v>30fd58f0-de7d-4032-3273-97dbdc65b618</v>
    <v>en-US</v>
    <v>Map</v>
  </rv>
  <rv s="0">
    <v>536870912</v>
    <v>Taiwan Province</v>
    <v>7c014567-7b70-41a9-892e-649651369f2f</v>
    <v>en-US</v>
    <v>Map</v>
  </rv>
  <rv s="0">
    <v>536870912</v>
    <v>Fuchien Province, Republic of China</v>
    <v>0338a1bc-18f4-4490-a7f8-5ae6f41c6751</v>
    <v>en-US</v>
    <v>Map</v>
  </rv>
  <rv s="0">
    <v>536870912</v>
    <v>Taoyuan, Taiwan</v>
    <v>c848e570-7452-421d-a11b-2dc78b8e2cdc</v>
    <v>en-US</v>
    <v>Map</v>
  </rv>
  <rv s="3">
    <v>30</v>
  </rv>
  <rv s="3">
    <v>31</v>
  </rv>
  <rv s="8">
    <v>#VALUE!</v>
    <v>en-US</v>
    <v>a2062e34-9038-4cf6-913e-70f770fdfe0b</v>
    <v>536870912</v>
    <v>1</v>
    <v>79</v>
    <v>80</v>
    <v>Taiwan</v>
    <v>19</v>
    <v>20</v>
    <v>Map</v>
    <v>21</v>
    <v>81</v>
    <v>584</v>
    <v>585</v>
    <v>586</v>
    <v>TWD</v>
    <v>Taiwan, officially the Republic of China, is a country in East Asia. The main island of Taiwan, also known as Formosa, lies between the East and South China Sea in the northwestern Pacific Ocean, with the People's Republic of China to the ...</v>
    <v>587</v>
    <v>588</v>
    <v>589</v>
    <v>592</v>
    <v>593</v>
    <v>594</v>
    <v>Taiwan</v>
    <v>National Anthem of the Republic of China</v>
    <v>534</v>
    <v>中華民國</v>
    <v>595</v>
    <v>602</v>
    <v>603</v>
    <v>Taiwan</v>
    <v>mdp/vdpid/237</v>
  </rv>
  <rv s="0">
    <v>536870912</v>
    <v>Egypt</v>
    <v>7af820a7-1c8d-f12a-0ca9-87e192e82cee</v>
    <v>en-US</v>
    <v>Map</v>
  </rv>
  <rv s="1">
    <fb>3.75083632480913E-2</fb>
    <v>23</v>
  </rv>
  <rv s="1">
    <fb>1010407.87</fb>
    <v>24</v>
  </rv>
  <rv s="1">
    <fb>836000</fb>
    <v>24</v>
  </rv>
  <rv s="1">
    <fb>26.379000000000001</fb>
    <v>25</v>
  </rv>
  <rv s="1">
    <fb>20</fb>
    <v>26</v>
  </rv>
  <rv s="0">
    <v>536870912</v>
    <v>Cairo</v>
    <v>f339e71b-dff6-f428-3624-c707f5baa04c</v>
    <v>en-US</v>
    <v>Map</v>
  </rv>
  <rv s="1">
    <fb>238560.35200000001</fb>
    <v>24</v>
  </rv>
  <rv s="1">
    <fb>288.56670071116298</fb>
    <v>27</v>
  </rv>
  <rv s="1">
    <fb>9.1505022263158792E-2</fb>
    <v>23</v>
  </rv>
  <rv s="1">
    <fb>1683.2135182955701</fb>
    <v>24</v>
  </rv>
  <rv s="1">
    <fb>3.3260000000000001</fb>
    <v>25</v>
  </rv>
  <rv s="1">
    <fb>7.3936409135688501E-4</fb>
    <v>23</v>
  </rv>
  <rv s="1">
    <fb>97.928929787843501</fb>
    <v>28</v>
  </rv>
  <rv s="1">
    <fb>0.4</fb>
    <v>29</v>
  </rv>
  <rv s="1">
    <fb>303175127597.521</fb>
    <v>30</v>
  </rv>
  <rv s="1">
    <fb>1.0628493000000001</fb>
    <v>23</v>
  </rv>
  <rv s="1">
    <fb>0.35164520000000005</fb>
    <v>23</v>
  </rv>
  <rv s="2">
    <v>9</v>
    <v>21</v>
    <v>83</v>
    <v>7</v>
    <v>0</v>
    <v>Image of Egypt</v>
  </rv>
  <rv s="1">
    <fb>18.100000000000001</fb>
    <v>28</v>
  </rv>
  <rv s="0">
    <v>805306368</v>
    <v>Abdel Fattah el-Sisi (President)</v>
    <v>bd682cfc-4153-2740-55a8-5092e9ac12e6</v>
    <v>en-US</v>
    <v>Generic</v>
  </rv>
  <rv s="0">
    <v>805306368</v>
    <v>Mostafa Madbouly (Prime minister)</v>
    <v>20dec001-59cb-3582-f4b1-c36057f3c8dd</v>
    <v>en-US</v>
    <v>Generic</v>
  </rv>
  <rv s="3">
    <v>32</v>
  </rv>
  <rv s="4">
    <v>https://www.bing.com/search?q=egypt&amp;form=skydnc</v>
    <v>Learn more on Bing</v>
  </rv>
  <rv s="1">
    <fb>71.825000000000003</fb>
    <v>28</v>
  </rv>
  <rv s="1">
    <fb>44199850000</fb>
    <v>30</v>
  </rv>
  <rv s="1">
    <fb>37</fb>
    <v>28</v>
  </rv>
  <rv s="3">
    <v>33</v>
  </rv>
  <rv s="1">
    <fb>0.61958965460000004</fb>
    <v>23</v>
  </rv>
  <rv s="1">
    <fb>0.4521</fb>
    <v>25</v>
  </rv>
  <rv s="1">
    <fb>110990103</fb>
    <v>24</v>
  </rv>
  <rv s="1">
    <fb>0.21</fb>
    <v>23</v>
  </rv>
  <rv s="1">
    <fb>0.26899999999999996</fb>
    <v>23</v>
  </rv>
  <rv s="1">
    <fb>0.41</fb>
    <v>23</v>
  </rv>
  <rv s="1">
    <fb>3.7999999999999999E-2</fb>
    <v>23</v>
  </rv>
  <rv s="1">
    <fb>0.09</fb>
    <v>23</v>
  </rv>
  <rv s="1">
    <fb>0.16200000000000001</fb>
    <v>23</v>
  </rv>
  <rv s="1">
    <fb>0.46412998199462896</fb>
    <v>23</v>
  </rv>
  <rv s="0">
    <v>536870912</v>
    <v>Alexandria Governorate</v>
    <v>8003181b-e7bf-ddf4-a199-71a05b6ade79</v>
    <v>en-US</v>
    <v>Map</v>
  </rv>
  <rv s="0">
    <v>536870912</v>
    <v>Aswan Governorate</v>
    <v>511db9d8-aac1-9ab1-13bb-6138eb5616c4</v>
    <v>en-US</v>
    <v>Map</v>
  </rv>
  <rv s="0">
    <v>536870912</v>
    <v>Asyut Governorate</v>
    <v>38276c64-ea7a-410d-24b7-64beb756024c</v>
    <v>en-US</v>
    <v>Map</v>
  </rv>
  <rv s="0">
    <v>536870912</v>
    <v>Beheira Governorate</v>
    <v>cb4090bf-d2f8-2204-d585-476d3df37a8f</v>
    <v>en-US</v>
    <v>Map</v>
  </rv>
  <rv s="0">
    <v>536870912</v>
    <v>Beni Suef Governorate</v>
    <v>badcf7b4-a9e2-5517-1bdd-c780c2f26c72</v>
    <v>en-US</v>
    <v>Map</v>
  </rv>
  <rv s="0">
    <v>536870912</v>
    <v>Cairo Governorate</v>
    <v>40d749c0-d713-814e-ef3c-7915083a10e8</v>
    <v>en-US</v>
    <v>Map</v>
  </rv>
  <rv s="0">
    <v>536870912</v>
    <v>Dakahlia Governorate</v>
    <v>fdeeb0b3-047e-b574-74e0-f88c2d7a040c</v>
    <v>en-US</v>
    <v>Map</v>
  </rv>
  <rv s="0">
    <v>536870912</v>
    <v>Damietta Governorate</v>
    <v>752a9b04-16cc-3931-5ca2-fb0e1925be23</v>
    <v>en-US</v>
    <v>Map</v>
  </rv>
  <rv s="0">
    <v>536870912</v>
    <v>Faiyum Governorate</v>
    <v>eb26f94e-2766-c3d3-35f4-50cb2eb0ce55</v>
    <v>en-US</v>
    <v>Map</v>
  </rv>
  <rv s="0">
    <v>536870912</v>
    <v>Gharbia Governorate</v>
    <v>539d1f2a-e56b-981b-b68c-d4ff7d3279a2</v>
    <v>en-US</v>
    <v>Map</v>
  </rv>
  <rv s="0">
    <v>536870912</v>
    <v>Giza Governorate</v>
    <v>23a0d5e0-99dd-b522-e54d-b11659fab6ca</v>
    <v>en-US</v>
    <v>Map</v>
  </rv>
  <rv s="0">
    <v>536870912</v>
    <v>Ismailia Governorate</v>
    <v>cdc25da2-596e-d166-dd41-c8036a65ade5</v>
    <v>en-US</v>
    <v>Map</v>
  </rv>
  <rv s="0">
    <v>536870912</v>
    <v>Kafr El Sheikh Governorate</v>
    <v>308b3991-f02f-c6c6-b267-441ab51f1699</v>
    <v>en-US</v>
    <v>Map</v>
  </rv>
  <rv s="0">
    <v>536870912</v>
    <v>Matrouh Governorate</v>
    <v>f74dd9b0-23df-6191-1303-3b2ba17dc003</v>
    <v>en-US</v>
    <v>Map</v>
  </rv>
  <rv s="0">
    <v>536870912</v>
    <v>Minya Governorate</v>
    <v>e95f5f87-062b-7638-1248-4a3562370238</v>
    <v>en-US</v>
    <v>Map</v>
  </rv>
  <rv s="0">
    <v>536870912</v>
    <v>Monufia Governorate</v>
    <v>3708df96-eaa0-3c11-f327-c95a8d7a76d1</v>
    <v>en-US</v>
    <v>Map</v>
  </rv>
  <rv s="0">
    <v>536870912</v>
    <v>New Valley Governorate</v>
    <v>37340c74-0dd0-16d1-be47-975ac31f8ea1</v>
    <v>en-US</v>
    <v>Map</v>
  </rv>
  <rv s="0">
    <v>536870912</v>
    <v>North Sinai Governorate</v>
    <v>094f5c93-c38c-43cc-3c97-af2da0fb59d5</v>
    <v>en-US</v>
    <v>Map</v>
  </rv>
  <rv s="0">
    <v>536870912</v>
    <v>Port Said Governorate</v>
    <v>103ea99c-5f99-dc51-ef52-6b804e4d5070</v>
    <v>en-US</v>
    <v>Map</v>
  </rv>
  <rv s="0">
    <v>536870912</v>
    <v>Qalyubiyya Governorate</v>
    <v>5da2d5de-8ce0-0ea6-1d83-c5eba8c9ec46</v>
    <v>en-US</v>
    <v>Map</v>
  </rv>
  <rv s="0">
    <v>536870912</v>
    <v>Qena Governorate</v>
    <v>13bc95f2-9ce1-a4be-cde3-26eb1e242951</v>
    <v>en-US</v>
    <v>Map</v>
  </rv>
  <rv s="0">
    <v>536870912</v>
    <v>Red Sea Governorate</v>
    <v>e9f5f47b-c7d2-72b7-9cdd-3b8e16d774b4</v>
    <v>en-US</v>
    <v>Map</v>
  </rv>
  <rv s="0">
    <v>536870912</v>
    <v>Sharqia Governorate</v>
    <v>1bccb0aa-521d-f0af-c496-d67e43635dba</v>
    <v>en-US</v>
    <v>Map</v>
  </rv>
  <rv s="0">
    <v>536870912</v>
    <v>Sohag Governorate</v>
    <v>d302a61c-56d1-2127-6b4b-811b992d8f35</v>
    <v>en-US</v>
    <v>Map</v>
  </rv>
  <rv s="0">
    <v>536870912</v>
    <v>South Sinai Governorate</v>
    <v>efb866ef-8727-ced5-9a50-36d860c1201e</v>
    <v>en-US</v>
    <v>Map</v>
  </rv>
  <rv s="0">
    <v>536870912</v>
    <v>Suez Governorate</v>
    <v>c4378354-0b78-e7be-8a8b-ebee69155c12</v>
    <v>en-US</v>
    <v>Map</v>
  </rv>
  <rv s="0">
    <v>536870912</v>
    <v>Luxor Governorate</v>
    <v>94700196-ca2a-7d87-d77b-cc43f44dfc99</v>
    <v>en-US</v>
    <v>Map</v>
  </rv>
  <rv s="0">
    <v>536870912</v>
    <v>Helwan Governorate</v>
    <v>620896cd-1897-57e1-4303-f871d3044d3b</v>
    <v>en-US</v>
    <v>Map</v>
  </rv>
  <rv s="3">
    <v>34</v>
  </rv>
  <rv s="1">
    <fb>0.12519211097017099</fb>
    <v>23</v>
  </rv>
  <rv s="3">
    <v>35</v>
  </rv>
  <rv s="1">
    <fb>0.44400000000000001</fb>
    <v>23</v>
  </rv>
  <rv s="1">
    <fb>0.107600002288818</fb>
    <v>31</v>
  </rv>
  <rv s="1">
    <fb>42895824</fb>
    <v>24</v>
  </rv>
  <rv s="5">
    <v>#VALUE!</v>
    <v>en-US</v>
    <v>7af820a7-1c8d-f12a-0ca9-87e192e82cee</v>
    <v>536870912</v>
    <v>1</v>
    <v>86</v>
    <v>17</v>
    <v>Egypt</v>
    <v>19</v>
    <v>20</v>
    <v>Map</v>
    <v>21</v>
    <v>87</v>
    <v>EG</v>
    <v>606</v>
    <v>607</v>
    <v>608</v>
    <v>609</v>
    <v>610</v>
    <v>611</v>
    <v>612</v>
    <v>613</v>
    <v>614</v>
    <v>EGP</v>
    <v>Egypt, officially the Arab Republic of Egypt, is a country spanning the northeast corner of Africa and southwest corner of Asia via the Sinai Peninsula. It is bordered by the Mediterranean Sea to the north, the Gaza Strip of Palestine and Israel ...</v>
    <v>615</v>
    <v>616</v>
    <v>617</v>
    <v>618</v>
    <v>619</v>
    <v>620</v>
    <v>621</v>
    <v>622</v>
    <v>623</v>
    <v>624</v>
    <v>611</v>
    <v>627</v>
    <v>628</v>
    <v>629</v>
    <v>630</v>
    <v>631</v>
    <v>Egypt</v>
    <v>Bilady, Bilady, Bilady</v>
    <v>632</v>
    <v>جُمهورِيّةُ مِصرَ العَرَبيّةِ</v>
    <v>633</v>
    <v>634</v>
    <v>635</v>
    <v>636</v>
    <v>637</v>
    <v>638</v>
    <v>639</v>
    <v>640</v>
    <v>299</v>
    <v>641</v>
    <v>642</v>
    <v>671</v>
    <v>672</v>
    <v>673</v>
    <v>674</v>
    <v>675</v>
    <v>Egypt</v>
    <v>676</v>
    <v>mdp/vdpid/67</v>
  </rv>
  <rv s="0">
    <v>536870912</v>
    <v>Japan</v>
    <v>130d0438-fafb-cd2d-1a9e-1dd9c5aa87a9</v>
    <v>en-US</v>
    <v>Map</v>
  </rv>
  <rv s="1">
    <fb>0.122640991880623</fb>
    <v>23</v>
  </rv>
  <rv s="1">
    <fb>377972.28</fb>
    <v>24</v>
  </rv>
  <rv s="1">
    <fb>261000</fb>
    <v>24</v>
  </rv>
  <rv s="1">
    <fb>7.4</fb>
    <v>25</v>
  </rv>
  <rv s="1">
    <fb>81</fb>
    <v>26</v>
  </rv>
  <rv s="0">
    <v>536870912</v>
    <v>Tokyo</v>
    <v>cb44a92f-6c6f-99c4-2ae3-51601fdc919a</v>
    <v>en-US</v>
    <v>Map</v>
  </rv>
  <rv s="1">
    <fb>1135886.253</fb>
    <v>24</v>
  </rv>
  <rv s="1">
    <fb>105.482172148839</fb>
    <v>27</v>
  </rv>
  <rv s="1">
    <fb>4.7697368421052103E-3</fb>
    <v>23</v>
  </rv>
  <rv s="1">
    <fb>7819.7146359093604</fb>
    <v>24</v>
  </rv>
  <rv s="1">
    <fb>1.42</fb>
    <v>25</v>
  </rv>
  <rv s="1">
    <fb>0.68456222269653788</fb>
    <v>23</v>
  </rv>
  <rv s="1">
    <fb>93.026455107462894</fb>
    <v>28</v>
  </rv>
  <rv s="1">
    <fb>1.06</fb>
    <v>29</v>
  </rv>
  <rv s="1">
    <fb>5081769542379.7695</fb>
    <v>30</v>
  </rv>
  <rv s="1">
    <fb>0.98799942016601605</fb>
    <v>23</v>
  </rv>
  <rv s="1">
    <fb>0.63237579345703099</fb>
    <v>23</v>
  </rv>
  <rv s="2">
    <v>10</v>
    <v>21</v>
    <v>89</v>
    <v>7</v>
    <v>0</v>
    <v>Image of Japan</v>
  </rv>
  <rv s="1">
    <fb>1.8</fb>
    <v>28</v>
  </rv>
  <rv s="0">
    <v>805306368</v>
    <v>Naruhito (Emperor)</v>
    <v>35e4e13c-2b05-0c5c-8b77-bb62a3da4162</v>
    <v>en-US</v>
    <v>Generic</v>
  </rv>
  <rv s="0">
    <v>805306368</v>
    <v>Shigeru Ishiba (Prime minister)</v>
    <v>dddb9483-d8cc-cc64-0dc3-9b8261eb78ec</v>
    <v>en-US</v>
    <v>Generic</v>
  </rv>
  <rv s="3">
    <v>36</v>
  </rv>
  <rv s="4">
    <v>https://www.bing.com/search?q=japan&amp;form=skydnc</v>
    <v>Learn more on Bing</v>
  </rv>
  <rv s="1">
    <fb>84.210975609756105</fb>
    <v>28</v>
  </rv>
  <rv s="1">
    <fb>6191073290000</fb>
    <v>30</v>
  </rv>
  <rv s="1">
    <fb>6.77</fb>
    <v>29</v>
  </rv>
  <rv s="3">
    <v>37</v>
  </rv>
  <rv s="1">
    <fb>0.13097521000000001</fb>
    <v>23</v>
  </rv>
  <rv s="1">
    <fb>2.4115000000000002</fb>
    <v>25</v>
  </rv>
  <rv s="1">
    <fb>125124989</fb>
    <v>24</v>
  </rv>
  <rv s="1">
    <fb>0.217</fb>
    <v>23</v>
  </rv>
  <rv s="1">
    <fb>0.26400000000000001</fb>
    <v>23</v>
  </rv>
  <rv s="1">
    <fb>0.41100000000000003</fb>
    <v>23</v>
  </rv>
  <rv s="1">
    <fb>0.16600000000000001</fb>
    <v>23</v>
  </rv>
  <rv s="1">
    <fb>0.61726001739502001</fb>
    <v>23</v>
  </rv>
  <rv s="0">
    <v>536870912</v>
    <v>Aichi Prefecture</v>
    <v>404b15c4-d9ae-5896-6d50-b1481f5dd5cd</v>
    <v>en-US</v>
    <v>Map</v>
  </rv>
  <rv s="0">
    <v>536870912</v>
    <v>Akita Prefecture</v>
    <v>23901f9e-0010-b10e-217f-76889688c150</v>
    <v>en-US</v>
    <v>Map</v>
  </rv>
  <rv s="0">
    <v>536870912</v>
    <v>Aomori Prefecture</v>
    <v>bdd4a43f-5a1f-1483-b74b-1c2e2d564a31</v>
    <v>en-US</v>
    <v>Map</v>
  </rv>
  <rv s="0">
    <v>536870912</v>
    <v>Chiba Prefecture</v>
    <v>0d6c59a9-daa8-57c7-3846-568b398d3c41</v>
    <v>en-US</v>
    <v>Map</v>
  </rv>
  <rv s="0">
    <v>536870912</v>
    <v>Fukui Prefecture</v>
    <v>e859104b-0d73-b8bf-c4f4-56888a2281cd</v>
    <v>en-US</v>
    <v>Map</v>
  </rv>
  <rv s="0">
    <v>536870912</v>
    <v>Fukushima Prefecture</v>
    <v>73791ec1-3b90-e21b-3cc7-0e8444934877</v>
    <v>en-US</v>
    <v>Map</v>
  </rv>
  <rv s="0">
    <v>536870912</v>
    <v>Gunma Prefecture</v>
    <v>b64077a0-378d-c23f-b45c-2b3a03cba119</v>
    <v>en-US</v>
    <v>Map</v>
  </rv>
  <rv s="0">
    <v>536870912</v>
    <v>Ibaraki Prefecture</v>
    <v>d16517c8-96b5-094f-f4ce-4aa391d6c7a2</v>
    <v>en-US</v>
    <v>Map</v>
  </rv>
  <rv s="0">
    <v>536870912</v>
    <v>Iwate Prefecture</v>
    <v>02eea5a7-6ae7-8bf6-a17a-c242b4162121</v>
    <v>en-US</v>
    <v>Map</v>
  </rv>
  <rv s="0">
    <v>536870912</v>
    <v>Miyagi Prefecture</v>
    <v>2df5e06d-7fb5-6da7-5d3b-29b4ff80395e</v>
    <v>en-US</v>
    <v>Map</v>
  </rv>
  <rv s="0">
    <v>536870912</v>
    <v>Saitama Prefecture</v>
    <v>03a81bc6-6fd0-fac9-0958-cd81fcf07a35</v>
    <v>en-US</v>
    <v>Map</v>
  </rv>
  <rv s="0">
    <v>536870912</v>
    <v>Tochigi Prefecture</v>
    <v>faae3362-0727-4ec5-6d01-3048e7e1526c</v>
    <v>en-US</v>
    <v>Map</v>
  </rv>
  <rv s="0">
    <v>536870912</v>
    <v>Kanagawa Prefecture</v>
    <v>d5976989-847c-bcca-3cb3-11bfacc55c5d</v>
    <v>en-US</v>
    <v>Map</v>
  </rv>
  <rv s="0">
    <v>536870912</v>
    <v>Niigata Prefecture</v>
    <v>d88c2b16-14cc-3861-9ddc-31ebd94b17d9</v>
    <v>en-US</v>
    <v>Map</v>
  </rv>
  <rv s="0">
    <v>536870912</v>
    <v>Toyama Prefecture</v>
    <v>3fd9a341-4706-cc8a-3953-779219c2cc10</v>
    <v>en-US</v>
    <v>Map</v>
  </rv>
  <rv s="0">
    <v>536870912</v>
    <v>Ishikawa Prefecture</v>
    <v>db2b14c2-e9db-32f7-5d44-025637689af0</v>
    <v>en-US</v>
    <v>Map</v>
  </rv>
  <rv s="0">
    <v>536870912</v>
    <v>Yamagata Prefecture</v>
    <v>74d18529-a623-a2f9-9e38-40891e57c7d8</v>
    <v>en-US</v>
    <v>Map</v>
  </rv>
  <rv s="0">
    <v>536870912</v>
    <v>Yamanashi Prefecture</v>
    <v>3e9e0d88-33e9-a04d-7fd7-a1679da279b5</v>
    <v>en-US</v>
    <v>Map</v>
  </rv>
  <rv s="0">
    <v>536870912</v>
    <v>Nagano Prefecture</v>
    <v>7afcd7d0-3729-6e2f-d60f-ace5cc191bd0</v>
    <v>en-US</v>
    <v>Map</v>
  </rv>
  <rv s="0">
    <v>536870912</v>
    <v>Gifu Prefecture</v>
    <v>2c82ed6b-33c4-4355-bd09-71939ba5ff4a</v>
    <v>en-US</v>
    <v>Map</v>
  </rv>
  <rv s="0">
    <v>536870912</v>
    <v>Shizuoka Prefecture</v>
    <v>ca8ec756-8a3c-20a2-7e11-d24e284b7258</v>
    <v>en-US</v>
    <v>Map</v>
  </rv>
  <rv s="0">
    <v>536870912</v>
    <v>Mie Prefecture</v>
    <v>36b5c190-9782-f717-071c-66ee3f0eab90</v>
    <v>en-US</v>
    <v>Map</v>
  </rv>
  <rv s="0">
    <v>536870912</v>
    <v>Shiga Prefecture</v>
    <v>a778bb7c-b03b-d571-1839-962c4dea2bb2</v>
    <v>en-US</v>
    <v>Map</v>
  </rv>
  <rv s="0">
    <v>536870912</v>
    <v>Kyoto Prefecture</v>
    <v>699d1960-1267-7c97-6c62-e139537430a0</v>
    <v>en-US</v>
    <v>Map</v>
  </rv>
  <rv s="0">
    <v>536870912</v>
    <v>Osaka Prefecture</v>
    <v>a583e9fe-2d16-b004-281e-4c6841471145</v>
    <v>en-US</v>
    <v>Map</v>
  </rv>
  <rv s="0">
    <v>536870912</v>
    <v>Hyōgo Prefecture</v>
    <v>018712db-aec7-3894-1042-cbf5df14fac5</v>
    <v>en-US</v>
    <v>Map</v>
  </rv>
  <rv s="0">
    <v>536870912</v>
    <v>Nara Prefecture</v>
    <v>99c4ba8c-9fb8-efe8-6368-0eb648372fb2</v>
    <v>en-US</v>
    <v>Map</v>
  </rv>
  <rv s="0">
    <v>536870912</v>
    <v>Wakayama Prefecture</v>
    <v>fa064941-15ba-eb91-63a1-7e13f0aaa879</v>
    <v>en-US</v>
    <v>Map</v>
  </rv>
  <rv s="0">
    <v>536870912</v>
    <v>Tottori Prefecture</v>
    <v>5bfbddb8-df0b-1d9c-3772-363d9be5878a</v>
    <v>en-US</v>
    <v>Map</v>
  </rv>
  <rv s="0">
    <v>536870912</v>
    <v>Shimane Prefecture</v>
    <v>580cd2e8-a550-7297-21b8-252fe27c1650</v>
    <v>en-US</v>
    <v>Map</v>
  </rv>
  <rv s="0">
    <v>536870912</v>
    <v>Okayama Prefecture</v>
    <v>e9792cdf-f004-a2bf-db55-28eabec2a7c0</v>
    <v>en-US</v>
    <v>Map</v>
  </rv>
  <rv s="0">
    <v>536870912</v>
    <v>Hiroshima Prefecture</v>
    <v>75de6a1b-763c-40ed-8e98-60dc318775fc</v>
    <v>en-US</v>
    <v>Map</v>
  </rv>
  <rv s="0">
    <v>536870912</v>
    <v>Yamaguchi Prefecture</v>
    <v>8a70f93f-b3cb-6430-8962-9b62c21575f3</v>
    <v>en-US</v>
    <v>Map</v>
  </rv>
  <rv s="0">
    <v>536870912</v>
    <v>Tokushima Prefecture</v>
    <v>90ca77f2-2c01-cf7e-fb1e-58a68f9fc0bf</v>
    <v>en-US</v>
    <v>Map</v>
  </rv>
  <rv s="0">
    <v>536870912</v>
    <v>Kagawa Prefecture</v>
    <v>bdd9ba22-f775-2984-6115-5438af268070</v>
    <v>en-US</v>
    <v>Map</v>
  </rv>
  <rv s="0">
    <v>536870912</v>
    <v>Ehime Prefecture</v>
    <v>0e0b1bbf-5926-d5dc-0e10-24f8c566ca8c</v>
    <v>en-US</v>
    <v>Map</v>
  </rv>
  <rv s="0">
    <v>536870912</v>
    <v>Kōchi Prefecture</v>
    <v>3fcb8073-d695-79de-cd11-91dc78fb0481</v>
    <v>en-US</v>
    <v>Map</v>
  </rv>
  <rv s="0">
    <v>536870912</v>
    <v>Fukuoka Prefecture</v>
    <v>a58bcb0e-97b3-0ac9-f0c0-e119441e5cba</v>
    <v>en-US</v>
    <v>Map</v>
  </rv>
  <rv s="0">
    <v>536870912</v>
    <v>Nagasaki Prefecture</v>
    <v>8caf62a2-006c-dde2-9c4d-e19d90ff2f0e</v>
    <v>en-US</v>
    <v>Map</v>
  </rv>
  <rv s="0">
    <v>536870912</v>
    <v>Kumamoto Prefecture</v>
    <v>52bcf337-792b-3880-8875-847fe25699df</v>
    <v>en-US</v>
    <v>Map</v>
  </rv>
  <rv s="0">
    <v>536870912</v>
    <v>Ōita Prefecture</v>
    <v>c81f03fa-05e5-d708-3db6-3b6d5ed92f67</v>
    <v>en-US</v>
    <v>Map</v>
  </rv>
  <rv s="0">
    <v>536870912</v>
    <v>Miyazaki Prefecture</v>
    <v>3bb91686-f345-53cf-6fb8-97d98890dc7d</v>
    <v>en-US</v>
    <v>Map</v>
  </rv>
  <rv s="0">
    <v>536870912</v>
    <v>Kagoshima Prefecture</v>
    <v>c3e1f2d9-0225-9e77-d77d-952bbf72ceb7</v>
    <v>en-US</v>
    <v>Map</v>
  </rv>
  <rv s="0">
    <v>536870912</v>
    <v>Okinawa Prefecture</v>
    <v>e26094bf-30f4-9d5e-ed21-f166be1cfad3</v>
    <v>en-US</v>
    <v>Map</v>
  </rv>
  <rv s="0">
    <v>536870912</v>
    <v>Saga Prefecture</v>
    <v>171c9320-6b1a-2ebc-2002-85b3d707f979</v>
    <v>en-US</v>
    <v>Map</v>
  </rv>
  <rv s="3">
    <v>38</v>
  </rv>
  <rv s="1">
    <fb>0.11905933830538</fb>
    <v>23</v>
  </rv>
  <rv s="3">
    <v>39</v>
  </rv>
  <rv s="1">
    <fb>0.46700000000000003</fb>
    <v>23</v>
  </rv>
  <rv s="1">
    <fb>2.2909998893737803E-2</fb>
    <v>31</v>
  </rv>
  <rv s="1">
    <fb>115782416</fb>
    <v>24</v>
  </rv>
  <rv s="6">
    <v>#VALUE!</v>
    <v>en-US</v>
    <v>130d0438-fafb-cd2d-1a9e-1dd9c5aa87a9</v>
    <v>536870912</v>
    <v>1</v>
    <v>92</v>
    <v>37</v>
    <v>Japan</v>
    <v>19</v>
    <v>20</v>
    <v>Map</v>
    <v>21</v>
    <v>93</v>
    <v>JP</v>
    <v>679</v>
    <v>680</v>
    <v>681</v>
    <v>682</v>
    <v>683</v>
    <v>684</v>
    <v>685</v>
    <v>686</v>
    <v>687</v>
    <v>JPY</v>
    <v>Japan is an island country in East Asia. Located in the Pacific Ocean off the northeast coast of the Asian mainland, it is bordered on the west by the Sea of Japan and extends from the Sea of Okhotsk in the north to the East China Sea in the ...</v>
    <v>688</v>
    <v>689</v>
    <v>690</v>
    <v>691</v>
    <v>692</v>
    <v>693</v>
    <v>694</v>
    <v>695</v>
    <v>696</v>
    <v>697</v>
    <v>684</v>
    <v>700</v>
    <v>701</v>
    <v>702</v>
    <v>703</v>
    <v>203</v>
    <v>704</v>
    <v>Japan</v>
    <v>Kimigayo</v>
    <v>705</v>
    <v>日本国</v>
    <v>706</v>
    <v>707</v>
    <v>708</v>
    <v>709</v>
    <v>710</v>
    <v>711</v>
    <v>297</v>
    <v>212</v>
    <v>299</v>
    <v>712</v>
    <v>713</v>
    <v>759</v>
    <v>760</v>
    <v>761</v>
    <v>762</v>
    <v>763</v>
    <v>Japan</v>
    <v>764</v>
    <v>mdp/vdpid/122</v>
  </rv>
  <rv s="0">
    <v>536870912</v>
    <v>India</v>
    <v>85fa63d3-9596-adb9-b4eb-502273d84f56</v>
    <v>en-US</v>
    <v>Map</v>
  </rv>
  <rv s="1">
    <fb>0.60447196445568596</fb>
    <v>23</v>
  </rv>
  <rv s="1">
    <fb>3287263</fb>
    <v>24</v>
  </rv>
  <rv s="1">
    <fb>3031000</fb>
    <v>24</v>
  </rv>
  <rv s="1">
    <fb>17.856999999999999</fb>
    <v>25</v>
  </rv>
  <rv s="1">
    <fb>91</fb>
    <v>26</v>
  </rv>
  <rv s="0">
    <v>536870912</v>
    <v>New Delhi</v>
    <v>b474d3c7-a39a-d5ba-7426-18e00042f03e</v>
    <v>en-US</v>
    <v>Map</v>
  </rv>
  <rv s="1">
    <fb>2407671.5260000001</fb>
    <v>24</v>
  </rv>
  <rv s="1">
    <fb>180.43581241118</fb>
    <v>27</v>
  </rv>
  <rv s="1">
    <fb>7.6596947427925291E-2</fb>
    <v>23</v>
  </rv>
  <rv s="1">
    <fb>804.51422808927896</fb>
    <v>24</v>
  </rv>
  <rv s="1">
    <fb>2.222</fb>
    <v>25</v>
  </rv>
  <rv s="1">
    <fb>0.23833121474746</fb>
    <v>23</v>
  </rv>
  <rv s="1">
    <fb>73.576979087800794</fb>
    <v>28</v>
  </rv>
  <rv s="1">
    <fb>0.97</fb>
    <v>29</v>
  </rv>
  <rv s="1">
    <fb>2611000000000.0098</fb>
    <v>30</v>
  </rv>
  <rv s="1">
    <fb>1.1295785999999999</fb>
    <v>23</v>
  </rv>
  <rv s="1">
    <fb>0.28060550000000001</fb>
    <v>23</v>
  </rv>
  <rv s="2">
    <v>11</v>
    <v>21</v>
    <v>95</v>
    <v>7</v>
    <v>0</v>
    <v>Image of India</v>
  </rv>
  <rv s="1">
    <fb>29.9</fb>
    <v>28</v>
  </rv>
  <rv s="0">
    <v>536870912</v>
    <v>Mumbai</v>
    <v>fbbc8d69-667a-e1ff-34bf-e524be01025d</v>
    <v>en-US</v>
    <v>Map</v>
  </rv>
  <rv s="0">
    <v>805306368</v>
    <v>Droupadi Murmu (President)</v>
    <v>adde4ff7-2867-52d2-5cee-2e1eb72876cd</v>
    <v>en-US</v>
    <v>Generic</v>
  </rv>
  <rv s="0">
    <v>805306368</v>
    <v>Narendra Modi (Prime minister)</v>
    <v>04fee623-e9bd-ee4b-f30d-cad3c29199e4</v>
    <v>en-US</v>
    <v>Generic</v>
  </rv>
  <rv s="3">
    <v>40</v>
  </rv>
  <rv s="4">
    <v>https://www.bing.com/search?q=india&amp;form=skydnc</v>
    <v>Learn more on Bing</v>
  </rv>
  <rv s="1">
    <fb>69.415999999999997</fb>
    <v>28</v>
  </rv>
  <rv s="1">
    <fb>2179781240000</fb>
    <v>30</v>
  </rv>
  <rv s="1">
    <fb>145</fb>
    <v>28</v>
  </rv>
  <rv s="1">
    <fb>0.3</fb>
    <v>29</v>
  </rv>
  <rv s="3">
    <v>41</v>
  </rv>
  <rv s="1">
    <fb>0.65060906480000003</fb>
    <v>23</v>
  </rv>
  <rv s="1">
    <fb>0.85709999999999997</fb>
    <v>25</v>
  </rv>
  <rv s="1">
    <fb>1417173173</fb>
    <v>24</v>
  </rv>
  <rv s="1">
    <fb>0.20300000000000001</fb>
    <v>23</v>
  </rv>
  <rv s="1">
    <fb>0.317</fb>
    <v>23</v>
  </rv>
  <rv s="1">
    <fb>0.46200000000000002</fb>
    <v>23</v>
  </rv>
  <rv s="1">
    <fb>3.3000000000000002E-2</fb>
    <v>23</v>
  </rv>
  <rv s="1">
    <fb>0.111</fb>
    <v>23</v>
  </rv>
  <rv s="1">
    <fb>0.14699999999999999</fb>
    <v>23</v>
  </rv>
  <rv s="1">
    <fb>0.49292999267578097</fb>
    <v>23</v>
  </rv>
  <rv s="0">
    <v>536870912</v>
    <v>Arunachal Pradesh</v>
    <v>c2da5cc2-b1a0-f17a-707d-e5067136b9e9</v>
    <v>en-US</v>
    <v>Map</v>
  </rv>
  <rv s="0">
    <v>536870912</v>
    <v>Assam</v>
    <v>a9d4e5df-f559-c28f-dc41-7c72a82dfaf7</v>
    <v>en-US</v>
    <v>Map</v>
  </rv>
  <rv s="0">
    <v>536870912</v>
    <v>Bihar</v>
    <v>e402c108-ade8-40dd-b6d7-f36882e8e3e3</v>
    <v>en-US</v>
    <v>Map</v>
  </rv>
  <rv s="0">
    <v>536870912</v>
    <v>Chhattisgarh</v>
    <v>91e8d1d3-b929-8697-13f5-91241ae0d1b6</v>
    <v>en-US</v>
    <v>Map</v>
  </rv>
  <rv s="0">
    <v>536870912</v>
    <v>Goa</v>
    <v>d9bda1c6-a2c4-994c-5335-195386cef40a</v>
    <v>en-US</v>
    <v>Map</v>
  </rv>
  <rv s="0">
    <v>536870912</v>
    <v>Gujarat</v>
    <v>c70b768e-21ab-4f53-a356-564e8da2291e</v>
    <v>en-US</v>
    <v>Map</v>
  </rv>
  <rv s="0">
    <v>536870912</v>
    <v>Haryana</v>
    <v>f50b36c9-0e06-9b0a-b657-100ebb295bb1</v>
    <v>en-US</v>
    <v>Map</v>
  </rv>
  <rv s="0">
    <v>536870912</v>
    <v>Himachal Pradesh</v>
    <v>0e213229-adc2-378d-f093-949050fffa34</v>
    <v>en-US</v>
    <v>Map</v>
  </rv>
  <rv s="0">
    <v>536870912</v>
    <v>Jharkhand</v>
    <v>9cf33868-3d76-c243-1cd3-91dda44b77e3</v>
    <v>en-US</v>
    <v>Map</v>
  </rv>
  <rv s="0">
    <v>536870912</v>
    <v>Karnataka</v>
    <v>216903eb-bbc1-497e-b914-8eb69db6f747</v>
    <v>en-US</v>
    <v>Map</v>
  </rv>
  <rv s="0">
    <v>536870912</v>
    <v>Kerala</v>
    <v>9d932c0c-d3e6-abbd-5274-6b53036ca764</v>
    <v>en-US</v>
    <v>Map</v>
  </rv>
  <rv s="0">
    <v>536870912</v>
    <v>Madhya Pradesh</v>
    <v>bcbcd891-852b-6dac-1671-8d00b9eae5ea</v>
    <v>en-US</v>
    <v>Map</v>
  </rv>
  <rv s="0">
    <v>536870912</v>
    <v>Maharashtra</v>
    <v>8e20e4dc-1423-75a9-a049-5e500370aafa</v>
    <v>en-US</v>
    <v>Map</v>
  </rv>
  <rv s="0">
    <v>536870912</v>
    <v>Manipur</v>
    <v>774dc6a3-56a4-d8f3-26d2-6e2536af50a5</v>
    <v>en-US</v>
    <v>Map</v>
  </rv>
  <rv s="0">
    <v>536870912</v>
    <v>Meghalaya</v>
    <v>b317786c-1e28-16cc-03ca-835f315a094d</v>
    <v>en-US</v>
    <v>Map</v>
  </rv>
  <rv s="0">
    <v>536870912</v>
    <v>Mizoram</v>
    <v>a1dcfd92-e2ab-1111-48a2-8c885ebd1155</v>
    <v>en-US</v>
    <v>Map</v>
  </rv>
  <rv s="0">
    <v>536870912</v>
    <v>Nagaland</v>
    <v>9097c945-eb0e-f294-cb7f-43ad572c6903</v>
    <v>en-US</v>
    <v>Map</v>
  </rv>
  <rv s="0">
    <v>536870912</v>
    <v>Odisha</v>
    <v>becca699-9820-c027-8e14-b5840348a600</v>
    <v>en-US</v>
    <v>Map</v>
  </rv>
  <rv s="0">
    <v>536870912</v>
    <v>Punjab, India</v>
    <v>d98d08e1-818e-a7ba-30a5-4637a11eec3e</v>
    <v>en-US</v>
    <v>Map</v>
  </rv>
  <rv s="0">
    <v>536870912</v>
    <v>Rajasthan</v>
    <v>58d414c6-9557-d15b-60ff-52f256e32345</v>
    <v>en-US</v>
    <v>Map</v>
  </rv>
  <rv s="0">
    <v>536870912</v>
    <v>Sikkim</v>
    <v>aa8e9a23-8c5b-d667-7f28-62e9ce93f9bd</v>
    <v>en-US</v>
    <v>Map</v>
  </rv>
  <rv s="0">
    <v>536870912</v>
    <v>Tamil Nadu</v>
    <v>6e3e5a82-8737-a613-1d99-0b4d68370109</v>
    <v>en-US</v>
    <v>Map</v>
  </rv>
  <rv s="0">
    <v>536870912</v>
    <v>Tripura</v>
    <v>a7fa8608-5e0d-f0d4-37a2-b87e3fe2b039</v>
    <v>en-US</v>
    <v>Map</v>
  </rv>
  <rv s="0">
    <v>536870912</v>
    <v>Uttar Pradesh</v>
    <v>f624b656-1585-9836-7a98-128016c67d52</v>
    <v>en-US</v>
    <v>Map</v>
  </rv>
  <rv s="0">
    <v>536870912</v>
    <v>Uttarakhand</v>
    <v>41a39bbc-6b82-df10-b345-3afffff3985d</v>
    <v>en-US</v>
    <v>Map</v>
  </rv>
  <rv s="0">
    <v>536870912</v>
    <v>West Bengal</v>
    <v>067d886f-4d7d-8889-c8c7-d54e2dbc1cb8</v>
    <v>en-US</v>
    <v>Map</v>
  </rv>
  <rv s="0">
    <v>536870912</v>
    <v>Andaman and Nicobar Islands</v>
    <v>0543bce3-574a-8949-ac01-944cd0418886</v>
    <v>en-US</v>
    <v>Map</v>
  </rv>
  <rv s="0">
    <v>536870912</v>
    <v>Chandigarh</v>
    <v>10beaf9e-bdab-00b9-8037-79ffe16cf357</v>
    <v>en-US</v>
    <v>Map</v>
  </rv>
  <rv s="0">
    <v>536870912</v>
    <v>Lakshadweep</v>
    <v>90dcf823-b8a7-5ca7-11dd-dcf29ea357f2</v>
    <v>en-US</v>
    <v>Map</v>
  </rv>
  <rv s="0">
    <v>536870912</v>
    <v>Delhi</v>
    <v>275e8ab8-7bd0-4633-9c89-0133be92e587</v>
    <v>en-US</v>
    <v>Map</v>
  </rv>
  <rv s="0">
    <v>536870912</v>
    <v>Puducherry</v>
    <v>6e0dc6cc-da9d-7f4a-75a8-85997485edfd</v>
    <v>en-US</v>
    <v>Map</v>
  </rv>
  <rv s="0">
    <v>536870912</v>
    <v>Telangana</v>
    <v>19abdc7d-29ea-4ed5-99d8-3a1d7bc90b05</v>
    <v>en-US</v>
    <v>Map</v>
  </rv>
  <rv s="0">
    <v>536870912</v>
    <v>Andhra Pradesh</v>
    <v>9e3a52bb-38ae-c817-5cd2-7a8dd2a4c0e5</v>
    <v>en-US</v>
    <v>Map</v>
  </rv>
  <rv s="0">
    <v>536870912</v>
    <v>Ladakh</v>
    <v>a7a84d3a-9c83-e85a-7347-73d712e71fe2</v>
    <v>en-US</v>
    <v>Map</v>
  </rv>
  <rv s="3">
    <v>42</v>
  </rv>
  <rv s="1">
    <fb>0.111799218352875</fb>
    <v>23</v>
  </rv>
  <rv s="3">
    <v>43</v>
  </rv>
  <rv s="1">
    <fb>0.49700000000000005</fb>
    <v>23</v>
  </rv>
  <rv s="1">
    <fb>5.35500001907349E-2</fb>
    <v>31</v>
  </rv>
  <rv s="1">
    <fb>471031528</fb>
    <v>24</v>
  </rv>
  <rv s="6">
    <v>#VALUE!</v>
    <v>en-US</v>
    <v>85fa63d3-9596-adb9-b4eb-502273d84f56</v>
    <v>536870912</v>
    <v>1</v>
    <v>99</v>
    <v>37</v>
    <v>India</v>
    <v>19</v>
    <v>20</v>
    <v>Map</v>
    <v>21</v>
    <v>100</v>
    <v>IN</v>
    <v>767</v>
    <v>768</v>
    <v>769</v>
    <v>770</v>
    <v>771</v>
    <v>772</v>
    <v>773</v>
    <v>774</v>
    <v>775</v>
    <v>INR</v>
    <v>India, officially the Republic of India, is a country in South Asia. It is the seventh-largest country by area; the most populous country from June 2023 onwards; and since its independence in 1947, the world's most populous democracy. Bounded by ...</v>
    <v>776</v>
    <v>777</v>
    <v>778</v>
    <v>779</v>
    <v>780</v>
    <v>781</v>
    <v>782</v>
    <v>783</v>
    <v>784</v>
    <v>785</v>
    <v>786</v>
    <v>789</v>
    <v>790</v>
    <v>791</v>
    <v>792</v>
    <v>793</v>
    <v>794</v>
    <v>India</v>
    <v>Jana Gana Mana</v>
    <v>795</v>
    <v>भारत गणराज्य</v>
    <v>796</v>
    <v>797</v>
    <v>798</v>
    <v>799</v>
    <v>800</v>
    <v>801</v>
    <v>802</v>
    <v>212</v>
    <v>803</v>
    <v>804</v>
    <v>805</v>
    <v>840</v>
    <v>841</v>
    <v>842</v>
    <v>843</v>
    <v>844</v>
    <v>India</v>
    <v>845</v>
    <v>mdp/vdpid/113</v>
  </rv>
  <rv s="0">
    <v>536870912</v>
    <v>Iran</v>
    <v>502b5268-992d-26c9-a0d8-6f206338406e</v>
    <v>en-US</v>
    <v>Map</v>
  </rv>
  <rv s="1">
    <fb>0.28214101525086599</fb>
    <v>23</v>
  </rv>
  <rv s="1">
    <fb>1648195</fb>
    <v>24</v>
  </rv>
  <rv s="1">
    <fb>563000</fb>
    <v>24</v>
  </rv>
  <rv s="1">
    <fb>18.783000000000001</fb>
    <v>25</v>
  </rv>
  <rv s="1">
    <fb>98</fb>
    <v>26</v>
  </rv>
  <rv s="0">
    <v>536870912</v>
    <v>Tehran</v>
    <v>08033170-d738-6401-e42a-fb99d1cdb464</v>
    <v>en-US</v>
    <v>Map</v>
  </rv>
  <rv s="1">
    <fb>661710.15</fb>
    <v>24</v>
  </rv>
  <rv s="1">
    <fb>550.92942529120603</fb>
    <v>27</v>
  </rv>
  <rv s="1">
    <fb>0.39907345569778302</fb>
    <v>23</v>
  </rv>
  <rv s="1">
    <fb>3022.12256298599</fb>
    <v>24</v>
  </rv>
  <rv s="1">
    <fb>2.137</fb>
    <v>25</v>
  </rv>
  <rv s="1">
    <fb>6.5644910660563896E-2</fb>
    <v>23</v>
  </rv>
  <rv s="1">
    <fb>99.022580545301807</fb>
    <v>28</v>
  </rv>
  <rv s="1">
    <fb>0.39900000000000002</fb>
    <v>29</v>
  </rv>
  <rv s="1">
    <fb>445345282122.68201</fb>
    <v>30</v>
  </rv>
  <rv s="1">
    <fb>1.1070754</fb>
    <v>23</v>
  </rv>
  <rv s="1">
    <fb>0.68116089999999996</fb>
    <v>23</v>
  </rv>
  <rv s="2">
    <v>12</v>
    <v>21</v>
    <v>102</v>
    <v>7</v>
    <v>0</v>
    <v>Image of Iran</v>
  </rv>
  <rv s="1">
    <fb>12.4</fb>
    <v>28</v>
  </rv>
  <rv s="0">
    <v>805306368</v>
    <v>Ali Khamenei (Supreme leader)</v>
    <v>1f928f25-2e0f-80cc-5768-c25fdbbddd37</v>
    <v>en-US</v>
    <v>Generic</v>
  </rv>
  <rv s="0">
    <v>805306368</v>
    <v>Masoud Pezeshkian (President)</v>
    <v>6daf2d70-545c-6c8e-e20e-be7f8c783e77</v>
    <v>en-US</v>
    <v>Generic</v>
  </rv>
  <rv s="0">
    <v>805306368</v>
    <v>Mohammad Reza Aref (Vice president)</v>
    <v>bd7afb91-3db5-dfcf-ec14-e18c55069cf9</v>
    <v>en-US</v>
    <v>Generic</v>
  </rv>
  <rv s="3">
    <v>44</v>
  </rv>
  <rv s="4">
    <v>https://www.bing.com/search?q=iran&amp;form=skydnc</v>
    <v>Learn more on Bing</v>
  </rv>
  <rv s="1">
    <fb>76.478999999999999</fb>
    <v>28</v>
  </rv>
  <rv s="1">
    <fb>320671170000</fb>
    <v>30</v>
  </rv>
  <rv s="1">
    <fb>16</fb>
    <v>28</v>
  </rv>
  <rv s="1">
    <fb>1.58</fb>
    <v>29</v>
  </rv>
  <rv s="3">
    <v>45</v>
  </rv>
  <rv s="1">
    <fb>0.39660448610000004</fb>
    <v>23</v>
  </rv>
  <rv s="1">
    <fb>1.5844</fb>
    <v>25</v>
  </rv>
  <rv s="1">
    <fb>88550570</fb>
    <v>24</v>
  </rv>
  <rv s="1">
    <fb>0.313</fb>
    <v>23</v>
  </rv>
  <rv s="1">
    <fb>0.47299999999999998</fb>
    <v>23</v>
  </rv>
  <rv s="1">
    <fb>2.3E-2</fb>
    <v>23</v>
  </rv>
  <rv s="1">
    <fb>5.9000000000000004E-2</fb>
    <v>23</v>
  </rv>
  <rv s="1">
    <fb>0.14800000000000002</fb>
    <v>23</v>
  </rv>
  <rv s="1">
    <fb>0.44665000915527303</fb>
    <v>23</v>
  </rv>
  <rv s="0">
    <v>536870912</v>
    <v>Alborz province</v>
    <v>66c9eac0-c4e8-2333-d1be-f21b1098d79a</v>
    <v>en-US</v>
    <v>Map</v>
  </rv>
  <rv s="0">
    <v>536870912</v>
    <v>Ardabil province</v>
    <v>994b085d-87cd-a2cf-655d-3738c811cdd2</v>
    <v>en-US</v>
    <v>Map</v>
  </rv>
  <rv s="0">
    <v>536870912</v>
    <v>East Azerbaijan province</v>
    <v>531fd7c6-750a-b737-95aa-2f1ab091cc91</v>
    <v>en-US</v>
    <v>Map</v>
  </rv>
  <rv s="0">
    <v>536870912</v>
    <v>West Azerbaijan province</v>
    <v>89116434-a768-1a92-cdbc-74079e682993</v>
    <v>en-US</v>
    <v>Map</v>
  </rv>
  <rv s="0">
    <v>536870912</v>
    <v>Bushehr province</v>
    <v>62953c64-d6d7-2073-9308-f8ed0bfe146e</v>
    <v>en-US</v>
    <v>Map</v>
  </rv>
  <rv s="0">
    <v>536870912</v>
    <v>Chaharmahal and Bakhtiari province</v>
    <v>0bfd0257-fe88-a6c8-5367-46d1631721d8</v>
    <v>en-US</v>
    <v>Map</v>
  </rv>
  <rv s="0">
    <v>536870912</v>
    <v>Gilan province</v>
    <v>db0914ff-df15-1063-7595-74dbd12c3aae</v>
    <v>en-US</v>
    <v>Map</v>
  </rv>
  <rv s="0">
    <v>536870912</v>
    <v>Golestan province</v>
    <v>a23c0ea9-01b2-8118-a5e4-2a53d7fb4626</v>
    <v>en-US</v>
    <v>Map</v>
  </rv>
  <rv s="0">
    <v>536870912</v>
    <v>Hamadan province</v>
    <v>d5f615e9-bf2f-266e-64f4-c28377525be4</v>
    <v>en-US</v>
    <v>Map</v>
  </rv>
  <rv s="0">
    <v>536870912</v>
    <v>Hormozgan province</v>
    <v>0160b099-16ad-74c7-1a20-339387a370ed</v>
    <v>en-US</v>
    <v>Map</v>
  </rv>
  <rv s="0">
    <v>536870912</v>
    <v>Ilam province</v>
    <v>a9e1faab-baf5-137d-ad56-03f736246062</v>
    <v>en-US</v>
    <v>Map</v>
  </rv>
  <rv s="0">
    <v>536870912</v>
    <v>Isfahan province</v>
    <v>4022a6c3-7bcc-4676-5024-429ab1ecc696</v>
    <v>en-US</v>
    <v>Map</v>
  </rv>
  <rv s="0">
    <v>536870912</v>
    <v>Kerman province</v>
    <v>bd0ecca5-c067-2866-df85-6561772a5047</v>
    <v>en-US</v>
    <v>Map</v>
  </rv>
  <rv s="0">
    <v>536870912</v>
    <v>Fars province</v>
    <v>fd111ba5-7619-faa5-73e2-a796aea35ee7</v>
    <v>en-US</v>
    <v>Map</v>
  </rv>
  <rv s="0">
    <v>536870912</v>
    <v>Kermanshah province</v>
    <v>41f82821-fc42-f7e6-82d5-1b1d67d46918</v>
    <v>en-US</v>
    <v>Map</v>
  </rv>
  <rv s="0">
    <v>536870912</v>
    <v>North Khorasan province</v>
    <v>ededbb54-c42e-94d6-dcb7-7f0c95b4b2f6</v>
    <v>en-US</v>
    <v>Map</v>
  </rv>
  <rv s="0">
    <v>536870912</v>
    <v>Razavi Khorasan province</v>
    <v>d91481fe-1948-7d21-b73a-ef76cfe6cc2f</v>
    <v>en-US</v>
    <v>Map</v>
  </rv>
  <rv s="0">
    <v>536870912</v>
    <v>South Khorasan province</v>
    <v>57351c6f-537e-a60d-dc3e-42f26ceb5beb</v>
    <v>en-US</v>
    <v>Map</v>
  </rv>
  <rv s="0">
    <v>536870912</v>
    <v>Khuzestan province</v>
    <v>d4da6f11-b626-7462-2eb6-92ccbaefd598</v>
    <v>en-US</v>
    <v>Map</v>
  </rv>
  <rv s="0">
    <v>536870912</v>
    <v>Kohgiluyeh and Boyer-Ahmad province</v>
    <v>77fd77e4-d88b-c618-90dc-8b94a0153762</v>
    <v>en-US</v>
    <v>Map</v>
  </rv>
  <rv s="0">
    <v>536870912</v>
    <v>Kurdistan province</v>
    <v>1f375948-64b3-9284-de6f-2ff234646411</v>
    <v>en-US</v>
    <v>Map</v>
  </rv>
  <rv s="0">
    <v>536870912</v>
    <v>Lorestan province</v>
    <v>bc07ad7f-7d4d-0ce3-bf40-0f3110ee347e</v>
    <v>en-US</v>
    <v>Map</v>
  </rv>
  <rv s="0">
    <v>536870912</v>
    <v>Markazi province</v>
    <v>74a98de5-f513-05de-e393-2ee9b6bde5f3</v>
    <v>en-US</v>
    <v>Map</v>
  </rv>
  <rv s="0">
    <v>536870912</v>
    <v>Mazandaran province</v>
    <v>8a159f70-e646-4c49-58c1-d5a659067e70</v>
    <v>en-US</v>
    <v>Map</v>
  </rv>
  <rv s="0">
    <v>536870912</v>
    <v>Qazvin province</v>
    <v>be611459-bea4-d0b9-8a01-5f9f60dece66</v>
    <v>en-US</v>
    <v>Map</v>
  </rv>
  <rv s="0">
    <v>536870912</v>
    <v>Qom province</v>
    <v>4c07dffd-2448-48c4-f5ce-19194133e4e2</v>
    <v>en-US</v>
    <v>Map</v>
  </rv>
  <rv s="0">
    <v>536870912</v>
    <v>Semnan province</v>
    <v>8d837b29-00f5-cab1-18ee-1b1fd9ca63f2</v>
    <v>en-US</v>
    <v>Map</v>
  </rv>
  <rv s="0">
    <v>536870912</v>
    <v>Sistan and Baluchestan province</v>
    <v>2d95c855-b0e0-2466-ad69-a9f6f6331b7c</v>
    <v>en-US</v>
    <v>Map</v>
  </rv>
  <rv s="0">
    <v>536870912</v>
    <v>Tehran province</v>
    <v>81d792e6-ee52-813f-a6d7-fc8cd5e36603</v>
    <v>en-US</v>
    <v>Map</v>
  </rv>
  <rv s="0">
    <v>536870912</v>
    <v>Yazd province</v>
    <v>9b83fcd2-dae0-a8b0-ab71-00b4783202db</v>
    <v>en-US</v>
    <v>Map</v>
  </rv>
  <rv s="0">
    <v>536870912</v>
    <v>Zanjan province</v>
    <v>9d382a3e-0bd0-f81e-753b-d5d66aa64a99</v>
    <v>en-US</v>
    <v>Map</v>
  </rv>
  <rv s="3">
    <v>46</v>
  </rv>
  <rv s="1">
    <fb>7.3584780414963205E-2</fb>
    <v>23</v>
  </rv>
  <rv s="3">
    <v>47</v>
  </rv>
  <rv s="1">
    <fb>0.44700000000000001</fb>
    <v>23</v>
  </rv>
  <rv s="1">
    <fb>0.11381999969482401</fb>
    <v>31</v>
  </rv>
  <rv s="1">
    <fb>62509623</fb>
    <v>24</v>
  </rv>
  <rv s="6">
    <v>#VALUE!</v>
    <v>en-US</v>
    <v>502b5268-992d-26c9-a0d8-6f206338406e</v>
    <v>536870912</v>
    <v>1</v>
    <v>105</v>
    <v>37</v>
    <v>Iran</v>
    <v>19</v>
    <v>20</v>
    <v>Map</v>
    <v>21</v>
    <v>106</v>
    <v>IR</v>
    <v>848</v>
    <v>849</v>
    <v>850</v>
    <v>851</v>
    <v>852</v>
    <v>853</v>
    <v>854</v>
    <v>855</v>
    <v>856</v>
    <v>IRR</v>
    <v>Iran, officially the Islamic Republic of Iran and also known as Persia, is a country in West Asia. It borders Turkey to the northwest and Iraq to the west, Azerbaijan, Armenia, the Caspian Sea, and Turkmenistan to the north, Afghanistan to the ...</v>
    <v>857</v>
    <v>858</v>
    <v>859</v>
    <v>860</v>
    <v>861</v>
    <v>862</v>
    <v>863</v>
    <v>864</v>
    <v>865</v>
    <v>866</v>
    <v>853</v>
    <v>870</v>
    <v>871</v>
    <v>872</v>
    <v>873</v>
    <v>874</v>
    <v>875</v>
    <v>Iran</v>
    <v>National Anthem of the Islamic Republic of Iran</v>
    <v>876</v>
    <v>جمهوری اسلامی ایران</v>
    <v>877</v>
    <v>878</v>
    <v>879</v>
    <v>709</v>
    <v>880</v>
    <v>881</v>
    <v>882</v>
    <v>883</v>
    <v>106</v>
    <v>884</v>
    <v>885</v>
    <v>917</v>
    <v>918</v>
    <v>919</v>
    <v>920</v>
    <v>921</v>
    <v>Iran</v>
    <v>922</v>
    <v>mdp/vdpid/116</v>
  </rv>
  <rv s="0">
    <v>536870912</v>
    <v>Argentina</v>
    <v>87153d87-9bb0-166a-3d56-613bdc274e1b</v>
    <v>en-US</v>
    <v>Map</v>
  </rv>
  <rv s="1">
    <fb>0.54335712119385104</fb>
    <v>23</v>
  </rv>
  <rv s="1">
    <fb>2780400</fb>
    <v>24</v>
  </rv>
  <rv s="1">
    <fb>105000</fb>
    <v>24</v>
  </rv>
  <rv s="1">
    <fb>17.021000000000001</fb>
    <v>25</v>
  </rv>
  <rv s="1">
    <fb>54</fb>
    <v>26</v>
  </rv>
  <rv s="0">
    <v>536870912</v>
    <v>Buenos Aires</v>
    <v>857a6814-3fe8-c414-84da-24018be87fce</v>
    <v>en-US</v>
    <v>Map</v>
  </rv>
  <rv s="1">
    <fb>201347.636</fb>
    <v>24</v>
  </rv>
  <rv s="1">
    <fb>232.75109166666701</fb>
    <v>27</v>
  </rv>
  <rv s="1">
    <fb>0.53548304349234199</fb>
    <v>23</v>
  </rv>
  <rv s="1">
    <fb>3074.70207056563</fb>
    <v>24</v>
  </rv>
  <rv s="1">
    <fb>2.2610000000000001</fb>
    <v>25</v>
  </rv>
  <rv s="1">
    <fb>9.7984058182512504E-2</fb>
    <v>23</v>
  </rv>
  <rv s="1">
    <fb>87.722407479689195</fb>
    <v>28</v>
  </rv>
  <rv s="1">
    <fb>1.1000000000000001</fb>
    <v>29</v>
  </rv>
  <rv s="1">
    <fb>449663446954.073</fb>
    <v>30</v>
  </rv>
  <rv s="1">
    <fb>1.0974146</fb>
    <v>23</v>
  </rv>
  <rv s="1">
    <fb>0.89958519999999997</fb>
    <v>23</v>
  </rv>
  <rv s="2">
    <v>13</v>
    <v>21</v>
    <v>108</v>
    <v>7</v>
    <v>0</v>
    <v>Image of Argentina</v>
  </rv>
  <rv s="1">
    <fb>8.8000000000000007</fb>
    <v>28</v>
  </rv>
  <rv s="0">
    <v>805306368</v>
    <v>Javier Milei (President)</v>
    <v>9e292152-d659-8459-891a-e2e34df73a4f</v>
    <v>en-US</v>
    <v>Generic</v>
  </rv>
  <rv s="0">
    <v>805306368</v>
    <v>Victoria Villarruel (Vice president)</v>
    <v>c9d496be-e912-ca9e-b72e-cd37e371c69a</v>
    <v>en-US</v>
    <v>Generic</v>
  </rv>
  <rv s="3">
    <v>48</v>
  </rv>
  <rv s="4">
    <v>https://www.bing.com/search?q=argentina&amp;form=skydnc</v>
    <v>Learn more on Bing</v>
  </rv>
  <rv s="1">
    <fb>76.52</fb>
    <v>28</v>
  </rv>
  <rv s="1">
    <fb>39393540000</fb>
    <v>30</v>
  </rv>
  <rv s="1">
    <fb>39</fb>
    <v>28</v>
  </rv>
  <rv s="1">
    <fb>3.35</fb>
    <v>29</v>
  </rv>
  <rv s="3">
    <v>49</v>
  </rv>
  <rv s="1">
    <fb>0.17628076140000001</fb>
    <v>23</v>
  </rv>
  <rv s="1">
    <fb>3.96</fb>
    <v>25</v>
  </rv>
  <rv s="1">
    <fb>46234830</fb>
    <v>24</v>
  </rv>
  <rv s="1">
    <fb>0.23199999999999998</fb>
    <v>23</v>
  </rv>
  <rv s="1">
    <fb>0.29899999999999999</fb>
    <v>23</v>
  </rv>
  <rv s="1">
    <fb>0.46500000000000002</fb>
    <v>23</v>
  </rv>
  <rv s="1">
    <fb>1.8000000000000002E-2</fb>
    <v>23</v>
  </rv>
  <rv s="1">
    <fb>0.05</fb>
    <v>23</v>
  </rv>
  <rv s="1">
    <fb>9.9000000000000005E-2</fb>
    <v>23</v>
  </rv>
  <rv s="1">
    <fb>0.154</fb>
    <v>23</v>
  </rv>
  <rv s="1">
    <fb>0.61301998138427694</fb>
    <v>23</v>
  </rv>
  <rv s="0">
    <v>536870912</v>
    <v>Buenos Aires Province</v>
    <v>83e02b50-6d03-7c2c-eadf-7346066b2dea</v>
    <v>en-US</v>
    <v>Map</v>
  </rv>
  <rv s="0">
    <v>536870912</v>
    <v>Catamarca Province</v>
    <v>3c1c44fb-1be4-0807-a41a-389b53882281</v>
    <v>en-US</v>
    <v>Map</v>
  </rv>
  <rv s="0">
    <v>536870912</v>
    <v>Chaco Province</v>
    <v>7ba7eceb-7d6e-ca38-3de8-8edff91abe6c</v>
    <v>en-US</v>
    <v>Map</v>
  </rv>
  <rv s="0">
    <v>536870912</v>
    <v>Córdoba Province, Argentina</v>
    <v>ee360e95-eb6e-6500-1854-d0ba2979c8c5</v>
    <v>en-US</v>
    <v>Map</v>
  </rv>
  <rv s="0">
    <v>536870912</v>
    <v>Corrientes Province</v>
    <v>370306e6-e553-7210-5bdd-cba530b5bb5e</v>
    <v>en-US</v>
    <v>Map</v>
  </rv>
  <rv s="0">
    <v>536870912</v>
    <v>Entre Ríos Province</v>
    <v>8f271891-a2e7-4452-b33a-32b209204098</v>
    <v>en-US</v>
    <v>Map</v>
  </rv>
  <rv s="0">
    <v>536870912</v>
    <v>Formosa Province</v>
    <v>2c10e13d-832d-d54f-08b1-364c9870d186</v>
    <v>en-US</v>
    <v>Map</v>
  </rv>
  <rv s="0">
    <v>536870912</v>
    <v>Jujuy Province</v>
    <v>4336eba8-fc73-200e-9d91-4273dd01d498</v>
    <v>en-US</v>
    <v>Map</v>
  </rv>
  <rv s="0">
    <v>536870912</v>
    <v>La Pampa Province</v>
    <v>44de277d-e840-a824-59d9-b6a9740aba03</v>
    <v>en-US</v>
    <v>Map</v>
  </rv>
  <rv s="0">
    <v>536870912</v>
    <v>La Rioja Province, Argentina</v>
    <v>dac821c4-934d-98a0-3515-ecf294d05f34</v>
    <v>en-US</v>
    <v>Map</v>
  </rv>
  <rv s="0">
    <v>536870912</v>
    <v>Mendoza Province</v>
    <v>67d55d79-bbf5-f1ea-b2b6-9eaf7f8cbf5c</v>
    <v>en-US</v>
    <v>Map</v>
  </rv>
  <rv s="0">
    <v>536870912</v>
    <v>Misiones Province</v>
    <v>b5dd089e-a58d-3344-220d-67d53fbe2b62</v>
    <v>en-US</v>
    <v>Map</v>
  </rv>
  <rv s="0">
    <v>536870912</v>
    <v>Neuquén Province</v>
    <v>bf5efd04-a076-eedb-ad38-b133bbf30276</v>
    <v>en-US</v>
    <v>Map</v>
  </rv>
  <rv s="0">
    <v>536870912</v>
    <v>Río Negro Province</v>
    <v>d2c8f222-11b8-dd86-e0ab-8d14cb406edc</v>
    <v>en-US</v>
    <v>Map</v>
  </rv>
  <rv s="0">
    <v>536870912</v>
    <v>Salta Province</v>
    <v>f6ae2fbd-0520-148c-3526-8bf23d36cb82</v>
    <v>en-US</v>
    <v>Map</v>
  </rv>
  <rv s="0">
    <v>536870912</v>
    <v>San Juan Province, Argentina</v>
    <v>17fa2e93-239c-11e6-f03e-d1c2f5cce2fe</v>
    <v>en-US</v>
    <v>Map</v>
  </rv>
  <rv s="0">
    <v>536870912</v>
    <v>San Luis Province</v>
    <v>5bdf188c-b213-ac45-dd24-12759c1ef35f</v>
    <v>en-US</v>
    <v>Map</v>
  </rv>
  <rv s="0">
    <v>536870912</v>
    <v>Santa Cruz Province, Argentina</v>
    <v>33b38460-8bb6-75dd-5a16-ccfffb6378dc</v>
    <v>en-US</v>
    <v>Map</v>
  </rv>
  <rv s="0">
    <v>536870912</v>
    <v>Santa Fe Province</v>
    <v>7e0bc671-7ee3-bfe7-3fbf-0780b251b2f6</v>
    <v>en-US</v>
    <v>Map</v>
  </rv>
  <rv s="0">
    <v>536870912</v>
    <v>Santiago del Estero Province</v>
    <v>ec88ec56-2be0-4304-ab71-391ce9c013de</v>
    <v>en-US</v>
    <v>Map</v>
  </rv>
  <rv s="0">
    <v>536870912</v>
    <v>Tierra del Fuego Province, Argentina</v>
    <v>3bb8cbb1-ced9-fc53-1bf4-d1685a3435ea</v>
    <v>en-US</v>
    <v>Map</v>
  </rv>
  <rv s="0">
    <v>536870912</v>
    <v>Tucumán Province</v>
    <v>4f81112c-c69e-b6cc-2acc-73c36fc9a0aa</v>
    <v>en-US</v>
    <v>Map</v>
  </rv>
  <rv s="0">
    <v>536870912</v>
    <v>Chubut Province</v>
    <v>893cfb2e-6128-06e8-d927-6cdee06773f8</v>
    <v>en-US</v>
    <v>Map</v>
  </rv>
  <rv s="3">
    <v>50</v>
  </rv>
  <rv s="1">
    <fb>0.10087499305375699</fb>
    <v>23</v>
  </rv>
  <rv s="3">
    <v>51</v>
  </rv>
  <rv s="1">
    <fb>1.0629999999999999</fb>
    <v>23</v>
  </rv>
  <rv s="1">
    <fb>9.7889995574951205E-2</fb>
    <v>31</v>
  </rv>
  <rv s="1">
    <fb>41339571</fb>
    <v>24</v>
  </rv>
  <rv s="6">
    <v>#VALUE!</v>
    <v>en-US</v>
    <v>87153d87-9bb0-166a-3d56-613bdc274e1b</v>
    <v>536870912</v>
    <v>1</v>
    <v>111</v>
    <v>37</v>
    <v>Argentina</v>
    <v>19</v>
    <v>20</v>
    <v>Map</v>
    <v>21</v>
    <v>112</v>
    <v>AR</v>
    <v>925</v>
    <v>926</v>
    <v>927</v>
    <v>928</v>
    <v>929</v>
    <v>930</v>
    <v>931</v>
    <v>932</v>
    <v>933</v>
    <v>ARS</v>
    <v>Argentina, officially the Argentine Republic, is a country in the southern half of South America. It covers an area of 2,780,085 km², making it the second-largest country in South America after Brazil, the fourth-largest country in the Americas, ...</v>
    <v>934</v>
    <v>935</v>
    <v>936</v>
    <v>937</v>
    <v>938</v>
    <v>939</v>
    <v>940</v>
    <v>941</v>
    <v>942</v>
    <v>943</v>
    <v>930</v>
    <v>946</v>
    <v>947</v>
    <v>948</v>
    <v>949</v>
    <v>950</v>
    <v>951</v>
    <v>Argentina</v>
    <v>Argentine National Anthem</v>
    <v>952</v>
    <v>República Argentina</v>
    <v>953</v>
    <v>954</v>
    <v>955</v>
    <v>956</v>
    <v>957</v>
    <v>958</v>
    <v>959</v>
    <v>960</v>
    <v>961</v>
    <v>962</v>
    <v>963</v>
    <v>987</v>
    <v>988</v>
    <v>989</v>
    <v>990</v>
    <v>991</v>
    <v>Argentina</v>
    <v>992</v>
    <v>mdp/vdpid/11</v>
  </rv>
  <rv s="0">
    <v>536870912</v>
    <v>Czech Republic</v>
    <v>fad646aa-8363-3101-5672-40c77f3e5f2e</v>
    <v>en-US</v>
    <v>Map</v>
  </rv>
  <rv s="1">
    <fb>0.45182595182595198</fb>
    <v>23</v>
  </rv>
  <rv s="1">
    <fb>78866</fb>
    <v>24</v>
  </rv>
  <rv s="1">
    <fb>23000</fb>
    <v>24</v>
  </rv>
  <rv s="1">
    <fb>10.7</fb>
    <v>25</v>
  </rv>
  <rv s="1">
    <fb>420</fb>
    <v>26</v>
  </rv>
  <rv s="0">
    <v>536870912</v>
    <v>Prague</v>
    <v>a3446df9-1e81-03b1-d08c-0593eead811a</v>
    <v>en-US</v>
    <v>Map</v>
  </rv>
  <rv s="1">
    <fb>102217.625</fb>
    <v>24</v>
  </rv>
  <rv s="1">
    <fb>116.47554201756</fb>
    <v>27</v>
  </rv>
  <rv s="1">
    <fb>2.8478759591804698E-2</fb>
    <v>23</v>
  </rv>
  <rv s="1">
    <fb>6258.8910370365902</fb>
    <v>24</v>
  </rv>
  <rv s="1">
    <fb>0.34563584563584598</fb>
    <v>23</v>
  </rv>
  <rv s="1">
    <fb>77.734587058078404</fb>
    <v>28</v>
  </rv>
  <rv s="1">
    <fb>1.17</fb>
    <v>29</v>
  </rv>
  <rv s="1">
    <fb>246489245494.88199</fb>
    <v>30</v>
  </rv>
  <rv s="1">
    <fb>1.0067098999999999</fb>
    <v>23</v>
  </rv>
  <rv s="1">
    <fb>0.64078689999999994</fb>
    <v>23</v>
  </rv>
  <rv s="2">
    <v>14</v>
    <v>21</v>
    <v>114</v>
    <v>7</v>
    <v>0</v>
    <v>Image of Czech Republic</v>
  </rv>
  <rv s="1">
    <fb>2.7</fb>
    <v>28</v>
  </rv>
  <rv s="0">
    <v>805306368</v>
    <v>Petr Pavel (President)</v>
    <v>d133c401-15a5-39bf-10bf-1972348f28d4</v>
    <v>en-US</v>
    <v>Generic</v>
  </rv>
  <rv s="0">
    <v>805306368</v>
    <v>Petr Fiala (Prime minister)</v>
    <v>94c5e109-309a-4d02-82a1-0a375d38ebb6</v>
    <v>en-US</v>
    <v>Generic</v>
  </rv>
  <rv s="3">
    <v>52</v>
  </rv>
  <rv s="4">
    <v>https://www.bing.com/search?q=czech+republic&amp;form=skydnc</v>
    <v>Learn more on Bing</v>
  </rv>
  <rv s="1">
    <fb>78.978048780487796</fb>
    <v>28</v>
  </rv>
  <rv s="1">
    <fb>40912350000</fb>
    <v>30</v>
  </rv>
  <rv s="1">
    <fb>3</fb>
    <v>29</v>
  </rv>
  <rv s="3">
    <v>53</v>
  </rv>
  <rv s="1">
    <fb>0.14828394619999999</fb>
    <v>23</v>
  </rv>
  <rv s="1">
    <fb>4.1208</fb>
    <v>25</v>
  </rv>
  <rv s="1">
    <fb>10526073</fb>
    <v>24</v>
  </rv>
  <rv s="1">
    <fb>0.22</fb>
    <v>23</v>
  </rv>
  <rv s="1">
    <fb>0.215</fb>
    <v>23</v>
  </rv>
  <rv s="1">
    <fb>0.35399999999999998</fb>
    <v>23</v>
  </rv>
  <rv s="1">
    <fb>4.2000000000000003E-2</fb>
    <v>23</v>
  </rv>
  <rv s="1">
    <fb>0.10199999999999999</fb>
    <v>23</v>
  </rv>
  <rv s="1">
    <fb>0.17699999999999999</fb>
    <v>23</v>
  </rv>
  <rv s="1">
    <fb>0.605589981079102</fb>
    <v>23</v>
  </rv>
  <rv s="0">
    <v>536870912</v>
    <v>Central Bohemian Region</v>
    <v>ba7fad13-77f9-9e97-9d42-e1e8295655c9</v>
    <v>en-US</v>
    <v>Map</v>
  </rv>
  <rv s="0">
    <v>536870912</v>
    <v>South Bohemian Region</v>
    <v>e1b81e0a-e323-e2f6-46dc-bf29cce19523</v>
    <v>en-US</v>
    <v>Map</v>
  </rv>
  <rv s="0">
    <v>536870912</v>
    <v>Karlovy Vary Region</v>
    <v>43142966-7706-2e9b-d11a-5fb45ba79b0e</v>
    <v>en-US</v>
    <v>Map</v>
  </rv>
  <rv s="0">
    <v>536870912</v>
    <v>Ústí nad Labem Region</v>
    <v>84ac999f-4fcf-08c7-ad6a-b627b78df13a</v>
    <v>en-US</v>
    <v>Map</v>
  </rv>
  <rv s="0">
    <v>536870912</v>
    <v>South Moravian Region</v>
    <v>8ce5cb2e-b8b6-fb00-088c-dcd2e5614ed6</v>
    <v>en-US</v>
    <v>Map</v>
  </rv>
  <rv s="0">
    <v>536870912</v>
    <v>Moravian-Silesian Region</v>
    <v>c6f2f307-fba5-fed4-dfa8-03cfa173dfc7</v>
    <v>en-US</v>
    <v>Map</v>
  </rv>
  <rv s="3">
    <v>54</v>
  </rv>
  <rv s="1">
    <fb>0.14886478136042899</fb>
    <v>23</v>
  </rv>
  <rv s="3">
    <v>55</v>
  </rv>
  <rv s="1">
    <fb>0.46100000000000002</fb>
    <v>23</v>
  </rv>
  <rv s="1">
    <fb>1.9329999685287501E-2</fb>
    <v>31</v>
  </rv>
  <rv s="1">
    <fb>7887156</fb>
    <v>24</v>
  </rv>
  <rv s="6">
    <v>#VALUE!</v>
    <v>en-US</v>
    <v>fad646aa-8363-3101-5672-40c77f3e5f2e</v>
    <v>536870912</v>
    <v>1</v>
    <v>117</v>
    <v>37</v>
    <v>Czech Republic</v>
    <v>19</v>
    <v>20</v>
    <v>Map</v>
    <v>21</v>
    <v>118</v>
    <v>CZ</v>
    <v>995</v>
    <v>996</v>
    <v>997</v>
    <v>998</v>
    <v>999</v>
    <v>1000</v>
    <v>1001</v>
    <v>1002</v>
    <v>1003</v>
    <v>CZK</v>
    <v>The Czech Republic, also known as Czechia, and historically known as Bohemia, is a landlocked country in Central Europe. The country is bordered by Austria to the south, Germany to the west, Poland to the northeast, and Slovakia to the ...</v>
    <v>1004</v>
    <v>514</v>
    <v>1005</v>
    <v>1006</v>
    <v>1007</v>
    <v>1008</v>
    <v>1009</v>
    <v>1010</v>
    <v>1011</v>
    <v>1012</v>
    <v>1000</v>
    <v>1015</v>
    <v>1016</v>
    <v>1017</v>
    <v>1018</v>
    <v>341</v>
    <v>1019</v>
    <v>Czech Republic</v>
    <v>Kde domov můj</v>
    <v>1020</v>
    <v>Česká republika</v>
    <v>1021</v>
    <v>1022</v>
    <v>1023</v>
    <v>1024</v>
    <v>1025</v>
    <v>1026</v>
    <v>1027</v>
    <v>1028</v>
    <v>804</v>
    <v>1029</v>
    <v>1030</v>
    <v>1037</v>
    <v>1038</v>
    <v>1039</v>
    <v>1040</v>
    <v>1041</v>
    <v>Czech Republic</v>
    <v>1042</v>
    <v>mdp/vdpid/75</v>
  </rv>
</rvData>
</file>

<file path=xl/richData/rdrichvaluestructure.xml><?xml version="1.0" encoding="utf-8"?>
<rvStructures xmlns="http://schemas.microsoft.com/office/spreadsheetml/2017/richdata" count="9">
  <s t="_linkedentity2">
    <k n="%EntityServiceId" t="i"/>
    <k n="_DisplayString" t="s"/>
    <k n="%EntityId" t="s"/>
    <k n="%EntityCulture" t="s"/>
    <k n="_Icon" t="s"/>
  </s>
  <s t="_formattednumber">
    <k n="_Format" t="spb"/>
  </s>
  <s t="_webimage">
    <k n="WebImageIdentifier" t="i"/>
    <k n="_Provider" t="spb"/>
    <k n="Attribution" t="spb"/>
    <k n="CalcOrigin" t="i"/>
    <k n="ComputedImage" t="b"/>
    <k n="Text" t="s"/>
  </s>
  <s t="_array">
    <k n="array" t="a"/>
  </s>
  <s t="_hyperlink">
    <k n="Address" t="s"/>
    <k n="Text"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mage" t="r"/>
    <k n="Infant mortality" t="r"/>
    <k n="Largest city" t="r"/>
    <k n="Leader(s)" t="r"/>
    <k n="LearnMoreOnLink" t="r"/>
    <k n="Life expectancy" t="r"/>
    <k n="Market cap of listed companies" t="r"/>
    <k n="Maternal mortality ratio"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mage" t="r"/>
    <k n="Infant mortality" t="r"/>
    <k n="Largest city" t="r"/>
    <k n="Leader(s)" t="r"/>
    <k n="LearnMoreOnLink" t="r"/>
    <k n="Life expectancy" t="r"/>
    <k n="Market cap of listed companies" t="r"/>
    <k n="Maternal mortality ratio" t="r"/>
    <k n="Minimum wage"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Capital/Major City" t="r"/>
    <k n="Country/region" t="r"/>
    <k n="Description" t="s"/>
    <k n="Households" t="r"/>
    <k n="Housing units" t="r"/>
    <k n="Image" t="r"/>
    <k n="Largest city" t="r"/>
    <k n="Leader(s)" t="r"/>
    <k n="LearnMoreOnLink" t="r"/>
    <k n="Name" t="s"/>
    <k n="Official language" t="r"/>
    <k n="Persons per household" t="r"/>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rea" t="r"/>
    <k n="Calling code" t="r"/>
    <k n="Capital/Major City" t="r"/>
    <k n="Currency code" t="s"/>
    <k n="Description" t="s"/>
    <k n="GDP" t="r"/>
    <k n="Image" t="r"/>
    <k n="Largest city" t="r"/>
    <k n="Leader(s)" t="r"/>
    <k n="LearnMoreOnLink" t="r"/>
    <k n="Minimum wage" t="r"/>
    <k n="Name" t="s"/>
    <k n="National anthem" t="s"/>
    <k n="Official language" t="r"/>
    <k n="Official name" t="s"/>
    <k n="Population" t="r"/>
    <k n="Subdivisions" t="r"/>
    <k n="Time zone(s)" t="r"/>
    <k n="UniqueName" t="s"/>
    <k n="VDPID/VSID" t="s"/>
  </s>
</rvStructures>
</file>

<file path=xl/richData/rdsupportingpropertybag.xml><?xml version="1.0" encoding="utf-8"?>
<supportingPropertyBags xmlns="http://schemas.microsoft.com/office/spreadsheetml/2017/richdata2">
  <spbArrays count="4">
    <a count="63">
      <v t="s">%EntityServiceId</v>
      <v t="s">%IsRefreshable</v>
      <v t="s">%EntityCulture</v>
      <v t="s">%EntityId</v>
      <v t="s">_Icon</v>
      <v t="s">_Provider</v>
      <v t="s">_Attribution</v>
      <v t="s">_Display</v>
      <v t="s">Name</v>
      <v t="s">_Format</v>
      <v t="s">Capital/Major City</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Image</v>
      <v t="s">Description</v>
    </a>
    <a count="64">
      <v t="s">%EntityServiceId</v>
      <v t="s">%IsRefreshable</v>
      <v t="s">%EntityCulture</v>
      <v t="s">%EntityId</v>
      <v t="s">_Icon</v>
      <v t="s">_Provider</v>
      <v t="s">_Attribution</v>
      <v t="s">_Display</v>
      <v t="s">Name</v>
      <v t="s">_Format</v>
      <v t="s">Capital/Major City</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Minimum wage</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Image</v>
      <v t="s">Description</v>
    </a>
    <a count="30">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Households</v>
      <v t="s">Housing units</v>
      <v t="s">Persons per household</v>
      <v t="s">Time zone(s)</v>
      <v t="s">_Flags</v>
      <v t="s">VDPID/VSID</v>
      <v t="s">UniqueName</v>
      <v t="s">_DisplayString</v>
      <v t="s">LearnMoreOnLink</v>
      <v t="s">Image</v>
      <v t="s">Description</v>
    </a>
    <a count="32">
      <v t="s">%EntityServiceId</v>
      <v t="s">%IsRefreshable</v>
      <v t="s">%EntityCulture</v>
      <v t="s">%EntityId</v>
      <v t="s">_Icon</v>
      <v t="s">_Provider</v>
      <v t="s">_Attribution</v>
      <v t="s">_Display</v>
      <v t="s">Name</v>
      <v t="s">_Format</v>
      <v t="s">Capital/Major City</v>
      <v t="s">Leader(s)</v>
      <v t="s">_SubLabel</v>
      <v t="s">Population</v>
      <v t="s">Area</v>
      <v t="s">GDP</v>
      <v t="s">Currency code</v>
      <v t="s">Largest city</v>
      <v t="s">National anthem</v>
      <v t="s">Official language</v>
      <v t="s">Official name</v>
      <v t="s">Subdivisions</v>
      <v t="s">Minimum wage</v>
      <v t="s">Time zone(s)</v>
      <v t="s">Calling code</v>
      <v t="s">_Flags</v>
      <v t="s">VDPID/VSID</v>
      <v t="s">UniqueName</v>
      <v t="s">_DisplayString</v>
      <v t="s">LearnMoreOnLink</v>
      <v t="s">Image</v>
      <v t="s">Description</v>
    </a>
  </spbArrays>
  <spbData count="119">
    <spb s="0">
      <v xml:space="preserve">data.worldbank.org	</v>
      <v xml:space="preserve">	</v>
      <v xml:space="preserve">http://data.worldbank.org/indicator/FP.CPI.TOTL	</v>
      <v xml:space="preserve">	</v>
    </spb>
    <spb s="0">
      <v xml:space="preserve">Wikipedia	Wikipedia	Cia	travel.state.gov	</v>
      <v xml:space="preserve">CC-BY-SA	CC-BY-SA			</v>
      <v xml:space="preserve">http://es.wikipedia.org/wiki/Italia	http://en.wikipedia.org/wiki/Italy	https://www.cia.gov/library/publications/the-world-factbook/geos/it.html?Transportation	https://travel.state.gov/content/travel/en/international-travel/International-Travel-Country-Information-Pages/SanMarino.html	</v>
      <v xml:space="preserve">http://creativecommons.org/licenses/by-sa/3.0/	http://creativecommons.org/licenses/by-sa/3.0/			</v>
    </spb>
    <spb s="0">
      <v xml:space="preserve">Wikipedia	</v>
      <v xml:space="preserve">CC BY-SA 3.0	</v>
      <v xml:space="preserve">https://en.wikipedia.org/wiki/Italy	</v>
      <v xml:space="preserve">https://creativecommons.org/licenses/by-sa/3.0	</v>
    </spb>
    <spb s="0">
      <v xml:space="preserve">data.worldbank.org	</v>
      <v xml:space="preserve">	</v>
      <v xml:space="preserve">http://data.worldbank.org/indicator/SP.DYN.CBRT.IN	</v>
      <v xml:space="preserve">	</v>
    </spb>
    <spb s="0">
      <v xml:space="preserve">Wikipedia	</v>
      <v xml:space="preserve">CC-BY-SA	</v>
      <v xml:space="preserve">http://en.wikipedia.org/wiki/Italy	</v>
      <v xml:space="preserve">http://creativecommons.org/licenses/by-sa/3.0/	</v>
    </spb>
    <spb s="0">
      <v xml:space="preserve">Cia	</v>
      <v xml:space="preserve">	</v>
      <v xml:space="preserve">https://www.cia.gov/library/publications/the-world-factbook/geos/it.html?Transportation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http://data.worldbank.org/indicator/SL.TLF.CACT.ZS	</v>
      <v xml:space="preserve">	</v>
    </spb>
    <spb s="1">
      <v>0</v>
      <v>1</v>
      <v>2</v>
      <v>2</v>
      <v>3</v>
      <v>2</v>
      <v>2</v>
      <v>2</v>
      <v>4</v>
      <v>2</v>
      <v>2</v>
      <v>2</v>
      <v>2</v>
      <v>5</v>
      <v>6</v>
      <v>1</v>
      <v>5</v>
      <v>7</v>
      <v>2</v>
      <v>5</v>
      <v>8</v>
      <v>9</v>
      <v>10</v>
      <v>5</v>
      <v>5</v>
      <v>2</v>
      <v>5</v>
      <v>11</v>
      <v>12</v>
      <v>13</v>
      <v>14</v>
      <v>5</v>
      <v>1</v>
      <v>5</v>
      <v>5</v>
      <v>5</v>
      <v>5</v>
      <v>5</v>
      <v>5</v>
      <v>5</v>
      <v>5</v>
      <v>5</v>
      <v>5</v>
      <v>15</v>
    </spb>
    <spb s="2">
      <v>0</v>
      <v>Name</v>
      <v>LearnMoreOnLink</v>
    </spb>
    <spb s="3">
      <v>0</v>
      <v>0</v>
      <v>0</v>
    </spb>
    <spb s="4">
      <v>18</v>
      <v>18</v>
      <v>18</v>
    </spb>
    <spb s="5">
      <v>1</v>
      <v>2</v>
    </spb>
    <spb s="6">
      <v>https://www.bing.com</v>
      <v>https://www.bing.com/th?id=Ga%5Cbing_yt.png&amp;w=100&amp;h=40&amp;c=0&amp;pid=0.1</v>
      <v>Powered by Bing</v>
    </spb>
    <spb s="7">
      <v>2019</v>
      <v>2019</v>
      <v>square km</v>
      <v>per thousand (2018)</v>
      <v>2022</v>
      <v>2019</v>
      <v>2018</v>
      <v>per liter (2016)</v>
      <v>2019</v>
      <v>years (2018)</v>
      <v>2018</v>
      <v>per thousand (2018)</v>
      <v>2019</v>
      <v>2017</v>
      <v>2016</v>
      <v>2019</v>
      <v>2016</v>
      <v>2018</v>
      <v>kilotons per year (2014)</v>
      <v>deaths per 100,000 (2017)</v>
      <v>kWh (2014)</v>
      <v>2015</v>
      <v>2008</v>
      <v>2017</v>
      <v>2017</v>
      <v>2017</v>
      <v>2017</v>
      <v>2017</v>
      <v>2015</v>
      <v>2017</v>
      <v>2017</v>
      <v>2017</v>
      <v>2017</v>
      <v>2019</v>
    </spb>
    <spb s="8">
      <v>3</v>
    </spb>
    <spb s="8">
      <v>4</v>
    </spb>
    <spb s="8">
      <v>5</v>
    </spb>
    <spb s="8">
      <v>6</v>
    </spb>
    <spb s="8">
      <v>7</v>
    </spb>
    <spb s="8">
      <v>8</v>
    </spb>
    <spb s="8">
      <v>9</v>
    </spb>
    <spb s="8">
      <v>10</v>
    </spb>
    <spb s="8">
      <v>11</v>
    </spb>
    <spb s="0">
      <v xml:space="preserve">Wikipedia	US Census	US Census	</v>
      <v xml:space="preserve">CC-BY-SA			</v>
      <v xml:space="preserve">http://en.wikipedia.org/wiki/United_States	https://www.census.gov/popest/data/state/asrh/2014/files/SC-EST2014-AGESEX-CIV.csv	http://www.census.gov/quickfacts/table/VET605214/	</v>
      <v xml:space="preserve">http://creativecommons.org/licenses/by-sa/3.0/			</v>
    </spb>
    <spb s="0">
      <v xml:space="preserve">Wikipedia	</v>
      <v xml:space="preserve">CC BY-SA 3.0	</v>
      <v xml:space="preserve">https://en.wikipedia.org/wiki/United_States	</v>
      <v xml:space="preserve">https://creativecommons.org/licenses/by-sa/3.0	</v>
    </spb>
    <spb s="0">
      <v xml:space="preserve">Wikipedia	</v>
      <v xml:space="preserve">CC-BY-SA	</v>
      <v xml:space="preserve">http://en.wikipedia.org/wiki/United_States	</v>
      <v xml:space="preserve">http://creativecommons.org/licenses/by-sa/3.0/	</v>
    </spb>
    <spb s="0">
      <v xml:space="preserve">US Census	</v>
      <v xml:space="preserve">	</v>
      <v xml:space="preserve">https://www.census.gov/popest/data/state/asrh/2014/files/SC-EST2014-AGESEX-CIV.csv	</v>
      <v xml:space="preserve">	</v>
    </spb>
    <spb s="9">
      <v>0</v>
      <v>32</v>
      <v>33</v>
      <v>33</v>
      <v>3</v>
      <v>33</v>
      <v>33</v>
      <v>33</v>
      <v>34</v>
      <v>33</v>
      <v>33</v>
      <v>34</v>
      <v>33</v>
      <v>33</v>
      <v>6</v>
      <v>32</v>
      <v>35</v>
      <v>7</v>
      <v>33</v>
      <v>35</v>
      <v>8</v>
      <v>9</v>
      <v>10</v>
      <v>35</v>
      <v>33</v>
      <v>35</v>
      <v>11</v>
      <v>12</v>
      <v>13</v>
      <v>14</v>
      <v>35</v>
      <v>32</v>
      <v>35</v>
      <v>35</v>
      <v>35</v>
      <v>35</v>
      <v>35</v>
      <v>35</v>
      <v>35</v>
      <v>35</v>
      <v>35</v>
      <v>35</v>
      <v>15</v>
    </spb>
    <spb s="2">
      <v>1</v>
      <v>Name</v>
      <v>LearnMoreOnLink</v>
    </spb>
    <spb s="7">
      <v>2019</v>
      <v>2019</v>
      <v>square km</v>
      <v>per thousand (2018)</v>
      <v>2022</v>
      <v>2022</v>
      <v>2018</v>
      <v>per liter (2016)</v>
      <v>2019</v>
      <v>years (2018)</v>
      <v>2019</v>
      <v>per thousand (2018)</v>
      <v>2019</v>
      <v>2017</v>
      <v>2016</v>
      <v>2020</v>
      <v>2016</v>
      <v>2017</v>
      <v>kilotons per year (2016)</v>
      <v>deaths per 100,000 (2017)</v>
      <v>kWh (2014)</v>
      <v>2015</v>
      <v>2018</v>
      <v>2016</v>
      <v>2016</v>
      <v>2016</v>
      <v>2016</v>
      <v>2016</v>
      <v>2015</v>
      <v>2016</v>
      <v>2016</v>
      <v>2017</v>
      <v>2017</v>
      <v>2019</v>
    </spb>
    <spb s="0">
      <v xml:space="preserve">Wikipedia	Cia	travel.state.gov	</v>
      <v xml:space="preserve">CC-BY-SA			</v>
      <v xml:space="preserve">http://en.wikipedia.org/wiki/Switzerland	https://www.cia.gov/library/publications/the-world-factbook/geos/sz.html?Transportation	https://travel.state.gov/content/travel/en/international-travel/International-Travel-Country-Information-Pages/Switzerland.html.html	</v>
      <v xml:space="preserve">http://creativecommons.org/licenses/by-sa/3.0/			</v>
    </spb>
    <spb s="0">
      <v xml:space="preserve">Wikipedia	</v>
      <v xml:space="preserve">CC BY-SA 3.0	</v>
      <v xml:space="preserve">https://en.wikipedia.org/wiki/Switzerland	</v>
      <v xml:space="preserve">https://creativecommons.org/licenses/by-sa/3.0	</v>
    </spb>
    <spb s="0">
      <v xml:space="preserve">Wikipedia	</v>
      <v xml:space="preserve">CC-BY-SA	</v>
      <v xml:space="preserve">http://en.wikipedia.org/wiki/Switzerland	</v>
      <v xml:space="preserve">http://creativecommons.org/licenses/by-sa/3.0/	</v>
    </spb>
    <spb s="0">
      <v xml:space="preserve">Cia	</v>
      <v xml:space="preserve">	</v>
      <v xml:space="preserve">https://www.cia.gov/library/publications/the-world-factbook/geos/sz.html?Transportation	</v>
      <v xml:space="preserve">	</v>
    </spb>
    <spb s="1">
      <v>0</v>
      <v>39</v>
      <v>40</v>
      <v>40</v>
      <v>3</v>
      <v>40</v>
      <v>40</v>
      <v>40</v>
      <v>41</v>
      <v>40</v>
      <v>40</v>
      <v>40</v>
      <v>40</v>
      <v>42</v>
      <v>6</v>
      <v>39</v>
      <v>42</v>
      <v>7</v>
      <v>40</v>
      <v>42</v>
      <v>8</v>
      <v>9</v>
      <v>10</v>
      <v>42</v>
      <v>42</v>
      <v>40</v>
      <v>42</v>
      <v>11</v>
      <v>12</v>
      <v>13</v>
      <v>14</v>
      <v>42</v>
      <v>39</v>
      <v>42</v>
      <v>42</v>
      <v>42</v>
      <v>42</v>
      <v>42</v>
      <v>42</v>
      <v>42</v>
      <v>42</v>
      <v>42</v>
      <v>42</v>
      <v>15</v>
    </spb>
    <spb s="7">
      <v>2019</v>
      <v>2019</v>
      <v>square km</v>
      <v>per thousand (2018)</v>
      <v>2022</v>
      <v>2019</v>
      <v>2018</v>
      <v>per liter (2016)</v>
      <v>2019</v>
      <v>years (2018)</v>
      <v>2018</v>
      <v>per thousand (2018)</v>
      <v>2019</v>
      <v>2017</v>
      <v>2016</v>
      <v>2019</v>
      <v>2016</v>
      <v>2017</v>
      <v>kilotons per year (2016)</v>
      <v>deaths per 100,000 (2017)</v>
      <v>kWh (2014)</v>
      <v>2015</v>
      <v>2019</v>
      <v>2017</v>
      <v>2017</v>
      <v>2017</v>
      <v>2017</v>
      <v>2017</v>
      <v>2015</v>
      <v>2017</v>
      <v>2017</v>
      <v>2017</v>
      <v>2017</v>
      <v>2019</v>
    </spb>
    <spb s="0">
      <v xml:space="preserve">Wikipedia	</v>
      <v xml:space="preserve">CC BY-SA 3.0	</v>
      <v xml:space="preserve">https://en.wikipedia.org/wiki/England	</v>
      <v xml:space="preserve">https://creativecommons.org/licenses/by-sa/3.0	</v>
    </spb>
    <spb s="0">
      <v xml:space="preserve">ons.gov.uk	</v>
      <v xml:space="preserve">	</v>
      <v xml:space="preserve">https://www.ons.gov.uk/file?uri=/peoplepopulationandcommunity/populationandmigration/populationestimates/datasets/populationestimatesforukenglandandwalesscotlandandnorthernireland/mid2012tomid2016/ukmidyearestimates20122016.xls	</v>
      <v xml:space="preserve">	</v>
    </spb>
    <spb s="0">
      <v xml:space="preserve">Wikipedia	</v>
      <v xml:space="preserve">CC-BY-SA	</v>
      <v xml:space="preserve">http://en.wikipedia.org/wiki/England	</v>
      <v xml:space="preserve">http://creativecommons.org/licenses/by-sa/3.0/	</v>
    </spb>
    <spb s="10">
      <v>45</v>
      <v>45</v>
      <v>46</v>
      <v>45</v>
      <v>45</v>
      <v>45</v>
      <v>47</v>
      <v>45</v>
      <v>46</v>
      <v>45</v>
      <v>45</v>
      <v>46</v>
    </spb>
    <spb s="2">
      <v>2</v>
      <v>Name</v>
      <v>LearnMoreOnLink</v>
    </spb>
    <spb s="11">
      <v>square km</v>
      <v>2011</v>
      <v>2022</v>
      <v>2011</v>
      <v>2011</v>
    </spb>
    <spb s="0">
      <v xml:space="preserve">Wikipedia	Cia	travel.state.gov	</v>
      <v xml:space="preserve">CC-BY-SA			</v>
      <v xml:space="preserve">http://en.wikipedia.org/wiki/Germany	https://www.cia.gov/library/publications/the-world-factbook/geos/gm.html?Transportation	https://travel.state.gov/content/travel/en/international-travel/International-Travel-Country-Information-Pages/Germany.html	</v>
      <v xml:space="preserve">http://creativecommons.org/licenses/by-sa/3.0/			</v>
    </spb>
    <spb s="0">
      <v xml:space="preserve">Wikipedia	</v>
      <v xml:space="preserve">CC BY-SA 3.0	</v>
      <v xml:space="preserve">https://en.wikipedia.org/wiki/Germany	</v>
      <v xml:space="preserve">https://creativecommons.org/licenses/by-sa/3.0	</v>
    </spb>
    <spb s="0">
      <v xml:space="preserve">Wikipedia	</v>
      <v xml:space="preserve">CC-BY-SA	</v>
      <v xml:space="preserve">http://en.wikipedia.org/wiki/Germany	</v>
      <v xml:space="preserve">http://creativecommons.org/licenses/by-sa/3.0/	</v>
    </spb>
    <spb s="0">
      <v xml:space="preserve">Cia	</v>
      <v xml:space="preserve">	</v>
      <v xml:space="preserve">https://www.cia.gov/library/publications/the-world-factbook/geos/gm.html?Transportation	</v>
      <v xml:space="preserve">	</v>
    </spb>
    <spb s="12">
      <v>0</v>
      <v>51</v>
      <v>52</v>
      <v>52</v>
      <v>3</v>
      <v>52</v>
      <v>52</v>
      <v>52</v>
      <v>53</v>
      <v>52</v>
      <v>52</v>
      <v>53</v>
      <v>52</v>
      <v>52</v>
      <v>54</v>
      <v>6</v>
      <v>51</v>
      <v>54</v>
      <v>7</v>
      <v>52</v>
      <v>54</v>
      <v>8</v>
      <v>9</v>
      <v>10</v>
      <v>54</v>
      <v>54</v>
      <v>52</v>
      <v>54</v>
      <v>11</v>
      <v>12</v>
      <v>13</v>
      <v>14</v>
      <v>54</v>
      <v>51</v>
      <v>54</v>
      <v>54</v>
      <v>54</v>
      <v>54</v>
      <v>54</v>
      <v>54</v>
      <v>54</v>
      <v>54</v>
      <v>54</v>
      <v>54</v>
      <v>15</v>
    </spb>
    <spb s="7">
      <v>2019</v>
      <v>2019</v>
      <v>square km</v>
      <v>per thousand (2018)</v>
      <v>2022</v>
      <v>2019</v>
      <v>2018</v>
      <v>per liter (2016)</v>
      <v>2019</v>
      <v>years (2018)</v>
      <v>2018</v>
      <v>per thousand (2018)</v>
      <v>2019</v>
      <v>2017</v>
      <v>2016</v>
      <v>2019</v>
      <v>2016</v>
      <v>2017</v>
      <v>kilotons per year (2016)</v>
      <v>deaths per 100,000 (2017)</v>
      <v>kWh (2014)</v>
      <v>2015</v>
      <v>2019</v>
      <v>2016</v>
      <v>2016</v>
      <v>2016</v>
      <v>2016</v>
      <v>2016</v>
      <v>2015</v>
      <v>2016</v>
      <v>2016</v>
      <v>2017</v>
      <v>2017</v>
      <v>2019</v>
    </spb>
    <spb s="0">
      <v xml:space="preserve">Wikipedia	Cia	</v>
      <v xml:space="preserve">CC-BY-SA		</v>
      <v xml:space="preserve">http://en.wikipedia.org/wiki/Israel	https://www.cia.gov/library/publications/the-world-factbook/geos/is.html?Transportation	</v>
      <v xml:space="preserve">http://creativecommons.org/licenses/by-sa/3.0/		</v>
    </spb>
    <spb s="0">
      <v xml:space="preserve">Wikipedia	</v>
      <v xml:space="preserve">CC BY-SA 3.0	</v>
      <v xml:space="preserve">https://en.wikipedia.org/wiki/Israel	</v>
      <v xml:space="preserve">https://creativecommons.org/licenses/by-sa/3.0	</v>
    </spb>
    <spb s="0">
      <v xml:space="preserve">Wikipedia	</v>
      <v xml:space="preserve">CC-BY-SA	</v>
      <v xml:space="preserve">http://en.wikipedia.org/wiki/Israel	</v>
      <v xml:space="preserve">http://creativecommons.org/licenses/by-sa/3.0/	</v>
    </spb>
    <spb s="0">
      <v xml:space="preserve">Cia	</v>
      <v xml:space="preserve">	</v>
      <v xml:space="preserve">https://www.cia.gov/library/publications/the-world-factbook/geos/is.html?Transportation	</v>
      <v xml:space="preserve">	</v>
    </spb>
    <spb s="12">
      <v>0</v>
      <v>57</v>
      <v>58</v>
      <v>58</v>
      <v>3</v>
      <v>58</v>
      <v>58</v>
      <v>58</v>
      <v>59</v>
      <v>58</v>
      <v>58</v>
      <v>59</v>
      <v>58</v>
      <v>58</v>
      <v>60</v>
      <v>6</v>
      <v>57</v>
      <v>60</v>
      <v>7</v>
      <v>58</v>
      <v>60</v>
      <v>8</v>
      <v>9</v>
      <v>10</v>
      <v>60</v>
      <v>60</v>
      <v>58</v>
      <v>60</v>
      <v>11</v>
      <v>12</v>
      <v>13</v>
      <v>14</v>
      <v>60</v>
      <v>57</v>
      <v>60</v>
      <v>60</v>
      <v>60</v>
      <v>60</v>
      <v>60</v>
      <v>60</v>
      <v>60</v>
      <v>60</v>
      <v>60</v>
      <v>60</v>
      <v>15</v>
    </spb>
    <spb s="7">
      <v>2019</v>
      <v>2019</v>
      <v>square km</v>
      <v>per thousand (2018)</v>
      <v>2022</v>
      <v>2019</v>
      <v>2018</v>
      <v>per liter (2016)</v>
      <v>2019</v>
      <v>years (2018)</v>
      <v>2018</v>
      <v>per thousand (2018)</v>
      <v>2019</v>
      <v>2017</v>
      <v>2016</v>
      <v>2019</v>
      <v>2016</v>
      <v>2018</v>
      <v>kilotons per year (2016)</v>
      <v>deaths per 100,000 (2017)</v>
      <v>kWh (2014)</v>
      <v>2015</v>
      <v>2019</v>
      <v>2016</v>
      <v>2016</v>
      <v>2016</v>
      <v>2016</v>
      <v>2016</v>
      <v>2015</v>
      <v>2016</v>
      <v>2016</v>
      <v>2017</v>
      <v>2017</v>
      <v>2019</v>
    </spb>
    <spb s="0">
      <v xml:space="preserve">Wikipedia	Cia	travel.state.gov	</v>
      <v xml:space="preserve">CC-BY-SA			</v>
      <v xml:space="preserve">http://en.wikipedia.org/wiki/Turkey	https://www.cia.gov/library/publications/the-world-factbook/geos/tu.html?Transportation	https://travel.state.gov/content/travel/en/international-travel/International-Travel-Country-Information-Pages/Turkey.html	</v>
      <v xml:space="preserve">http://creativecommons.org/licenses/by-sa/3.0/			</v>
    </spb>
    <spb s="0">
      <v xml:space="preserve">Wikipedia	</v>
      <v xml:space="preserve">CC BY-SA 3.0	</v>
      <v xml:space="preserve">https://en.wikipedia.org/wiki/Turkey	</v>
      <v xml:space="preserve">https://creativecommons.org/licenses/by-sa/3.0	</v>
    </spb>
    <spb s="0">
      <v xml:space="preserve">Wikipedia	</v>
      <v xml:space="preserve">CC-BY-SA	</v>
      <v xml:space="preserve">http://en.wikipedia.org/wiki/Turkey	</v>
      <v xml:space="preserve">http://creativecommons.org/licenses/by-sa/3.0/	</v>
    </spb>
    <spb s="0">
      <v xml:space="preserve">Cia	</v>
      <v xml:space="preserve">	</v>
      <v xml:space="preserve">https://www.cia.gov/library/publications/the-world-factbook/geos/tu.html?Transportation	</v>
      <v xml:space="preserve">	</v>
    </spb>
    <spb s="12">
      <v>0</v>
      <v>63</v>
      <v>64</v>
      <v>64</v>
      <v>3</v>
      <v>64</v>
      <v>64</v>
      <v>64</v>
      <v>65</v>
      <v>64</v>
      <v>64</v>
      <v>65</v>
      <v>64</v>
      <v>64</v>
      <v>66</v>
      <v>6</v>
      <v>63</v>
      <v>66</v>
      <v>7</v>
      <v>64</v>
      <v>66</v>
      <v>8</v>
      <v>9</v>
      <v>10</v>
      <v>66</v>
      <v>66</v>
      <v>64</v>
      <v>66</v>
      <v>11</v>
      <v>12</v>
      <v>13</v>
      <v>14</v>
      <v>66</v>
      <v>63</v>
      <v>66</v>
      <v>66</v>
      <v>66</v>
      <v>66</v>
      <v>66</v>
      <v>66</v>
      <v>66</v>
      <v>66</v>
      <v>66</v>
      <v>66</v>
      <v>15</v>
    </spb>
    <spb s="7">
      <v>2019</v>
      <v>2019</v>
      <v>square km</v>
      <v>per thousand (2018)</v>
      <v>2022</v>
      <v>2019</v>
      <v>2018</v>
      <v>per liter (2016)</v>
      <v>2019</v>
      <v>years (2018)</v>
      <v>2018</v>
      <v>per thousand (2018)</v>
      <v>2019</v>
      <v>2017</v>
      <v>2016</v>
      <v>2019</v>
      <v>2016</v>
      <v>2017</v>
      <v>kilotons per year (2016)</v>
      <v>deaths per 100,000 (2017)</v>
      <v>kWh (2014)</v>
      <v>2015</v>
      <v>2019</v>
      <v>2018</v>
      <v>2018</v>
      <v>2018</v>
      <v>2018</v>
      <v>2018</v>
      <v>2015</v>
      <v>2018</v>
      <v>2018</v>
      <v>2017</v>
      <v>1999</v>
      <v>2019</v>
    </spb>
    <spb s="0">
      <v xml:space="preserve">Wikipedia	travel.state.gov	</v>
      <v xml:space="preserve">CC-BY-SA		</v>
      <v xml:space="preserve">http://en.wikipedia.org/wiki/China	https://travel.state.gov/content/travel/en/international-travel/International-Travel-Country-Information-Pages/China.html	</v>
      <v xml:space="preserve">http://creativecommons.org/licenses/by-sa/3.0/		</v>
    </spb>
    <spb s="0">
      <v xml:space="preserve">Wikipedia	</v>
      <v xml:space="preserve">CC BY-SA 3.0	</v>
      <v xml:space="preserve">https://en.wikipedia.org/wiki/China	</v>
      <v xml:space="preserve">https://creativecommons.org/licenses/by-sa/3.0	</v>
    </spb>
    <spb s="0">
      <v xml:space="preserve">Wikipedia	</v>
      <v xml:space="preserve">CC-BY-SA	</v>
      <v xml:space="preserve">http://en.wikipedia.org/wiki/China	</v>
      <v xml:space="preserve">http://creativecommons.org/licenses/by-sa/3.0/	</v>
    </spb>
    <spb s="0">
      <v xml:space="preserve">Cia	</v>
      <v xml:space="preserve">	</v>
      <v xml:space="preserve">https://www.cia.gov/library/publications/the-world-factbook/geos/ch.html?Transportation	</v>
      <v xml:space="preserve">	</v>
    </spb>
    <spb s="0">
      <v xml:space="preserve">Wikipedia	Cia	travel.state.gov	</v>
      <v xml:space="preserve">CC-BY-SA			</v>
      <v xml:space="preserve">http://en.wikipedia.org/wiki/China	https://www.cia.gov/library/publications/the-world-factbook/geos/ch.html?Transportation	https://travel.state.gov/content/travel/en/international-travel/International-Travel-Country-Information-Pages/China.html	</v>
      <v xml:space="preserve">http://creativecommons.org/licenses/by-sa/3.0/			</v>
    </spb>
    <spb s="13">
      <v>0</v>
      <v>69</v>
      <v>70</v>
      <v>70</v>
      <v>3</v>
      <v>70</v>
      <v>70</v>
      <v>70</v>
      <v>71</v>
      <v>70</v>
      <v>70</v>
      <v>71</v>
      <v>70</v>
      <v>70</v>
      <v>72</v>
      <v>6</v>
      <v>73</v>
      <v>72</v>
      <v>70</v>
      <v>72</v>
      <v>8</v>
      <v>9</v>
      <v>10</v>
      <v>72</v>
      <v>72</v>
      <v>70</v>
      <v>72</v>
      <v>11</v>
      <v>12</v>
      <v>13</v>
      <v>14</v>
      <v>72</v>
      <v>73</v>
      <v>72</v>
      <v>72</v>
      <v>72</v>
      <v>72</v>
      <v>72</v>
      <v>72</v>
      <v>72</v>
      <v>72</v>
      <v>72</v>
      <v>72</v>
      <v>15</v>
    </spb>
    <spb s="7">
      <v>2019</v>
      <v>2022</v>
      <v>square km</v>
      <v>per thousand (2018)</v>
      <v>2022</v>
      <v>2019</v>
      <v>2018</v>
      <v>per liter (2016)</v>
      <v>2019</v>
      <v>years (2020)</v>
      <v>2017</v>
      <v>per thousand (2018)</v>
      <v>2019</v>
      <v>2017</v>
      <v>2016</v>
      <v>2019</v>
      <v>2016</v>
      <v>2017</v>
      <v>kilotons per year (2016)</v>
      <v>deaths per 100,000 (2017)</v>
      <v>kWh (2014)</v>
      <v>2014</v>
      <v>2019</v>
      <v>2016</v>
      <v>2016</v>
      <v>2016</v>
      <v>2016</v>
      <v>2016</v>
      <v>2015</v>
      <v>2016</v>
      <v>2016</v>
      <v>2018</v>
      <v>2018</v>
      <v>2019</v>
    </spb>
    <spb s="0">
      <v xml:space="preserve">Wikipedia	travel.state.gov	</v>
      <v xml:space="preserve">CC-BY-SA		</v>
      <v xml:space="preserve">http://en.wikipedia.org/wiki/Taiwan	https://travel.state.gov/content/travel/en/international-travel/International-Travel-Country-Information-Pages/Taiwan.html	</v>
      <v xml:space="preserve">http://creativecommons.org/licenses/by-sa/3.0/		</v>
    </spb>
    <spb s="0">
      <v xml:space="preserve">Wikipedia	</v>
      <v xml:space="preserve">CC BY-SA 3.0	</v>
      <v xml:space="preserve">https://en.wikipedia.org/wiki/Taiwan	</v>
      <v xml:space="preserve">https://creativecommons.org/licenses/by-sa/3.0	</v>
    </spb>
    <spb s="0">
      <v xml:space="preserve">Wikipedia	</v>
      <v xml:space="preserve">CC-BY-SA	</v>
      <v xml:space="preserve">http://en.wikipedia.org/wiki/Taiwan	</v>
      <v xml:space="preserve">http://creativecommons.org/licenses/by-sa/3.0/	</v>
    </spb>
    <spb s="14">
      <v>76</v>
      <v>77</v>
      <v>77</v>
      <v>77</v>
      <v>77</v>
      <v>77</v>
      <v>77</v>
      <v>77</v>
      <v>78</v>
      <v>77</v>
      <v>77</v>
      <v>77</v>
      <v>77</v>
    </spb>
    <spb s="2">
      <v>3</v>
      <v>Name</v>
      <v>LearnMoreOnLink</v>
    </spb>
    <spb s="15">
      <v>2012</v>
      <v>square km</v>
      <v>2024</v>
    </spb>
    <spb s="0">
      <v xml:space="preserve">Wikipedia	Cia	travel.state.gov	</v>
      <v xml:space="preserve">CC-BY-SA			</v>
      <v xml:space="preserve">http://en.wikipedia.org/wiki/Egypt	https://www.cia.gov/library/publications/the-world-factbook/geos/eg.html?Transportation	https://travel.state.gov/content/travel/en/international-travel/International-Travel-Country-Information-Pages/Egypt.html	</v>
      <v xml:space="preserve">http://creativecommons.org/licenses/by-sa/3.0/			</v>
    </spb>
    <spb s="0">
      <v xml:space="preserve">Wikipedia	</v>
      <v xml:space="preserve">CC BY-SA 3.0	</v>
      <v xml:space="preserve">https://en.wikipedia.org/wiki/Egypt	</v>
      <v xml:space="preserve">https://creativecommons.org/licenses/by-sa/3.0	</v>
    </spb>
    <spb s="0">
      <v xml:space="preserve">Wikipedia	</v>
      <v xml:space="preserve">CC-BY-SA	</v>
      <v xml:space="preserve">http://en.wikipedia.org/wiki/Egypt	</v>
      <v xml:space="preserve">http://creativecommons.org/licenses/by-sa/3.0/	</v>
    </spb>
    <spb s="0">
      <v xml:space="preserve">Cia	</v>
      <v xml:space="preserve">	</v>
      <v xml:space="preserve">https://www.cia.gov/library/publications/the-world-factbook/geos/eg.html?Transportation	</v>
      <v xml:space="preserve">	</v>
    </spb>
    <spb s="1">
      <v>0</v>
      <v>82</v>
      <v>83</v>
      <v>83</v>
      <v>3</v>
      <v>83</v>
      <v>83</v>
      <v>83</v>
      <v>84</v>
      <v>83</v>
      <v>83</v>
      <v>83</v>
      <v>83</v>
      <v>85</v>
      <v>6</v>
      <v>82</v>
      <v>85</v>
      <v>7</v>
      <v>83</v>
      <v>85</v>
      <v>8</v>
      <v>9</v>
      <v>10</v>
      <v>85</v>
      <v>85</v>
      <v>83</v>
      <v>85</v>
      <v>11</v>
      <v>12</v>
      <v>13</v>
      <v>14</v>
      <v>85</v>
      <v>82</v>
      <v>85</v>
      <v>85</v>
      <v>85</v>
      <v>85</v>
      <v>85</v>
      <v>85</v>
      <v>85</v>
      <v>85</v>
      <v>85</v>
      <v>85</v>
      <v>15</v>
    </spb>
    <spb s="7">
      <v>2019</v>
      <v>2019</v>
      <v>square km</v>
      <v>per thousand (2018)</v>
      <v>2022</v>
      <v>2019</v>
      <v>2018</v>
      <v>per liter (2016)</v>
      <v>2019</v>
      <v>years (2018)</v>
      <v>2015</v>
      <v>per thousand (2018)</v>
      <v>2019</v>
      <v>2017</v>
      <v>2016</v>
      <v>2019</v>
      <v>2016</v>
      <v>2018</v>
      <v>kilotons per year (2016)</v>
      <v>deaths per 100,000 (2017)</v>
      <v>kWh (2014)</v>
      <v>2014</v>
      <v>2019</v>
      <v>2017</v>
      <v>2017</v>
      <v>2017</v>
      <v>2017</v>
      <v>2017</v>
      <v>2015</v>
      <v>2017</v>
      <v>2017</v>
      <v>2018</v>
      <v>2017</v>
      <v>2019</v>
    </spb>
    <spb s="0">
      <v xml:space="preserve">Wikipedia	Cia	travel.state.gov	</v>
      <v xml:space="preserve">CC-BY-SA			</v>
      <v xml:space="preserve">http://en.wikipedia.org/wiki/Japan	https://www.cia.gov/library/publications/the-world-factbook/geos/ja.html?Transportation	https://travel.state.gov/content/travel/en/international-travel/International-Travel-Country-Information-Pages/Japan.html	</v>
      <v xml:space="preserve">http://creativecommons.org/licenses/by-sa/3.0/			</v>
    </spb>
    <spb s="0">
      <v xml:space="preserve">Wikipedia	</v>
      <v xml:space="preserve">CC BY-SA 3.0	</v>
      <v xml:space="preserve">https://en.wikipedia.org/wiki/Japan	</v>
      <v xml:space="preserve">https://creativecommons.org/licenses/by-sa/3.0	</v>
    </spb>
    <spb s="0">
      <v xml:space="preserve">Wikipedia	</v>
      <v xml:space="preserve">CC-BY-SA	</v>
      <v xml:space="preserve">http://en.wikipedia.org/wiki/Japan	</v>
      <v xml:space="preserve">http://creativecommons.org/licenses/by-sa/3.0/	</v>
    </spb>
    <spb s="0">
      <v xml:space="preserve">Cia	</v>
      <v xml:space="preserve">	</v>
      <v xml:space="preserve">https://www.cia.gov/library/publications/the-world-factbook/geos/ja.html?Transportation	</v>
      <v xml:space="preserve">	</v>
    </spb>
    <spb s="12">
      <v>0</v>
      <v>88</v>
      <v>89</v>
      <v>89</v>
      <v>3</v>
      <v>89</v>
      <v>89</v>
      <v>89</v>
      <v>90</v>
      <v>89</v>
      <v>89</v>
      <v>90</v>
      <v>89</v>
      <v>89</v>
      <v>91</v>
      <v>6</v>
      <v>88</v>
      <v>91</v>
      <v>7</v>
      <v>89</v>
      <v>91</v>
      <v>8</v>
      <v>9</v>
      <v>10</v>
      <v>91</v>
      <v>91</v>
      <v>89</v>
      <v>91</v>
      <v>11</v>
      <v>12</v>
      <v>13</v>
      <v>14</v>
      <v>91</v>
      <v>88</v>
      <v>91</v>
      <v>91</v>
      <v>91</v>
      <v>91</v>
      <v>91</v>
      <v>91</v>
      <v>91</v>
      <v>91</v>
      <v>91</v>
      <v>91</v>
      <v>15</v>
    </spb>
    <spb s="7">
      <v>2019</v>
      <v>2019</v>
      <v>square km</v>
      <v>per thousand (2018)</v>
      <v>2022</v>
      <v>2019</v>
      <v>2018</v>
      <v>per liter (2016)</v>
      <v>2019</v>
      <v>years (2018)</v>
      <v>2018</v>
      <v>per thousand (2018)</v>
      <v>2019</v>
      <v>2017</v>
      <v>2016</v>
      <v>2019</v>
      <v>2016</v>
      <v>2016</v>
      <v>kilotons per year (2016)</v>
      <v>deaths per 100,000 (2017)</v>
      <v>kWh (2014)</v>
      <v>2015</v>
      <v>2019</v>
      <v>2013</v>
      <v>2013</v>
      <v>2013</v>
      <v>2013</v>
      <v>2013</v>
      <v>2015</v>
      <v>2013</v>
      <v>2013</v>
      <v>2015</v>
      <v>2015</v>
      <v>2019</v>
    </spb>
    <spb s="0">
      <v xml:space="preserve">Wikipedia	travel.state.gov	</v>
      <v xml:space="preserve">CC-BY-SA		</v>
      <v xml:space="preserve">http://en.wikipedia.org/wiki/India	https://travel.state.gov/content/travel/en/international-travel/International-Travel-Country-Information-Pages/India.html	</v>
      <v xml:space="preserve">http://creativecommons.org/licenses/by-sa/3.0/		</v>
    </spb>
    <spb s="0">
      <v xml:space="preserve">Wikipedia	</v>
      <v xml:space="preserve">CC BY-SA 3.0	</v>
      <v xml:space="preserve">https://en.wikipedia.org/wiki/India	</v>
      <v xml:space="preserve">https://creativecommons.org/licenses/by-sa/3.0	</v>
    </spb>
    <spb s="0">
      <v xml:space="preserve">Wikipedia	</v>
      <v xml:space="preserve">CC-BY-SA	</v>
      <v xml:space="preserve">http://en.wikipedia.org/wiki/India	</v>
      <v xml:space="preserve">http://creativecommons.org/licenses/by-sa/3.0/	</v>
    </spb>
    <spb s="0">
      <v xml:space="preserve">Cia	</v>
      <v xml:space="preserve">	</v>
      <v xml:space="preserve">https://www.cia.gov/library/publications/the-world-factbook/geos/in.html?Transportation	</v>
      <v xml:space="preserve">	</v>
    </spb>
    <spb s="0">
      <v xml:space="preserve">Wikipedia	Cia	travel.state.gov	</v>
      <v xml:space="preserve">CC-BY-SA			</v>
      <v xml:space="preserve">http://en.wikipedia.org/wiki/India	https://www.cia.gov/library/publications/the-world-factbook/geos/in.html?Transportation	https://travel.state.gov/content/travel/en/international-travel/International-Travel-Country-Information-Pages/India.html	</v>
      <v xml:space="preserve">http://creativecommons.org/licenses/by-sa/3.0/			</v>
    </spb>
    <spb s="12">
      <v>0</v>
      <v>94</v>
      <v>95</v>
      <v>95</v>
      <v>3</v>
      <v>95</v>
      <v>95</v>
      <v>95</v>
      <v>96</v>
      <v>95</v>
      <v>95</v>
      <v>96</v>
      <v>95</v>
      <v>95</v>
      <v>97</v>
      <v>6</v>
      <v>98</v>
      <v>97</v>
      <v>7</v>
      <v>95</v>
      <v>97</v>
      <v>8</v>
      <v>9</v>
      <v>10</v>
      <v>97</v>
      <v>97</v>
      <v>95</v>
      <v>97</v>
      <v>11</v>
      <v>12</v>
      <v>13</v>
      <v>14</v>
      <v>97</v>
      <v>98</v>
      <v>97</v>
      <v>97</v>
      <v>97</v>
      <v>97</v>
      <v>97</v>
      <v>97</v>
      <v>97</v>
      <v>97</v>
      <v>97</v>
      <v>97</v>
      <v>15</v>
    </spb>
    <spb s="7">
      <v>2019</v>
      <v>2017</v>
      <v>square km</v>
      <v>per thousand (2018)</v>
      <v>2022</v>
      <v>2019</v>
      <v>2018</v>
      <v>per liter (2016)</v>
      <v>2019</v>
      <v>years (2018)</v>
      <v>2017</v>
      <v>per thousand (2018)</v>
      <v>2019</v>
      <v>2017</v>
      <v>2016</v>
      <v>2019</v>
      <v>2016</v>
      <v>2018</v>
      <v>kilotons per year (2016)</v>
      <v>deaths per 100,000 (2017)</v>
      <v>kWh (2014)</v>
      <v>2014</v>
      <v>2019</v>
      <v>2011</v>
      <v>2011</v>
      <v>2011</v>
      <v>2011</v>
      <v>2011</v>
      <v>2015</v>
      <v>2011</v>
      <v>2011</v>
      <v>2017</v>
      <v>2018</v>
      <v>2019</v>
    </spb>
    <spb s="0">
      <v xml:space="preserve">Wikipedia	Cia	travel.state.gov	</v>
      <v xml:space="preserve">CC-BY-SA			</v>
      <v xml:space="preserve">http://en.wikipedia.org/wiki/Iran	https://www.cia.gov/library/publications/the-world-factbook/geos/ir.html?Transportation	https://travel.state.gov/content/travel/en/international-travel/International-Travel-Country-Information-Pages/Iran.html	</v>
      <v xml:space="preserve">http://creativecommons.org/licenses/by-sa/3.0/			</v>
    </spb>
    <spb s="0">
      <v xml:space="preserve">Wikipedia	</v>
      <v xml:space="preserve">CC BY-SA 3.0	</v>
      <v xml:space="preserve">https://en.wikipedia.org/wiki/Iran	</v>
      <v xml:space="preserve">https://creativecommons.org/licenses/by-sa/3.0	</v>
    </spb>
    <spb s="0">
      <v xml:space="preserve">Wikipedia	</v>
      <v xml:space="preserve">CC-BY-SA	</v>
      <v xml:space="preserve">http://en.wikipedia.org/wiki/Iran	</v>
      <v xml:space="preserve">http://creativecommons.org/licenses/by-sa/3.0/	</v>
    </spb>
    <spb s="0">
      <v xml:space="preserve">Cia	</v>
      <v xml:space="preserve">	</v>
      <v xml:space="preserve">https://www.cia.gov/library/publications/the-world-factbook/geos/ir.html?Transportation	</v>
      <v xml:space="preserve">	</v>
    </spb>
    <spb s="12">
      <v>0</v>
      <v>101</v>
      <v>102</v>
      <v>102</v>
      <v>3</v>
      <v>102</v>
      <v>102</v>
      <v>102</v>
      <v>103</v>
      <v>102</v>
      <v>102</v>
      <v>103</v>
      <v>102</v>
      <v>102</v>
      <v>104</v>
      <v>6</v>
      <v>101</v>
      <v>104</v>
      <v>7</v>
      <v>102</v>
      <v>104</v>
      <v>8</v>
      <v>9</v>
      <v>10</v>
      <v>104</v>
      <v>104</v>
      <v>102</v>
      <v>104</v>
      <v>11</v>
      <v>12</v>
      <v>13</v>
      <v>14</v>
      <v>104</v>
      <v>101</v>
      <v>104</v>
      <v>104</v>
      <v>104</v>
      <v>104</v>
      <v>104</v>
      <v>104</v>
      <v>104</v>
      <v>104</v>
      <v>104</v>
      <v>104</v>
      <v>15</v>
    </spb>
    <spb s="7">
      <v>2019</v>
      <v>2017</v>
      <v>square km</v>
      <v>per thousand (2018)</v>
      <v>2022</v>
      <v>2019</v>
      <v>2018</v>
      <v>per liter (2016)</v>
      <v>2019</v>
      <v>years (2018)</v>
      <v>2009</v>
      <v>per thousand (2018)</v>
      <v>2019</v>
      <v>2017</v>
      <v>2016</v>
      <v>2019</v>
      <v>2016</v>
      <v>2018</v>
      <v>kilotons per year (2016)</v>
      <v>deaths per 100,000 (2017)</v>
      <v>kWh (2014)</v>
      <v>2014</v>
      <v>2019</v>
      <v>2017</v>
      <v>2017</v>
      <v>2017</v>
      <v>2017</v>
      <v>2017</v>
      <v>2015</v>
      <v>2017</v>
      <v>2017</v>
      <v>2017</v>
      <v>2017</v>
      <v>2019</v>
    </spb>
    <spb s="0">
      <v xml:space="preserve">Wikipedia	Cia	travel.state.gov	</v>
      <v xml:space="preserve">CC-BY-SA			</v>
      <v xml:space="preserve">http://en.wikipedia.org/wiki/Argentina	https://www.cia.gov/library/publications/the-world-factbook/geos/ar.html?Transportation	https://travel.state.gov/content/travel/en/international-travel/International-Travel-Country-Information-Pages/Argentina.html	</v>
      <v xml:space="preserve">http://creativecommons.org/licenses/by-sa/3.0/			</v>
    </spb>
    <spb s="0">
      <v xml:space="preserve">Wikipedia	</v>
      <v xml:space="preserve">CC BY-SA 3.0	</v>
      <v xml:space="preserve">https://en.wikipedia.org/wiki/Argentina	</v>
      <v xml:space="preserve">https://creativecommons.org/licenses/by-sa/3.0	</v>
    </spb>
    <spb s="0">
      <v xml:space="preserve">Wikipedia	</v>
      <v xml:space="preserve">CC-BY-SA	</v>
      <v xml:space="preserve">http://en.wikipedia.org/wiki/Argentina	</v>
      <v xml:space="preserve">http://creativecommons.org/licenses/by-sa/3.0/	</v>
    </spb>
    <spb s="0">
      <v xml:space="preserve">Cia	</v>
      <v xml:space="preserve">	</v>
      <v xml:space="preserve">https://www.cia.gov/library/publications/the-world-factbook/geos/ar.html?Transportation	</v>
      <v xml:space="preserve">	</v>
    </spb>
    <spb s="12">
      <v>0</v>
      <v>107</v>
      <v>108</v>
      <v>108</v>
      <v>3</v>
      <v>108</v>
      <v>108</v>
      <v>108</v>
      <v>109</v>
      <v>108</v>
      <v>108</v>
      <v>109</v>
      <v>108</v>
      <v>108</v>
      <v>110</v>
      <v>6</v>
      <v>107</v>
      <v>110</v>
      <v>7</v>
      <v>108</v>
      <v>110</v>
      <v>8</v>
      <v>9</v>
      <v>10</v>
      <v>110</v>
      <v>110</v>
      <v>108</v>
      <v>110</v>
      <v>11</v>
      <v>12</v>
      <v>13</v>
      <v>14</v>
      <v>110</v>
      <v>107</v>
      <v>110</v>
      <v>110</v>
      <v>110</v>
      <v>110</v>
      <v>110</v>
      <v>110</v>
      <v>110</v>
      <v>110</v>
      <v>110</v>
      <v>110</v>
      <v>15</v>
    </spb>
    <spb s="7">
      <v>2019</v>
      <v>2019</v>
      <v>square km</v>
      <v>per thousand (2018)</v>
      <v>2022</v>
      <v>2019</v>
      <v>2018</v>
      <v>per liter (2016)</v>
      <v>2019</v>
      <v>years (2018)</v>
      <v>2018</v>
      <v>per thousand (2018)</v>
      <v>2019</v>
      <v>2017</v>
      <v>2016</v>
      <v>2019</v>
      <v>2016</v>
      <v>2017</v>
      <v>kilotons per year (2016)</v>
      <v>deaths per 100,000 (2017)</v>
      <v>kWh (2014)</v>
      <v>2014</v>
      <v>2019</v>
      <v>2018</v>
      <v>2018</v>
      <v>2018</v>
      <v>2018</v>
      <v>2018</v>
      <v>2015</v>
      <v>2018</v>
      <v>2018</v>
      <v>2017</v>
      <v>2017</v>
      <v>2019</v>
    </spb>
    <spb s="0">
      <v xml:space="preserve">Wikipedia	Cia	travel.state.gov	</v>
      <v xml:space="preserve">CC-BY-SA			</v>
      <v xml:space="preserve">http://en.wikipedia.org/wiki/Czech_Republic	https://www.cia.gov/library/publications/the-world-factbook/geos/ez.html?Transportation	https://travel.state.gov/content/travel/en/international-travel/International-Travel-Country-Information-Pages/CzechRepublic.html	</v>
      <v xml:space="preserve">http://creativecommons.org/licenses/by-sa/3.0/			</v>
    </spb>
    <spb s="0">
      <v xml:space="preserve">Wikipedia	</v>
      <v xml:space="preserve">CC BY-SA 3.0	</v>
      <v xml:space="preserve">https://en.wikipedia.org/wiki/Czech_Republic	</v>
      <v xml:space="preserve">https://creativecommons.org/licenses/by-sa/3.0	</v>
    </spb>
    <spb s="0">
      <v xml:space="preserve">Wikipedia	</v>
      <v xml:space="preserve">CC-BY-SA	</v>
      <v xml:space="preserve">http://en.wikipedia.org/wiki/Czech_Republic	</v>
      <v xml:space="preserve">http://creativecommons.org/licenses/by-sa/3.0/	</v>
    </spb>
    <spb s="0">
      <v xml:space="preserve">Cia	</v>
      <v xml:space="preserve">	</v>
      <v xml:space="preserve">https://www.cia.gov/library/publications/the-world-factbook/geos/ez.html?Transportation	</v>
      <v xml:space="preserve">	</v>
    </spb>
    <spb s="12">
      <v>0</v>
      <v>113</v>
      <v>114</v>
      <v>114</v>
      <v>3</v>
      <v>114</v>
      <v>114</v>
      <v>114</v>
      <v>115</v>
      <v>114</v>
      <v>114</v>
      <v>115</v>
      <v>114</v>
      <v>114</v>
      <v>116</v>
      <v>6</v>
      <v>113</v>
      <v>116</v>
      <v>7</v>
      <v>114</v>
      <v>116</v>
      <v>8</v>
      <v>9</v>
      <v>10</v>
      <v>116</v>
      <v>116</v>
      <v>114</v>
      <v>116</v>
      <v>11</v>
      <v>12</v>
      <v>13</v>
      <v>14</v>
      <v>116</v>
      <v>113</v>
      <v>116</v>
      <v>116</v>
      <v>116</v>
      <v>116</v>
      <v>116</v>
      <v>116</v>
      <v>116</v>
      <v>116</v>
      <v>116</v>
      <v>116</v>
      <v>15</v>
    </spb>
    <spb s="7">
      <v>2019</v>
      <v>2019</v>
      <v>square km</v>
      <v>per thousand (2018)</v>
      <v>2022</v>
      <v>2019</v>
      <v>2018</v>
      <v>per liter (2016)</v>
      <v>2019</v>
      <v>years (2018)</v>
      <v>2018</v>
      <v>per thousand (2018)</v>
      <v>2019</v>
      <v>2017</v>
      <v>2016</v>
      <v>2019</v>
      <v>2016</v>
      <v>2018</v>
      <v>kilotons per year (2016)</v>
      <v>deaths per 100,000 (2017)</v>
      <v>kWh (2014)</v>
      <v>2015</v>
      <v>2008</v>
      <v>2017</v>
      <v>2017</v>
      <v>2017</v>
      <v>2017</v>
      <v>2017</v>
      <v>2015</v>
      <v>2017</v>
      <v>2017</v>
      <v>2017</v>
      <v>2017</v>
      <v>2019</v>
    </spb>
  </spbData>
</supportingPropertyBags>
</file>

<file path=xl/richData/rdsupportingpropertybagstructure.xml><?xml version="1.0" encoding="utf-8"?>
<spbStructures xmlns="http://schemas.microsoft.com/office/spreadsheetml/2017/richdata2" count="16">
  <s>
    <k n="SourceText" t="s"/>
    <k n="LicenseText" t="s"/>
    <k n="SourceAddress" t="s"/>
    <k n="LicenseAddress" t="s"/>
  </s>
  <s>
    <k n="CPI" t="spb"/>
    <k n="GDP" t="spb"/>
    <k n="Area" t="spb"/>
    <k n="Name" t="spb"/>
    <k n="Birth rate" t="spb"/>
    <k n="Population" t="spb"/>
    <k n="UniqueName" t="spb"/>
    <k n="Description" t="spb"/>
    <k n="Abbreviation" t="spb"/>
    <k n="Calling code" t="spb"/>
    <k n="Largest city" t="spb"/>
    <k n="Currency code" t="spb"/>
    <k n="Official nam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Order" t="spba"/>
    <k n="TitleProperty" t="s"/>
    <k n="SubTitleProperty" t="s"/>
  </s>
  <s>
    <k n="ShowInCardView" t="b"/>
    <k n="ShowInDotNotation" t="b"/>
    <k n="ShowInAutoComplete" t="b"/>
  </s>
  <s>
    <k n="UniqueName" t="spb"/>
    <k n="VDPID/VSID" t="spb"/>
    <k n="LearnMoreOnLink" t="spb"/>
  </s>
  <s>
    <k n="Name" t="i"/>
    <k n="Image" t="i"/>
  </s>
  <s>
    <k n="link" t="s"/>
    <k n="logo" t="s"/>
    <k n="name" t="s"/>
  </s>
  <s>
    <k n="CPI" t="s"/>
    <k n="GDP" t="s"/>
    <k n="Area" t="s"/>
    <k n="Birth rate" t="s"/>
    <k n="Population" t="s"/>
    <k n="CPI Change (%)" t="s"/>
    <k n="Fertility rate" t="s"/>
    <k n="Gasoline price" t="s"/>
    <k n="Total tax rate" t="s"/>
    <k n="Life expectancy" t="s"/>
    <k n="Tax revenue (%)" t="s"/>
    <k n="Infant mortality" t="s"/>
    <k n="Urban population" t="s"/>
    <k n="Armed forces size" t="s"/>
    <k n="Forested area (%)" t="s"/>
    <k n="Unemployment rate" t="s"/>
    <k n="Agricultural land (%)" t="s"/>
    <k n="Physicians per thousand" t="s"/>
    <k n="Carbon dioxide emissions" t="s"/>
    <k n="Maternal mortality ratio" t="s"/>
    <k n="Electric power consumption" t="s"/>
    <k n="Fossil fuel energy consumption" t="s"/>
    <k n="Market cap of listed companies" t="s"/>
    <k n="Population: Income share third 20%" t="s"/>
    <k n="Population: Income share fourth 20%" t="s"/>
    <k n="Population: Income share lowest 10%" t="s"/>
    <k n="Population: Income share lowest 20%" t="s"/>
    <k n="Population: Income share second 20%" t="s"/>
    <k n="Out of pocket health expenditure (%)" t="s"/>
    <k n="Population: Income share highest 10%" t="s"/>
    <k n="Population: Income share highest 20%" t="s"/>
    <k n="Gross primary education enrollment (%)" t="s"/>
    <k n="Gross tertiary education enrollment (%)" t="s"/>
    <k n="Population: Labor force participation (%)" t="s"/>
  </s>
  <s>
    <k n="_Self" t="i"/>
  </s>
  <s>
    <k n="CPI" t="spb"/>
    <k n="GDP" t="spb"/>
    <k n="Area" t="spb"/>
    <k n="Name" t="spb"/>
    <k n="Birth rate" t="spb"/>
    <k n="Population" t="spb"/>
    <k n="UniqueName" t="spb"/>
    <k n="Description" t="spb"/>
    <k n="Abbreviation" t="spb"/>
    <k n="Calling code" t="spb"/>
    <k n="Largest city" t="spb"/>
    <k n="Minimum wage" t="spb"/>
    <k n="Currency code" t="spb"/>
    <k n="Official name" t="spb"/>
    <k n="Fertility rate" t="spb"/>
    <k n="Gasoline price" t="spb"/>
    <k n="Total tax rate" t="spb"/>
    <k n="Life expectancy" t="spb"/>
    <k n="National anthem" t="spb"/>
    <k n="Tax revenue (%)" t="spb"/>
    <k n="Infant mortality" t="spb"/>
    <k n="Urban population" t="spb"/>
    <k n="Armed forces size" t="spb"/>
    <k n="Forested area (%)"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Area" t="spb"/>
    <k n="Name" t="spb"/>
    <k n="Households" t="spb"/>
    <k n="Population" t="spb"/>
    <k n="UniqueName" t="spb"/>
    <k n="Description" t="spb"/>
    <k n="Abbreviation" t="spb"/>
    <k n="Largest city" t="spb"/>
    <k n="Housing units" t="spb"/>
    <k n="Country/region" t="spb"/>
    <k n="Capital/Major City" t="spb"/>
    <k n="Persons per household" t="spb"/>
  </s>
  <s>
    <k n="Area" t="s"/>
    <k n="Households" t="s"/>
    <k n="Population" t="s"/>
    <k n="Housing units" t="s"/>
    <k n="Persons per household" t="s"/>
  </s>
  <s>
    <k n="CPI" t="spb"/>
    <k n="GDP" t="spb"/>
    <k n="Area" t="spb"/>
    <k n="Name" t="spb"/>
    <k n="Birth rate" t="spb"/>
    <k n="Population" t="spb"/>
    <k n="UniqueName" t="spb"/>
    <k n="Description" t="spb"/>
    <k n="Abbreviation" t="spb"/>
    <k n="Calling code" t="spb"/>
    <k n="Largest city" t="spb"/>
    <k n="Minimum wage" t="spb"/>
    <k n="Currency code" t="spb"/>
    <k n="Official nam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CPI" t="spb"/>
    <k n="GDP" t="spb"/>
    <k n="Area" t="spb"/>
    <k n="Name" t="spb"/>
    <k n="Birth rate" t="spb"/>
    <k n="Population" t="spb"/>
    <k n="UniqueName" t="spb"/>
    <k n="Description" t="spb"/>
    <k n="Abbreviation" t="spb"/>
    <k n="Calling code" t="spb"/>
    <k n="Largest city" t="spb"/>
    <k n="Minimum wage" t="spb"/>
    <k n="Currency code" t="spb"/>
    <k n="Official name" t="spb"/>
    <k n="CPI Change (%)" t="spb"/>
    <k n="Fertility rate" t="spb"/>
    <k n="Gasoline price" t="spb"/>
    <k n="Total tax rate"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GDP" t="spb"/>
    <k n="Area" t="spb"/>
    <k n="Name" t="spb"/>
    <k n="Population" t="spb"/>
    <k n="UniqueName" t="spb"/>
    <k n="Description" t="spb"/>
    <k n="Calling code" t="spb"/>
    <k n="Largest city" t="spb"/>
    <k n="Minimum wage" t="spb"/>
    <k n="Currency code" t="spb"/>
    <k n="Official name" t="spb"/>
    <k n="National anthem" t="spb"/>
    <k n="Capital/Major City" t="spb"/>
  </s>
  <s>
    <k n="GDP" t="s"/>
    <k n="Area" t="s"/>
    <k n="Population"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NumberFormat" t="s"/>
  </richProperties>
  <richStyles>
    <rSty>
      <rpv i="0">1</rpv>
    </rSty>
    <rSty>
      <rpv i="1">1</rpv>
    </rSty>
    <rSty dxfid="3">
      <rpv i="2">0.0%</rpv>
    </rSty>
    <rSty dxfid="0">
      <rpv i="2">#,##0</rpv>
    </rSty>
    <rSty dxfid="2">
      <rpv i="2">0.00</rpv>
    </rSty>
    <rSty dxfid="5">
      <rpv i="2">0</rpv>
    </rSty>
    <rSty dxfid="4">
      <rpv i="2">#,##0.00</rpv>
    </rSty>
    <rSty dxfid="1">
      <rpv i="2">0.0</rpv>
    </rSty>
    <rSty dxfid="1">
      <rpv i="2">_([$$-en-US]* #,##0.00_);_([$$-en-US]* (#,##0.00);_([$$-en-US]* "-"??_);_(@_)</rpv>
    </rSty>
    <rSty dxfid="1">
      <rpv i="2">_([$$-en-US]* #,##0_);_([$$-en-US]* (#,##0);_([$$-en-US]* "-"_);_(@_)</rpv>
    </rSty>
    <rSty dxfid="3"/>
  </richStyles>
</richStyleShee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esearchgate.net/publication/375712908_Refractive_and_Biometric_Outcomes_Following_Intravitreal_Injection_of_Ranibizumab_in_Retinopathy_of_Prematurity_A_Long_-Term_Stud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F5ADA-EEEC-4819-8BAD-CCDEE9AC4963}">
  <dimension ref="A1:BC52"/>
  <sheetViews>
    <sheetView tabSelected="1" zoomScale="79" zoomScaleNormal="80" workbookViewId="0">
      <pane ySplit="1" topLeftCell="A2" activePane="bottomLeft" state="frozen"/>
      <selection pane="bottomLeft" activeCell="C24" sqref="C24"/>
    </sheetView>
  </sheetViews>
  <sheetFormatPr defaultRowHeight="14.5" x14ac:dyDescent="0.35"/>
  <cols>
    <col min="1" max="1" width="15.6328125" customWidth="1"/>
    <col min="2" max="2" width="37.08984375" customWidth="1"/>
    <col min="3" max="3" width="54.1796875" bestFit="1" customWidth="1"/>
    <col min="4" max="4" width="8.453125" customWidth="1"/>
    <col min="5" max="5" width="11.36328125" hidden="1" customWidth="1"/>
    <col min="6" max="6" width="13.81640625" hidden="1" customWidth="1"/>
    <col min="7" max="7" width="14.08984375" hidden="1" customWidth="1"/>
    <col min="8" max="8" width="13.54296875" style="7" hidden="1" customWidth="1"/>
    <col min="9" max="9" width="7.7265625" customWidth="1"/>
    <col min="10" max="10" width="9.08984375" customWidth="1"/>
    <col min="11" max="11" width="8.08984375" customWidth="1"/>
    <col min="12" max="12" width="11" customWidth="1"/>
    <col min="13" max="13" width="9.54296875" customWidth="1"/>
    <col min="14" max="14" width="13.36328125" style="11" customWidth="1"/>
    <col min="15" max="15" width="14.08984375" style="11" customWidth="1"/>
    <col min="16" max="17" width="12.7265625" customWidth="1"/>
    <col min="18" max="19" width="20" style="79" customWidth="1"/>
    <col min="21" max="21" width="10" style="7" bestFit="1" customWidth="1"/>
    <col min="22" max="22" width="10.08984375" customWidth="1"/>
    <col min="23" max="25" width="8.36328125" customWidth="1"/>
    <col min="26" max="26" width="8.36328125" style="68" customWidth="1"/>
    <col min="27" max="27" width="7.7265625" style="68" bestFit="1" customWidth="1"/>
    <col min="28" max="28" width="8.7265625" bestFit="1" customWidth="1"/>
    <col min="29" max="30" width="10.08984375" bestFit="1" customWidth="1"/>
    <col min="31" max="32" width="10" style="68" bestFit="1" customWidth="1"/>
    <col min="33" max="33" width="8.81640625" bestFit="1" customWidth="1"/>
    <col min="34" max="35" width="7.453125" bestFit="1" customWidth="1"/>
    <col min="36" max="36" width="7.36328125" style="68" bestFit="1" customWidth="1"/>
    <col min="37" max="37" width="7.26953125" style="68" bestFit="1" customWidth="1"/>
    <col min="38" max="38" width="13.26953125" bestFit="1" customWidth="1"/>
    <col min="39" max="40" width="7" bestFit="1" customWidth="1"/>
    <col min="41" max="42" width="6.90625" style="68" bestFit="1" customWidth="1"/>
    <col min="43" max="43" width="15.7265625" bestFit="1" customWidth="1"/>
    <col min="44" max="45" width="8.7265625" bestFit="1" customWidth="1"/>
    <col min="46" max="46" width="8.6328125" style="68" bestFit="1" customWidth="1"/>
    <col min="47" max="47" width="7.7265625" style="68" bestFit="1" customWidth="1"/>
    <col min="48" max="48" width="8.36328125" bestFit="1" customWidth="1"/>
    <col min="49" max="49" width="8.1796875" bestFit="1" customWidth="1"/>
    <col min="50" max="50" width="8" style="68" bestFit="1" customWidth="1"/>
    <col min="51" max="51" width="8.7265625" bestFit="1" customWidth="1"/>
    <col min="52" max="52" width="6.08984375" bestFit="1" customWidth="1"/>
    <col min="53" max="54" width="11.453125" bestFit="1" customWidth="1"/>
  </cols>
  <sheetData>
    <row r="1" spans="1:55" s="3" customFormat="1" ht="51.5" customHeight="1" x14ac:dyDescent="0.35">
      <c r="A1" s="3" t="s">
        <v>0</v>
      </c>
      <c r="B1" s="3" t="s">
        <v>1</v>
      </c>
      <c r="C1" s="3" t="s">
        <v>2</v>
      </c>
      <c r="D1" s="3" t="s">
        <v>3</v>
      </c>
      <c r="E1" s="3" t="s">
        <v>4</v>
      </c>
      <c r="F1" s="3" t="s">
        <v>5</v>
      </c>
      <c r="G1" s="3" t="s">
        <v>8</v>
      </c>
      <c r="H1" s="6" t="s">
        <v>111</v>
      </c>
      <c r="I1" s="3" t="s">
        <v>358</v>
      </c>
      <c r="J1" s="3" t="s">
        <v>7</v>
      </c>
      <c r="K1" s="3" t="s">
        <v>6</v>
      </c>
      <c r="L1" s="3" t="s">
        <v>306</v>
      </c>
      <c r="M1" s="3" t="s">
        <v>353</v>
      </c>
      <c r="N1" s="10" t="s">
        <v>188</v>
      </c>
      <c r="O1" s="10" t="s">
        <v>189</v>
      </c>
      <c r="P1" s="3" t="s">
        <v>190</v>
      </c>
      <c r="Q1" s="3" t="s">
        <v>344</v>
      </c>
      <c r="R1" s="75" t="s">
        <v>370</v>
      </c>
      <c r="S1" s="75" t="s">
        <v>374</v>
      </c>
      <c r="T1" s="3" t="s">
        <v>191</v>
      </c>
      <c r="U1" s="6" t="s">
        <v>192</v>
      </c>
      <c r="V1" s="3" t="s">
        <v>193</v>
      </c>
      <c r="W1" s="3" t="s">
        <v>194</v>
      </c>
      <c r="X1" s="3" t="s">
        <v>317</v>
      </c>
      <c r="Y1" s="3" t="s">
        <v>318</v>
      </c>
      <c r="Z1" s="63" t="s">
        <v>367</v>
      </c>
      <c r="AA1" s="63" t="s">
        <v>368</v>
      </c>
      <c r="AB1" s="3" t="s">
        <v>197</v>
      </c>
      <c r="AC1" s="3" t="s">
        <v>319</v>
      </c>
      <c r="AD1" s="3" t="s">
        <v>320</v>
      </c>
      <c r="AE1" s="63" t="s">
        <v>359</v>
      </c>
      <c r="AF1" s="63" t="s">
        <v>369</v>
      </c>
      <c r="AG1" s="3" t="s">
        <v>198</v>
      </c>
      <c r="AH1" s="3" t="s">
        <v>321</v>
      </c>
      <c r="AI1" s="3" t="s">
        <v>322</v>
      </c>
      <c r="AJ1" s="63" t="s">
        <v>360</v>
      </c>
      <c r="AK1" s="63" t="s">
        <v>361</v>
      </c>
      <c r="AL1" s="3" t="s">
        <v>199</v>
      </c>
      <c r="AM1" s="3" t="s">
        <v>323</v>
      </c>
      <c r="AN1" s="3" t="s">
        <v>324</v>
      </c>
      <c r="AO1" s="63" t="s">
        <v>362</v>
      </c>
      <c r="AP1" s="63" t="s">
        <v>363</v>
      </c>
      <c r="AQ1" s="3" t="s">
        <v>314</v>
      </c>
      <c r="AR1" s="3" t="s">
        <v>325</v>
      </c>
      <c r="AS1" s="3" t="s">
        <v>326</v>
      </c>
      <c r="AT1" s="63" t="s">
        <v>364</v>
      </c>
      <c r="AU1" s="63" t="s">
        <v>365</v>
      </c>
      <c r="AV1" s="3" t="s">
        <v>200</v>
      </c>
      <c r="AW1" s="3" t="s">
        <v>327</v>
      </c>
      <c r="AX1" s="63" t="s">
        <v>366</v>
      </c>
      <c r="AY1" s="3" t="s">
        <v>196</v>
      </c>
      <c r="AZ1" s="3" t="s">
        <v>201</v>
      </c>
      <c r="BA1" s="3" t="s">
        <v>328</v>
      </c>
      <c r="BB1" s="3" t="s">
        <v>329</v>
      </c>
      <c r="BC1" s="3" t="s">
        <v>126</v>
      </c>
    </row>
    <row r="2" spans="1:55" x14ac:dyDescent="0.35">
      <c r="A2" t="s">
        <v>90</v>
      </c>
      <c r="B2" t="s">
        <v>121</v>
      </c>
      <c r="C2" t="s">
        <v>91</v>
      </c>
      <c r="D2">
        <v>1</v>
      </c>
      <c r="E2" t="s">
        <v>39</v>
      </c>
      <c r="F2" t="s">
        <v>92</v>
      </c>
      <c r="G2" t="s">
        <v>93</v>
      </c>
      <c r="H2" s="7" t="s">
        <v>122</v>
      </c>
      <c r="I2">
        <v>1</v>
      </c>
      <c r="J2">
        <v>1</v>
      </c>
      <c r="K2">
        <v>3</v>
      </c>
      <c r="L2" s="60" t="s">
        <v>305</v>
      </c>
      <c r="M2" s="60">
        <v>1</v>
      </c>
      <c r="N2" s="11">
        <v>40909</v>
      </c>
      <c r="O2" s="11">
        <v>41183</v>
      </c>
      <c r="P2" s="16">
        <v>2</v>
      </c>
      <c r="Q2" s="16">
        <v>2</v>
      </c>
      <c r="R2" s="76" t="e" vm="1">
        <v>#VALUE!</v>
      </c>
      <c r="S2" s="76" t="s">
        <v>371</v>
      </c>
      <c r="T2" s="16">
        <v>1</v>
      </c>
      <c r="U2" s="7">
        <v>52</v>
      </c>
      <c r="V2" s="16">
        <v>1</v>
      </c>
      <c r="W2" s="1">
        <v>0</v>
      </c>
      <c r="X2" s="38">
        <v>-0.23200000000000001</v>
      </c>
      <c r="Y2" s="38">
        <v>-0.156</v>
      </c>
      <c r="Z2" s="64">
        <v>0</v>
      </c>
      <c r="AA2" s="64">
        <v>0</v>
      </c>
      <c r="AB2" s="39">
        <v>0.92300000000000004</v>
      </c>
      <c r="AC2" s="39">
        <v>0.38600000000000001</v>
      </c>
      <c r="AD2" s="39">
        <v>0.53700000000000003</v>
      </c>
      <c r="AE2" s="71">
        <f>92.3/53.7</f>
        <v>1.7188081936685287</v>
      </c>
      <c r="AF2" s="71">
        <f>(AB2*100)/38.6</f>
        <v>2.3911917098445596</v>
      </c>
      <c r="AG2" s="38">
        <v>0</v>
      </c>
      <c r="AH2" s="38">
        <v>-0.14099999999999999</v>
      </c>
      <c r="AI2" s="38">
        <v>-0.251</v>
      </c>
      <c r="AJ2" s="64">
        <v>0</v>
      </c>
      <c r="AK2" s="64">
        <v>0</v>
      </c>
      <c r="AL2" s="38">
        <v>0</v>
      </c>
      <c r="AM2" s="38">
        <v>-8.9999999999999993E-3</v>
      </c>
      <c r="AN2" s="38">
        <v>-6.0000000000000001E-3</v>
      </c>
      <c r="AO2" s="64">
        <v>0</v>
      </c>
      <c r="AP2" s="64">
        <v>0</v>
      </c>
      <c r="AQ2" s="38">
        <v>0</v>
      </c>
      <c r="AR2" s="38">
        <v>-4.5999999999999999E-2</v>
      </c>
      <c r="AS2" s="38">
        <v>-3.5000000000000003E-2</v>
      </c>
      <c r="AT2" s="64">
        <v>0</v>
      </c>
      <c r="AU2" s="64">
        <v>0</v>
      </c>
      <c r="AV2" s="38">
        <v>0</v>
      </c>
      <c r="AW2" s="38">
        <v>-3.6999999999999998E-2</v>
      </c>
      <c r="AX2" s="64">
        <v>0</v>
      </c>
      <c r="AY2" s="38">
        <v>7.6999999999999999E-2</v>
      </c>
      <c r="AZ2" s="1">
        <v>0</v>
      </c>
      <c r="BA2" s="1">
        <v>2010</v>
      </c>
      <c r="BB2" s="1">
        <v>2012</v>
      </c>
      <c r="BC2" s="41" t="s">
        <v>308</v>
      </c>
    </row>
    <row r="3" spans="1:55" x14ac:dyDescent="0.35">
      <c r="A3" s="5" t="s">
        <v>57</v>
      </c>
      <c r="B3" s="5" t="s">
        <v>58</v>
      </c>
      <c r="C3" s="5" t="s">
        <v>59</v>
      </c>
      <c r="D3" s="5">
        <v>3</v>
      </c>
      <c r="E3" s="5" t="s">
        <v>60</v>
      </c>
      <c r="F3" s="5"/>
      <c r="G3" s="5" t="s">
        <v>61</v>
      </c>
      <c r="H3" s="9" t="s">
        <v>116</v>
      </c>
      <c r="I3" s="5">
        <v>3</v>
      </c>
      <c r="J3" s="5">
        <v>2</v>
      </c>
      <c r="K3" s="5">
        <v>3</v>
      </c>
      <c r="L3" s="58" t="s">
        <v>60</v>
      </c>
      <c r="M3" s="58">
        <v>2</v>
      </c>
      <c r="N3" s="13">
        <v>41030</v>
      </c>
      <c r="O3" s="13">
        <v>43952</v>
      </c>
      <c r="P3" s="14">
        <v>2</v>
      </c>
      <c r="Q3" s="14">
        <v>1</v>
      </c>
      <c r="R3" s="77" t="e" vm="2">
        <v>#VALUE!</v>
      </c>
      <c r="S3" s="77" t="e" vm="2">
        <v>#VALUE!</v>
      </c>
      <c r="T3" s="5">
        <v>0</v>
      </c>
      <c r="U3" s="9">
        <v>324</v>
      </c>
      <c r="V3" s="14">
        <v>1</v>
      </c>
      <c r="W3" s="40">
        <v>0.16700000000000001</v>
      </c>
      <c r="X3" s="40">
        <v>-0.09</v>
      </c>
      <c r="Y3" s="40">
        <v>-6.0000000000000001E-3</v>
      </c>
      <c r="Z3" s="65">
        <f>16.7/18.7</f>
        <v>0.89304812834224601</v>
      </c>
      <c r="AA3" s="65">
        <f>16.7/17.3</f>
        <v>0.96531791907514441</v>
      </c>
      <c r="AB3" s="40">
        <v>0.46400000000000002</v>
      </c>
      <c r="AC3" s="40">
        <v>-3.1E-2</v>
      </c>
      <c r="AD3" s="40">
        <v>0.111</v>
      </c>
      <c r="AE3" s="65">
        <f>46.4/49.5</f>
        <v>0.9373737373737373</v>
      </c>
      <c r="AF3" s="71">
        <f>(AB3*100)/35.3</f>
        <v>1.314447592067989</v>
      </c>
      <c r="AG3" s="40">
        <v>0.248</v>
      </c>
      <c r="AH3" s="40">
        <v>0.111</v>
      </c>
      <c r="AI3" s="40">
        <v>-2.5999999999999999E-2</v>
      </c>
      <c r="AJ3" s="65">
        <f>(AG3*100)/13.7</f>
        <v>1.81021897810219</v>
      </c>
      <c r="AK3" s="65">
        <f>24.8/27.4</f>
        <v>0.90510948905109501</v>
      </c>
      <c r="AL3" s="42">
        <v>0</v>
      </c>
      <c r="AM3" s="42">
        <v>-8.0000000000000002E-3</v>
      </c>
      <c r="AN3" s="42">
        <v>-6.0000000000000001E-3</v>
      </c>
      <c r="AO3" s="64">
        <v>0</v>
      </c>
      <c r="AP3" s="64">
        <v>0</v>
      </c>
      <c r="AQ3" s="42">
        <v>7.4300000000000005E-2</v>
      </c>
      <c r="AR3" s="42">
        <v>1.7999999999999999E-2</v>
      </c>
      <c r="AS3" s="42">
        <v>3.6999999999999998E-2</v>
      </c>
      <c r="AT3" s="66">
        <f>(AQ3*100)/5.6</f>
        <v>1.3267857142857145</v>
      </c>
      <c r="AU3" s="66">
        <f>(AQ3*100)/3.7</f>
        <v>2.0081081081081082</v>
      </c>
      <c r="AV3" s="42">
        <v>0</v>
      </c>
      <c r="AW3" s="42">
        <v>-4.5999999999999999E-2</v>
      </c>
      <c r="AX3" s="64">
        <v>0</v>
      </c>
      <c r="AY3" s="42">
        <v>0</v>
      </c>
      <c r="AZ3" s="42">
        <v>4.5999999999999999E-2</v>
      </c>
      <c r="BA3" s="1">
        <v>2020</v>
      </c>
      <c r="BB3" s="1">
        <v>2019</v>
      </c>
      <c r="BC3" s="5" t="s">
        <v>311</v>
      </c>
    </row>
    <row r="4" spans="1:55" s="5" customFormat="1" x14ac:dyDescent="0.35">
      <c r="A4" t="s">
        <v>41</v>
      </c>
      <c r="B4" t="s">
        <v>42</v>
      </c>
      <c r="C4" t="s">
        <v>43</v>
      </c>
      <c r="D4">
        <v>1</v>
      </c>
      <c r="E4" t="s">
        <v>39</v>
      </c>
      <c r="F4"/>
      <c r="G4" t="s">
        <v>44</v>
      </c>
      <c r="H4" s="7" t="s">
        <v>113</v>
      </c>
      <c r="I4">
        <v>1</v>
      </c>
      <c r="J4">
        <v>1</v>
      </c>
      <c r="K4">
        <v>3</v>
      </c>
      <c r="L4" s="60" t="s">
        <v>307</v>
      </c>
      <c r="M4" s="60">
        <v>2</v>
      </c>
      <c r="N4" s="11">
        <v>41579</v>
      </c>
      <c r="O4" s="11">
        <v>41852</v>
      </c>
      <c r="P4" s="16">
        <v>2</v>
      </c>
      <c r="Q4" s="16">
        <v>2</v>
      </c>
      <c r="R4" s="76" t="e" vm="1">
        <v>#VALUE!</v>
      </c>
      <c r="S4" s="76" t="s">
        <v>371</v>
      </c>
      <c r="T4" s="16">
        <v>0</v>
      </c>
      <c r="U4" s="7">
        <v>23</v>
      </c>
      <c r="V4" s="16">
        <v>1</v>
      </c>
      <c r="W4" s="1">
        <v>0</v>
      </c>
      <c r="X4" s="38">
        <v>-0.23200000000000001</v>
      </c>
      <c r="Y4" s="38">
        <v>-0.156</v>
      </c>
      <c r="Z4" s="64">
        <v>0</v>
      </c>
      <c r="AA4" s="64">
        <v>0</v>
      </c>
      <c r="AB4" s="39">
        <v>0.91300000000000003</v>
      </c>
      <c r="AC4" s="39">
        <v>0.376</v>
      </c>
      <c r="AD4" s="39">
        <v>0.52700000000000002</v>
      </c>
      <c r="AE4" s="71">
        <f>91.3/53.7</f>
        <v>1.7001862197392923</v>
      </c>
      <c r="AF4" s="71">
        <f>(AB4*100)/38.6</f>
        <v>2.3652849740932642</v>
      </c>
      <c r="AG4" s="38">
        <v>0</v>
      </c>
      <c r="AH4" s="38">
        <v>-0.14099999999999999</v>
      </c>
      <c r="AI4" s="38">
        <v>-0.251</v>
      </c>
      <c r="AJ4" s="65">
        <f t="shared" ref="AJ4" si="0">(AG4*100)/12.4</f>
        <v>0</v>
      </c>
      <c r="AK4" s="64">
        <v>0</v>
      </c>
      <c r="AL4" s="38">
        <v>0</v>
      </c>
      <c r="AM4" s="38">
        <v>-8.9999999999999993E-3</v>
      </c>
      <c r="AN4" s="38">
        <v>-6.0000000000000001E-3</v>
      </c>
      <c r="AO4" s="64">
        <v>0</v>
      </c>
      <c r="AP4" s="64">
        <v>0</v>
      </c>
      <c r="AQ4" s="38">
        <v>0</v>
      </c>
      <c r="AR4" s="38">
        <v>-4.5999999999999999E-2</v>
      </c>
      <c r="AS4" s="38">
        <v>-3.5000000000000003E-2</v>
      </c>
      <c r="AT4" s="66">
        <f t="shared" ref="AT4" si="1">(AQ4*100)/6.2</f>
        <v>0</v>
      </c>
      <c r="AU4" s="66">
        <f t="shared" ref="AU4:AU10" si="2">(AQ4*100)/3.7</f>
        <v>0</v>
      </c>
      <c r="AV4" s="38">
        <v>0</v>
      </c>
      <c r="AW4" s="38">
        <v>-3.6999999999999998E-2</v>
      </c>
      <c r="AX4" s="64">
        <v>0</v>
      </c>
      <c r="AY4" s="38">
        <v>8.6999999999999994E-2</v>
      </c>
      <c r="AZ4" s="1">
        <v>0</v>
      </c>
      <c r="BA4" s="1">
        <v>2010</v>
      </c>
      <c r="BB4" s="1">
        <v>2012</v>
      </c>
      <c r="BC4" s="41" t="s">
        <v>308</v>
      </c>
    </row>
    <row r="5" spans="1:55" ht="188.5" x14ac:dyDescent="0.35">
      <c r="A5" t="s">
        <v>72</v>
      </c>
      <c r="B5" t="s">
        <v>73</v>
      </c>
      <c r="C5" t="s">
        <v>74</v>
      </c>
      <c r="D5" t="s">
        <v>338</v>
      </c>
      <c r="E5" t="s">
        <v>75</v>
      </c>
      <c r="G5" t="s">
        <v>76</v>
      </c>
      <c r="I5">
        <v>3</v>
      </c>
      <c r="J5">
        <v>1</v>
      </c>
      <c r="K5">
        <v>3</v>
      </c>
      <c r="L5" s="60" t="s">
        <v>75</v>
      </c>
      <c r="M5" s="60">
        <v>2</v>
      </c>
      <c r="N5" s="11">
        <v>42339</v>
      </c>
      <c r="O5" s="11">
        <v>43070</v>
      </c>
      <c r="P5" s="16">
        <v>86</v>
      </c>
      <c r="Q5" s="16">
        <v>3</v>
      </c>
      <c r="R5" s="76" t="e" vm="3">
        <v>#VALUE!</v>
      </c>
      <c r="S5" s="76" t="s">
        <v>389</v>
      </c>
      <c r="T5" s="16">
        <v>1</v>
      </c>
      <c r="U5" s="7">
        <v>224</v>
      </c>
      <c r="V5" s="16">
        <v>1</v>
      </c>
      <c r="W5" s="1">
        <v>0</v>
      </c>
      <c r="X5" s="40">
        <v>-0.25700000000000001</v>
      </c>
      <c r="Y5" s="38">
        <v>-0.16200000000000001</v>
      </c>
      <c r="Z5" s="64">
        <v>0</v>
      </c>
      <c r="AA5" s="64">
        <v>0</v>
      </c>
      <c r="AB5" s="39">
        <v>0.59099999999999997</v>
      </c>
      <c r="AC5" s="40">
        <v>9.6000000000000002E-2</v>
      </c>
      <c r="AD5" s="39">
        <v>0.222</v>
      </c>
      <c r="AE5" s="71">
        <f>59.1/49.5</f>
        <v>1.1939393939393941</v>
      </c>
      <c r="AF5" s="71">
        <f>AB5*100/36.9</f>
        <v>1.6016260162601625</v>
      </c>
      <c r="AG5" s="39">
        <v>3.1E-2</v>
      </c>
      <c r="AH5" s="40">
        <v>-0.106</v>
      </c>
      <c r="AI5" s="39">
        <v>-0.22600000000000001</v>
      </c>
      <c r="AJ5" s="65">
        <f>(AG5*100)/13.7</f>
        <v>0.22627737226277375</v>
      </c>
      <c r="AK5" s="71">
        <f>3.1/25.7</f>
        <v>0.12062256809338522</v>
      </c>
      <c r="AL5" s="39">
        <v>0</v>
      </c>
      <c r="AM5" s="42">
        <v>-8.0000000000000002E-3</v>
      </c>
      <c r="AN5" s="39">
        <v>-7.0000000000000001E-3</v>
      </c>
      <c r="AO5" s="64">
        <v>0</v>
      </c>
      <c r="AP5" s="64">
        <v>0</v>
      </c>
      <c r="AQ5" s="39">
        <v>0.32</v>
      </c>
      <c r="AR5" s="42">
        <v>0.26400000000000001</v>
      </c>
      <c r="AS5" s="39">
        <v>0.28399999999999997</v>
      </c>
      <c r="AT5" s="66">
        <f>(AQ5*100)/5.6</f>
        <v>5.7142857142857144</v>
      </c>
      <c r="AU5" s="66">
        <f>32/3.6</f>
        <v>8.8888888888888893</v>
      </c>
      <c r="AV5" s="39">
        <v>0</v>
      </c>
      <c r="AW5" s="42">
        <v>-4.5999999999999999E-2</v>
      </c>
      <c r="AX5" s="64">
        <v>0</v>
      </c>
      <c r="AY5" s="33">
        <v>5.8000000000000003E-2</v>
      </c>
      <c r="AZ5" s="1">
        <v>0</v>
      </c>
      <c r="BA5" s="1">
        <v>2020</v>
      </c>
      <c r="BB5" s="1">
        <v>2016</v>
      </c>
      <c r="BC5" s="56" t="s">
        <v>310</v>
      </c>
    </row>
    <row r="6" spans="1:55" x14ac:dyDescent="0.35">
      <c r="A6" t="s">
        <v>62</v>
      </c>
      <c r="B6" t="s">
        <v>117</v>
      </c>
      <c r="C6" t="s">
        <v>63</v>
      </c>
      <c r="D6">
        <v>1</v>
      </c>
      <c r="E6" t="s">
        <v>64</v>
      </c>
      <c r="F6" t="s">
        <v>65</v>
      </c>
      <c r="G6" t="s">
        <v>66</v>
      </c>
      <c r="I6">
        <v>1</v>
      </c>
      <c r="J6">
        <v>1</v>
      </c>
      <c r="K6">
        <v>3</v>
      </c>
      <c r="L6" s="60" t="s">
        <v>64</v>
      </c>
      <c r="M6" s="60">
        <v>2</v>
      </c>
      <c r="N6" s="11">
        <v>42095</v>
      </c>
      <c r="O6" s="11">
        <v>44317</v>
      </c>
      <c r="P6" s="16">
        <v>11</v>
      </c>
      <c r="Q6" s="16">
        <v>1</v>
      </c>
      <c r="R6" s="76" t="e" vm="2">
        <v>#VALUE!</v>
      </c>
      <c r="S6" s="76" t="e" vm="2">
        <v>#VALUE!</v>
      </c>
      <c r="T6" s="16">
        <v>1</v>
      </c>
      <c r="U6" s="7">
        <v>120</v>
      </c>
      <c r="V6" s="16">
        <v>1</v>
      </c>
      <c r="W6" s="33">
        <v>0.14199999999999999</v>
      </c>
      <c r="X6" s="40">
        <v>-0.115</v>
      </c>
      <c r="Y6" s="40">
        <v>-3.1E-2</v>
      </c>
      <c r="Z6" s="65">
        <f>14.2/18.7</f>
        <v>0.75935828877005351</v>
      </c>
      <c r="AA6" s="65">
        <f>14.2/17.3</f>
        <v>0.82080924855491322</v>
      </c>
      <c r="AB6" s="39">
        <v>0.54200000000000004</v>
      </c>
      <c r="AC6" s="40">
        <v>4.7E-2</v>
      </c>
      <c r="AD6" s="40">
        <v>0.187</v>
      </c>
      <c r="AE6" s="65">
        <f>54.2/49.5</f>
        <v>1.0949494949494951</v>
      </c>
      <c r="AF6" s="71">
        <f>(AB6*100)/35.3</f>
        <v>1.5354107648725215</v>
      </c>
      <c r="AG6" s="39">
        <v>0.158</v>
      </c>
      <c r="AH6" s="40">
        <v>2.1000000000000001E-2</v>
      </c>
      <c r="AI6" s="40">
        <v>-0.11600000000000001</v>
      </c>
      <c r="AJ6" s="65">
        <f>(AG6*100)/13.7</f>
        <v>1.1532846715328469</v>
      </c>
      <c r="AK6" s="65">
        <f>15.8/27.4</f>
        <v>0.57664233576642343</v>
      </c>
      <c r="AL6" s="39">
        <v>1.7000000000000001E-2</v>
      </c>
      <c r="AM6" s="42">
        <v>8.9999999999999993E-3</v>
      </c>
      <c r="AN6" s="42">
        <v>1.0999999999999999E-2</v>
      </c>
      <c r="AO6" s="66">
        <f>(AL6*100)/0.8</f>
        <v>2.125</v>
      </c>
      <c r="AP6" s="66">
        <f>(AL6*100)/0.6</f>
        <v>2.8333333333333339</v>
      </c>
      <c r="AQ6" s="39">
        <v>0.05</v>
      </c>
      <c r="AR6" s="42">
        <v>-6.0000000000000001E-3</v>
      </c>
      <c r="AS6" s="42">
        <v>1.2999999999999999E-2</v>
      </c>
      <c r="AT6" s="66">
        <f>(AQ6*100)/5.6</f>
        <v>0.8928571428571429</v>
      </c>
      <c r="AU6" s="66">
        <f t="shared" si="2"/>
        <v>1.3513513513513513</v>
      </c>
      <c r="AV6" s="39">
        <v>3.3000000000000002E-2</v>
      </c>
      <c r="AW6" s="42">
        <v>-1.2999999999999999E-2</v>
      </c>
      <c r="AX6" s="66">
        <f>(AV6*100)/4.6</f>
        <v>0.71739130434782616</v>
      </c>
      <c r="AY6" s="33">
        <v>5.8000000000000003E-2</v>
      </c>
      <c r="AZ6" s="1">
        <v>0</v>
      </c>
      <c r="BA6" s="1">
        <v>2020</v>
      </c>
      <c r="BB6" s="1">
        <v>2019</v>
      </c>
      <c r="BC6" s="57" t="s">
        <v>310</v>
      </c>
    </row>
    <row r="7" spans="1:55" x14ac:dyDescent="0.35">
      <c r="A7" s="5" t="s">
        <v>77</v>
      </c>
      <c r="B7" s="5" t="s">
        <v>78</v>
      </c>
      <c r="C7" s="5" t="s">
        <v>79</v>
      </c>
      <c r="D7" s="5">
        <v>3</v>
      </c>
      <c r="E7" s="5" t="s">
        <v>80</v>
      </c>
      <c r="F7" s="5"/>
      <c r="G7" s="5" t="s">
        <v>81</v>
      </c>
      <c r="H7" s="9" t="s">
        <v>119</v>
      </c>
      <c r="I7" s="5">
        <v>3</v>
      </c>
      <c r="J7" s="5">
        <v>2</v>
      </c>
      <c r="K7" s="5">
        <v>1</v>
      </c>
      <c r="L7" s="60" t="s">
        <v>80</v>
      </c>
      <c r="M7" s="60">
        <v>2</v>
      </c>
      <c r="N7" s="13">
        <v>41395</v>
      </c>
      <c r="O7" s="13">
        <v>42186</v>
      </c>
      <c r="P7" s="5">
        <v>1</v>
      </c>
      <c r="Q7" s="5">
        <v>2</v>
      </c>
      <c r="R7" s="78" t="e" vm="4">
        <v>#VALUE!</v>
      </c>
      <c r="S7" s="78" t="s">
        <v>375</v>
      </c>
      <c r="T7" s="14">
        <v>0</v>
      </c>
      <c r="U7" s="9">
        <v>270</v>
      </c>
      <c r="V7" s="14">
        <v>1</v>
      </c>
      <c r="W7" s="43">
        <v>0</v>
      </c>
      <c r="X7" s="42">
        <v>-0.23200000000000001</v>
      </c>
      <c r="Y7" s="42">
        <v>-0.156</v>
      </c>
      <c r="Z7" s="66">
        <v>0</v>
      </c>
      <c r="AA7" s="66">
        <v>0</v>
      </c>
      <c r="AB7" s="40">
        <v>0.69699999999999995</v>
      </c>
      <c r="AC7" s="39">
        <v>0.16</v>
      </c>
      <c r="AD7" s="39">
        <v>0.311</v>
      </c>
      <c r="AE7" s="71">
        <f>69.7/53.7</f>
        <v>1.2979515828677839</v>
      </c>
      <c r="AF7" s="71">
        <f>(AB7*100)/38.6</f>
        <v>1.8056994818652845</v>
      </c>
      <c r="AG7" s="40">
        <v>5.5E-2</v>
      </c>
      <c r="AH7" s="38">
        <v>-8.5999999999999993E-2</v>
      </c>
      <c r="AI7" s="38">
        <v>-0.19600000000000001</v>
      </c>
      <c r="AJ7" s="65">
        <f>(AG7*100)/14.1</f>
        <v>0.39007092198581561</v>
      </c>
      <c r="AK7" s="64">
        <f>5.5/25.1</f>
        <v>0.21912350597609562</v>
      </c>
      <c r="AL7" s="42">
        <v>0</v>
      </c>
      <c r="AM7" s="38">
        <v>-8.9999999999999993E-3</v>
      </c>
      <c r="AN7" s="38">
        <v>-6.0000000000000001E-3</v>
      </c>
      <c r="AO7" s="66">
        <f t="shared" ref="AO7:AO10" si="3">(AL7*100)/1.1</f>
        <v>0</v>
      </c>
      <c r="AP7" s="66">
        <f t="shared" ref="AP7:AP9" si="4">(AL7*100)/0.6</f>
        <v>0</v>
      </c>
      <c r="AQ7" s="40">
        <v>0.13800000000000001</v>
      </c>
      <c r="AR7" s="38">
        <v>9.1999999999999998E-2</v>
      </c>
      <c r="AS7" s="38">
        <v>0.10299999999999999</v>
      </c>
      <c r="AT7" s="66">
        <f>13.8/4.6</f>
        <v>3.0000000000000004</v>
      </c>
      <c r="AU7" s="66">
        <f>13.8/3.5</f>
        <v>3.9428571428571431</v>
      </c>
      <c r="AV7" s="40">
        <v>5.1999999999999998E-2</v>
      </c>
      <c r="AW7" s="38">
        <v>1.4999999999999999E-2</v>
      </c>
      <c r="AX7" s="66">
        <f>5.2/3.7</f>
        <v>1.4054054054054055</v>
      </c>
      <c r="AY7" s="43">
        <v>0</v>
      </c>
      <c r="AZ7" s="44">
        <v>5.8000000000000003E-2</v>
      </c>
      <c r="BA7" s="1">
        <v>2010</v>
      </c>
      <c r="BB7" s="1">
        <v>2012</v>
      </c>
      <c r="BC7" s="54" t="s">
        <v>303</v>
      </c>
    </row>
    <row r="8" spans="1:55" x14ac:dyDescent="0.35">
      <c r="A8" s="5" t="s">
        <v>9</v>
      </c>
      <c r="B8" s="5" t="s">
        <v>107</v>
      </c>
      <c r="C8" s="5" t="s">
        <v>10</v>
      </c>
      <c r="D8" s="5">
        <v>3</v>
      </c>
      <c r="E8" s="5" t="s">
        <v>11</v>
      </c>
      <c r="F8" s="5" t="s">
        <v>12</v>
      </c>
      <c r="G8" s="5" t="s">
        <v>13</v>
      </c>
      <c r="H8" s="9" t="s">
        <v>206</v>
      </c>
      <c r="I8" s="5">
        <v>3</v>
      </c>
      <c r="J8" s="5">
        <v>2</v>
      </c>
      <c r="K8" s="5">
        <v>1</v>
      </c>
      <c r="L8" s="58" t="s">
        <v>11</v>
      </c>
      <c r="M8" s="58">
        <v>2</v>
      </c>
      <c r="N8" s="13">
        <v>41640</v>
      </c>
      <c r="O8" s="13">
        <v>42856</v>
      </c>
      <c r="P8" s="14">
        <v>4</v>
      </c>
      <c r="Q8" s="14">
        <v>1</v>
      </c>
      <c r="R8" s="77" t="e" vm="2">
        <v>#VALUE!</v>
      </c>
      <c r="S8" s="77" t="s">
        <v>372</v>
      </c>
      <c r="T8" s="14">
        <v>0</v>
      </c>
      <c r="U8" s="9">
        <v>11</v>
      </c>
      <c r="V8" s="14">
        <v>1</v>
      </c>
      <c r="W8" s="37">
        <v>0.182</v>
      </c>
      <c r="X8" s="40">
        <v>-7.4999999999999997E-2</v>
      </c>
      <c r="Y8" s="38">
        <v>0.02</v>
      </c>
      <c r="Z8" s="64">
        <f>18.2/18.7</f>
        <v>0.9732620320855615</v>
      </c>
      <c r="AA8" s="64">
        <f>18.2/16.2</f>
        <v>1.1234567901234569</v>
      </c>
      <c r="AB8" s="37">
        <v>0.182</v>
      </c>
      <c r="AC8" s="40">
        <v>-0.313</v>
      </c>
      <c r="AD8" s="39">
        <v>-0.187</v>
      </c>
      <c r="AE8" s="71">
        <f>18.2/49.5</f>
        <v>0.36767676767676766</v>
      </c>
      <c r="AF8" s="71">
        <f>18.2/36.9</f>
        <v>0.49322493224932251</v>
      </c>
      <c r="AG8" s="37">
        <v>0.33329999999999999</v>
      </c>
      <c r="AH8" s="40">
        <v>0.19600000000000001</v>
      </c>
      <c r="AI8" s="39">
        <v>7.5999999999999998E-2</v>
      </c>
      <c r="AJ8" s="65">
        <f>(AG8*100)/13.7</f>
        <v>2.4328467153284672</v>
      </c>
      <c r="AK8" s="71">
        <f>33.3/25.7</f>
        <v>1.2957198443579765</v>
      </c>
      <c r="AL8" s="37">
        <v>0</v>
      </c>
      <c r="AM8" s="42">
        <v>-8.0000000000000002E-3</v>
      </c>
      <c r="AN8" s="39">
        <v>-7.0000000000000001E-3</v>
      </c>
      <c r="AO8" s="66">
        <f t="shared" si="3"/>
        <v>0</v>
      </c>
      <c r="AP8" s="66">
        <f t="shared" si="4"/>
        <v>0</v>
      </c>
      <c r="AQ8" s="37">
        <v>9.0999999999999998E-2</v>
      </c>
      <c r="AR8" s="42">
        <v>3.5000000000000003E-2</v>
      </c>
      <c r="AS8" s="39">
        <v>5.5E-2</v>
      </c>
      <c r="AT8" s="66">
        <f>(AQ8*100)/5.6</f>
        <v>1.625</v>
      </c>
      <c r="AU8" s="66">
        <f>9.1/3.6</f>
        <v>2.5277777777777777</v>
      </c>
      <c r="AV8" s="37">
        <v>9.0999999999999998E-2</v>
      </c>
      <c r="AW8" s="42">
        <v>-4.4999999999999998E-2</v>
      </c>
      <c r="AX8" s="66">
        <f>(AV8*100)/4.6</f>
        <v>1.9782608695652175</v>
      </c>
      <c r="AY8" s="37">
        <v>0</v>
      </c>
      <c r="AZ8" s="37">
        <v>0</v>
      </c>
      <c r="BA8" s="1">
        <v>2020</v>
      </c>
      <c r="BB8" s="1">
        <v>2016</v>
      </c>
      <c r="BC8" s="5" t="s">
        <v>304</v>
      </c>
    </row>
    <row r="9" spans="1:55" ht="189" thickBot="1" x14ac:dyDescent="0.4">
      <c r="A9" t="s">
        <v>26</v>
      </c>
      <c r="B9" t="s">
        <v>112</v>
      </c>
      <c r="C9" t="s">
        <v>27</v>
      </c>
      <c r="D9" t="s">
        <v>338</v>
      </c>
      <c r="E9" t="s">
        <v>28</v>
      </c>
      <c r="F9" t="s">
        <v>29</v>
      </c>
      <c r="G9" t="s">
        <v>30</v>
      </c>
      <c r="I9">
        <v>3</v>
      </c>
      <c r="J9">
        <v>1</v>
      </c>
      <c r="K9">
        <v>3</v>
      </c>
      <c r="L9" s="60" t="s">
        <v>28</v>
      </c>
      <c r="M9" s="60">
        <v>2</v>
      </c>
      <c r="N9" s="11">
        <v>43709</v>
      </c>
      <c r="O9" s="11">
        <v>44228</v>
      </c>
      <c r="P9" s="16">
        <v>90</v>
      </c>
      <c r="Q9" s="16">
        <v>2</v>
      </c>
      <c r="R9" s="76" t="e" vm="5">
        <v>#VALUE!</v>
      </c>
      <c r="S9" s="76" t="s">
        <v>388</v>
      </c>
      <c r="T9" s="16">
        <v>1</v>
      </c>
      <c r="U9" s="7">
        <v>113</v>
      </c>
      <c r="V9" s="16">
        <v>1</v>
      </c>
      <c r="W9" s="38">
        <v>0</v>
      </c>
      <c r="X9" s="40">
        <v>-0.25700000000000001</v>
      </c>
      <c r="Y9" s="40">
        <v>-0.17299999999999999</v>
      </c>
      <c r="Z9" s="65">
        <v>0</v>
      </c>
      <c r="AA9" s="65">
        <v>0</v>
      </c>
      <c r="AB9" s="39">
        <v>0.73499999999999999</v>
      </c>
      <c r="AC9" s="40">
        <v>0.24</v>
      </c>
      <c r="AD9" s="40">
        <v>0.38200000000000001</v>
      </c>
      <c r="AE9" s="65">
        <f>73.5/49.5</f>
        <v>1.4848484848484849</v>
      </c>
      <c r="AF9" s="65">
        <f>(AB9*100)/35.3</f>
        <v>2.0821529745042495</v>
      </c>
      <c r="AG9" s="39">
        <v>1.7999999999999999E-2</v>
      </c>
      <c r="AH9" s="40">
        <v>-0.11899999999999999</v>
      </c>
      <c r="AI9" s="40">
        <v>-0.25600000000000001</v>
      </c>
      <c r="AJ9" s="65">
        <f>(AG9*100)/13.7</f>
        <v>0.13138686131386862</v>
      </c>
      <c r="AK9" s="65">
        <f>1.8/27.4</f>
        <v>6.569343065693431E-2</v>
      </c>
      <c r="AL9" s="39">
        <v>8.9999999999999993E-3</v>
      </c>
      <c r="AM9" s="42">
        <v>1E-3</v>
      </c>
      <c r="AN9" s="42">
        <v>3.0000000000000001E-3</v>
      </c>
      <c r="AO9" s="66">
        <f>(AL9*100)/0.8</f>
        <v>1.1249999999999998</v>
      </c>
      <c r="AP9" s="66">
        <f t="shared" si="4"/>
        <v>1.5</v>
      </c>
      <c r="AQ9" s="39">
        <v>0.23100000000000001</v>
      </c>
      <c r="AR9" s="42">
        <v>0.17499999999999999</v>
      </c>
      <c r="AS9" s="42">
        <v>0.19400000000000001</v>
      </c>
      <c r="AT9" s="66">
        <f>(AQ9*100)/5.6</f>
        <v>4.1250000000000009</v>
      </c>
      <c r="AU9" s="66">
        <f t="shared" si="2"/>
        <v>6.243243243243243</v>
      </c>
      <c r="AV9" s="39">
        <v>8.9999999999999993E-3</v>
      </c>
      <c r="AW9" s="42">
        <v>-3.6999999999999998E-2</v>
      </c>
      <c r="AX9" s="66">
        <f>(AV9*100)/4.6</f>
        <v>0.19565217391304349</v>
      </c>
      <c r="AY9" s="39">
        <v>0</v>
      </c>
      <c r="AZ9" s="38">
        <v>0</v>
      </c>
      <c r="BA9" s="1">
        <v>2020</v>
      </c>
      <c r="BB9" s="1">
        <v>2019</v>
      </c>
      <c r="BC9" s="56" t="s">
        <v>209</v>
      </c>
    </row>
    <row r="10" spans="1:55" ht="102" thickBot="1" x14ac:dyDescent="0.4">
      <c r="A10" t="s">
        <v>50</v>
      </c>
      <c r="B10" t="s">
        <v>114</v>
      </c>
      <c r="C10" t="s">
        <v>51</v>
      </c>
      <c r="D10" t="s">
        <v>338</v>
      </c>
      <c r="E10" t="s">
        <v>29</v>
      </c>
      <c r="G10" t="s">
        <v>52</v>
      </c>
      <c r="I10">
        <v>3</v>
      </c>
      <c r="J10">
        <v>1</v>
      </c>
      <c r="K10">
        <v>3</v>
      </c>
      <c r="L10" s="60" t="s">
        <v>29</v>
      </c>
      <c r="M10" s="60">
        <v>2</v>
      </c>
      <c r="N10" s="11">
        <v>43739</v>
      </c>
      <c r="O10" s="11">
        <v>44774</v>
      </c>
      <c r="P10" s="16">
        <v>52</v>
      </c>
      <c r="Q10" s="16">
        <v>3</v>
      </c>
      <c r="R10" s="76" t="e" vm="2">
        <v>#VALUE!</v>
      </c>
      <c r="S10" s="76" t="s">
        <v>387</v>
      </c>
      <c r="T10" s="16">
        <v>1</v>
      </c>
      <c r="U10" s="7">
        <v>120</v>
      </c>
      <c r="V10" s="16">
        <v>1</v>
      </c>
      <c r="W10" s="39">
        <v>0.16700000000000001</v>
      </c>
      <c r="X10" s="40">
        <v>-0.09</v>
      </c>
      <c r="Y10" s="40">
        <v>-6.0000000000000001E-3</v>
      </c>
      <c r="Z10" s="65">
        <f>16.7/18.7</f>
        <v>0.89304812834224601</v>
      </c>
      <c r="AA10" s="65">
        <f>16.7/17.3</f>
        <v>0.96531791907514441</v>
      </c>
      <c r="AB10" s="39">
        <v>0.308</v>
      </c>
      <c r="AC10" s="40">
        <v>-0.187</v>
      </c>
      <c r="AD10" s="40">
        <v>-4.4999999999999998E-2</v>
      </c>
      <c r="AE10" s="65">
        <f>30.8/49.5</f>
        <v>0.62222222222222223</v>
      </c>
      <c r="AF10" s="65">
        <f>(AB10*100)/35.3</f>
        <v>0.87252124645892359</v>
      </c>
      <c r="AG10" s="39">
        <v>6.7000000000000004E-2</v>
      </c>
      <c r="AH10" s="40">
        <v>-7.0000000000000007E-2</v>
      </c>
      <c r="AI10" s="40">
        <v>-0.20699999999999999</v>
      </c>
      <c r="AJ10" s="65">
        <f>(AG10*100)/13.7</f>
        <v>0.48905109489051096</v>
      </c>
      <c r="AK10" s="65">
        <f>6.7/27.4</f>
        <v>0.24452554744525548</v>
      </c>
      <c r="AL10" s="39">
        <v>0</v>
      </c>
      <c r="AM10" s="42">
        <v>-8.0000000000000002E-3</v>
      </c>
      <c r="AN10" s="42">
        <v>-6.0000000000000001E-3</v>
      </c>
      <c r="AO10" s="66">
        <f t="shared" si="3"/>
        <v>0</v>
      </c>
      <c r="AP10" s="66">
        <v>0</v>
      </c>
      <c r="AQ10" s="39">
        <v>0.47499999999999998</v>
      </c>
      <c r="AR10" s="42">
        <v>0.41899999999999998</v>
      </c>
      <c r="AS10" s="42">
        <v>0.438</v>
      </c>
      <c r="AT10" s="66">
        <f>(AQ10*100)/5.6</f>
        <v>8.4821428571428577</v>
      </c>
      <c r="AU10" s="66">
        <f t="shared" si="2"/>
        <v>12.837837837837837</v>
      </c>
      <c r="AV10" s="38">
        <v>0</v>
      </c>
      <c r="AW10" s="42">
        <v>-4.5999999999999999E-2</v>
      </c>
      <c r="AX10" s="66">
        <v>0</v>
      </c>
      <c r="AY10" s="39">
        <v>4.2000000000000003E-2</v>
      </c>
      <c r="AZ10" s="39">
        <v>0.108</v>
      </c>
      <c r="BA10" s="1">
        <v>2020</v>
      </c>
      <c r="BB10" s="1">
        <v>2019</v>
      </c>
      <c r="BC10" s="55" t="s">
        <v>312</v>
      </c>
    </row>
    <row r="11" spans="1:55" ht="15" thickBot="1" x14ac:dyDescent="0.4">
      <c r="A11" t="s">
        <v>20</v>
      </c>
      <c r="B11" t="s">
        <v>21</v>
      </c>
      <c r="C11" t="s">
        <v>22</v>
      </c>
      <c r="D11">
        <v>1</v>
      </c>
      <c r="E11" t="s">
        <v>23</v>
      </c>
      <c r="F11" t="s">
        <v>24</v>
      </c>
      <c r="G11" t="s">
        <v>25</v>
      </c>
      <c r="I11">
        <v>1</v>
      </c>
      <c r="J11">
        <v>1</v>
      </c>
      <c r="K11">
        <v>1</v>
      </c>
      <c r="L11" s="20" t="s">
        <v>23</v>
      </c>
      <c r="M11" s="60">
        <v>1</v>
      </c>
      <c r="N11" s="11">
        <v>40299</v>
      </c>
      <c r="O11" s="11">
        <v>41091</v>
      </c>
      <c r="P11" s="16">
        <v>4</v>
      </c>
      <c r="Q11" s="16">
        <v>2</v>
      </c>
      <c r="R11" s="76" t="e" vm="6">
        <v>#VALUE!</v>
      </c>
      <c r="S11" s="76" t="s">
        <v>377</v>
      </c>
      <c r="T11" s="16">
        <v>1</v>
      </c>
      <c r="U11" s="7">
        <v>20</v>
      </c>
      <c r="V11" s="16">
        <v>0</v>
      </c>
      <c r="W11" s="1" t="s">
        <v>109</v>
      </c>
      <c r="X11" s="1" t="s">
        <v>109</v>
      </c>
      <c r="Y11" s="1" t="s">
        <v>109</v>
      </c>
      <c r="Z11" s="1" t="s">
        <v>109</v>
      </c>
      <c r="AA11" s="1" t="s">
        <v>109</v>
      </c>
      <c r="AB11" s="1" t="s">
        <v>109</v>
      </c>
      <c r="AC11" s="1" t="s">
        <v>109</v>
      </c>
      <c r="AD11" s="1" t="s">
        <v>109</v>
      </c>
      <c r="AE11" s="64" t="s">
        <v>109</v>
      </c>
      <c r="AF11" s="64" t="s">
        <v>109</v>
      </c>
      <c r="AG11" s="1" t="s">
        <v>109</v>
      </c>
      <c r="AH11" s="1" t="s">
        <v>109</v>
      </c>
      <c r="AI11" s="1" t="s">
        <v>109</v>
      </c>
      <c r="AJ11" s="1" t="s">
        <v>109</v>
      </c>
      <c r="AK11" s="1" t="s">
        <v>109</v>
      </c>
      <c r="AL11" s="1" t="s">
        <v>109</v>
      </c>
      <c r="AM11" s="1" t="s">
        <v>109</v>
      </c>
      <c r="AN11" s="1" t="s">
        <v>109</v>
      </c>
      <c r="AO11" s="1" t="s">
        <v>109</v>
      </c>
      <c r="AP11" s="1" t="s">
        <v>109</v>
      </c>
      <c r="AQ11" s="1" t="s">
        <v>109</v>
      </c>
      <c r="AR11" s="1" t="s">
        <v>109</v>
      </c>
      <c r="AS11" s="1" t="s">
        <v>109</v>
      </c>
      <c r="AT11" s="1" t="s">
        <v>109</v>
      </c>
      <c r="AU11" s="1" t="s">
        <v>109</v>
      </c>
      <c r="AV11" s="1" t="s">
        <v>109</v>
      </c>
      <c r="AW11" s="1" t="s">
        <v>109</v>
      </c>
      <c r="AX11" s="1" t="s">
        <v>109</v>
      </c>
      <c r="AY11" s="1" t="s">
        <v>109</v>
      </c>
      <c r="AZ11" s="1" t="s">
        <v>109</v>
      </c>
      <c r="BA11" s="1" t="s">
        <v>109</v>
      </c>
      <c r="BB11" s="1" t="s">
        <v>109</v>
      </c>
      <c r="BC11" s="55"/>
    </row>
    <row r="12" spans="1:55" s="5" customFormat="1" ht="15" thickBot="1" x14ac:dyDescent="0.4">
      <c r="A12" t="s">
        <v>99</v>
      </c>
      <c r="B12" t="s">
        <v>100</v>
      </c>
      <c r="C12" t="s">
        <v>101</v>
      </c>
      <c r="D12">
        <v>1</v>
      </c>
      <c r="E12" t="s">
        <v>85</v>
      </c>
      <c r="F12"/>
      <c r="G12"/>
      <c r="H12" s="7" t="s">
        <v>202</v>
      </c>
      <c r="I12">
        <v>1</v>
      </c>
      <c r="J12">
        <v>1</v>
      </c>
      <c r="K12">
        <v>1</v>
      </c>
      <c r="L12" s="61" t="s">
        <v>85</v>
      </c>
      <c r="M12" s="61">
        <v>1</v>
      </c>
      <c r="N12" s="11">
        <v>40422</v>
      </c>
      <c r="O12" s="11">
        <v>41334</v>
      </c>
      <c r="P12" t="s">
        <v>109</v>
      </c>
      <c r="Q12" t="s">
        <v>109</v>
      </c>
      <c r="R12" s="79" t="e" vm="7">
        <v>#VALUE!</v>
      </c>
      <c r="S12" s="76" t="s">
        <v>109</v>
      </c>
      <c r="T12">
        <v>1</v>
      </c>
      <c r="U12" s="7">
        <v>60</v>
      </c>
      <c r="V12" s="16">
        <v>0</v>
      </c>
      <c r="W12" s="1" t="s">
        <v>109</v>
      </c>
      <c r="X12" s="1" t="s">
        <v>109</v>
      </c>
      <c r="Y12" s="1" t="s">
        <v>109</v>
      </c>
      <c r="Z12" s="1" t="s">
        <v>109</v>
      </c>
      <c r="AA12" s="1" t="s">
        <v>109</v>
      </c>
      <c r="AB12" s="1" t="s">
        <v>109</v>
      </c>
      <c r="AC12" s="1" t="s">
        <v>109</v>
      </c>
      <c r="AD12" s="1" t="s">
        <v>109</v>
      </c>
      <c r="AE12" s="64" t="s">
        <v>109</v>
      </c>
      <c r="AF12" s="64" t="s">
        <v>109</v>
      </c>
      <c r="AG12" s="1" t="s">
        <v>109</v>
      </c>
      <c r="AH12" s="1" t="s">
        <v>109</v>
      </c>
      <c r="AI12" s="1" t="s">
        <v>109</v>
      </c>
      <c r="AJ12" s="1" t="s">
        <v>109</v>
      </c>
      <c r="AK12" s="1" t="s">
        <v>109</v>
      </c>
      <c r="AL12" s="1" t="s">
        <v>109</v>
      </c>
      <c r="AM12" s="1" t="s">
        <v>109</v>
      </c>
      <c r="AN12" s="1" t="s">
        <v>109</v>
      </c>
      <c r="AO12" s="1" t="s">
        <v>109</v>
      </c>
      <c r="AP12" s="1" t="s">
        <v>109</v>
      </c>
      <c r="AQ12" s="1" t="s">
        <v>109</v>
      </c>
      <c r="AR12" s="1" t="s">
        <v>109</v>
      </c>
      <c r="AS12" s="1" t="s">
        <v>109</v>
      </c>
      <c r="AT12" s="1" t="s">
        <v>109</v>
      </c>
      <c r="AU12" s="1" t="s">
        <v>109</v>
      </c>
      <c r="AV12" s="1" t="s">
        <v>109</v>
      </c>
      <c r="AW12" s="1" t="s">
        <v>109</v>
      </c>
      <c r="AX12" s="1" t="s">
        <v>109</v>
      </c>
      <c r="AY12" s="1" t="s">
        <v>109</v>
      </c>
      <c r="AZ12" s="1" t="s">
        <v>109</v>
      </c>
      <c r="BA12" s="1" t="s">
        <v>109</v>
      </c>
      <c r="BB12" s="1" t="s">
        <v>109</v>
      </c>
      <c r="BC12" s="55"/>
    </row>
    <row r="13" spans="1:55" x14ac:dyDescent="0.35">
      <c r="A13" t="s">
        <v>31</v>
      </c>
      <c r="B13" t="s">
        <v>32</v>
      </c>
      <c r="C13" t="s">
        <v>33</v>
      </c>
      <c r="D13" t="s">
        <v>338</v>
      </c>
      <c r="E13" t="s">
        <v>34</v>
      </c>
      <c r="G13" t="s">
        <v>35</v>
      </c>
      <c r="H13" s="7" t="s">
        <v>203</v>
      </c>
      <c r="I13">
        <v>3</v>
      </c>
      <c r="J13">
        <v>2</v>
      </c>
      <c r="K13">
        <v>1</v>
      </c>
      <c r="L13" s="20" t="s">
        <v>34</v>
      </c>
      <c r="M13" s="60">
        <v>1</v>
      </c>
      <c r="N13" s="11">
        <v>40422</v>
      </c>
      <c r="O13" s="11">
        <v>41244</v>
      </c>
      <c r="P13">
        <v>2</v>
      </c>
      <c r="Q13" s="16">
        <v>1</v>
      </c>
      <c r="R13" s="76" t="e" vm="2">
        <v>#VALUE!</v>
      </c>
      <c r="S13" s="76" t="s">
        <v>372</v>
      </c>
      <c r="T13">
        <v>0</v>
      </c>
      <c r="U13" s="7">
        <v>42</v>
      </c>
      <c r="V13" s="16">
        <v>0</v>
      </c>
      <c r="W13" s="1" t="s">
        <v>109</v>
      </c>
      <c r="X13" s="1" t="s">
        <v>109</v>
      </c>
      <c r="Y13" s="1" t="s">
        <v>109</v>
      </c>
      <c r="Z13" s="1" t="s">
        <v>109</v>
      </c>
      <c r="AA13" s="1" t="s">
        <v>109</v>
      </c>
      <c r="AB13" s="1" t="s">
        <v>109</v>
      </c>
      <c r="AC13" s="1" t="s">
        <v>109</v>
      </c>
      <c r="AD13" s="1" t="s">
        <v>109</v>
      </c>
      <c r="AE13" s="64" t="s">
        <v>109</v>
      </c>
      <c r="AF13" s="64" t="s">
        <v>109</v>
      </c>
      <c r="AG13" s="1" t="s">
        <v>109</v>
      </c>
      <c r="AH13" s="1" t="s">
        <v>109</v>
      </c>
      <c r="AI13" s="1" t="s">
        <v>109</v>
      </c>
      <c r="AJ13" s="1" t="s">
        <v>109</v>
      </c>
      <c r="AK13" s="1" t="s">
        <v>109</v>
      </c>
      <c r="AL13" s="1" t="s">
        <v>109</v>
      </c>
      <c r="AM13" s="1" t="s">
        <v>109</v>
      </c>
      <c r="AN13" s="1" t="s">
        <v>109</v>
      </c>
      <c r="AO13" s="1" t="s">
        <v>109</v>
      </c>
      <c r="AP13" s="1" t="s">
        <v>109</v>
      </c>
      <c r="AQ13" s="1" t="s">
        <v>109</v>
      </c>
      <c r="AR13" s="1" t="s">
        <v>109</v>
      </c>
      <c r="AS13" s="1" t="s">
        <v>109</v>
      </c>
      <c r="AT13" s="1" t="s">
        <v>109</v>
      </c>
      <c r="AU13" s="1" t="s">
        <v>109</v>
      </c>
      <c r="AV13" s="1" t="s">
        <v>109</v>
      </c>
      <c r="AW13" s="1" t="s">
        <v>109</v>
      </c>
      <c r="AX13" s="1" t="s">
        <v>109</v>
      </c>
      <c r="AY13" s="1" t="s">
        <v>109</v>
      </c>
      <c r="AZ13" s="1" t="s">
        <v>109</v>
      </c>
      <c r="BA13" s="1" t="s">
        <v>109</v>
      </c>
      <c r="BB13" s="1" t="s">
        <v>109</v>
      </c>
      <c r="BC13" t="s">
        <v>204</v>
      </c>
    </row>
    <row r="14" spans="1:55" s="5" customFormat="1" x14ac:dyDescent="0.35">
      <c r="A14" t="s">
        <v>53</v>
      </c>
      <c r="B14" t="s">
        <v>159</v>
      </c>
      <c r="C14" t="s">
        <v>54</v>
      </c>
      <c r="D14">
        <v>1</v>
      </c>
      <c r="E14" t="s">
        <v>55</v>
      </c>
      <c r="F14"/>
      <c r="G14" t="s">
        <v>56</v>
      </c>
      <c r="H14" s="7" t="s">
        <v>115</v>
      </c>
      <c r="I14">
        <v>1</v>
      </c>
      <c r="J14">
        <v>1</v>
      </c>
      <c r="K14">
        <v>1</v>
      </c>
      <c r="L14" s="60" t="s">
        <v>55</v>
      </c>
      <c r="M14" s="60">
        <v>1</v>
      </c>
      <c r="N14" s="11">
        <v>41852</v>
      </c>
      <c r="O14" s="11">
        <v>42736</v>
      </c>
      <c r="P14" s="16">
        <v>9</v>
      </c>
      <c r="Q14" s="16">
        <v>2</v>
      </c>
      <c r="R14" s="76" t="e" vm="5">
        <v>#VALUE!</v>
      </c>
      <c r="S14" s="76" t="s">
        <v>376</v>
      </c>
      <c r="T14" s="16">
        <v>1</v>
      </c>
      <c r="U14" s="7">
        <v>19</v>
      </c>
      <c r="V14" s="16">
        <v>0</v>
      </c>
      <c r="W14" s="1" t="s">
        <v>109</v>
      </c>
      <c r="X14" s="1" t="s">
        <v>109</v>
      </c>
      <c r="Y14" s="1" t="s">
        <v>109</v>
      </c>
      <c r="Z14" s="1" t="s">
        <v>109</v>
      </c>
      <c r="AA14" s="1" t="s">
        <v>109</v>
      </c>
      <c r="AB14" s="1" t="s">
        <v>109</v>
      </c>
      <c r="AC14" s="1" t="s">
        <v>109</v>
      </c>
      <c r="AD14" s="1" t="s">
        <v>109</v>
      </c>
      <c r="AE14" s="64" t="s">
        <v>109</v>
      </c>
      <c r="AF14" s="64" t="s">
        <v>109</v>
      </c>
      <c r="AG14" s="1" t="s">
        <v>109</v>
      </c>
      <c r="AH14" s="1" t="s">
        <v>109</v>
      </c>
      <c r="AI14" s="1" t="s">
        <v>109</v>
      </c>
      <c r="AJ14" s="1" t="s">
        <v>109</v>
      </c>
      <c r="AK14" s="1" t="s">
        <v>109</v>
      </c>
      <c r="AL14" s="1" t="s">
        <v>109</v>
      </c>
      <c r="AM14" s="1" t="s">
        <v>109</v>
      </c>
      <c r="AN14" s="1" t="s">
        <v>109</v>
      </c>
      <c r="AO14" s="1" t="s">
        <v>109</v>
      </c>
      <c r="AP14" s="1" t="s">
        <v>109</v>
      </c>
      <c r="AQ14" s="1" t="s">
        <v>109</v>
      </c>
      <c r="AR14" s="1" t="s">
        <v>109</v>
      </c>
      <c r="AS14" s="1" t="s">
        <v>109</v>
      </c>
      <c r="AT14" s="1" t="s">
        <v>109</v>
      </c>
      <c r="AU14" s="1" t="s">
        <v>109</v>
      </c>
      <c r="AV14" s="1" t="s">
        <v>109</v>
      </c>
      <c r="AW14" s="1" t="s">
        <v>109</v>
      </c>
      <c r="AX14" s="1" t="s">
        <v>109</v>
      </c>
      <c r="AY14" s="1" t="s">
        <v>109</v>
      </c>
      <c r="AZ14" s="1" t="s">
        <v>109</v>
      </c>
      <c r="BA14" s="1" t="s">
        <v>109</v>
      </c>
      <c r="BB14" s="1" t="s">
        <v>109</v>
      </c>
      <c r="BC14"/>
    </row>
    <row r="15" spans="1:55" s="93" customFormat="1" x14ac:dyDescent="0.35">
      <c r="A15" s="85" t="s">
        <v>14</v>
      </c>
      <c r="B15" s="85" t="s">
        <v>15</v>
      </c>
      <c r="C15" s="85" t="s">
        <v>16</v>
      </c>
      <c r="D15" s="85">
        <v>1</v>
      </c>
      <c r="E15" s="85" t="s">
        <v>17</v>
      </c>
      <c r="F15" s="85" t="s">
        <v>18</v>
      </c>
      <c r="G15" s="85" t="s">
        <v>19</v>
      </c>
      <c r="H15" s="86" t="s">
        <v>108</v>
      </c>
      <c r="I15" s="85">
        <v>1</v>
      </c>
      <c r="J15" s="85">
        <v>1</v>
      </c>
      <c r="K15" s="85">
        <v>3</v>
      </c>
      <c r="L15" s="87" t="s">
        <v>17</v>
      </c>
      <c r="M15" s="87">
        <v>1</v>
      </c>
      <c r="N15" s="88">
        <v>40544</v>
      </c>
      <c r="O15" s="88">
        <v>41548</v>
      </c>
      <c r="P15" s="89">
        <v>1</v>
      </c>
      <c r="Q15" s="89">
        <v>2</v>
      </c>
      <c r="R15" s="90" t="e" vm="3">
        <v>#VALUE!</v>
      </c>
      <c r="S15" s="90" t="s">
        <v>373</v>
      </c>
      <c r="T15" s="89">
        <v>0</v>
      </c>
      <c r="U15" s="86">
        <v>6</v>
      </c>
      <c r="V15" s="89">
        <v>0</v>
      </c>
      <c r="W15" s="91" t="s">
        <v>109</v>
      </c>
      <c r="X15" s="91" t="s">
        <v>109</v>
      </c>
      <c r="Y15" s="91" t="s">
        <v>109</v>
      </c>
      <c r="Z15" s="91" t="s">
        <v>109</v>
      </c>
      <c r="AA15" s="91" t="s">
        <v>109</v>
      </c>
      <c r="AB15" s="91" t="s">
        <v>109</v>
      </c>
      <c r="AC15" s="91" t="s">
        <v>109</v>
      </c>
      <c r="AD15" s="91" t="s">
        <v>109</v>
      </c>
      <c r="AE15" s="92" t="s">
        <v>109</v>
      </c>
      <c r="AF15" s="92" t="s">
        <v>109</v>
      </c>
      <c r="AG15" s="91" t="s">
        <v>109</v>
      </c>
      <c r="AH15" s="91" t="s">
        <v>109</v>
      </c>
      <c r="AI15" s="91" t="s">
        <v>109</v>
      </c>
      <c r="AJ15" s="91" t="s">
        <v>109</v>
      </c>
      <c r="AK15" s="91" t="s">
        <v>109</v>
      </c>
      <c r="AL15" s="91" t="s">
        <v>109</v>
      </c>
      <c r="AM15" s="91" t="s">
        <v>109</v>
      </c>
      <c r="AN15" s="91" t="s">
        <v>109</v>
      </c>
      <c r="AO15" s="91" t="s">
        <v>109</v>
      </c>
      <c r="AP15" s="91" t="s">
        <v>109</v>
      </c>
      <c r="AQ15" s="91" t="s">
        <v>109</v>
      </c>
      <c r="AR15" s="91" t="s">
        <v>109</v>
      </c>
      <c r="AS15" s="91" t="s">
        <v>109</v>
      </c>
      <c r="AT15" s="91" t="s">
        <v>109</v>
      </c>
      <c r="AU15" s="91" t="s">
        <v>109</v>
      </c>
      <c r="AV15" s="91" t="s">
        <v>109</v>
      </c>
      <c r="AW15" s="91" t="s">
        <v>109</v>
      </c>
      <c r="AX15" s="91" t="s">
        <v>109</v>
      </c>
      <c r="AY15" s="91" t="s">
        <v>109</v>
      </c>
      <c r="AZ15" s="91" t="s">
        <v>109</v>
      </c>
      <c r="BA15" s="91" t="s">
        <v>109</v>
      </c>
      <c r="BB15" s="91" t="s">
        <v>109</v>
      </c>
      <c r="BC15" s="85"/>
    </row>
    <row r="16" spans="1:55" x14ac:dyDescent="0.35">
      <c r="A16" t="s">
        <v>36</v>
      </c>
      <c r="B16" t="s">
        <v>37</v>
      </c>
      <c r="C16" t="s">
        <v>38</v>
      </c>
      <c r="D16">
        <v>1</v>
      </c>
      <c r="E16" t="s">
        <v>39</v>
      </c>
      <c r="G16" t="s">
        <v>40</v>
      </c>
      <c r="H16" s="7" t="s">
        <v>110</v>
      </c>
      <c r="I16">
        <v>1</v>
      </c>
      <c r="J16">
        <v>1</v>
      </c>
      <c r="K16">
        <v>3</v>
      </c>
      <c r="L16" s="60" t="s">
        <v>307</v>
      </c>
      <c r="M16" s="60">
        <v>2</v>
      </c>
      <c r="N16" s="11">
        <v>42186</v>
      </c>
      <c r="O16" s="11">
        <v>43313</v>
      </c>
      <c r="P16" s="16">
        <v>7</v>
      </c>
      <c r="Q16" s="16">
        <v>2</v>
      </c>
      <c r="R16" s="76" t="e" vm="1">
        <v>#VALUE!</v>
      </c>
      <c r="S16" s="76" t="s">
        <v>371</v>
      </c>
      <c r="T16" s="16">
        <v>0</v>
      </c>
      <c r="U16" s="7">
        <v>98</v>
      </c>
      <c r="V16" s="16">
        <v>0</v>
      </c>
      <c r="W16" s="1" t="s">
        <v>109</v>
      </c>
      <c r="X16" s="1" t="s">
        <v>109</v>
      </c>
      <c r="Y16" s="1" t="s">
        <v>109</v>
      </c>
      <c r="Z16" s="1" t="s">
        <v>109</v>
      </c>
      <c r="AA16" s="1" t="s">
        <v>109</v>
      </c>
      <c r="AB16" s="1" t="s">
        <v>109</v>
      </c>
      <c r="AC16" s="1" t="s">
        <v>109</v>
      </c>
      <c r="AD16" s="1" t="s">
        <v>109</v>
      </c>
      <c r="AE16" s="64" t="s">
        <v>109</v>
      </c>
      <c r="AF16" s="64" t="s">
        <v>109</v>
      </c>
      <c r="AG16" s="1" t="s">
        <v>109</v>
      </c>
      <c r="AH16" s="1" t="s">
        <v>109</v>
      </c>
      <c r="AI16" s="1" t="s">
        <v>109</v>
      </c>
      <c r="AJ16" s="1" t="s">
        <v>109</v>
      </c>
      <c r="AK16" s="1" t="s">
        <v>109</v>
      </c>
      <c r="AL16" s="1" t="s">
        <v>109</v>
      </c>
      <c r="AM16" s="1" t="s">
        <v>109</v>
      </c>
      <c r="AN16" s="1" t="s">
        <v>109</v>
      </c>
      <c r="AO16" s="1" t="s">
        <v>109</v>
      </c>
      <c r="AP16" s="1" t="s">
        <v>109</v>
      </c>
      <c r="AQ16" s="1" t="s">
        <v>109</v>
      </c>
      <c r="AR16" s="1" t="s">
        <v>109</v>
      </c>
      <c r="AS16" s="1" t="s">
        <v>109</v>
      </c>
      <c r="AT16" s="1" t="s">
        <v>109</v>
      </c>
      <c r="AU16" s="1" t="s">
        <v>109</v>
      </c>
      <c r="AV16" s="1" t="s">
        <v>109</v>
      </c>
      <c r="AW16" s="1" t="s">
        <v>109</v>
      </c>
      <c r="AX16" s="1" t="s">
        <v>109</v>
      </c>
      <c r="AY16" s="1" t="s">
        <v>109</v>
      </c>
      <c r="AZ16" s="1" t="s">
        <v>109</v>
      </c>
      <c r="BA16" s="1" t="s">
        <v>109</v>
      </c>
      <c r="BB16" s="1" t="s">
        <v>109</v>
      </c>
    </row>
    <row r="17" spans="1:55" ht="15" thickBot="1" x14ac:dyDescent="0.4">
      <c r="A17" s="5" t="s">
        <v>94</v>
      </c>
      <c r="B17" s="5" t="s">
        <v>95</v>
      </c>
      <c r="C17" s="5" t="s">
        <v>96</v>
      </c>
      <c r="D17" s="5">
        <v>1</v>
      </c>
      <c r="E17" s="5" t="s">
        <v>97</v>
      </c>
      <c r="F17" s="5"/>
      <c r="G17" s="5" t="s">
        <v>98</v>
      </c>
      <c r="H17" s="9" t="s">
        <v>207</v>
      </c>
      <c r="I17" s="5">
        <v>1</v>
      </c>
      <c r="J17" s="5">
        <v>1</v>
      </c>
      <c r="K17" s="5">
        <v>1</v>
      </c>
      <c r="L17" s="60" t="s">
        <v>97</v>
      </c>
      <c r="M17" s="60">
        <v>2</v>
      </c>
      <c r="N17" s="13">
        <v>42887</v>
      </c>
      <c r="O17" s="13">
        <v>43282</v>
      </c>
      <c r="P17" s="14">
        <v>1</v>
      </c>
      <c r="Q17" s="14">
        <v>2</v>
      </c>
      <c r="R17" s="77" t="e" vm="8">
        <v>#VALUE!</v>
      </c>
      <c r="S17" s="77" t="s">
        <v>379</v>
      </c>
      <c r="T17" s="14">
        <v>0</v>
      </c>
      <c r="U17" s="9">
        <v>15</v>
      </c>
      <c r="V17" s="14">
        <v>0</v>
      </c>
      <c r="W17" s="5" t="s">
        <v>109</v>
      </c>
      <c r="X17" s="5" t="s">
        <v>109</v>
      </c>
      <c r="Y17" s="5" t="s">
        <v>109</v>
      </c>
      <c r="Z17" s="5" t="s">
        <v>109</v>
      </c>
      <c r="AA17" s="5" t="s">
        <v>109</v>
      </c>
      <c r="AB17" s="5" t="s">
        <v>109</v>
      </c>
      <c r="AC17" s="5" t="s">
        <v>109</v>
      </c>
      <c r="AD17" s="5" t="s">
        <v>109</v>
      </c>
      <c r="AE17" s="67" t="s">
        <v>109</v>
      </c>
      <c r="AF17" s="67" t="s">
        <v>109</v>
      </c>
      <c r="AG17" s="5" t="s">
        <v>109</v>
      </c>
      <c r="AH17" s="5" t="s">
        <v>109</v>
      </c>
      <c r="AI17" s="5" t="s">
        <v>109</v>
      </c>
      <c r="AJ17" s="5" t="s">
        <v>109</v>
      </c>
      <c r="AK17" s="5" t="s">
        <v>109</v>
      </c>
      <c r="AL17" s="5" t="s">
        <v>109</v>
      </c>
      <c r="AM17" s="5" t="s">
        <v>109</v>
      </c>
      <c r="AN17" s="5" t="s">
        <v>109</v>
      </c>
      <c r="AO17" s="5" t="s">
        <v>109</v>
      </c>
      <c r="AP17" s="5" t="s">
        <v>109</v>
      </c>
      <c r="AQ17" s="5" t="s">
        <v>109</v>
      </c>
      <c r="AR17" s="5" t="s">
        <v>109</v>
      </c>
      <c r="AS17" s="5" t="s">
        <v>109</v>
      </c>
      <c r="AT17" s="5" t="s">
        <v>109</v>
      </c>
      <c r="AU17" s="5" t="s">
        <v>109</v>
      </c>
      <c r="AV17" s="5" t="s">
        <v>109</v>
      </c>
      <c r="AW17" s="5" t="s">
        <v>109</v>
      </c>
      <c r="AX17" s="5" t="s">
        <v>109</v>
      </c>
      <c r="AY17" s="5" t="s">
        <v>109</v>
      </c>
      <c r="AZ17" s="5" t="s">
        <v>109</v>
      </c>
      <c r="BA17" s="1" t="s">
        <v>109</v>
      </c>
      <c r="BB17" s="1" t="s">
        <v>109</v>
      </c>
      <c r="BC17" s="5"/>
    </row>
    <row r="18" spans="1:55" ht="15" thickBot="1" x14ac:dyDescent="0.4">
      <c r="A18" t="s">
        <v>86</v>
      </c>
      <c r="B18" t="s">
        <v>87</v>
      </c>
      <c r="C18" t="s">
        <v>88</v>
      </c>
      <c r="D18">
        <v>1</v>
      </c>
      <c r="E18" t="s">
        <v>89</v>
      </c>
      <c r="H18" s="7" t="s">
        <v>120</v>
      </c>
      <c r="I18">
        <v>1</v>
      </c>
      <c r="J18">
        <v>2</v>
      </c>
      <c r="K18">
        <v>3</v>
      </c>
      <c r="L18" s="60" t="s">
        <v>309</v>
      </c>
      <c r="M18" s="60">
        <v>1</v>
      </c>
      <c r="N18" s="11">
        <v>40634</v>
      </c>
      <c r="O18" s="11">
        <v>41730</v>
      </c>
      <c r="P18">
        <v>1</v>
      </c>
      <c r="Q18" s="16">
        <v>2</v>
      </c>
      <c r="R18" s="76" t="e" vm="9">
        <v>#VALUE!</v>
      </c>
      <c r="S18" s="76" t="s">
        <v>380</v>
      </c>
      <c r="T18">
        <v>0</v>
      </c>
      <c r="U18" s="7">
        <v>33</v>
      </c>
      <c r="V18">
        <v>0</v>
      </c>
      <c r="W18" s="5" t="s">
        <v>109</v>
      </c>
      <c r="X18" s="5" t="s">
        <v>109</v>
      </c>
      <c r="Y18" s="5" t="s">
        <v>109</v>
      </c>
      <c r="Z18" s="5" t="s">
        <v>109</v>
      </c>
      <c r="AA18" s="5" t="s">
        <v>109</v>
      </c>
      <c r="AB18" s="5" t="s">
        <v>109</v>
      </c>
      <c r="AC18" s="5" t="s">
        <v>109</v>
      </c>
      <c r="AD18" s="5" t="s">
        <v>109</v>
      </c>
      <c r="AE18" s="67" t="s">
        <v>109</v>
      </c>
      <c r="AF18" s="67" t="s">
        <v>109</v>
      </c>
      <c r="AG18" s="5" t="s">
        <v>109</v>
      </c>
      <c r="AH18" s="5" t="s">
        <v>109</v>
      </c>
      <c r="AI18" s="5" t="s">
        <v>109</v>
      </c>
      <c r="AJ18" s="5" t="s">
        <v>109</v>
      </c>
      <c r="AK18" s="5" t="s">
        <v>109</v>
      </c>
      <c r="AL18" s="5" t="s">
        <v>109</v>
      </c>
      <c r="AM18" s="5" t="s">
        <v>109</v>
      </c>
      <c r="AN18" s="5" t="s">
        <v>109</v>
      </c>
      <c r="AO18" s="5" t="s">
        <v>109</v>
      </c>
      <c r="AP18" s="5" t="s">
        <v>109</v>
      </c>
      <c r="AQ18" s="5" t="s">
        <v>109</v>
      </c>
      <c r="AR18" s="5" t="s">
        <v>109</v>
      </c>
      <c r="AS18" s="5" t="s">
        <v>109</v>
      </c>
      <c r="AT18" s="5" t="s">
        <v>109</v>
      </c>
      <c r="AU18" s="5" t="s">
        <v>109</v>
      </c>
      <c r="AV18" s="5" t="s">
        <v>109</v>
      </c>
      <c r="AW18" s="5" t="s">
        <v>109</v>
      </c>
      <c r="AX18" s="5" t="s">
        <v>109</v>
      </c>
      <c r="AY18" s="5" t="s">
        <v>109</v>
      </c>
      <c r="AZ18" s="5" t="s">
        <v>109</v>
      </c>
      <c r="BA18" s="1" t="s">
        <v>109</v>
      </c>
      <c r="BB18" s="1" t="s">
        <v>109</v>
      </c>
      <c r="BC18" s="55"/>
    </row>
    <row r="19" spans="1:55" x14ac:dyDescent="0.35">
      <c r="A19" t="s">
        <v>102</v>
      </c>
      <c r="B19" t="s">
        <v>103</v>
      </c>
      <c r="C19" t="s">
        <v>104</v>
      </c>
      <c r="D19">
        <v>3</v>
      </c>
      <c r="E19" t="s">
        <v>105</v>
      </c>
      <c r="G19" t="s">
        <v>106</v>
      </c>
      <c r="H19" s="7" t="s">
        <v>208</v>
      </c>
      <c r="I19">
        <v>3</v>
      </c>
      <c r="J19">
        <v>2</v>
      </c>
      <c r="K19">
        <v>1</v>
      </c>
      <c r="L19" s="60" t="s">
        <v>105</v>
      </c>
      <c r="M19" s="60">
        <v>2</v>
      </c>
      <c r="N19" s="11">
        <v>41275</v>
      </c>
      <c r="O19" s="11">
        <v>43070</v>
      </c>
      <c r="P19">
        <v>1</v>
      </c>
      <c r="Q19" s="16">
        <v>2</v>
      </c>
      <c r="R19" s="76" t="e" vm="7">
        <v>#VALUE!</v>
      </c>
      <c r="S19" s="76" t="s">
        <v>378</v>
      </c>
      <c r="T19">
        <v>0</v>
      </c>
      <c r="U19" s="7">
        <v>104</v>
      </c>
      <c r="V19">
        <v>0</v>
      </c>
      <c r="W19" s="5" t="s">
        <v>109</v>
      </c>
      <c r="X19" s="5" t="s">
        <v>109</v>
      </c>
      <c r="Y19" s="5" t="s">
        <v>109</v>
      </c>
      <c r="Z19" s="5" t="s">
        <v>109</v>
      </c>
      <c r="AA19" s="5" t="s">
        <v>109</v>
      </c>
      <c r="AB19" s="5" t="s">
        <v>109</v>
      </c>
      <c r="AC19" s="5" t="s">
        <v>109</v>
      </c>
      <c r="AD19" s="5" t="s">
        <v>109</v>
      </c>
      <c r="AE19" s="67" t="s">
        <v>109</v>
      </c>
      <c r="AF19" s="67" t="s">
        <v>109</v>
      </c>
      <c r="AG19" s="5" t="s">
        <v>109</v>
      </c>
      <c r="AH19" s="5" t="s">
        <v>109</v>
      </c>
      <c r="AI19" s="5" t="s">
        <v>109</v>
      </c>
      <c r="AJ19" s="5" t="s">
        <v>109</v>
      </c>
      <c r="AK19" s="5" t="s">
        <v>109</v>
      </c>
      <c r="AL19" s="5" t="s">
        <v>109</v>
      </c>
      <c r="AM19" s="5" t="s">
        <v>109</v>
      </c>
      <c r="AN19" s="5" t="s">
        <v>109</v>
      </c>
      <c r="AO19" s="5" t="s">
        <v>109</v>
      </c>
      <c r="AP19" s="5" t="s">
        <v>109</v>
      </c>
      <c r="AQ19" s="5" t="s">
        <v>109</v>
      </c>
      <c r="AR19" s="5" t="s">
        <v>109</v>
      </c>
      <c r="AS19" s="5" t="s">
        <v>109</v>
      </c>
      <c r="AT19" s="5" t="s">
        <v>109</v>
      </c>
      <c r="AU19" s="5" t="s">
        <v>109</v>
      </c>
      <c r="AV19" s="5" t="s">
        <v>109</v>
      </c>
      <c r="AW19" s="5" t="s">
        <v>109</v>
      </c>
      <c r="AX19" s="5" t="s">
        <v>109</v>
      </c>
      <c r="AY19" s="5" t="s">
        <v>109</v>
      </c>
      <c r="AZ19" s="5" t="s">
        <v>109</v>
      </c>
      <c r="BA19" s="1" t="s">
        <v>109</v>
      </c>
      <c r="BB19" s="1" t="s">
        <v>109</v>
      </c>
    </row>
    <row r="20" spans="1:55" x14ac:dyDescent="0.35">
      <c r="A20" t="s">
        <v>82</v>
      </c>
      <c r="B20" t="s">
        <v>83</v>
      </c>
      <c r="C20" t="s">
        <v>84</v>
      </c>
      <c r="D20">
        <v>1</v>
      </c>
      <c r="E20" t="s">
        <v>48</v>
      </c>
      <c r="G20" t="s">
        <v>49</v>
      </c>
      <c r="H20" s="17" t="s">
        <v>210</v>
      </c>
      <c r="I20">
        <v>1</v>
      </c>
      <c r="J20">
        <v>2</v>
      </c>
      <c r="K20">
        <v>1</v>
      </c>
      <c r="L20" s="60" t="s">
        <v>313</v>
      </c>
      <c r="M20" s="60">
        <v>2</v>
      </c>
      <c r="N20" s="11">
        <v>43191</v>
      </c>
      <c r="O20" s="11">
        <v>44896</v>
      </c>
      <c r="P20">
        <v>1</v>
      </c>
      <c r="Q20" s="16">
        <v>2</v>
      </c>
      <c r="R20" s="76" t="e" vm="10">
        <v>#VALUE!</v>
      </c>
      <c r="S20" s="76" t="s">
        <v>381</v>
      </c>
      <c r="T20">
        <v>0</v>
      </c>
      <c r="U20" s="7">
        <v>53</v>
      </c>
      <c r="V20">
        <v>0</v>
      </c>
      <c r="W20" t="s">
        <v>109</v>
      </c>
      <c r="X20" t="s">
        <v>109</v>
      </c>
      <c r="Y20" t="s">
        <v>109</v>
      </c>
      <c r="Z20" t="s">
        <v>109</v>
      </c>
      <c r="AA20" t="s">
        <v>109</v>
      </c>
      <c r="AB20" t="s">
        <v>109</v>
      </c>
      <c r="AC20" t="s">
        <v>109</v>
      </c>
      <c r="AD20" t="s">
        <v>109</v>
      </c>
      <c r="AE20" s="68" t="s">
        <v>109</v>
      </c>
      <c r="AF20" s="68" t="s">
        <v>109</v>
      </c>
      <c r="AG20" t="s">
        <v>109</v>
      </c>
      <c r="AH20" t="s">
        <v>109</v>
      </c>
      <c r="AI20" t="s">
        <v>109</v>
      </c>
      <c r="AJ20" t="s">
        <v>109</v>
      </c>
      <c r="AK20" t="s">
        <v>109</v>
      </c>
      <c r="AL20" t="s">
        <v>109</v>
      </c>
      <c r="AM20" t="s">
        <v>109</v>
      </c>
      <c r="AN20" t="s">
        <v>109</v>
      </c>
      <c r="AO20" t="s">
        <v>109</v>
      </c>
      <c r="AP20" t="s">
        <v>109</v>
      </c>
      <c r="AQ20" t="s">
        <v>109</v>
      </c>
      <c r="AR20" t="s">
        <v>109</v>
      </c>
      <c r="AS20" t="s">
        <v>109</v>
      </c>
      <c r="AT20" t="s">
        <v>109</v>
      </c>
      <c r="AU20" t="s">
        <v>109</v>
      </c>
      <c r="AV20" t="s">
        <v>109</v>
      </c>
      <c r="AW20" t="s">
        <v>109</v>
      </c>
      <c r="AX20" t="s">
        <v>109</v>
      </c>
      <c r="AY20" t="s">
        <v>109</v>
      </c>
      <c r="AZ20" t="s">
        <v>109</v>
      </c>
      <c r="BA20" s="1" t="s">
        <v>109</v>
      </c>
      <c r="BB20" s="1" t="s">
        <v>109</v>
      </c>
      <c r="BC20" s="7" t="s">
        <v>204</v>
      </c>
    </row>
    <row r="21" spans="1:55" ht="15" thickBot="1" x14ac:dyDescent="0.4">
      <c r="A21" t="s">
        <v>45</v>
      </c>
      <c r="B21" t="s">
        <v>46</v>
      </c>
      <c r="C21" t="s">
        <v>47</v>
      </c>
      <c r="D21">
        <v>1</v>
      </c>
      <c r="E21" t="s">
        <v>48</v>
      </c>
      <c r="G21" t="s">
        <v>49</v>
      </c>
      <c r="H21" s="7" t="s">
        <v>211</v>
      </c>
      <c r="I21">
        <v>1</v>
      </c>
      <c r="J21">
        <v>2</v>
      </c>
      <c r="K21">
        <v>1</v>
      </c>
      <c r="L21" s="60" t="s">
        <v>313</v>
      </c>
      <c r="M21" s="60">
        <v>2</v>
      </c>
      <c r="N21" s="11">
        <v>41334</v>
      </c>
      <c r="O21" s="11">
        <v>43862</v>
      </c>
      <c r="P21" s="16">
        <v>1</v>
      </c>
      <c r="Q21" s="16">
        <v>2</v>
      </c>
      <c r="R21" s="76" t="e" vm="10">
        <v>#VALUE!</v>
      </c>
      <c r="S21" s="76" t="s">
        <v>381</v>
      </c>
      <c r="T21" s="16">
        <v>0</v>
      </c>
      <c r="U21" s="7">
        <v>115</v>
      </c>
      <c r="V21" s="16">
        <v>0</v>
      </c>
      <c r="W21" t="s">
        <v>109</v>
      </c>
      <c r="X21" t="s">
        <v>109</v>
      </c>
      <c r="Y21" t="s">
        <v>109</v>
      </c>
      <c r="Z21" t="s">
        <v>109</v>
      </c>
      <c r="AA21" t="s">
        <v>109</v>
      </c>
      <c r="AB21" t="s">
        <v>109</v>
      </c>
      <c r="AC21" t="s">
        <v>109</v>
      </c>
      <c r="AD21" t="s">
        <v>109</v>
      </c>
      <c r="AE21" s="68" t="s">
        <v>109</v>
      </c>
      <c r="AF21" s="68" t="s">
        <v>109</v>
      </c>
      <c r="AG21" t="s">
        <v>109</v>
      </c>
      <c r="AH21" t="s">
        <v>109</v>
      </c>
      <c r="AI21" t="s">
        <v>109</v>
      </c>
      <c r="AJ21" t="s">
        <v>109</v>
      </c>
      <c r="AK21" t="s">
        <v>109</v>
      </c>
      <c r="AL21" t="s">
        <v>109</v>
      </c>
      <c r="AM21" t="s">
        <v>109</v>
      </c>
      <c r="AN21" t="s">
        <v>109</v>
      </c>
      <c r="AO21" t="s">
        <v>109</v>
      </c>
      <c r="AP21" t="s">
        <v>109</v>
      </c>
      <c r="AQ21" t="s">
        <v>109</v>
      </c>
      <c r="AR21" t="s">
        <v>109</v>
      </c>
      <c r="AS21" t="s">
        <v>109</v>
      </c>
      <c r="AT21" t="s">
        <v>109</v>
      </c>
      <c r="AU21" t="s">
        <v>109</v>
      </c>
      <c r="AV21" t="s">
        <v>109</v>
      </c>
      <c r="AW21" t="s">
        <v>109</v>
      </c>
      <c r="AX21" t="s">
        <v>109</v>
      </c>
      <c r="AY21" t="s">
        <v>109</v>
      </c>
      <c r="AZ21" t="s">
        <v>109</v>
      </c>
      <c r="BA21" s="1" t="s">
        <v>109</v>
      </c>
      <c r="BB21" s="1" t="s">
        <v>109</v>
      </c>
    </row>
    <row r="22" spans="1:55" s="4" customFormat="1" x14ac:dyDescent="0.35">
      <c r="A22" s="4" t="s">
        <v>67</v>
      </c>
      <c r="B22" s="4" t="s">
        <v>68</v>
      </c>
      <c r="C22" s="4" t="s">
        <v>69</v>
      </c>
      <c r="D22">
        <v>1</v>
      </c>
      <c r="E22" s="4" t="s">
        <v>70</v>
      </c>
      <c r="G22" s="4" t="s">
        <v>71</v>
      </c>
      <c r="H22" s="8" t="s">
        <v>118</v>
      </c>
      <c r="I22">
        <v>1</v>
      </c>
      <c r="J22" s="4">
        <v>1</v>
      </c>
      <c r="K22">
        <v>1</v>
      </c>
      <c r="L22" s="62" t="s">
        <v>70</v>
      </c>
      <c r="M22" s="62">
        <v>2</v>
      </c>
      <c r="N22" s="12">
        <v>44136</v>
      </c>
      <c r="O22" s="12">
        <v>44896</v>
      </c>
      <c r="P22" s="45">
        <v>3</v>
      </c>
      <c r="Q22" s="45">
        <v>2</v>
      </c>
      <c r="R22" s="80" t="e" vm="11">
        <v>#VALUE!</v>
      </c>
      <c r="S22" s="80" t="s">
        <v>382</v>
      </c>
      <c r="T22" s="31">
        <v>0</v>
      </c>
      <c r="U22" s="8">
        <v>24</v>
      </c>
      <c r="V22" s="32">
        <v>0</v>
      </c>
      <c r="W22" s="4" t="s">
        <v>109</v>
      </c>
      <c r="X22" s="4" t="s">
        <v>109</v>
      </c>
      <c r="Y22" s="4" t="s">
        <v>109</v>
      </c>
      <c r="Z22" s="4" t="s">
        <v>109</v>
      </c>
      <c r="AA22" s="4" t="s">
        <v>109</v>
      </c>
      <c r="AB22" s="4" t="s">
        <v>109</v>
      </c>
      <c r="AC22" s="4" t="s">
        <v>109</v>
      </c>
      <c r="AD22" s="4" t="s">
        <v>109</v>
      </c>
      <c r="AE22" s="69" t="s">
        <v>109</v>
      </c>
      <c r="AF22" s="69" t="s">
        <v>109</v>
      </c>
      <c r="AG22" s="4" t="s">
        <v>109</v>
      </c>
      <c r="AH22" s="4" t="s">
        <v>109</v>
      </c>
      <c r="AI22" s="4" t="s">
        <v>109</v>
      </c>
      <c r="AJ22" s="4" t="s">
        <v>109</v>
      </c>
      <c r="AK22" s="4" t="s">
        <v>109</v>
      </c>
      <c r="AL22" s="4" t="s">
        <v>109</v>
      </c>
      <c r="AM22" s="4" t="s">
        <v>109</v>
      </c>
      <c r="AN22" s="4" t="s">
        <v>109</v>
      </c>
      <c r="AO22" s="4" t="s">
        <v>109</v>
      </c>
      <c r="AP22" s="4" t="s">
        <v>109</v>
      </c>
      <c r="AQ22" s="4" t="s">
        <v>109</v>
      </c>
      <c r="AR22" s="4" t="s">
        <v>109</v>
      </c>
      <c r="AS22" s="4" t="s">
        <v>109</v>
      </c>
      <c r="AT22" s="4" t="s">
        <v>109</v>
      </c>
      <c r="AU22" s="4" t="s">
        <v>109</v>
      </c>
      <c r="AV22" s="4" t="s">
        <v>109</v>
      </c>
      <c r="AW22" s="4" t="s">
        <v>109</v>
      </c>
      <c r="AX22" s="4" t="s">
        <v>109</v>
      </c>
      <c r="AY22" s="4" t="s">
        <v>109</v>
      </c>
      <c r="AZ22" t="s">
        <v>109</v>
      </c>
      <c r="BA22" s="1" t="s">
        <v>109</v>
      </c>
      <c r="BB22" s="1" t="s">
        <v>109</v>
      </c>
    </row>
    <row r="23" spans="1:55" s="5" customFormat="1" x14ac:dyDescent="0.35">
      <c r="B23" s="5" t="s">
        <v>148</v>
      </c>
      <c r="C23" s="5" t="s">
        <v>149</v>
      </c>
      <c r="D23" s="5">
        <v>3</v>
      </c>
      <c r="H23" s="9"/>
      <c r="I23" s="5">
        <v>3</v>
      </c>
      <c r="J23" s="5">
        <v>2</v>
      </c>
      <c r="K23" s="5">
        <v>2</v>
      </c>
      <c r="L23" s="58" t="s">
        <v>331</v>
      </c>
      <c r="M23" s="58">
        <v>1</v>
      </c>
      <c r="N23" s="13">
        <v>40725</v>
      </c>
      <c r="O23" s="13">
        <v>42644</v>
      </c>
      <c r="P23" s="5">
        <v>9</v>
      </c>
      <c r="Q23" s="5">
        <v>1</v>
      </c>
      <c r="R23" s="78" t="e" vm="2">
        <v>#VALUE!</v>
      </c>
      <c r="S23" s="78" t="s">
        <v>372</v>
      </c>
      <c r="T23" s="5">
        <v>0</v>
      </c>
      <c r="U23" s="9">
        <v>100</v>
      </c>
      <c r="V23" s="5">
        <v>1</v>
      </c>
      <c r="W23" s="37">
        <v>0</v>
      </c>
      <c r="X23" s="40">
        <v>-0.25700000000000001</v>
      </c>
      <c r="Y23" s="38">
        <v>-0.16200000000000001</v>
      </c>
      <c r="Z23" s="64">
        <v>0</v>
      </c>
      <c r="AA23" s="64">
        <v>0</v>
      </c>
      <c r="AB23" s="37">
        <v>1</v>
      </c>
      <c r="AC23" s="40">
        <v>0.505</v>
      </c>
      <c r="AD23" s="39">
        <v>0.63100000000000001</v>
      </c>
      <c r="AE23" s="71">
        <f>100/49.5</f>
        <v>2.0202020202020203</v>
      </c>
      <c r="AF23" s="71">
        <f>100/36.9</f>
        <v>2.7100271002710028</v>
      </c>
      <c r="AG23" s="37">
        <v>0</v>
      </c>
      <c r="AH23" s="40">
        <v>-0.13700000000000001</v>
      </c>
      <c r="AI23" s="39">
        <v>-0.25700000000000001</v>
      </c>
      <c r="AJ23" s="71">
        <v>0</v>
      </c>
      <c r="AK23" s="71">
        <v>0</v>
      </c>
      <c r="AL23" s="37">
        <v>0</v>
      </c>
      <c r="AM23" s="42">
        <v>-8.0000000000000002E-3</v>
      </c>
      <c r="AN23" s="39">
        <v>-7.0000000000000001E-3</v>
      </c>
      <c r="AO23" s="71">
        <v>0</v>
      </c>
      <c r="AP23" s="71">
        <v>0</v>
      </c>
      <c r="AQ23" s="37">
        <v>0</v>
      </c>
      <c r="AR23" s="42">
        <v>-5.6000000000000001E-2</v>
      </c>
      <c r="AS23" s="39">
        <v>-3.5999999999999997E-2</v>
      </c>
      <c r="AT23" s="71">
        <v>0</v>
      </c>
      <c r="AU23" s="71">
        <v>0</v>
      </c>
      <c r="AV23" s="37">
        <v>0</v>
      </c>
      <c r="AW23" s="42">
        <v>-4.5999999999999999E-2</v>
      </c>
      <c r="AX23" s="66">
        <v>0</v>
      </c>
      <c r="AY23" s="37">
        <v>0</v>
      </c>
      <c r="AZ23" s="50">
        <v>0</v>
      </c>
      <c r="BA23" s="47">
        <v>2020</v>
      </c>
      <c r="BB23" s="47">
        <v>2016</v>
      </c>
      <c r="BC23" s="5" t="s">
        <v>215</v>
      </c>
    </row>
    <row r="24" spans="1:55" s="5" customFormat="1" x14ac:dyDescent="0.35">
      <c r="A24"/>
      <c r="B24" t="s">
        <v>156</v>
      </c>
      <c r="C24" t="s">
        <v>155</v>
      </c>
      <c r="D24" s="5" t="s">
        <v>338</v>
      </c>
      <c r="E24"/>
      <c r="F24"/>
      <c r="G24"/>
      <c r="H24" s="7"/>
      <c r="I24" s="5">
        <v>3</v>
      </c>
      <c r="J24" s="5">
        <v>1</v>
      </c>
      <c r="K24" s="5">
        <v>2</v>
      </c>
      <c r="L24" s="58" t="s">
        <v>332</v>
      </c>
      <c r="M24" s="58">
        <v>1</v>
      </c>
      <c r="N24" s="11">
        <v>41640</v>
      </c>
      <c r="O24" s="11">
        <v>41974</v>
      </c>
      <c r="P24" s="5">
        <v>19</v>
      </c>
      <c r="Q24" s="5">
        <v>2</v>
      </c>
      <c r="R24" s="78" t="e" vm="8">
        <v>#VALUE!</v>
      </c>
      <c r="S24" s="78" t="s">
        <v>379</v>
      </c>
      <c r="T24" s="5">
        <v>1</v>
      </c>
      <c r="U24" s="7">
        <v>50</v>
      </c>
      <c r="V24" s="5">
        <v>1</v>
      </c>
      <c r="W24" s="37">
        <v>0</v>
      </c>
      <c r="X24" s="37">
        <v>-0.23200000000000001</v>
      </c>
      <c r="Y24" s="37">
        <v>-0.156</v>
      </c>
      <c r="Z24" s="67">
        <v>0</v>
      </c>
      <c r="AA24" s="67">
        <v>0</v>
      </c>
      <c r="AB24" s="37">
        <v>0</v>
      </c>
      <c r="AC24" s="39">
        <v>-0.53700000000000003</v>
      </c>
      <c r="AD24" s="39">
        <v>-0.38600000000000001</v>
      </c>
      <c r="AE24" s="71">
        <v>0</v>
      </c>
      <c r="AF24" s="71">
        <v>0</v>
      </c>
      <c r="AG24" s="37">
        <v>0</v>
      </c>
      <c r="AH24" s="38">
        <v>-0.14099999999999999</v>
      </c>
      <c r="AI24" s="38">
        <v>-0.251</v>
      </c>
      <c r="AJ24" s="64">
        <v>0</v>
      </c>
      <c r="AK24" s="64">
        <v>0</v>
      </c>
      <c r="AL24" s="37">
        <v>0</v>
      </c>
      <c r="AM24" s="38">
        <v>-8.9999999999999993E-3</v>
      </c>
      <c r="AN24" s="38">
        <v>-6.0000000000000001E-3</v>
      </c>
      <c r="AO24" s="71">
        <v>0</v>
      </c>
      <c r="AP24" s="71">
        <v>0</v>
      </c>
      <c r="AQ24" s="82">
        <v>1</v>
      </c>
      <c r="AR24" s="38">
        <v>0.95399999999999996</v>
      </c>
      <c r="AS24" s="38">
        <v>0.96499999999999997</v>
      </c>
      <c r="AT24" s="71">
        <f>100/4.6</f>
        <v>21.739130434782609</v>
      </c>
      <c r="AU24" s="71">
        <f>100/3.5</f>
        <v>28.571428571428573</v>
      </c>
      <c r="AV24" s="37">
        <v>0</v>
      </c>
      <c r="AW24" s="38">
        <v>-3.6999999999999998E-2</v>
      </c>
      <c r="AX24" s="66">
        <v>0</v>
      </c>
      <c r="AY24" s="37">
        <v>0</v>
      </c>
      <c r="AZ24" s="37">
        <v>0</v>
      </c>
      <c r="BA24" s="5">
        <v>2010</v>
      </c>
      <c r="BB24" s="5">
        <v>2012</v>
      </c>
      <c r="BC24" t="s">
        <v>218</v>
      </c>
    </row>
    <row r="25" spans="1:55" s="5" customFormat="1" x14ac:dyDescent="0.35">
      <c r="A25" s="5" t="s">
        <v>123</v>
      </c>
      <c r="B25" s="5" t="s">
        <v>163</v>
      </c>
      <c r="C25" s="5" t="s">
        <v>164</v>
      </c>
      <c r="D25" s="5">
        <v>2</v>
      </c>
      <c r="H25" s="9"/>
      <c r="I25" s="5">
        <v>2</v>
      </c>
      <c r="J25" s="5">
        <v>1</v>
      </c>
      <c r="K25" s="5">
        <v>2</v>
      </c>
      <c r="L25" s="58" t="s">
        <v>220</v>
      </c>
      <c r="M25" s="58">
        <v>1</v>
      </c>
      <c r="N25" s="13">
        <v>36800</v>
      </c>
      <c r="O25" s="13">
        <v>37500</v>
      </c>
      <c r="P25" s="5">
        <v>26</v>
      </c>
      <c r="Q25" s="5">
        <v>1</v>
      </c>
      <c r="R25" s="78" t="e" vm="2">
        <v>#VALUE!</v>
      </c>
      <c r="S25" s="78" t="s">
        <v>372</v>
      </c>
      <c r="T25" s="5">
        <v>1</v>
      </c>
      <c r="U25" s="9">
        <v>401</v>
      </c>
      <c r="V25" s="5">
        <v>1</v>
      </c>
      <c r="W25" s="37">
        <v>0.14699999999999999</v>
      </c>
      <c r="X25" s="37">
        <v>-2.5000000000000001E-2</v>
      </c>
      <c r="Y25" s="37">
        <v>-2E-3</v>
      </c>
      <c r="Z25" s="67">
        <f>14.7/12.5</f>
        <v>1.1759999999999999</v>
      </c>
      <c r="AA25" s="67">
        <f>14.7/14.9</f>
        <v>0.9865771812080536</v>
      </c>
      <c r="AB25" s="37">
        <v>0.63800000000000001</v>
      </c>
      <c r="AC25" s="37">
        <v>2.5999999999999999E-2</v>
      </c>
      <c r="AD25" s="37">
        <v>0.24</v>
      </c>
      <c r="AE25" s="67">
        <f>63.8/61.2</f>
        <v>1.0424836601307188</v>
      </c>
      <c r="AF25" s="67">
        <f>63.8/39.8</f>
        <v>1.6030150753768844</v>
      </c>
      <c r="AG25" s="37">
        <v>0.18</v>
      </c>
      <c r="AH25" s="37">
        <v>3.2000000000000001E-2</v>
      </c>
      <c r="AI25" s="37">
        <v>-1.6E-2</v>
      </c>
      <c r="AJ25" s="67">
        <f>18/14.8</f>
        <v>1.2162162162162162</v>
      </c>
      <c r="AK25" s="67">
        <f>18/19.6</f>
        <v>0.91836734693877542</v>
      </c>
      <c r="AL25" s="37">
        <v>0</v>
      </c>
      <c r="AM25" s="37">
        <v>-0.01</v>
      </c>
      <c r="AN25" s="37">
        <v>-3.0000000000000001E-3</v>
      </c>
      <c r="AO25" s="71">
        <v>0</v>
      </c>
      <c r="AP25" s="71">
        <v>0</v>
      </c>
      <c r="AQ25" s="37">
        <v>0</v>
      </c>
      <c r="AR25" s="37">
        <v>-3.6999999999999998E-2</v>
      </c>
      <c r="AS25" s="37">
        <v>-2.4E-2</v>
      </c>
      <c r="AT25" s="71">
        <v>0</v>
      </c>
      <c r="AU25" s="71">
        <v>0</v>
      </c>
      <c r="AV25" s="37">
        <v>0</v>
      </c>
      <c r="AW25" s="37">
        <v>-2.1999999999999999E-2</v>
      </c>
      <c r="AX25" s="66">
        <v>0</v>
      </c>
      <c r="AY25" s="37">
        <v>0</v>
      </c>
      <c r="AZ25" s="37">
        <v>3.5000000000000003E-2</v>
      </c>
      <c r="BA25" s="5">
        <v>2000</v>
      </c>
      <c r="BB25" s="5">
        <v>2000</v>
      </c>
      <c r="BC25" s="5" t="s">
        <v>221</v>
      </c>
    </row>
    <row r="26" spans="1:55" s="5" customFormat="1" x14ac:dyDescent="0.35">
      <c r="A26" s="5" t="s">
        <v>139</v>
      </c>
      <c r="B26" s="15" t="s">
        <v>187</v>
      </c>
      <c r="C26" s="5" t="s">
        <v>128</v>
      </c>
      <c r="D26" s="5">
        <v>1</v>
      </c>
      <c r="H26" s="9"/>
      <c r="I26" s="5">
        <v>1</v>
      </c>
      <c r="J26" s="5">
        <v>1</v>
      </c>
      <c r="K26" s="5" t="s">
        <v>109</v>
      </c>
      <c r="L26" s="58" t="s">
        <v>109</v>
      </c>
      <c r="M26" s="58">
        <v>2</v>
      </c>
      <c r="N26" s="13">
        <v>43191</v>
      </c>
      <c r="O26" s="13">
        <v>43586</v>
      </c>
      <c r="P26" s="5">
        <v>1</v>
      </c>
      <c r="Q26" s="5">
        <v>2</v>
      </c>
      <c r="R26" s="78" t="e" vm="12">
        <v>#VALUE!</v>
      </c>
      <c r="S26" s="78" t="s">
        <v>383</v>
      </c>
      <c r="T26" s="5">
        <v>1</v>
      </c>
      <c r="U26" s="9">
        <v>97</v>
      </c>
      <c r="V26" s="5">
        <v>0</v>
      </c>
      <c r="W26" s="5" t="s">
        <v>109</v>
      </c>
      <c r="X26" s="5" t="s">
        <v>109</v>
      </c>
      <c r="Y26" s="5" t="s">
        <v>109</v>
      </c>
      <c r="Z26" s="5" t="s">
        <v>109</v>
      </c>
      <c r="AA26" s="5" t="s">
        <v>109</v>
      </c>
      <c r="AB26" s="5" t="s">
        <v>109</v>
      </c>
      <c r="AC26" s="5" t="s">
        <v>109</v>
      </c>
      <c r="AD26" s="5" t="s">
        <v>109</v>
      </c>
      <c r="AE26" s="67" t="s">
        <v>109</v>
      </c>
      <c r="AF26" s="67" t="s">
        <v>109</v>
      </c>
      <c r="AG26" s="5" t="s">
        <v>109</v>
      </c>
      <c r="AH26" s="5" t="s">
        <v>109</v>
      </c>
      <c r="AI26" s="5" t="s">
        <v>109</v>
      </c>
      <c r="AJ26" s="5" t="s">
        <v>109</v>
      </c>
      <c r="AK26" s="5" t="s">
        <v>109</v>
      </c>
      <c r="AL26" s="5" t="s">
        <v>109</v>
      </c>
      <c r="AM26" s="5" t="s">
        <v>109</v>
      </c>
      <c r="AN26" s="5" t="s">
        <v>109</v>
      </c>
      <c r="AO26" s="5" t="s">
        <v>109</v>
      </c>
      <c r="AP26" s="5" t="s">
        <v>109</v>
      </c>
      <c r="AQ26" s="5" t="s">
        <v>109</v>
      </c>
      <c r="AR26" s="5" t="s">
        <v>109</v>
      </c>
      <c r="AS26" s="5" t="s">
        <v>109</v>
      </c>
      <c r="AT26" s="5" t="s">
        <v>109</v>
      </c>
      <c r="AU26" s="5" t="s">
        <v>109</v>
      </c>
      <c r="AV26" s="5" t="s">
        <v>109</v>
      </c>
      <c r="AW26" s="5" t="s">
        <v>109</v>
      </c>
      <c r="AX26" s="5" t="s">
        <v>109</v>
      </c>
      <c r="AY26" s="5" t="s">
        <v>109</v>
      </c>
      <c r="AZ26" s="5" t="s">
        <v>109</v>
      </c>
      <c r="BA26" s="5" t="s">
        <v>109</v>
      </c>
      <c r="BB26" s="5" t="s">
        <v>109</v>
      </c>
    </row>
    <row r="27" spans="1:55" s="5" customFormat="1" x14ac:dyDescent="0.35">
      <c r="B27" s="5" t="s">
        <v>140</v>
      </c>
      <c r="C27" s="5" t="s">
        <v>141</v>
      </c>
      <c r="D27" s="5">
        <v>1</v>
      </c>
      <c r="H27" s="9"/>
      <c r="I27" s="5">
        <v>1</v>
      </c>
      <c r="J27" s="5">
        <v>1</v>
      </c>
      <c r="K27" s="5">
        <v>1</v>
      </c>
      <c r="L27" s="58" t="s">
        <v>333</v>
      </c>
      <c r="M27" s="58">
        <v>2</v>
      </c>
      <c r="N27" s="13">
        <v>44440</v>
      </c>
      <c r="O27" s="13">
        <v>44593</v>
      </c>
      <c r="P27" s="5">
        <v>1</v>
      </c>
      <c r="Q27" s="5">
        <v>2</v>
      </c>
      <c r="R27" s="78" t="e" vm="8">
        <v>#VALUE!</v>
      </c>
      <c r="S27" s="78" t="s">
        <v>379</v>
      </c>
      <c r="T27" s="5">
        <v>1</v>
      </c>
      <c r="U27" s="9">
        <v>20</v>
      </c>
      <c r="V27" s="5">
        <v>0</v>
      </c>
      <c r="W27" s="5" t="s">
        <v>109</v>
      </c>
      <c r="X27" s="5" t="s">
        <v>109</v>
      </c>
      <c r="Y27" s="5" t="s">
        <v>109</v>
      </c>
      <c r="Z27" s="5" t="s">
        <v>109</v>
      </c>
      <c r="AA27" s="5" t="s">
        <v>109</v>
      </c>
      <c r="AB27" s="5" t="s">
        <v>109</v>
      </c>
      <c r="AC27" s="5" t="s">
        <v>109</v>
      </c>
      <c r="AD27" s="5" t="s">
        <v>109</v>
      </c>
      <c r="AE27" s="67" t="s">
        <v>109</v>
      </c>
      <c r="AF27" s="67" t="s">
        <v>109</v>
      </c>
      <c r="AG27" s="5" t="s">
        <v>109</v>
      </c>
      <c r="AH27" s="5" t="s">
        <v>109</v>
      </c>
      <c r="AI27" s="5" t="s">
        <v>109</v>
      </c>
      <c r="AJ27" s="5" t="s">
        <v>109</v>
      </c>
      <c r="AK27" s="5" t="s">
        <v>109</v>
      </c>
      <c r="AL27" s="5" t="s">
        <v>109</v>
      </c>
      <c r="AM27" s="5" t="s">
        <v>109</v>
      </c>
      <c r="AN27" s="5" t="s">
        <v>109</v>
      </c>
      <c r="AO27" s="5" t="s">
        <v>109</v>
      </c>
      <c r="AP27" s="5" t="s">
        <v>109</v>
      </c>
      <c r="AQ27" s="5" t="s">
        <v>109</v>
      </c>
      <c r="AR27" s="5" t="s">
        <v>109</v>
      </c>
      <c r="AS27" s="5" t="s">
        <v>109</v>
      </c>
      <c r="AT27" s="5" t="s">
        <v>109</v>
      </c>
      <c r="AU27" s="5" t="s">
        <v>109</v>
      </c>
      <c r="AV27" s="5" t="s">
        <v>109</v>
      </c>
      <c r="AW27" s="5" t="s">
        <v>109</v>
      </c>
      <c r="AX27" s="5" t="s">
        <v>109</v>
      </c>
      <c r="AY27" s="5" t="s">
        <v>109</v>
      </c>
      <c r="AZ27" s="5" t="s">
        <v>109</v>
      </c>
      <c r="BA27" s="5" t="s">
        <v>109</v>
      </c>
      <c r="BB27" s="5" t="s">
        <v>109</v>
      </c>
    </row>
    <row r="28" spans="1:55" s="5" customFormat="1" x14ac:dyDescent="0.35">
      <c r="B28" s="5" t="s">
        <v>129</v>
      </c>
      <c r="C28" s="5" t="s">
        <v>130</v>
      </c>
      <c r="D28" s="5">
        <v>2</v>
      </c>
      <c r="H28" s="9"/>
      <c r="I28" s="5">
        <v>2</v>
      </c>
      <c r="J28" s="5">
        <v>1</v>
      </c>
      <c r="K28" s="5" t="s">
        <v>109</v>
      </c>
      <c r="L28" s="58" t="s">
        <v>109</v>
      </c>
      <c r="M28" s="58" t="s">
        <v>109</v>
      </c>
      <c r="N28" s="13" t="s">
        <v>109</v>
      </c>
      <c r="O28" s="13" t="s">
        <v>109</v>
      </c>
      <c r="P28" s="5">
        <v>1</v>
      </c>
      <c r="Q28" s="5">
        <v>2</v>
      </c>
      <c r="R28" s="78" t="e" vm="12">
        <v>#VALUE!</v>
      </c>
      <c r="S28" s="78" t="s">
        <v>383</v>
      </c>
      <c r="T28" s="5">
        <v>1</v>
      </c>
      <c r="U28" s="9">
        <v>40</v>
      </c>
      <c r="V28" s="5">
        <v>0</v>
      </c>
      <c r="W28" s="5" t="s">
        <v>109</v>
      </c>
      <c r="X28" s="5" t="s">
        <v>109</v>
      </c>
      <c r="Y28" s="5" t="s">
        <v>109</v>
      </c>
      <c r="Z28" s="5" t="s">
        <v>109</v>
      </c>
      <c r="AA28" s="5" t="s">
        <v>109</v>
      </c>
      <c r="AB28" s="5" t="s">
        <v>109</v>
      </c>
      <c r="AC28" s="5" t="s">
        <v>109</v>
      </c>
      <c r="AD28" s="5" t="s">
        <v>109</v>
      </c>
      <c r="AE28" s="67" t="s">
        <v>109</v>
      </c>
      <c r="AF28" s="67" t="s">
        <v>109</v>
      </c>
      <c r="AG28" s="5" t="s">
        <v>109</v>
      </c>
      <c r="AH28" s="5" t="s">
        <v>109</v>
      </c>
      <c r="AI28" s="5" t="s">
        <v>109</v>
      </c>
      <c r="AJ28" s="5" t="s">
        <v>109</v>
      </c>
      <c r="AK28" s="5" t="s">
        <v>109</v>
      </c>
      <c r="AL28" s="5" t="s">
        <v>109</v>
      </c>
      <c r="AM28" s="5" t="s">
        <v>109</v>
      </c>
      <c r="AN28" s="5" t="s">
        <v>109</v>
      </c>
      <c r="AO28" s="5" t="s">
        <v>109</v>
      </c>
      <c r="AP28" s="5" t="s">
        <v>109</v>
      </c>
      <c r="AQ28" s="5" t="s">
        <v>109</v>
      </c>
      <c r="AR28" s="5" t="s">
        <v>109</v>
      </c>
      <c r="AS28" s="5" t="s">
        <v>109</v>
      </c>
      <c r="AT28" s="5" t="s">
        <v>109</v>
      </c>
      <c r="AU28" s="5" t="s">
        <v>109</v>
      </c>
      <c r="AV28" s="5" t="s">
        <v>109</v>
      </c>
      <c r="AW28" s="5" t="s">
        <v>109</v>
      </c>
      <c r="AX28" s="5" t="s">
        <v>109</v>
      </c>
      <c r="AY28" s="5" t="s">
        <v>109</v>
      </c>
      <c r="AZ28" s="5" t="s">
        <v>109</v>
      </c>
      <c r="BA28" s="5" t="s">
        <v>109</v>
      </c>
      <c r="BB28" s="5" t="s">
        <v>109</v>
      </c>
    </row>
    <row r="29" spans="1:55" s="5" customFormat="1" x14ac:dyDescent="0.35">
      <c r="B29" s="5" t="s">
        <v>131</v>
      </c>
      <c r="C29" s="5" t="s">
        <v>132</v>
      </c>
      <c r="D29" s="5">
        <v>2</v>
      </c>
      <c r="H29" s="9"/>
      <c r="I29" s="5">
        <v>2</v>
      </c>
      <c r="J29" s="5">
        <v>1</v>
      </c>
      <c r="K29" s="5" t="s">
        <v>109</v>
      </c>
      <c r="L29" s="58" t="s">
        <v>109</v>
      </c>
      <c r="M29" s="58" t="s">
        <v>109</v>
      </c>
      <c r="N29" s="5" t="s">
        <v>109</v>
      </c>
      <c r="O29" s="13" t="s">
        <v>109</v>
      </c>
      <c r="P29" s="5">
        <v>1</v>
      </c>
      <c r="Q29" s="5">
        <v>2</v>
      </c>
      <c r="R29" s="78" t="e" vm="12">
        <v>#VALUE!</v>
      </c>
      <c r="S29" s="78" t="s">
        <v>383</v>
      </c>
      <c r="T29" s="5">
        <v>1</v>
      </c>
      <c r="U29" s="9">
        <v>30</v>
      </c>
      <c r="V29" s="5">
        <v>0</v>
      </c>
      <c r="W29" s="5" t="s">
        <v>109</v>
      </c>
      <c r="X29" s="5" t="s">
        <v>109</v>
      </c>
      <c r="Y29" s="5" t="s">
        <v>109</v>
      </c>
      <c r="Z29" s="5" t="s">
        <v>109</v>
      </c>
      <c r="AA29" s="5" t="s">
        <v>109</v>
      </c>
      <c r="AB29" s="5" t="s">
        <v>109</v>
      </c>
      <c r="AC29" s="5" t="s">
        <v>109</v>
      </c>
      <c r="AD29" s="5" t="s">
        <v>109</v>
      </c>
      <c r="AE29" s="67" t="s">
        <v>109</v>
      </c>
      <c r="AF29" s="67" t="s">
        <v>109</v>
      </c>
      <c r="AG29" s="5" t="s">
        <v>109</v>
      </c>
      <c r="AH29" s="5" t="s">
        <v>109</v>
      </c>
      <c r="AI29" s="5" t="s">
        <v>109</v>
      </c>
      <c r="AJ29" s="5" t="s">
        <v>109</v>
      </c>
      <c r="AK29" s="5" t="s">
        <v>109</v>
      </c>
      <c r="AL29" s="5" t="s">
        <v>109</v>
      </c>
      <c r="AM29" s="5" t="s">
        <v>109</v>
      </c>
      <c r="AN29" s="5" t="s">
        <v>109</v>
      </c>
      <c r="AO29" s="5" t="s">
        <v>109</v>
      </c>
      <c r="AP29" s="5" t="s">
        <v>109</v>
      </c>
      <c r="AQ29" s="5" t="s">
        <v>109</v>
      </c>
      <c r="AR29" s="5" t="s">
        <v>109</v>
      </c>
      <c r="AS29" s="5" t="s">
        <v>109</v>
      </c>
      <c r="AT29" s="5" t="s">
        <v>109</v>
      </c>
      <c r="AU29" s="5" t="s">
        <v>109</v>
      </c>
      <c r="AV29" s="5" t="s">
        <v>109</v>
      </c>
      <c r="AW29" s="5" t="s">
        <v>109</v>
      </c>
      <c r="AX29" s="5" t="s">
        <v>109</v>
      </c>
      <c r="AY29" s="5" t="s">
        <v>109</v>
      </c>
      <c r="AZ29" s="5" t="s">
        <v>109</v>
      </c>
      <c r="BA29" s="5" t="s">
        <v>109</v>
      </c>
      <c r="BB29" s="5" t="s">
        <v>109</v>
      </c>
    </row>
    <row r="30" spans="1:55" s="5" customFormat="1" x14ac:dyDescent="0.35">
      <c r="B30" s="5" t="s">
        <v>142</v>
      </c>
      <c r="C30" s="5" t="s">
        <v>143</v>
      </c>
      <c r="D30" s="5">
        <v>2</v>
      </c>
      <c r="H30" s="9"/>
      <c r="I30" s="5">
        <v>2</v>
      </c>
      <c r="J30" s="5">
        <v>1</v>
      </c>
      <c r="K30" s="5" t="s">
        <v>109</v>
      </c>
      <c r="L30" s="58" t="s">
        <v>109</v>
      </c>
      <c r="M30" s="58">
        <v>1</v>
      </c>
      <c r="N30" s="13">
        <v>41183</v>
      </c>
      <c r="O30" s="13">
        <v>41548</v>
      </c>
      <c r="P30" s="5">
        <v>1</v>
      </c>
      <c r="Q30" s="5">
        <v>2</v>
      </c>
      <c r="R30" s="78" t="e" vm="12">
        <v>#VALUE!</v>
      </c>
      <c r="S30" s="78" t="s">
        <v>383</v>
      </c>
      <c r="T30" s="5">
        <v>1</v>
      </c>
      <c r="U30" s="9">
        <v>20</v>
      </c>
      <c r="V30" s="5">
        <v>0</v>
      </c>
      <c r="W30" s="5" t="s">
        <v>109</v>
      </c>
      <c r="X30" s="5" t="s">
        <v>109</v>
      </c>
      <c r="Y30" s="5" t="s">
        <v>109</v>
      </c>
      <c r="Z30" s="5" t="s">
        <v>109</v>
      </c>
      <c r="AA30" s="5" t="s">
        <v>109</v>
      </c>
      <c r="AB30" s="5" t="s">
        <v>109</v>
      </c>
      <c r="AC30" s="5" t="s">
        <v>109</v>
      </c>
      <c r="AD30" s="5" t="s">
        <v>109</v>
      </c>
      <c r="AE30" s="67" t="s">
        <v>109</v>
      </c>
      <c r="AF30" s="67" t="s">
        <v>109</v>
      </c>
      <c r="AG30" s="5" t="s">
        <v>109</v>
      </c>
      <c r="AH30" s="5" t="s">
        <v>109</v>
      </c>
      <c r="AI30" s="5" t="s">
        <v>109</v>
      </c>
      <c r="AJ30" s="5" t="s">
        <v>109</v>
      </c>
      <c r="AK30" s="5" t="s">
        <v>109</v>
      </c>
      <c r="AL30" s="5" t="s">
        <v>109</v>
      </c>
      <c r="AM30" s="5" t="s">
        <v>109</v>
      </c>
      <c r="AN30" s="5" t="s">
        <v>109</v>
      </c>
      <c r="AO30" s="5" t="s">
        <v>109</v>
      </c>
      <c r="AP30" s="5" t="s">
        <v>109</v>
      </c>
      <c r="AQ30" s="5" t="s">
        <v>109</v>
      </c>
      <c r="AR30" s="5" t="s">
        <v>109</v>
      </c>
      <c r="AS30" s="5" t="s">
        <v>109</v>
      </c>
      <c r="AT30" s="5" t="s">
        <v>109</v>
      </c>
      <c r="AU30" s="5" t="s">
        <v>109</v>
      </c>
      <c r="AV30" s="5" t="s">
        <v>109</v>
      </c>
      <c r="AW30" s="5" t="s">
        <v>109</v>
      </c>
      <c r="AX30" s="5" t="s">
        <v>109</v>
      </c>
      <c r="AY30" s="5" t="s">
        <v>109</v>
      </c>
      <c r="AZ30" s="5" t="s">
        <v>109</v>
      </c>
      <c r="BA30" s="5" t="s">
        <v>109</v>
      </c>
      <c r="BB30" s="5" t="s">
        <v>109</v>
      </c>
    </row>
    <row r="31" spans="1:55" s="5" customFormat="1" x14ac:dyDescent="0.35">
      <c r="B31" s="5" t="s">
        <v>144</v>
      </c>
      <c r="C31" s="5" t="s">
        <v>145</v>
      </c>
      <c r="D31" s="5">
        <v>1</v>
      </c>
      <c r="H31" s="9"/>
      <c r="I31" s="5">
        <v>1</v>
      </c>
      <c r="J31" s="5">
        <v>1</v>
      </c>
      <c r="K31" s="5">
        <v>2</v>
      </c>
      <c r="L31" s="58" t="s">
        <v>212</v>
      </c>
      <c r="M31" s="58">
        <v>2</v>
      </c>
      <c r="N31" s="13">
        <v>42856</v>
      </c>
      <c r="O31" s="13">
        <v>43497</v>
      </c>
      <c r="P31" s="5">
        <v>5</v>
      </c>
      <c r="Q31" s="5">
        <v>2</v>
      </c>
      <c r="R31" s="78" t="e" vm="8">
        <v>#VALUE!</v>
      </c>
      <c r="S31" s="78" t="s">
        <v>379</v>
      </c>
      <c r="T31" s="5">
        <v>1</v>
      </c>
      <c r="U31" s="9">
        <v>60</v>
      </c>
      <c r="V31" s="5">
        <v>0</v>
      </c>
      <c r="W31" s="5" t="s">
        <v>109</v>
      </c>
      <c r="X31" s="5" t="s">
        <v>109</v>
      </c>
      <c r="Y31" s="5" t="s">
        <v>109</v>
      </c>
      <c r="Z31" s="5" t="s">
        <v>109</v>
      </c>
      <c r="AA31" s="5" t="s">
        <v>109</v>
      </c>
      <c r="AB31" s="5" t="s">
        <v>109</v>
      </c>
      <c r="AC31" s="5" t="s">
        <v>109</v>
      </c>
      <c r="AD31" s="5" t="s">
        <v>109</v>
      </c>
      <c r="AE31" s="67" t="s">
        <v>109</v>
      </c>
      <c r="AF31" s="67" t="s">
        <v>109</v>
      </c>
      <c r="AG31" s="5" t="s">
        <v>109</v>
      </c>
      <c r="AH31" s="5" t="s">
        <v>109</v>
      </c>
      <c r="AI31" s="5" t="s">
        <v>109</v>
      </c>
      <c r="AJ31" s="5" t="s">
        <v>109</v>
      </c>
      <c r="AK31" s="5" t="s">
        <v>109</v>
      </c>
      <c r="AL31" s="5" t="s">
        <v>109</v>
      </c>
      <c r="AM31" s="5" t="s">
        <v>109</v>
      </c>
      <c r="AN31" s="5" t="s">
        <v>109</v>
      </c>
      <c r="AO31" s="5" t="s">
        <v>109</v>
      </c>
      <c r="AP31" s="5" t="s">
        <v>109</v>
      </c>
      <c r="AQ31" s="5" t="s">
        <v>109</v>
      </c>
      <c r="AR31" s="5" t="s">
        <v>109</v>
      </c>
      <c r="AS31" s="5" t="s">
        <v>109</v>
      </c>
      <c r="AT31" s="5" t="s">
        <v>109</v>
      </c>
      <c r="AU31" s="5" t="s">
        <v>109</v>
      </c>
      <c r="AV31" s="5" t="s">
        <v>109</v>
      </c>
      <c r="AW31" s="5" t="s">
        <v>109</v>
      </c>
      <c r="AX31" s="5" t="s">
        <v>109</v>
      </c>
      <c r="AY31" s="5" t="s">
        <v>109</v>
      </c>
      <c r="AZ31" s="5" t="s">
        <v>109</v>
      </c>
      <c r="BA31" s="5" t="s">
        <v>109</v>
      </c>
      <c r="BB31" s="5" t="s">
        <v>109</v>
      </c>
    </row>
    <row r="32" spans="1:55" s="5" customFormat="1" x14ac:dyDescent="0.35">
      <c r="B32" s="5" t="s">
        <v>146</v>
      </c>
      <c r="C32" s="5" t="s">
        <v>147</v>
      </c>
      <c r="D32" s="5">
        <v>1</v>
      </c>
      <c r="H32" s="9"/>
      <c r="I32" s="5">
        <v>1</v>
      </c>
      <c r="J32" s="5">
        <v>1</v>
      </c>
      <c r="K32" s="5">
        <v>2</v>
      </c>
      <c r="L32" s="58" t="s">
        <v>213</v>
      </c>
      <c r="M32" s="58">
        <v>1</v>
      </c>
      <c r="N32" s="13">
        <v>42125</v>
      </c>
      <c r="O32" s="13">
        <v>42614</v>
      </c>
      <c r="P32" s="5">
        <v>11</v>
      </c>
      <c r="Q32" s="5">
        <v>1</v>
      </c>
      <c r="R32" s="78" t="e" vm="2">
        <v>#VALUE!</v>
      </c>
      <c r="S32" s="78" t="s">
        <v>372</v>
      </c>
      <c r="T32" s="5">
        <v>1</v>
      </c>
      <c r="U32" s="9">
        <v>61</v>
      </c>
      <c r="V32" s="5">
        <v>0</v>
      </c>
      <c r="W32" s="5" t="s">
        <v>109</v>
      </c>
      <c r="X32" s="5" t="s">
        <v>109</v>
      </c>
      <c r="Y32" s="5" t="s">
        <v>109</v>
      </c>
      <c r="Z32" s="5" t="s">
        <v>109</v>
      </c>
      <c r="AA32" s="5" t="s">
        <v>109</v>
      </c>
      <c r="AB32" s="5" t="s">
        <v>109</v>
      </c>
      <c r="AC32" s="5" t="s">
        <v>109</v>
      </c>
      <c r="AD32" s="5" t="s">
        <v>109</v>
      </c>
      <c r="AE32" s="67" t="s">
        <v>109</v>
      </c>
      <c r="AF32" s="67" t="s">
        <v>109</v>
      </c>
      <c r="AG32" s="5" t="s">
        <v>109</v>
      </c>
      <c r="AH32" s="5" t="s">
        <v>109</v>
      </c>
      <c r="AI32" s="5" t="s">
        <v>109</v>
      </c>
      <c r="AJ32" s="5" t="s">
        <v>109</v>
      </c>
      <c r="AK32" s="5" t="s">
        <v>109</v>
      </c>
      <c r="AL32" s="5" t="s">
        <v>109</v>
      </c>
      <c r="AM32" s="5" t="s">
        <v>109</v>
      </c>
      <c r="AN32" s="5" t="s">
        <v>109</v>
      </c>
      <c r="AO32" s="5" t="s">
        <v>109</v>
      </c>
      <c r="AP32" s="5" t="s">
        <v>109</v>
      </c>
      <c r="AQ32" s="5" t="s">
        <v>109</v>
      </c>
      <c r="AR32" s="5" t="s">
        <v>109</v>
      </c>
      <c r="AS32" s="5" t="s">
        <v>109</v>
      </c>
      <c r="AT32" s="5" t="s">
        <v>109</v>
      </c>
      <c r="AU32" s="5" t="s">
        <v>109</v>
      </c>
      <c r="AV32" s="5" t="s">
        <v>109</v>
      </c>
      <c r="AW32" s="5" t="s">
        <v>109</v>
      </c>
      <c r="AX32" s="5" t="s">
        <v>109</v>
      </c>
      <c r="AY32" s="5" t="s">
        <v>109</v>
      </c>
      <c r="AZ32" s="5" t="s">
        <v>109</v>
      </c>
      <c r="BA32" s="5" t="s">
        <v>109</v>
      </c>
      <c r="BB32" s="5" t="s">
        <v>109</v>
      </c>
      <c r="BC32" s="5" t="s">
        <v>214</v>
      </c>
    </row>
    <row r="33" spans="1:55" s="5" customFormat="1" x14ac:dyDescent="0.35">
      <c r="B33" s="5" t="s">
        <v>137</v>
      </c>
      <c r="C33" s="5" t="s">
        <v>138</v>
      </c>
      <c r="D33" s="5">
        <v>2</v>
      </c>
      <c r="H33" s="9"/>
      <c r="I33" s="5">
        <v>2</v>
      </c>
      <c r="J33" s="5">
        <v>1</v>
      </c>
      <c r="K33" s="5" t="s">
        <v>109</v>
      </c>
      <c r="L33" s="58" t="s">
        <v>109</v>
      </c>
      <c r="M33" s="58">
        <v>2</v>
      </c>
      <c r="N33" s="13">
        <v>42979</v>
      </c>
      <c r="O33" s="13">
        <v>43466</v>
      </c>
      <c r="P33" s="5" t="s">
        <v>109</v>
      </c>
      <c r="Q33" s="5" t="s">
        <v>109</v>
      </c>
      <c r="R33" s="78" t="e" vm="12">
        <v>#VALUE!</v>
      </c>
      <c r="S33" s="78" t="s">
        <v>109</v>
      </c>
      <c r="T33" s="5">
        <v>1</v>
      </c>
      <c r="U33" s="9">
        <v>32</v>
      </c>
      <c r="V33" s="5">
        <v>0</v>
      </c>
      <c r="W33" s="5" t="s">
        <v>109</v>
      </c>
      <c r="X33" s="5" t="s">
        <v>109</v>
      </c>
      <c r="Y33" s="5" t="s">
        <v>109</v>
      </c>
      <c r="Z33" s="5" t="s">
        <v>109</v>
      </c>
      <c r="AA33" s="5" t="s">
        <v>109</v>
      </c>
      <c r="AB33" s="5" t="s">
        <v>109</v>
      </c>
      <c r="AC33" s="5" t="s">
        <v>109</v>
      </c>
      <c r="AD33" s="5" t="s">
        <v>109</v>
      </c>
      <c r="AE33" s="67" t="s">
        <v>109</v>
      </c>
      <c r="AF33" s="67" t="s">
        <v>109</v>
      </c>
      <c r="AG33" s="5" t="s">
        <v>109</v>
      </c>
      <c r="AH33" s="5" t="s">
        <v>109</v>
      </c>
      <c r="AI33" s="5" t="s">
        <v>109</v>
      </c>
      <c r="AJ33" s="5" t="s">
        <v>109</v>
      </c>
      <c r="AK33" s="5" t="s">
        <v>109</v>
      </c>
      <c r="AL33" s="5" t="s">
        <v>109</v>
      </c>
      <c r="AM33" s="5" t="s">
        <v>109</v>
      </c>
      <c r="AN33" s="5" t="s">
        <v>109</v>
      </c>
      <c r="AO33" s="5" t="s">
        <v>109</v>
      </c>
      <c r="AP33" s="5" t="s">
        <v>109</v>
      </c>
      <c r="AQ33" s="5" t="s">
        <v>109</v>
      </c>
      <c r="AR33" s="5" t="s">
        <v>109</v>
      </c>
      <c r="AS33" s="5" t="s">
        <v>109</v>
      </c>
      <c r="AT33" s="5" t="s">
        <v>109</v>
      </c>
      <c r="AU33" s="5" t="s">
        <v>109</v>
      </c>
      <c r="AV33" s="5" t="s">
        <v>109</v>
      </c>
      <c r="AW33" s="5" t="s">
        <v>109</v>
      </c>
      <c r="AX33" s="5" t="s">
        <v>109</v>
      </c>
      <c r="AY33" s="5" t="s">
        <v>109</v>
      </c>
      <c r="AZ33" s="5" t="s">
        <v>109</v>
      </c>
      <c r="BA33" s="5" t="s">
        <v>109</v>
      </c>
      <c r="BB33" s="5" t="s">
        <v>109</v>
      </c>
    </row>
    <row r="34" spans="1:55" x14ac:dyDescent="0.35">
      <c r="A34" s="5"/>
      <c r="B34" s="5" t="s">
        <v>133</v>
      </c>
      <c r="C34" s="5" t="s">
        <v>134</v>
      </c>
      <c r="D34" s="5">
        <v>1</v>
      </c>
      <c r="E34" s="5"/>
      <c r="F34" s="5"/>
      <c r="G34" s="5"/>
      <c r="H34" s="9"/>
      <c r="I34" s="5">
        <v>1</v>
      </c>
      <c r="J34" s="5">
        <v>1</v>
      </c>
      <c r="K34" s="5" t="s">
        <v>109</v>
      </c>
      <c r="L34" s="58" t="s">
        <v>109</v>
      </c>
      <c r="M34" s="58">
        <v>2</v>
      </c>
      <c r="N34" s="13">
        <v>43497</v>
      </c>
      <c r="O34" s="13">
        <v>44287</v>
      </c>
      <c r="P34" s="5">
        <v>1</v>
      </c>
      <c r="Q34" s="5">
        <v>2</v>
      </c>
      <c r="R34" s="78" t="e" vm="8">
        <v>#VALUE!</v>
      </c>
      <c r="S34" s="78" t="s">
        <v>379</v>
      </c>
      <c r="T34" s="5">
        <v>1</v>
      </c>
      <c r="U34" s="9">
        <v>60</v>
      </c>
      <c r="V34" s="5">
        <v>0</v>
      </c>
      <c r="W34" s="5" t="s">
        <v>109</v>
      </c>
      <c r="X34" s="5" t="s">
        <v>109</v>
      </c>
      <c r="Y34" s="5" t="s">
        <v>109</v>
      </c>
      <c r="Z34" s="5" t="s">
        <v>109</v>
      </c>
      <c r="AA34" s="5" t="s">
        <v>109</v>
      </c>
      <c r="AB34" s="5" t="s">
        <v>109</v>
      </c>
      <c r="AC34" s="5" t="s">
        <v>109</v>
      </c>
      <c r="AD34" s="5" t="s">
        <v>109</v>
      </c>
      <c r="AE34" s="67" t="s">
        <v>109</v>
      </c>
      <c r="AF34" s="67" t="s">
        <v>109</v>
      </c>
      <c r="AG34" s="5" t="s">
        <v>109</v>
      </c>
      <c r="AH34" s="5" t="s">
        <v>109</v>
      </c>
      <c r="AI34" s="5" t="s">
        <v>109</v>
      </c>
      <c r="AJ34" s="5" t="s">
        <v>109</v>
      </c>
      <c r="AK34" s="5" t="s">
        <v>109</v>
      </c>
      <c r="AL34" s="5" t="s">
        <v>109</v>
      </c>
      <c r="AM34" s="5" t="s">
        <v>109</v>
      </c>
      <c r="AN34" s="5" t="s">
        <v>109</v>
      </c>
      <c r="AO34" s="5" t="s">
        <v>109</v>
      </c>
      <c r="AP34" s="5" t="s">
        <v>109</v>
      </c>
      <c r="AQ34" s="5" t="s">
        <v>109</v>
      </c>
      <c r="AR34" s="5" t="s">
        <v>109</v>
      </c>
      <c r="AS34" s="5" t="s">
        <v>109</v>
      </c>
      <c r="AT34" s="5" t="s">
        <v>109</v>
      </c>
      <c r="AU34" s="5" t="s">
        <v>109</v>
      </c>
      <c r="AV34" s="5" t="s">
        <v>109</v>
      </c>
      <c r="AW34" s="5" t="s">
        <v>109</v>
      </c>
      <c r="AX34" s="5" t="s">
        <v>109</v>
      </c>
      <c r="AY34" s="5" t="s">
        <v>109</v>
      </c>
      <c r="AZ34" s="5" t="s">
        <v>109</v>
      </c>
      <c r="BA34" s="5" t="s">
        <v>109</v>
      </c>
      <c r="BB34" s="5" t="s">
        <v>109</v>
      </c>
      <c r="BC34" s="5"/>
    </row>
    <row r="35" spans="1:55" x14ac:dyDescent="0.35">
      <c r="A35" s="5" t="s">
        <v>136</v>
      </c>
      <c r="B35" s="5" t="s">
        <v>135</v>
      </c>
      <c r="C35" s="5" t="s">
        <v>150</v>
      </c>
      <c r="D35" s="5">
        <v>2</v>
      </c>
      <c r="E35" s="5"/>
      <c r="F35" s="5"/>
      <c r="G35" s="5"/>
      <c r="H35" s="9"/>
      <c r="I35" s="5">
        <v>2</v>
      </c>
      <c r="J35" s="5">
        <v>1</v>
      </c>
      <c r="K35" s="5" t="s">
        <v>109</v>
      </c>
      <c r="L35" s="58" t="s">
        <v>109</v>
      </c>
      <c r="M35" s="58">
        <v>2</v>
      </c>
      <c r="N35" s="13">
        <v>42401</v>
      </c>
      <c r="O35" s="13">
        <v>42856</v>
      </c>
      <c r="P35" s="5">
        <v>1</v>
      </c>
      <c r="Q35" s="5">
        <v>2</v>
      </c>
      <c r="R35" s="78" t="e" vm="12">
        <v>#VALUE!</v>
      </c>
      <c r="S35" s="78" t="s">
        <v>383</v>
      </c>
      <c r="T35" s="5">
        <v>1</v>
      </c>
      <c r="U35" s="9">
        <v>40</v>
      </c>
      <c r="V35" s="5">
        <v>0</v>
      </c>
      <c r="W35" s="5" t="s">
        <v>109</v>
      </c>
      <c r="X35" s="5" t="s">
        <v>109</v>
      </c>
      <c r="Y35" s="5" t="s">
        <v>109</v>
      </c>
      <c r="Z35" s="5" t="s">
        <v>109</v>
      </c>
      <c r="AA35" s="5" t="s">
        <v>109</v>
      </c>
      <c r="AB35" s="5" t="s">
        <v>109</v>
      </c>
      <c r="AC35" s="5" t="s">
        <v>109</v>
      </c>
      <c r="AD35" s="5" t="s">
        <v>109</v>
      </c>
      <c r="AE35" s="67" t="s">
        <v>109</v>
      </c>
      <c r="AF35" s="67" t="s">
        <v>109</v>
      </c>
      <c r="AG35" s="5" t="s">
        <v>109</v>
      </c>
      <c r="AH35" s="5" t="s">
        <v>109</v>
      </c>
      <c r="AI35" s="5" t="s">
        <v>109</v>
      </c>
      <c r="AJ35" s="5" t="s">
        <v>109</v>
      </c>
      <c r="AK35" s="5" t="s">
        <v>109</v>
      </c>
      <c r="AL35" s="5" t="s">
        <v>109</v>
      </c>
      <c r="AM35" s="5" t="s">
        <v>109</v>
      </c>
      <c r="AN35" s="5" t="s">
        <v>109</v>
      </c>
      <c r="AO35" s="5" t="s">
        <v>109</v>
      </c>
      <c r="AP35" s="5" t="s">
        <v>109</v>
      </c>
      <c r="AQ35" s="5" t="s">
        <v>109</v>
      </c>
      <c r="AR35" s="5" t="s">
        <v>109</v>
      </c>
      <c r="AS35" s="5" t="s">
        <v>109</v>
      </c>
      <c r="AT35" s="5" t="s">
        <v>109</v>
      </c>
      <c r="AU35" s="5" t="s">
        <v>109</v>
      </c>
      <c r="AV35" s="5" t="s">
        <v>109</v>
      </c>
      <c r="AW35" s="5" t="s">
        <v>109</v>
      </c>
      <c r="AX35" s="5" t="s">
        <v>109</v>
      </c>
      <c r="AY35" s="5" t="s">
        <v>109</v>
      </c>
      <c r="AZ35" s="5" t="s">
        <v>109</v>
      </c>
      <c r="BA35" s="5" t="s">
        <v>109</v>
      </c>
      <c r="BB35" s="5" t="s">
        <v>109</v>
      </c>
      <c r="BC35" s="5"/>
    </row>
    <row r="36" spans="1:55" x14ac:dyDescent="0.35">
      <c r="B36" t="s">
        <v>151</v>
      </c>
      <c r="C36" t="s">
        <v>152</v>
      </c>
      <c r="D36" s="5">
        <v>2</v>
      </c>
      <c r="I36" s="5">
        <v>2</v>
      </c>
      <c r="J36" s="5">
        <v>1</v>
      </c>
      <c r="K36" s="5">
        <v>1</v>
      </c>
      <c r="L36" s="58" t="s">
        <v>216</v>
      </c>
      <c r="M36" s="58">
        <v>1</v>
      </c>
      <c r="N36" s="11">
        <v>40940</v>
      </c>
      <c r="O36" s="11">
        <v>41334</v>
      </c>
      <c r="P36" s="5">
        <v>1</v>
      </c>
      <c r="Q36" s="5">
        <v>2</v>
      </c>
      <c r="R36" s="78" t="e" vm="13">
        <v>#VALUE!</v>
      </c>
      <c r="S36" s="78" t="s">
        <v>384</v>
      </c>
      <c r="T36" s="5">
        <v>1</v>
      </c>
      <c r="U36" s="7">
        <v>75</v>
      </c>
      <c r="V36" s="5">
        <v>0</v>
      </c>
      <c r="W36" s="5" t="s">
        <v>109</v>
      </c>
      <c r="X36" s="5" t="s">
        <v>109</v>
      </c>
      <c r="Y36" s="5" t="s">
        <v>109</v>
      </c>
      <c r="Z36" s="5" t="s">
        <v>109</v>
      </c>
      <c r="AA36" s="5" t="s">
        <v>109</v>
      </c>
      <c r="AB36" s="5" t="s">
        <v>109</v>
      </c>
      <c r="AC36" s="5" t="s">
        <v>109</v>
      </c>
      <c r="AD36" s="5" t="s">
        <v>109</v>
      </c>
      <c r="AE36" s="67" t="s">
        <v>109</v>
      </c>
      <c r="AF36" s="67" t="s">
        <v>109</v>
      </c>
      <c r="AG36" s="5" t="s">
        <v>109</v>
      </c>
      <c r="AH36" s="5" t="s">
        <v>109</v>
      </c>
      <c r="AI36" s="5" t="s">
        <v>109</v>
      </c>
      <c r="AJ36" s="5" t="s">
        <v>109</v>
      </c>
      <c r="AK36" s="5" t="s">
        <v>109</v>
      </c>
      <c r="AL36" s="5" t="s">
        <v>109</v>
      </c>
      <c r="AM36" s="5" t="s">
        <v>109</v>
      </c>
      <c r="AN36" s="5" t="s">
        <v>109</v>
      </c>
      <c r="AO36" s="5" t="s">
        <v>109</v>
      </c>
      <c r="AP36" s="5" t="s">
        <v>109</v>
      </c>
      <c r="AQ36" s="5" t="s">
        <v>109</v>
      </c>
      <c r="AR36" s="5" t="s">
        <v>109</v>
      </c>
      <c r="AS36" s="5" t="s">
        <v>109</v>
      </c>
      <c r="AT36" s="5" t="s">
        <v>109</v>
      </c>
      <c r="AU36" s="5" t="s">
        <v>109</v>
      </c>
      <c r="AV36" s="5" t="s">
        <v>109</v>
      </c>
      <c r="AW36" s="5" t="s">
        <v>109</v>
      </c>
      <c r="AX36" s="5" t="s">
        <v>109</v>
      </c>
      <c r="AY36" s="5" t="s">
        <v>109</v>
      </c>
      <c r="AZ36" s="5" t="s">
        <v>109</v>
      </c>
      <c r="BA36" s="5" t="s">
        <v>109</v>
      </c>
      <c r="BB36" s="5" t="s">
        <v>109</v>
      </c>
    </row>
    <row r="37" spans="1:55" x14ac:dyDescent="0.35">
      <c r="B37" t="s">
        <v>153</v>
      </c>
      <c r="C37" t="s">
        <v>160</v>
      </c>
      <c r="D37" s="5">
        <v>1</v>
      </c>
      <c r="I37" s="5">
        <v>1</v>
      </c>
      <c r="J37" s="5">
        <v>1</v>
      </c>
      <c r="K37" s="5">
        <v>3</v>
      </c>
      <c r="L37" s="58" t="s">
        <v>334</v>
      </c>
      <c r="M37" s="58">
        <v>1</v>
      </c>
      <c r="N37" s="11">
        <v>36161</v>
      </c>
      <c r="O37" s="11">
        <v>37591</v>
      </c>
      <c r="P37" s="5">
        <v>1</v>
      </c>
      <c r="Q37" s="5">
        <v>2</v>
      </c>
      <c r="R37" s="78" t="e" vm="14">
        <v>#VALUE!</v>
      </c>
      <c r="S37" s="78" t="s">
        <v>385</v>
      </c>
      <c r="T37" s="5">
        <v>0</v>
      </c>
      <c r="U37" s="7">
        <v>112</v>
      </c>
      <c r="V37" s="5">
        <v>0</v>
      </c>
      <c r="W37" s="5" t="s">
        <v>109</v>
      </c>
      <c r="X37" s="5" t="s">
        <v>109</v>
      </c>
      <c r="Y37" s="5" t="s">
        <v>109</v>
      </c>
      <c r="Z37" s="5" t="s">
        <v>109</v>
      </c>
      <c r="AA37" s="5" t="s">
        <v>109</v>
      </c>
      <c r="AB37" s="5" t="s">
        <v>109</v>
      </c>
      <c r="AC37" s="5" t="s">
        <v>109</v>
      </c>
      <c r="AD37" s="5" t="s">
        <v>109</v>
      </c>
      <c r="AE37" s="67" t="s">
        <v>109</v>
      </c>
      <c r="AF37" s="67" t="s">
        <v>109</v>
      </c>
      <c r="AG37" s="5" t="s">
        <v>109</v>
      </c>
      <c r="AH37" s="5" t="s">
        <v>109</v>
      </c>
      <c r="AI37" s="5" t="s">
        <v>109</v>
      </c>
      <c r="AJ37" s="5" t="s">
        <v>109</v>
      </c>
      <c r="AK37" s="5" t="s">
        <v>109</v>
      </c>
      <c r="AL37" s="5" t="s">
        <v>109</v>
      </c>
      <c r="AM37" s="5" t="s">
        <v>109</v>
      </c>
      <c r="AN37" s="5" t="s">
        <v>109</v>
      </c>
      <c r="AO37" s="5" t="s">
        <v>109</v>
      </c>
      <c r="AP37" s="5" t="s">
        <v>109</v>
      </c>
      <c r="AQ37" s="5" t="s">
        <v>109</v>
      </c>
      <c r="AR37" s="5" t="s">
        <v>109</v>
      </c>
      <c r="AS37" s="5" t="s">
        <v>109</v>
      </c>
      <c r="AT37" s="5" t="s">
        <v>109</v>
      </c>
      <c r="AU37" s="5" t="s">
        <v>109</v>
      </c>
      <c r="AV37" s="5" t="s">
        <v>109</v>
      </c>
      <c r="AW37" s="5" t="s">
        <v>109</v>
      </c>
      <c r="AX37" s="5" t="s">
        <v>109</v>
      </c>
      <c r="AY37" s="5" t="s">
        <v>109</v>
      </c>
      <c r="AZ37" s="5" t="s">
        <v>109</v>
      </c>
      <c r="BA37" s="5" t="s">
        <v>109</v>
      </c>
      <c r="BB37" s="5" t="s">
        <v>109</v>
      </c>
    </row>
    <row r="38" spans="1:55" x14ac:dyDescent="0.35">
      <c r="B38" t="s">
        <v>127</v>
      </c>
      <c r="C38" t="s">
        <v>154</v>
      </c>
      <c r="D38" s="5" t="s">
        <v>338</v>
      </c>
      <c r="I38" s="5">
        <v>3</v>
      </c>
      <c r="J38" s="5">
        <v>1</v>
      </c>
      <c r="K38" s="5">
        <v>1</v>
      </c>
      <c r="L38" s="58" t="s">
        <v>217</v>
      </c>
      <c r="M38" s="58">
        <v>2</v>
      </c>
      <c r="N38" s="11">
        <v>44136</v>
      </c>
      <c r="O38" s="11">
        <v>44440</v>
      </c>
      <c r="P38" s="5">
        <v>1</v>
      </c>
      <c r="Q38" s="5">
        <v>2</v>
      </c>
      <c r="R38" s="78" t="e" vm="13">
        <v>#VALUE!</v>
      </c>
      <c r="S38" s="78" t="s">
        <v>384</v>
      </c>
      <c r="T38" s="5">
        <v>1</v>
      </c>
      <c r="U38" s="7">
        <v>43</v>
      </c>
      <c r="V38" s="5">
        <v>0</v>
      </c>
      <c r="W38" s="5" t="s">
        <v>109</v>
      </c>
      <c r="X38" s="5" t="s">
        <v>109</v>
      </c>
      <c r="Y38" s="5" t="s">
        <v>109</v>
      </c>
      <c r="Z38" s="5" t="s">
        <v>109</v>
      </c>
      <c r="AA38" s="5" t="s">
        <v>109</v>
      </c>
      <c r="AB38" s="5" t="s">
        <v>109</v>
      </c>
      <c r="AC38" s="5" t="s">
        <v>109</v>
      </c>
      <c r="AD38" s="5" t="s">
        <v>109</v>
      </c>
      <c r="AE38" s="67" t="s">
        <v>109</v>
      </c>
      <c r="AF38" s="67" t="s">
        <v>109</v>
      </c>
      <c r="AG38" s="5" t="s">
        <v>109</v>
      </c>
      <c r="AH38" s="5" t="s">
        <v>109</v>
      </c>
      <c r="AI38" s="5" t="s">
        <v>109</v>
      </c>
      <c r="AJ38" s="5" t="s">
        <v>109</v>
      </c>
      <c r="AK38" s="5" t="s">
        <v>109</v>
      </c>
      <c r="AL38" s="5" t="s">
        <v>109</v>
      </c>
      <c r="AM38" s="5" t="s">
        <v>109</v>
      </c>
      <c r="AN38" s="5" t="s">
        <v>109</v>
      </c>
      <c r="AO38" s="5" t="s">
        <v>109</v>
      </c>
      <c r="AP38" s="5" t="s">
        <v>109</v>
      </c>
      <c r="AQ38" s="5" t="s">
        <v>109</v>
      </c>
      <c r="AR38" s="5" t="s">
        <v>109</v>
      </c>
      <c r="AS38" s="5" t="s">
        <v>109</v>
      </c>
      <c r="AT38" s="5" t="s">
        <v>109</v>
      </c>
      <c r="AU38" s="5" t="s">
        <v>109</v>
      </c>
      <c r="AV38" s="5" t="s">
        <v>109</v>
      </c>
      <c r="AW38" s="5" t="s">
        <v>109</v>
      </c>
      <c r="AX38" s="5" t="s">
        <v>109</v>
      </c>
      <c r="AY38" s="5" t="s">
        <v>109</v>
      </c>
      <c r="AZ38" s="5" t="s">
        <v>109</v>
      </c>
      <c r="BA38" s="5" t="s">
        <v>109</v>
      </c>
      <c r="BB38" s="5" t="s">
        <v>109</v>
      </c>
    </row>
    <row r="39" spans="1:55" x14ac:dyDescent="0.35">
      <c r="B39" t="s">
        <v>157</v>
      </c>
      <c r="C39" t="s">
        <v>158</v>
      </c>
      <c r="D39" s="5">
        <v>1</v>
      </c>
      <c r="I39" s="5">
        <v>1</v>
      </c>
      <c r="J39" s="5">
        <v>1</v>
      </c>
      <c r="K39" s="5" t="s">
        <v>109</v>
      </c>
      <c r="L39" s="58" t="s">
        <v>109</v>
      </c>
      <c r="M39" s="58">
        <v>1</v>
      </c>
      <c r="N39" s="11">
        <v>41153</v>
      </c>
      <c r="O39" s="11">
        <v>41518</v>
      </c>
      <c r="P39" s="5">
        <v>1</v>
      </c>
      <c r="Q39" s="5">
        <v>2</v>
      </c>
      <c r="R39" s="78" t="e" vm="13">
        <v>#VALUE!</v>
      </c>
      <c r="S39" s="78" t="s">
        <v>384</v>
      </c>
      <c r="T39" s="5">
        <v>1</v>
      </c>
      <c r="U39" s="7">
        <v>79</v>
      </c>
      <c r="V39" s="5">
        <v>0</v>
      </c>
      <c r="W39" s="5" t="s">
        <v>109</v>
      </c>
      <c r="X39" s="5" t="s">
        <v>109</v>
      </c>
      <c r="Y39" s="5" t="s">
        <v>109</v>
      </c>
      <c r="Z39" s="5" t="s">
        <v>109</v>
      </c>
      <c r="AA39" s="5" t="s">
        <v>109</v>
      </c>
      <c r="AB39" s="5" t="s">
        <v>109</v>
      </c>
      <c r="AC39" s="5" t="s">
        <v>109</v>
      </c>
      <c r="AD39" s="5" t="s">
        <v>109</v>
      </c>
      <c r="AE39" s="67" t="s">
        <v>109</v>
      </c>
      <c r="AF39" s="67" t="s">
        <v>109</v>
      </c>
      <c r="AG39" s="5" t="s">
        <v>109</v>
      </c>
      <c r="AH39" s="5" t="s">
        <v>109</v>
      </c>
      <c r="AI39" s="5" t="s">
        <v>109</v>
      </c>
      <c r="AJ39" s="5" t="s">
        <v>109</v>
      </c>
      <c r="AK39" s="5" t="s">
        <v>109</v>
      </c>
      <c r="AL39" s="5" t="s">
        <v>109</v>
      </c>
      <c r="AM39" s="5" t="s">
        <v>109</v>
      </c>
      <c r="AN39" s="5" t="s">
        <v>109</v>
      </c>
      <c r="AO39" s="5" t="s">
        <v>109</v>
      </c>
      <c r="AP39" s="5" t="s">
        <v>109</v>
      </c>
      <c r="AQ39" s="5" t="s">
        <v>109</v>
      </c>
      <c r="AR39" s="5" t="s">
        <v>109</v>
      </c>
      <c r="AS39" s="5" t="s">
        <v>109</v>
      </c>
      <c r="AT39" s="5" t="s">
        <v>109</v>
      </c>
      <c r="AU39" s="5" t="s">
        <v>109</v>
      </c>
      <c r="AV39" s="5" t="s">
        <v>109</v>
      </c>
      <c r="AW39" s="5" t="s">
        <v>109</v>
      </c>
      <c r="AX39" s="5" t="s">
        <v>109</v>
      </c>
      <c r="AY39" s="5" t="s">
        <v>109</v>
      </c>
      <c r="AZ39" s="5" t="s">
        <v>109</v>
      </c>
      <c r="BA39" s="5" t="s">
        <v>109</v>
      </c>
      <c r="BB39" s="5" t="s">
        <v>109</v>
      </c>
    </row>
    <row r="40" spans="1:55" s="5" customFormat="1" x14ac:dyDescent="0.35">
      <c r="A40"/>
      <c r="B40" t="s">
        <v>161</v>
      </c>
      <c r="C40" t="s">
        <v>162</v>
      </c>
      <c r="D40" s="5" t="s">
        <v>338</v>
      </c>
      <c r="E40"/>
      <c r="F40"/>
      <c r="G40"/>
      <c r="H40" s="7"/>
      <c r="I40" s="5">
        <v>3</v>
      </c>
      <c r="J40" s="5">
        <v>1</v>
      </c>
      <c r="K40" s="5">
        <v>3</v>
      </c>
      <c r="L40" s="58" t="s">
        <v>219</v>
      </c>
      <c r="M40" s="58">
        <v>1</v>
      </c>
      <c r="N40" s="11">
        <v>41091</v>
      </c>
      <c r="O40" s="11">
        <v>41640</v>
      </c>
      <c r="P40" s="5">
        <v>1</v>
      </c>
      <c r="Q40" s="5">
        <v>1</v>
      </c>
      <c r="R40" s="78" t="e" vm="2">
        <v>#VALUE!</v>
      </c>
      <c r="S40" s="78" t="s">
        <v>372</v>
      </c>
      <c r="T40" s="5">
        <v>1</v>
      </c>
      <c r="U40" s="7">
        <v>24</v>
      </c>
      <c r="V40" s="5">
        <v>0</v>
      </c>
      <c r="W40" s="5" t="s">
        <v>109</v>
      </c>
      <c r="X40" s="5" t="s">
        <v>109</v>
      </c>
      <c r="Y40" s="5" t="s">
        <v>109</v>
      </c>
      <c r="Z40" s="5" t="s">
        <v>109</v>
      </c>
      <c r="AA40" s="5" t="s">
        <v>109</v>
      </c>
      <c r="AB40" s="5" t="s">
        <v>109</v>
      </c>
      <c r="AC40" s="5" t="s">
        <v>109</v>
      </c>
      <c r="AD40" s="5" t="s">
        <v>109</v>
      </c>
      <c r="AE40" s="67" t="s">
        <v>109</v>
      </c>
      <c r="AF40" s="67" t="s">
        <v>109</v>
      </c>
      <c r="AG40" s="5" t="s">
        <v>109</v>
      </c>
      <c r="AH40" s="5" t="s">
        <v>109</v>
      </c>
      <c r="AI40" s="5" t="s">
        <v>109</v>
      </c>
      <c r="AJ40" s="5" t="s">
        <v>109</v>
      </c>
      <c r="AK40" s="5" t="s">
        <v>109</v>
      </c>
      <c r="AL40" s="5" t="s">
        <v>109</v>
      </c>
      <c r="AM40" s="5" t="s">
        <v>109</v>
      </c>
      <c r="AN40" s="5" t="s">
        <v>109</v>
      </c>
      <c r="AO40" s="5" t="s">
        <v>109</v>
      </c>
      <c r="AP40" s="5" t="s">
        <v>109</v>
      </c>
      <c r="AQ40" s="5" t="s">
        <v>109</v>
      </c>
      <c r="AR40" s="5" t="s">
        <v>109</v>
      </c>
      <c r="AS40" s="5" t="s">
        <v>109</v>
      </c>
      <c r="AT40" s="5" t="s">
        <v>109</v>
      </c>
      <c r="AU40" s="5" t="s">
        <v>109</v>
      </c>
      <c r="AV40" s="5" t="s">
        <v>109</v>
      </c>
      <c r="AW40" s="5" t="s">
        <v>109</v>
      </c>
      <c r="AX40" s="5" t="s">
        <v>109</v>
      </c>
      <c r="AY40" s="5" t="s">
        <v>109</v>
      </c>
      <c r="AZ40" s="5" t="s">
        <v>109</v>
      </c>
      <c r="BA40" s="5" t="s">
        <v>109</v>
      </c>
      <c r="BB40" s="5" t="s">
        <v>109</v>
      </c>
      <c r="BC40"/>
    </row>
    <row r="41" spans="1:55" x14ac:dyDescent="0.35">
      <c r="B41" t="s">
        <v>165</v>
      </c>
      <c r="C41" t="s">
        <v>166</v>
      </c>
      <c r="D41" s="5" t="s">
        <v>338</v>
      </c>
      <c r="I41" s="5">
        <v>3</v>
      </c>
      <c r="J41" s="5">
        <v>1</v>
      </c>
      <c r="K41" s="5" t="s">
        <v>109</v>
      </c>
      <c r="L41" s="58" t="s">
        <v>109</v>
      </c>
      <c r="M41" s="58">
        <v>1</v>
      </c>
      <c r="N41" s="11">
        <v>40057</v>
      </c>
      <c r="O41" s="11">
        <v>40513</v>
      </c>
      <c r="P41" s="5">
        <v>1</v>
      </c>
      <c r="Q41" s="5">
        <v>2</v>
      </c>
      <c r="R41" s="78" t="e" vm="1">
        <v>#VALUE!</v>
      </c>
      <c r="S41" s="78" t="s">
        <v>371</v>
      </c>
      <c r="T41" s="5">
        <v>1</v>
      </c>
      <c r="U41" s="7">
        <v>13</v>
      </c>
      <c r="V41" s="5">
        <v>0</v>
      </c>
      <c r="W41" t="s">
        <v>109</v>
      </c>
      <c r="X41" t="s">
        <v>109</v>
      </c>
      <c r="Y41" t="s">
        <v>109</v>
      </c>
      <c r="Z41" s="5" t="s">
        <v>109</v>
      </c>
      <c r="AA41" s="5" t="s">
        <v>109</v>
      </c>
      <c r="AB41" t="s">
        <v>109</v>
      </c>
      <c r="AC41" t="s">
        <v>109</v>
      </c>
      <c r="AD41" t="s">
        <v>109</v>
      </c>
      <c r="AE41" s="68" t="s">
        <v>109</v>
      </c>
      <c r="AF41" s="68" t="s">
        <v>109</v>
      </c>
      <c r="AG41" t="s">
        <v>109</v>
      </c>
      <c r="AH41" t="s">
        <v>109</v>
      </c>
      <c r="AI41" t="s">
        <v>109</v>
      </c>
      <c r="AJ41" t="s">
        <v>109</v>
      </c>
      <c r="AK41" t="s">
        <v>109</v>
      </c>
      <c r="AL41" t="s">
        <v>109</v>
      </c>
      <c r="AM41" t="s">
        <v>109</v>
      </c>
      <c r="AN41" t="s">
        <v>109</v>
      </c>
      <c r="AO41" t="s">
        <v>109</v>
      </c>
      <c r="AP41" t="s">
        <v>109</v>
      </c>
      <c r="AQ41" t="s">
        <v>109</v>
      </c>
      <c r="AR41" t="s">
        <v>109</v>
      </c>
      <c r="AS41" t="s">
        <v>109</v>
      </c>
      <c r="AT41" t="s">
        <v>109</v>
      </c>
      <c r="AU41" t="s">
        <v>109</v>
      </c>
      <c r="AV41" t="s">
        <v>109</v>
      </c>
      <c r="AW41" t="s">
        <v>109</v>
      </c>
      <c r="AX41" t="s">
        <v>109</v>
      </c>
      <c r="AY41" t="s">
        <v>109</v>
      </c>
      <c r="AZ41" t="s">
        <v>109</v>
      </c>
      <c r="BA41" s="5" t="s">
        <v>109</v>
      </c>
      <c r="BB41" s="5" t="s">
        <v>109</v>
      </c>
    </row>
    <row r="42" spans="1:55" x14ac:dyDescent="0.35">
      <c r="B42" t="s">
        <v>167</v>
      </c>
      <c r="C42" t="s">
        <v>168</v>
      </c>
      <c r="D42" s="5">
        <v>2</v>
      </c>
      <c r="I42" s="5">
        <v>2</v>
      </c>
      <c r="J42" s="5">
        <v>1</v>
      </c>
      <c r="K42" s="5" t="s">
        <v>109</v>
      </c>
      <c r="L42" s="58" t="s">
        <v>109</v>
      </c>
      <c r="M42" s="58" t="s">
        <v>109</v>
      </c>
      <c r="N42" s="11" t="s">
        <v>109</v>
      </c>
      <c r="O42" s="11" t="s">
        <v>109</v>
      </c>
      <c r="P42" s="5">
        <v>1</v>
      </c>
      <c r="Q42" s="5">
        <v>2</v>
      </c>
      <c r="R42" s="78" t="e" vm="12">
        <v>#VALUE!</v>
      </c>
      <c r="S42" s="78" t="s">
        <v>383</v>
      </c>
      <c r="T42" s="5">
        <v>1</v>
      </c>
      <c r="U42" s="7">
        <v>18</v>
      </c>
      <c r="V42" s="5">
        <v>0</v>
      </c>
      <c r="W42" t="s">
        <v>109</v>
      </c>
      <c r="X42" t="s">
        <v>109</v>
      </c>
      <c r="Y42" t="s">
        <v>109</v>
      </c>
      <c r="Z42" s="5" t="s">
        <v>109</v>
      </c>
      <c r="AA42" s="5" t="s">
        <v>109</v>
      </c>
      <c r="AB42" t="s">
        <v>109</v>
      </c>
      <c r="AC42" t="s">
        <v>109</v>
      </c>
      <c r="AD42" t="s">
        <v>109</v>
      </c>
      <c r="AE42" s="68" t="s">
        <v>109</v>
      </c>
      <c r="AF42" s="68" t="s">
        <v>109</v>
      </c>
      <c r="AG42" t="s">
        <v>109</v>
      </c>
      <c r="AH42" t="s">
        <v>109</v>
      </c>
      <c r="AI42" t="s">
        <v>109</v>
      </c>
      <c r="AJ42" t="s">
        <v>109</v>
      </c>
      <c r="AK42" t="s">
        <v>109</v>
      </c>
      <c r="AL42" t="s">
        <v>109</v>
      </c>
      <c r="AM42" t="s">
        <v>109</v>
      </c>
      <c r="AN42" t="s">
        <v>109</v>
      </c>
      <c r="AO42" t="s">
        <v>109</v>
      </c>
      <c r="AP42" t="s">
        <v>109</v>
      </c>
      <c r="AQ42" t="s">
        <v>109</v>
      </c>
      <c r="AR42" t="s">
        <v>109</v>
      </c>
      <c r="AS42" t="s">
        <v>109</v>
      </c>
      <c r="AT42" t="s">
        <v>109</v>
      </c>
      <c r="AU42" t="s">
        <v>109</v>
      </c>
      <c r="AV42" t="s">
        <v>109</v>
      </c>
      <c r="AW42" t="s">
        <v>109</v>
      </c>
      <c r="AX42" t="s">
        <v>109</v>
      </c>
      <c r="AY42" t="s">
        <v>109</v>
      </c>
      <c r="AZ42" t="s">
        <v>109</v>
      </c>
      <c r="BA42" s="5" t="s">
        <v>109</v>
      </c>
      <c r="BB42" s="5" t="s">
        <v>109</v>
      </c>
    </row>
    <row r="43" spans="1:55" x14ac:dyDescent="0.35">
      <c r="B43" t="s">
        <v>169</v>
      </c>
      <c r="C43" t="s">
        <v>170</v>
      </c>
      <c r="D43" s="5">
        <v>1</v>
      </c>
      <c r="I43" s="5">
        <v>1</v>
      </c>
      <c r="J43" s="5">
        <v>1</v>
      </c>
      <c r="K43" s="5" t="s">
        <v>109</v>
      </c>
      <c r="L43" s="58" t="s">
        <v>109</v>
      </c>
      <c r="M43" s="58" t="s">
        <v>109</v>
      </c>
      <c r="N43" s="11" t="s">
        <v>109</v>
      </c>
      <c r="O43" s="11" t="s">
        <v>109</v>
      </c>
      <c r="P43" s="5">
        <v>1</v>
      </c>
      <c r="Q43" s="5">
        <v>2</v>
      </c>
      <c r="R43" s="78" t="e" vm="12">
        <v>#VALUE!</v>
      </c>
      <c r="S43" s="78" t="s">
        <v>383</v>
      </c>
      <c r="T43" s="5">
        <v>1</v>
      </c>
      <c r="U43" s="7">
        <v>24</v>
      </c>
      <c r="V43" s="5">
        <v>0</v>
      </c>
      <c r="W43" t="s">
        <v>109</v>
      </c>
      <c r="X43" t="s">
        <v>109</v>
      </c>
      <c r="Y43" t="s">
        <v>109</v>
      </c>
      <c r="Z43" s="5" t="s">
        <v>109</v>
      </c>
      <c r="AA43" s="5" t="s">
        <v>109</v>
      </c>
      <c r="AB43" t="s">
        <v>109</v>
      </c>
      <c r="AC43" t="s">
        <v>109</v>
      </c>
      <c r="AD43" t="s">
        <v>109</v>
      </c>
      <c r="AE43" s="68" t="s">
        <v>109</v>
      </c>
      <c r="AF43" s="68" t="s">
        <v>109</v>
      </c>
      <c r="AG43" t="s">
        <v>109</v>
      </c>
      <c r="AH43" t="s">
        <v>109</v>
      </c>
      <c r="AI43" t="s">
        <v>109</v>
      </c>
      <c r="AJ43" t="s">
        <v>109</v>
      </c>
      <c r="AK43" t="s">
        <v>109</v>
      </c>
      <c r="AL43" t="s">
        <v>109</v>
      </c>
      <c r="AM43" t="s">
        <v>109</v>
      </c>
      <c r="AN43" t="s">
        <v>109</v>
      </c>
      <c r="AO43" t="s">
        <v>109</v>
      </c>
      <c r="AP43" t="s">
        <v>109</v>
      </c>
      <c r="AQ43" t="s">
        <v>109</v>
      </c>
      <c r="AR43" t="s">
        <v>109</v>
      </c>
      <c r="AS43" t="s">
        <v>109</v>
      </c>
      <c r="AT43" t="s">
        <v>109</v>
      </c>
      <c r="AU43" t="s">
        <v>109</v>
      </c>
      <c r="AV43" t="s">
        <v>109</v>
      </c>
      <c r="AW43" t="s">
        <v>109</v>
      </c>
      <c r="AX43" t="s">
        <v>109</v>
      </c>
      <c r="AY43" t="s">
        <v>109</v>
      </c>
      <c r="AZ43" t="s">
        <v>109</v>
      </c>
      <c r="BA43" s="5" t="s">
        <v>109</v>
      </c>
      <c r="BB43" s="5" t="s">
        <v>109</v>
      </c>
    </row>
    <row r="44" spans="1:55" s="5" customFormat="1" x14ac:dyDescent="0.35">
      <c r="B44" s="5" t="s">
        <v>171</v>
      </c>
      <c r="C44" s="5" t="s">
        <v>172</v>
      </c>
      <c r="D44" s="5">
        <v>2</v>
      </c>
      <c r="H44" s="9"/>
      <c r="I44" s="5">
        <v>2</v>
      </c>
      <c r="J44" s="5">
        <v>1</v>
      </c>
      <c r="K44" s="5">
        <v>3</v>
      </c>
      <c r="L44" s="58" t="s">
        <v>315</v>
      </c>
      <c r="M44" s="58" t="s">
        <v>109</v>
      </c>
      <c r="N44" s="13" t="s">
        <v>109</v>
      </c>
      <c r="O44" s="13" t="s">
        <v>109</v>
      </c>
      <c r="P44" s="5" t="s">
        <v>109</v>
      </c>
      <c r="Q44" s="5" t="s">
        <v>109</v>
      </c>
      <c r="R44" s="78" t="e" vm="2">
        <v>#VALUE!</v>
      </c>
      <c r="S44" s="78" t="s">
        <v>109</v>
      </c>
      <c r="T44" s="5">
        <v>1</v>
      </c>
      <c r="U44" s="9">
        <v>9</v>
      </c>
      <c r="V44" s="5">
        <v>0</v>
      </c>
      <c r="W44" t="s">
        <v>109</v>
      </c>
      <c r="X44" t="s">
        <v>109</v>
      </c>
      <c r="Y44" t="s">
        <v>109</v>
      </c>
      <c r="Z44" s="5" t="s">
        <v>109</v>
      </c>
      <c r="AA44" s="5" t="s">
        <v>109</v>
      </c>
      <c r="AB44" t="s">
        <v>109</v>
      </c>
      <c r="AC44" t="s">
        <v>109</v>
      </c>
      <c r="AD44" t="s">
        <v>109</v>
      </c>
      <c r="AE44" s="68" t="s">
        <v>109</v>
      </c>
      <c r="AF44" s="68" t="s">
        <v>109</v>
      </c>
      <c r="AG44" t="s">
        <v>109</v>
      </c>
      <c r="AH44" t="s">
        <v>109</v>
      </c>
      <c r="AI44" t="s">
        <v>109</v>
      </c>
      <c r="AJ44" t="s">
        <v>109</v>
      </c>
      <c r="AK44" t="s">
        <v>109</v>
      </c>
      <c r="AL44" t="s">
        <v>109</v>
      </c>
      <c r="AM44" t="s">
        <v>109</v>
      </c>
      <c r="AN44" t="s">
        <v>109</v>
      </c>
      <c r="AO44" t="s">
        <v>109</v>
      </c>
      <c r="AP44" t="s">
        <v>109</v>
      </c>
      <c r="AQ44" t="s">
        <v>109</v>
      </c>
      <c r="AR44" t="s">
        <v>109</v>
      </c>
      <c r="AS44" t="s">
        <v>109</v>
      </c>
      <c r="AT44" t="s">
        <v>109</v>
      </c>
      <c r="AU44" t="s">
        <v>109</v>
      </c>
      <c r="AV44" t="s">
        <v>109</v>
      </c>
      <c r="AW44" t="s">
        <v>109</v>
      </c>
      <c r="AX44" t="s">
        <v>109</v>
      </c>
      <c r="AY44" t="s">
        <v>109</v>
      </c>
      <c r="AZ44" t="s">
        <v>109</v>
      </c>
      <c r="BA44" s="5" t="s">
        <v>109</v>
      </c>
      <c r="BB44" s="5" t="s">
        <v>109</v>
      </c>
      <c r="BC44" s="5" t="s">
        <v>222</v>
      </c>
    </row>
    <row r="45" spans="1:55" s="5" customFormat="1" x14ac:dyDescent="0.35">
      <c r="B45" s="5" t="s">
        <v>173</v>
      </c>
      <c r="C45" s="5" t="s">
        <v>174</v>
      </c>
      <c r="D45" s="5">
        <v>2</v>
      </c>
      <c r="H45" s="9"/>
      <c r="I45" s="5">
        <v>2</v>
      </c>
      <c r="J45" s="5">
        <v>1</v>
      </c>
      <c r="K45" s="5" t="s">
        <v>109</v>
      </c>
      <c r="L45" s="58" t="s">
        <v>109</v>
      </c>
      <c r="M45" s="58" t="s">
        <v>109</v>
      </c>
      <c r="N45" s="13" t="s">
        <v>109</v>
      </c>
      <c r="O45" s="13" t="s">
        <v>109</v>
      </c>
      <c r="P45" s="5" t="s">
        <v>109</v>
      </c>
      <c r="Q45" s="5" t="s">
        <v>109</v>
      </c>
      <c r="R45" s="78" t="e" vm="11">
        <v>#VALUE!</v>
      </c>
      <c r="S45" s="78" t="s">
        <v>109</v>
      </c>
      <c r="T45" s="5">
        <v>0</v>
      </c>
      <c r="U45" s="9">
        <v>4</v>
      </c>
      <c r="V45" s="5">
        <v>0</v>
      </c>
      <c r="W45" t="s">
        <v>109</v>
      </c>
      <c r="X45" t="s">
        <v>109</v>
      </c>
      <c r="Y45" t="s">
        <v>109</v>
      </c>
      <c r="Z45" s="5" t="s">
        <v>109</v>
      </c>
      <c r="AA45" s="5" t="s">
        <v>109</v>
      </c>
      <c r="AB45" t="s">
        <v>109</v>
      </c>
      <c r="AC45" t="s">
        <v>109</v>
      </c>
      <c r="AD45" t="s">
        <v>109</v>
      </c>
      <c r="AE45" s="68" t="s">
        <v>109</v>
      </c>
      <c r="AF45" s="68" t="s">
        <v>109</v>
      </c>
      <c r="AG45" t="s">
        <v>109</v>
      </c>
      <c r="AH45" t="s">
        <v>109</v>
      </c>
      <c r="AI45" t="s">
        <v>109</v>
      </c>
      <c r="AJ45" t="s">
        <v>109</v>
      </c>
      <c r="AK45" t="s">
        <v>109</v>
      </c>
      <c r="AL45" t="s">
        <v>109</v>
      </c>
      <c r="AM45" t="s">
        <v>109</v>
      </c>
      <c r="AN45" t="s">
        <v>109</v>
      </c>
      <c r="AO45" t="s">
        <v>109</v>
      </c>
      <c r="AP45" t="s">
        <v>109</v>
      </c>
      <c r="AQ45" t="s">
        <v>109</v>
      </c>
      <c r="AR45" t="s">
        <v>109</v>
      </c>
      <c r="AS45" t="s">
        <v>109</v>
      </c>
      <c r="AT45" t="s">
        <v>109</v>
      </c>
      <c r="AU45" t="s">
        <v>109</v>
      </c>
      <c r="AV45" t="s">
        <v>109</v>
      </c>
      <c r="AW45" t="s">
        <v>109</v>
      </c>
      <c r="AX45" t="s">
        <v>109</v>
      </c>
      <c r="AY45" t="s">
        <v>109</v>
      </c>
      <c r="AZ45" t="s">
        <v>109</v>
      </c>
      <c r="BA45" s="5" t="s">
        <v>109</v>
      </c>
      <c r="BB45" s="5" t="s">
        <v>109</v>
      </c>
    </row>
    <row r="46" spans="1:55" s="5" customFormat="1" x14ac:dyDescent="0.35">
      <c r="B46" s="5" t="s">
        <v>175</v>
      </c>
      <c r="C46" s="5" t="s">
        <v>176</v>
      </c>
      <c r="D46" s="5" t="s">
        <v>338</v>
      </c>
      <c r="H46" s="9"/>
      <c r="I46" s="5">
        <v>3</v>
      </c>
      <c r="J46" s="5">
        <v>1</v>
      </c>
      <c r="K46" s="5">
        <v>2</v>
      </c>
      <c r="L46" s="58" t="s">
        <v>316</v>
      </c>
      <c r="M46" s="58">
        <v>1</v>
      </c>
      <c r="N46" s="13">
        <v>39845</v>
      </c>
      <c r="O46" s="13">
        <v>40848</v>
      </c>
      <c r="P46" s="5">
        <v>1</v>
      </c>
      <c r="Q46" s="5">
        <v>2</v>
      </c>
      <c r="R46" s="78" t="e" vm="15">
        <v>#VALUE!</v>
      </c>
      <c r="S46" s="78" t="s">
        <v>386</v>
      </c>
      <c r="T46" s="5">
        <v>1</v>
      </c>
      <c r="U46" s="9">
        <v>76</v>
      </c>
      <c r="V46" s="5">
        <v>0</v>
      </c>
      <c r="W46" t="s">
        <v>109</v>
      </c>
      <c r="X46" t="s">
        <v>109</v>
      </c>
      <c r="Y46" t="s">
        <v>109</v>
      </c>
      <c r="Z46" s="5" t="s">
        <v>109</v>
      </c>
      <c r="AA46" s="5" t="s">
        <v>109</v>
      </c>
      <c r="AB46" t="s">
        <v>109</v>
      </c>
      <c r="AC46" t="s">
        <v>109</v>
      </c>
      <c r="AD46" t="s">
        <v>109</v>
      </c>
      <c r="AE46" s="68" t="s">
        <v>109</v>
      </c>
      <c r="AF46" s="68" t="s">
        <v>109</v>
      </c>
      <c r="AG46" t="s">
        <v>109</v>
      </c>
      <c r="AH46" t="s">
        <v>109</v>
      </c>
      <c r="AI46" t="s">
        <v>109</v>
      </c>
      <c r="AJ46" t="s">
        <v>109</v>
      </c>
      <c r="AK46" t="s">
        <v>109</v>
      </c>
      <c r="AL46" t="s">
        <v>109</v>
      </c>
      <c r="AM46" t="s">
        <v>109</v>
      </c>
      <c r="AN46" t="s">
        <v>109</v>
      </c>
      <c r="AO46" t="s">
        <v>109</v>
      </c>
      <c r="AP46" t="s">
        <v>109</v>
      </c>
      <c r="AQ46" t="s">
        <v>109</v>
      </c>
      <c r="AR46" t="s">
        <v>109</v>
      </c>
      <c r="AS46" t="s">
        <v>109</v>
      </c>
      <c r="AT46" t="s">
        <v>109</v>
      </c>
      <c r="AU46" t="s">
        <v>109</v>
      </c>
      <c r="AV46" t="s">
        <v>109</v>
      </c>
      <c r="AW46" t="s">
        <v>109</v>
      </c>
      <c r="AX46" t="s">
        <v>109</v>
      </c>
      <c r="AY46" t="s">
        <v>109</v>
      </c>
      <c r="AZ46" t="s">
        <v>109</v>
      </c>
      <c r="BA46" s="5" t="s">
        <v>109</v>
      </c>
      <c r="BB46" s="5" t="s">
        <v>109</v>
      </c>
    </row>
    <row r="47" spans="1:55" s="5" customFormat="1" x14ac:dyDescent="0.35">
      <c r="B47" s="5" t="s">
        <v>177</v>
      </c>
      <c r="C47" s="5" t="s">
        <v>178</v>
      </c>
      <c r="D47" s="5">
        <v>2</v>
      </c>
      <c r="H47" s="9"/>
      <c r="I47" s="5">
        <v>2</v>
      </c>
      <c r="J47" s="5">
        <v>1</v>
      </c>
      <c r="K47" s="5" t="s">
        <v>109</v>
      </c>
      <c r="L47" s="58" t="s">
        <v>109</v>
      </c>
      <c r="M47" s="58" t="s">
        <v>109</v>
      </c>
      <c r="N47" s="13" t="s">
        <v>109</v>
      </c>
      <c r="O47" s="13" t="s">
        <v>109</v>
      </c>
      <c r="P47" s="5">
        <v>1</v>
      </c>
      <c r="Q47" s="5">
        <v>2</v>
      </c>
      <c r="R47" s="78" t="e" vm="12">
        <v>#VALUE!</v>
      </c>
      <c r="S47" s="78" t="s">
        <v>383</v>
      </c>
      <c r="T47" s="5">
        <v>1</v>
      </c>
      <c r="U47" s="9">
        <v>50</v>
      </c>
      <c r="V47" s="5">
        <v>0</v>
      </c>
      <c r="W47" t="s">
        <v>109</v>
      </c>
      <c r="X47" t="s">
        <v>109</v>
      </c>
      <c r="Y47" t="s">
        <v>109</v>
      </c>
      <c r="Z47" s="5" t="s">
        <v>109</v>
      </c>
      <c r="AA47" s="5" t="s">
        <v>109</v>
      </c>
      <c r="AB47" t="s">
        <v>109</v>
      </c>
      <c r="AC47" t="s">
        <v>109</v>
      </c>
      <c r="AD47" t="s">
        <v>109</v>
      </c>
      <c r="AE47" s="68" t="s">
        <v>109</v>
      </c>
      <c r="AF47" s="68" t="s">
        <v>109</v>
      </c>
      <c r="AG47" t="s">
        <v>109</v>
      </c>
      <c r="AH47" t="s">
        <v>109</v>
      </c>
      <c r="AI47" t="s">
        <v>109</v>
      </c>
      <c r="AJ47" t="s">
        <v>109</v>
      </c>
      <c r="AK47" t="s">
        <v>109</v>
      </c>
      <c r="AL47" t="s">
        <v>109</v>
      </c>
      <c r="AM47" t="s">
        <v>109</v>
      </c>
      <c r="AN47" t="s">
        <v>109</v>
      </c>
      <c r="AO47" t="s">
        <v>109</v>
      </c>
      <c r="AP47" t="s">
        <v>109</v>
      </c>
      <c r="AQ47" t="s">
        <v>109</v>
      </c>
      <c r="AR47" t="s">
        <v>109</v>
      </c>
      <c r="AS47" t="s">
        <v>109</v>
      </c>
      <c r="AT47" t="s">
        <v>109</v>
      </c>
      <c r="AU47" t="s">
        <v>109</v>
      </c>
      <c r="AV47" t="s">
        <v>109</v>
      </c>
      <c r="AW47" t="s">
        <v>109</v>
      </c>
      <c r="AX47" t="s">
        <v>109</v>
      </c>
      <c r="AY47" t="s">
        <v>109</v>
      </c>
      <c r="AZ47" t="s">
        <v>109</v>
      </c>
      <c r="BA47" s="5" t="s">
        <v>109</v>
      </c>
      <c r="BB47" s="5" t="s">
        <v>109</v>
      </c>
    </row>
    <row r="48" spans="1:55" s="5" customFormat="1" x14ac:dyDescent="0.35">
      <c r="B48" s="5" t="s">
        <v>179</v>
      </c>
      <c r="C48" s="5" t="s">
        <v>180</v>
      </c>
      <c r="D48" s="5">
        <v>2</v>
      </c>
      <c r="H48" s="9"/>
      <c r="I48" s="5">
        <v>2</v>
      </c>
      <c r="J48" s="5">
        <v>1</v>
      </c>
      <c r="K48" s="5" t="s">
        <v>109</v>
      </c>
      <c r="L48" s="58" t="s">
        <v>109</v>
      </c>
      <c r="M48" s="58">
        <v>1</v>
      </c>
      <c r="N48" s="13">
        <v>34820</v>
      </c>
      <c r="O48" s="13">
        <v>35704</v>
      </c>
      <c r="P48" s="5">
        <v>1</v>
      </c>
      <c r="Q48" s="5">
        <v>1</v>
      </c>
      <c r="R48" s="78" t="e" vm="2">
        <v>#VALUE!</v>
      </c>
      <c r="S48" s="78" t="s">
        <v>372</v>
      </c>
      <c r="T48" s="5">
        <v>1</v>
      </c>
      <c r="U48" s="9">
        <v>46</v>
      </c>
      <c r="V48" s="5">
        <v>0</v>
      </c>
      <c r="W48" t="s">
        <v>109</v>
      </c>
      <c r="X48" t="s">
        <v>109</v>
      </c>
      <c r="Y48" t="s">
        <v>109</v>
      </c>
      <c r="Z48" s="5" t="s">
        <v>109</v>
      </c>
      <c r="AA48" s="5" t="s">
        <v>109</v>
      </c>
      <c r="AB48" t="s">
        <v>109</v>
      </c>
      <c r="AC48" t="s">
        <v>109</v>
      </c>
      <c r="AD48" t="s">
        <v>109</v>
      </c>
      <c r="AE48" s="68" t="s">
        <v>109</v>
      </c>
      <c r="AF48" s="68" t="s">
        <v>109</v>
      </c>
      <c r="AG48" t="s">
        <v>109</v>
      </c>
      <c r="AH48" t="s">
        <v>109</v>
      </c>
      <c r="AI48" t="s">
        <v>109</v>
      </c>
      <c r="AJ48" t="s">
        <v>109</v>
      </c>
      <c r="AK48" t="s">
        <v>109</v>
      </c>
      <c r="AL48" t="s">
        <v>109</v>
      </c>
      <c r="AM48" t="s">
        <v>109</v>
      </c>
      <c r="AN48" t="s">
        <v>109</v>
      </c>
      <c r="AO48" t="s">
        <v>109</v>
      </c>
      <c r="AP48" t="s">
        <v>109</v>
      </c>
      <c r="AQ48" t="s">
        <v>109</v>
      </c>
      <c r="AR48" t="s">
        <v>109</v>
      </c>
      <c r="AS48" t="s">
        <v>109</v>
      </c>
      <c r="AT48" t="s">
        <v>109</v>
      </c>
      <c r="AU48" t="s">
        <v>109</v>
      </c>
      <c r="AV48" t="s">
        <v>109</v>
      </c>
      <c r="AW48" t="s">
        <v>109</v>
      </c>
      <c r="AX48" t="s">
        <v>109</v>
      </c>
      <c r="AY48" t="s">
        <v>109</v>
      </c>
      <c r="AZ48" t="s">
        <v>109</v>
      </c>
      <c r="BA48" s="5" t="s">
        <v>109</v>
      </c>
      <c r="BB48" s="5" t="s">
        <v>109</v>
      </c>
      <c r="BC48" s="5" t="s">
        <v>222</v>
      </c>
    </row>
    <row r="49" spans="1:55" x14ac:dyDescent="0.35">
      <c r="B49" t="s">
        <v>181</v>
      </c>
      <c r="C49" t="s">
        <v>182</v>
      </c>
      <c r="D49" s="5">
        <v>2</v>
      </c>
      <c r="E49" s="5"/>
      <c r="F49" s="5"/>
      <c r="G49" s="5"/>
      <c r="I49" s="5">
        <v>2</v>
      </c>
      <c r="J49" s="5">
        <v>1</v>
      </c>
      <c r="K49" s="5" t="s">
        <v>109</v>
      </c>
      <c r="L49" s="58" t="s">
        <v>109</v>
      </c>
      <c r="M49" s="58" t="s">
        <v>109</v>
      </c>
      <c r="N49" s="11" t="s">
        <v>109</v>
      </c>
      <c r="O49" s="11" t="s">
        <v>109</v>
      </c>
      <c r="P49" t="s">
        <v>109</v>
      </c>
      <c r="Q49" t="s">
        <v>109</v>
      </c>
      <c r="R49" s="79" t="e" vm="12">
        <v>#VALUE!</v>
      </c>
      <c r="S49" s="78" t="s">
        <v>109</v>
      </c>
      <c r="T49" s="5">
        <v>1</v>
      </c>
      <c r="U49" s="7">
        <v>29</v>
      </c>
      <c r="V49" s="5">
        <v>0</v>
      </c>
      <c r="W49" t="s">
        <v>109</v>
      </c>
      <c r="X49" t="s">
        <v>109</v>
      </c>
      <c r="Y49" t="s">
        <v>109</v>
      </c>
      <c r="Z49" s="5" t="s">
        <v>109</v>
      </c>
      <c r="AA49" s="5" t="s">
        <v>109</v>
      </c>
      <c r="AB49" t="s">
        <v>109</v>
      </c>
      <c r="AC49" t="s">
        <v>109</v>
      </c>
      <c r="AD49" t="s">
        <v>109</v>
      </c>
      <c r="AE49" s="68" t="s">
        <v>109</v>
      </c>
      <c r="AF49" s="68" t="s">
        <v>109</v>
      </c>
      <c r="AG49" t="s">
        <v>109</v>
      </c>
      <c r="AH49" t="s">
        <v>109</v>
      </c>
      <c r="AI49" t="s">
        <v>109</v>
      </c>
      <c r="AJ49" t="s">
        <v>109</v>
      </c>
      <c r="AK49" t="s">
        <v>109</v>
      </c>
      <c r="AL49" t="s">
        <v>109</v>
      </c>
      <c r="AM49" t="s">
        <v>109</v>
      </c>
      <c r="AN49" t="s">
        <v>109</v>
      </c>
      <c r="AO49" t="s">
        <v>109</v>
      </c>
      <c r="AP49" t="s">
        <v>109</v>
      </c>
      <c r="AQ49" t="s">
        <v>109</v>
      </c>
      <c r="AR49" t="s">
        <v>109</v>
      </c>
      <c r="AS49" t="s">
        <v>109</v>
      </c>
      <c r="AT49" t="s">
        <v>109</v>
      </c>
      <c r="AU49" t="s">
        <v>109</v>
      </c>
      <c r="AV49" t="s">
        <v>109</v>
      </c>
      <c r="AW49" t="s">
        <v>109</v>
      </c>
      <c r="AX49" t="s">
        <v>109</v>
      </c>
      <c r="AY49" t="s">
        <v>109</v>
      </c>
      <c r="AZ49" t="s">
        <v>109</v>
      </c>
      <c r="BA49" s="5" t="s">
        <v>109</v>
      </c>
      <c r="BB49" s="5" t="s">
        <v>109</v>
      </c>
    </row>
    <row r="50" spans="1:55" x14ac:dyDescent="0.35">
      <c r="B50" t="s">
        <v>183</v>
      </c>
      <c r="C50" t="s">
        <v>184</v>
      </c>
      <c r="D50" s="5" t="s">
        <v>338</v>
      </c>
      <c r="I50" s="5">
        <v>3</v>
      </c>
      <c r="J50" s="5">
        <v>1</v>
      </c>
      <c r="K50" s="5" t="s">
        <v>109</v>
      </c>
      <c r="L50" s="58" t="s">
        <v>109</v>
      </c>
      <c r="M50" s="58" t="s">
        <v>109</v>
      </c>
      <c r="N50" s="11" t="s">
        <v>109</v>
      </c>
      <c r="O50" s="11" t="s">
        <v>109</v>
      </c>
      <c r="P50">
        <v>1</v>
      </c>
      <c r="Q50" s="5">
        <v>2</v>
      </c>
      <c r="R50" s="78" t="s">
        <v>390</v>
      </c>
      <c r="S50" s="78" t="s">
        <v>390</v>
      </c>
      <c r="T50" s="5">
        <v>1</v>
      </c>
      <c r="U50" s="7">
        <v>14</v>
      </c>
      <c r="V50" s="5">
        <v>0</v>
      </c>
      <c r="W50" t="s">
        <v>109</v>
      </c>
      <c r="X50" t="s">
        <v>109</v>
      </c>
      <c r="Y50" t="s">
        <v>109</v>
      </c>
      <c r="Z50" s="5" t="s">
        <v>109</v>
      </c>
      <c r="AA50" s="5" t="s">
        <v>109</v>
      </c>
      <c r="AB50" t="s">
        <v>109</v>
      </c>
      <c r="AC50" t="s">
        <v>109</v>
      </c>
      <c r="AD50" t="s">
        <v>109</v>
      </c>
      <c r="AE50" s="68" t="s">
        <v>109</v>
      </c>
      <c r="AF50" s="68" t="s">
        <v>109</v>
      </c>
      <c r="AG50" t="s">
        <v>109</v>
      </c>
      <c r="AH50" t="s">
        <v>109</v>
      </c>
      <c r="AI50" t="s">
        <v>109</v>
      </c>
      <c r="AJ50" t="s">
        <v>109</v>
      </c>
      <c r="AK50" t="s">
        <v>109</v>
      </c>
      <c r="AL50" t="s">
        <v>109</v>
      </c>
      <c r="AM50" t="s">
        <v>109</v>
      </c>
      <c r="AN50" t="s">
        <v>109</v>
      </c>
      <c r="AO50" t="s">
        <v>109</v>
      </c>
      <c r="AP50" t="s">
        <v>109</v>
      </c>
      <c r="AQ50" t="s">
        <v>109</v>
      </c>
      <c r="AR50" t="s">
        <v>109</v>
      </c>
      <c r="AS50" t="s">
        <v>109</v>
      </c>
      <c r="AT50" t="s">
        <v>109</v>
      </c>
      <c r="AU50" t="s">
        <v>109</v>
      </c>
      <c r="AV50" t="s">
        <v>109</v>
      </c>
      <c r="AW50" t="s">
        <v>109</v>
      </c>
      <c r="AX50" t="s">
        <v>109</v>
      </c>
      <c r="AY50" t="s">
        <v>109</v>
      </c>
      <c r="AZ50" t="s">
        <v>109</v>
      </c>
      <c r="BA50" s="5" t="s">
        <v>109</v>
      </c>
      <c r="BB50" s="5" t="s">
        <v>109</v>
      </c>
    </row>
    <row r="51" spans="1:55" x14ac:dyDescent="0.35">
      <c r="B51" t="s">
        <v>185</v>
      </c>
      <c r="C51" t="s">
        <v>186</v>
      </c>
      <c r="D51" s="5">
        <v>2</v>
      </c>
      <c r="I51" s="5">
        <v>2</v>
      </c>
      <c r="J51" s="5">
        <v>1</v>
      </c>
      <c r="K51" s="5" t="s">
        <v>109</v>
      </c>
      <c r="L51" s="58" t="s">
        <v>109</v>
      </c>
      <c r="M51" s="58" t="s">
        <v>109</v>
      </c>
      <c r="N51" s="11" t="s">
        <v>109</v>
      </c>
      <c r="O51" s="11" t="s">
        <v>109</v>
      </c>
      <c r="P51" t="s">
        <v>109</v>
      </c>
      <c r="Q51" t="s">
        <v>109</v>
      </c>
      <c r="R51" s="79" t="e" vm="12">
        <v>#VALUE!</v>
      </c>
      <c r="S51" s="78" t="s">
        <v>109</v>
      </c>
      <c r="T51" s="5">
        <v>1</v>
      </c>
      <c r="U51" s="7">
        <v>5</v>
      </c>
      <c r="V51" s="5">
        <v>0</v>
      </c>
      <c r="W51" t="s">
        <v>109</v>
      </c>
      <c r="X51" t="s">
        <v>109</v>
      </c>
      <c r="Y51" t="s">
        <v>109</v>
      </c>
      <c r="Z51" s="5" t="s">
        <v>109</v>
      </c>
      <c r="AA51" s="5" t="s">
        <v>109</v>
      </c>
      <c r="AB51" t="s">
        <v>109</v>
      </c>
      <c r="AC51" t="s">
        <v>109</v>
      </c>
      <c r="AD51" t="s">
        <v>109</v>
      </c>
      <c r="AE51" s="68" t="s">
        <v>109</v>
      </c>
      <c r="AF51" s="68" t="s">
        <v>109</v>
      </c>
      <c r="AG51" t="s">
        <v>109</v>
      </c>
      <c r="AH51" t="s">
        <v>109</v>
      </c>
      <c r="AI51" t="s">
        <v>109</v>
      </c>
      <c r="AJ51" t="s">
        <v>109</v>
      </c>
      <c r="AK51" t="s">
        <v>109</v>
      </c>
      <c r="AL51" t="s">
        <v>109</v>
      </c>
      <c r="AM51" t="s">
        <v>109</v>
      </c>
      <c r="AN51" t="s">
        <v>109</v>
      </c>
      <c r="AO51" t="s">
        <v>109</v>
      </c>
      <c r="AP51" t="s">
        <v>109</v>
      </c>
      <c r="AQ51" t="s">
        <v>109</v>
      </c>
      <c r="AR51" t="s">
        <v>109</v>
      </c>
      <c r="AS51" t="s">
        <v>109</v>
      </c>
      <c r="AT51" t="s">
        <v>109</v>
      </c>
      <c r="AU51" t="s">
        <v>109</v>
      </c>
      <c r="AV51" t="s">
        <v>109</v>
      </c>
      <c r="AW51" t="s">
        <v>109</v>
      </c>
      <c r="AX51" t="s">
        <v>109</v>
      </c>
      <c r="AY51" t="s">
        <v>109</v>
      </c>
      <c r="AZ51" t="s">
        <v>109</v>
      </c>
      <c r="BA51" s="5" t="s">
        <v>109</v>
      </c>
      <c r="BB51" s="5" t="s">
        <v>109</v>
      </c>
    </row>
    <row r="52" spans="1:55" s="47" customFormat="1" ht="16" x14ac:dyDescent="0.4">
      <c r="A52" s="46" t="s">
        <v>124</v>
      </c>
      <c r="B52" s="47" t="s">
        <v>125</v>
      </c>
      <c r="C52" s="47" t="s">
        <v>223</v>
      </c>
      <c r="D52" s="5" t="s">
        <v>338</v>
      </c>
      <c r="H52" s="48"/>
      <c r="I52" s="5">
        <v>3</v>
      </c>
      <c r="J52" s="5">
        <v>1</v>
      </c>
      <c r="K52" s="47">
        <v>3</v>
      </c>
      <c r="L52" s="59" t="s">
        <v>224</v>
      </c>
      <c r="M52" s="59">
        <v>1</v>
      </c>
      <c r="N52" s="49">
        <v>39508</v>
      </c>
      <c r="O52" s="49">
        <v>40391</v>
      </c>
      <c r="P52" s="47">
        <v>15</v>
      </c>
      <c r="Q52" s="47">
        <v>1</v>
      </c>
      <c r="R52" s="81" t="e" vm="2">
        <v>#VALUE!</v>
      </c>
      <c r="S52" s="81" t="s">
        <v>372</v>
      </c>
      <c r="T52" s="47">
        <v>1</v>
      </c>
      <c r="U52" s="48">
        <v>150</v>
      </c>
      <c r="V52" s="47">
        <v>1</v>
      </c>
      <c r="W52" s="50">
        <v>0.56699999999999995</v>
      </c>
      <c r="X52" s="50">
        <v>0.33500000000000002</v>
      </c>
      <c r="Y52" s="50">
        <v>0.40400000000000003</v>
      </c>
      <c r="Z52" s="70">
        <f>56.7/23.2</f>
        <v>2.4439655172413794</v>
      </c>
      <c r="AA52" s="70">
        <f>56.7/16.3</f>
        <v>3.4785276073619631</v>
      </c>
      <c r="AB52" s="50">
        <v>0.187</v>
      </c>
      <c r="AC52" s="51">
        <v>-0.35</v>
      </c>
      <c r="AD52" s="50">
        <v>-0.186</v>
      </c>
      <c r="AE52" s="70">
        <f>18.7/53.7</f>
        <v>0.3482309124767225</v>
      </c>
      <c r="AF52" s="70">
        <f>18.7/37.3</f>
        <v>0.50134048257372654</v>
      </c>
      <c r="AG52" s="50">
        <v>0.20699999999999999</v>
      </c>
      <c r="AH52" s="52">
        <v>6.6000000000000003E-2</v>
      </c>
      <c r="AI52" s="50">
        <v>-2.8000000000000001E-2</v>
      </c>
      <c r="AJ52" s="70">
        <f>20.7/14.1</f>
        <v>1.4680851063829787</v>
      </c>
      <c r="AK52" s="70">
        <f>20.7/23.5</f>
        <v>0.88085106382978717</v>
      </c>
      <c r="AL52" s="50">
        <v>0</v>
      </c>
      <c r="AM52" s="52">
        <v>-8.9999999999999993E-3</v>
      </c>
      <c r="AN52" s="50">
        <v>-5.0000000000000001E-3</v>
      </c>
      <c r="AO52" s="70">
        <v>0</v>
      </c>
      <c r="AP52" s="70">
        <v>0</v>
      </c>
      <c r="AQ52" s="50">
        <v>0</v>
      </c>
      <c r="AR52" s="52">
        <v>-4.5999999999999999E-2</v>
      </c>
      <c r="AS52" s="50">
        <v>-3.2000000000000001E-2</v>
      </c>
      <c r="AT52" s="70">
        <v>0</v>
      </c>
      <c r="AU52" s="70">
        <v>0</v>
      </c>
      <c r="AV52" s="50">
        <v>0</v>
      </c>
      <c r="AW52" s="52">
        <v>-3.6999999999999998E-2</v>
      </c>
      <c r="AX52" s="72">
        <v>0</v>
      </c>
      <c r="AY52" s="50">
        <v>0</v>
      </c>
      <c r="AZ52" s="50">
        <v>0.04</v>
      </c>
      <c r="BA52" s="53">
        <v>2010</v>
      </c>
      <c r="BB52" s="53">
        <v>2009</v>
      </c>
      <c r="BC52" s="47" t="s">
        <v>205</v>
      </c>
    </row>
  </sheetData>
  <sortState xmlns:xlrd2="http://schemas.microsoft.com/office/spreadsheetml/2017/richdata2" ref="A2:BC22">
    <sortCondition descending="1" ref="V2:V22"/>
  </sortState>
  <hyperlinks>
    <hyperlink ref="H20" r:id="rId1" xr:uid="{82F077C2-1179-46F3-819F-E3F0CB297EE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D4C57-A830-468D-B2EE-6E6F08EC02A4}">
  <dimension ref="A1:J11"/>
  <sheetViews>
    <sheetView workbookViewId="0">
      <selection activeCell="F17" sqref="F17"/>
    </sheetView>
  </sheetViews>
  <sheetFormatPr defaultRowHeight="14.5" x14ac:dyDescent="0.35"/>
  <sheetData>
    <row r="1" spans="1:10" x14ac:dyDescent="0.35">
      <c r="A1" s="28" t="s">
        <v>289</v>
      </c>
      <c r="J1" t="s">
        <v>291</v>
      </c>
    </row>
    <row r="2" spans="1:10" x14ac:dyDescent="0.35">
      <c r="C2" t="s">
        <v>281</v>
      </c>
      <c r="D2" t="s">
        <v>282</v>
      </c>
      <c r="E2" t="s">
        <v>283</v>
      </c>
      <c r="F2" t="s">
        <v>284</v>
      </c>
      <c r="J2" t="s">
        <v>300</v>
      </c>
    </row>
    <row r="3" spans="1:10" x14ac:dyDescent="0.35">
      <c r="A3" t="s">
        <v>285</v>
      </c>
      <c r="B3">
        <v>1</v>
      </c>
      <c r="C3">
        <v>6776</v>
      </c>
      <c r="D3" s="25">
        <v>38.6</v>
      </c>
      <c r="E3">
        <v>42.5</v>
      </c>
      <c r="F3">
        <v>42.5</v>
      </c>
      <c r="J3" t="s">
        <v>240</v>
      </c>
    </row>
    <row r="4" spans="1:10" x14ac:dyDescent="0.35">
      <c r="B4">
        <v>2</v>
      </c>
      <c r="C4">
        <v>4393</v>
      </c>
      <c r="D4" s="25">
        <v>25.1</v>
      </c>
      <c r="E4">
        <v>27.5</v>
      </c>
      <c r="F4">
        <v>70</v>
      </c>
      <c r="J4" s="26" t="s">
        <v>241</v>
      </c>
    </row>
    <row r="5" spans="1:10" x14ac:dyDescent="0.35">
      <c r="B5">
        <v>3</v>
      </c>
      <c r="C5">
        <v>2731</v>
      </c>
      <c r="D5" s="25">
        <v>15.6</v>
      </c>
      <c r="E5">
        <v>17.100000000000001</v>
      </c>
      <c r="F5">
        <v>87.1</v>
      </c>
      <c r="J5" s="26" t="s">
        <v>242</v>
      </c>
    </row>
    <row r="6" spans="1:10" x14ac:dyDescent="0.35">
      <c r="B6">
        <v>4</v>
      </c>
      <c r="C6">
        <v>615</v>
      </c>
      <c r="D6" s="25">
        <v>3.5</v>
      </c>
      <c r="E6">
        <v>3.9</v>
      </c>
      <c r="F6">
        <v>90.9</v>
      </c>
      <c r="J6" s="26" t="s">
        <v>243</v>
      </c>
    </row>
    <row r="7" spans="1:10" x14ac:dyDescent="0.35">
      <c r="B7">
        <v>5</v>
      </c>
      <c r="C7">
        <v>111</v>
      </c>
      <c r="D7" s="25">
        <v>0.6</v>
      </c>
      <c r="E7">
        <v>0.7</v>
      </c>
      <c r="F7">
        <v>91.6</v>
      </c>
      <c r="J7" s="26" t="s">
        <v>244</v>
      </c>
    </row>
    <row r="8" spans="1:10" x14ac:dyDescent="0.35">
      <c r="B8">
        <v>6</v>
      </c>
      <c r="C8">
        <v>1336</v>
      </c>
      <c r="D8" s="25">
        <v>7.6</v>
      </c>
      <c r="E8">
        <v>8.4</v>
      </c>
      <c r="F8">
        <v>100</v>
      </c>
      <c r="J8" s="26" t="s">
        <v>245</v>
      </c>
    </row>
    <row r="9" spans="1:10" x14ac:dyDescent="0.35">
      <c r="B9" t="s">
        <v>239</v>
      </c>
      <c r="C9">
        <v>15963</v>
      </c>
      <c r="D9">
        <v>91</v>
      </c>
      <c r="E9">
        <v>100</v>
      </c>
      <c r="J9" s="26" t="s">
        <v>246</v>
      </c>
    </row>
    <row r="10" spans="1:10" x14ac:dyDescent="0.35">
      <c r="A10" t="s">
        <v>286</v>
      </c>
      <c r="B10" t="s">
        <v>287</v>
      </c>
      <c r="C10">
        <v>1571</v>
      </c>
      <c r="D10" s="25">
        <v>9</v>
      </c>
      <c r="J10" s="26" t="s">
        <v>247</v>
      </c>
    </row>
    <row r="11" spans="1:10" x14ac:dyDescent="0.35">
      <c r="A11" t="s">
        <v>239</v>
      </c>
      <c r="C11" s="25">
        <v>17534</v>
      </c>
      <c r="D11">
        <v>100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6A44-E3C6-43DF-ABEE-3795C56ABD4A}">
  <dimension ref="A1:J34"/>
  <sheetViews>
    <sheetView topLeftCell="A18" workbookViewId="0">
      <selection activeCell="J3" sqref="J3:J34"/>
    </sheetView>
  </sheetViews>
  <sheetFormatPr defaultRowHeight="14.5" x14ac:dyDescent="0.35"/>
  <sheetData>
    <row r="1" spans="1:10" x14ac:dyDescent="0.35">
      <c r="A1" s="28" t="s">
        <v>289</v>
      </c>
      <c r="J1" t="s">
        <v>291</v>
      </c>
    </row>
    <row r="2" spans="1:10" x14ac:dyDescent="0.35">
      <c r="C2" t="s">
        <v>281</v>
      </c>
      <c r="D2" t="s">
        <v>282</v>
      </c>
      <c r="E2" t="s">
        <v>283</v>
      </c>
      <c r="F2" t="s">
        <v>284</v>
      </c>
      <c r="J2" t="s">
        <v>301</v>
      </c>
    </row>
    <row r="3" spans="1:10" x14ac:dyDescent="0.35">
      <c r="A3" t="s">
        <v>285</v>
      </c>
      <c r="B3">
        <v>1</v>
      </c>
      <c r="C3">
        <v>9964</v>
      </c>
      <c r="D3" s="25">
        <v>36.9</v>
      </c>
      <c r="E3">
        <v>41.2</v>
      </c>
      <c r="F3">
        <v>41.2</v>
      </c>
      <c r="J3" t="s">
        <v>249</v>
      </c>
    </row>
    <row r="4" spans="1:10" x14ac:dyDescent="0.35">
      <c r="B4">
        <v>2</v>
      </c>
      <c r="C4">
        <v>6922</v>
      </c>
      <c r="D4" s="25">
        <v>25.7</v>
      </c>
      <c r="E4">
        <v>28.7</v>
      </c>
      <c r="F4">
        <v>69.900000000000006</v>
      </c>
      <c r="J4" s="26" t="s">
        <v>250</v>
      </c>
    </row>
    <row r="5" spans="1:10" x14ac:dyDescent="0.35">
      <c r="B5">
        <v>3</v>
      </c>
      <c r="C5">
        <v>4358</v>
      </c>
      <c r="D5" s="25">
        <v>16.2</v>
      </c>
      <c r="E5">
        <v>18</v>
      </c>
      <c r="F5">
        <v>87.9</v>
      </c>
      <c r="J5" s="26" t="s">
        <v>251</v>
      </c>
    </row>
    <row r="6" spans="1:10" x14ac:dyDescent="0.35">
      <c r="B6">
        <v>4</v>
      </c>
      <c r="C6">
        <v>979</v>
      </c>
      <c r="D6" s="25">
        <v>3.6</v>
      </c>
      <c r="E6">
        <v>4.0999999999999996</v>
      </c>
      <c r="F6">
        <v>92</v>
      </c>
      <c r="J6" s="26" t="s">
        <v>252</v>
      </c>
    </row>
    <row r="7" spans="1:10" x14ac:dyDescent="0.35">
      <c r="B7">
        <v>5</v>
      </c>
      <c r="C7">
        <v>180</v>
      </c>
      <c r="D7" s="25">
        <v>0.7</v>
      </c>
      <c r="E7">
        <v>0.7</v>
      </c>
      <c r="F7">
        <v>92.7</v>
      </c>
      <c r="J7" s="26" t="s">
        <v>253</v>
      </c>
    </row>
    <row r="8" spans="1:10" x14ac:dyDescent="0.35">
      <c r="B8">
        <v>6</v>
      </c>
      <c r="C8">
        <v>1753</v>
      </c>
      <c r="D8" s="25">
        <v>6.5</v>
      </c>
      <c r="E8">
        <v>7.3</v>
      </c>
      <c r="F8">
        <v>100</v>
      </c>
      <c r="J8" s="26" t="s">
        <v>254</v>
      </c>
    </row>
    <row r="9" spans="1:10" x14ac:dyDescent="0.35">
      <c r="B9" t="s">
        <v>239</v>
      </c>
      <c r="C9">
        <v>24154</v>
      </c>
      <c r="D9">
        <v>89.5</v>
      </c>
      <c r="E9">
        <v>100</v>
      </c>
      <c r="J9" s="26" t="s">
        <v>255</v>
      </c>
    </row>
    <row r="10" spans="1:10" x14ac:dyDescent="0.35">
      <c r="A10" t="s">
        <v>286</v>
      </c>
      <c r="B10" t="s">
        <v>287</v>
      </c>
      <c r="C10">
        <v>2824</v>
      </c>
      <c r="D10" s="25">
        <v>10.5</v>
      </c>
      <c r="J10" s="26" t="s">
        <v>256</v>
      </c>
    </row>
    <row r="11" spans="1:10" x14ac:dyDescent="0.35">
      <c r="A11" t="s">
        <v>239</v>
      </c>
      <c r="C11" s="25">
        <v>26978</v>
      </c>
      <c r="D11">
        <v>100</v>
      </c>
      <c r="J11" s="26" t="s">
        <v>257</v>
      </c>
    </row>
    <row r="12" spans="1:10" x14ac:dyDescent="0.35">
      <c r="J12" s="26" t="s">
        <v>258</v>
      </c>
    </row>
    <row r="13" spans="1:10" x14ac:dyDescent="0.35">
      <c r="J13" s="26" t="s">
        <v>259</v>
      </c>
    </row>
    <row r="14" spans="1:10" x14ac:dyDescent="0.35">
      <c r="J14" s="26" t="s">
        <v>260</v>
      </c>
    </row>
    <row r="15" spans="1:10" x14ac:dyDescent="0.35">
      <c r="J15" s="26" t="s">
        <v>261</v>
      </c>
    </row>
    <row r="16" spans="1:10" x14ac:dyDescent="0.35">
      <c r="J16" s="26" t="s">
        <v>262</v>
      </c>
    </row>
    <row r="17" spans="10:10" x14ac:dyDescent="0.35">
      <c r="J17" s="26" t="s">
        <v>263</v>
      </c>
    </row>
    <row r="18" spans="10:10" x14ac:dyDescent="0.35">
      <c r="J18" s="26" t="s">
        <v>264</v>
      </c>
    </row>
    <row r="19" spans="10:10" x14ac:dyDescent="0.35">
      <c r="J19" s="26" t="s">
        <v>265</v>
      </c>
    </row>
    <row r="20" spans="10:10" x14ac:dyDescent="0.35">
      <c r="J20" s="26" t="s">
        <v>266</v>
      </c>
    </row>
    <row r="21" spans="10:10" x14ac:dyDescent="0.35">
      <c r="J21" s="26" t="s">
        <v>267</v>
      </c>
    </row>
    <row r="22" spans="10:10" x14ac:dyDescent="0.35">
      <c r="J22" s="26" t="s">
        <v>268</v>
      </c>
    </row>
    <row r="23" spans="10:10" x14ac:dyDescent="0.35">
      <c r="J23" s="26" t="s">
        <v>269</v>
      </c>
    </row>
    <row r="24" spans="10:10" x14ac:dyDescent="0.35">
      <c r="J24" s="26" t="s">
        <v>270</v>
      </c>
    </row>
    <row r="25" spans="10:10" x14ac:dyDescent="0.35">
      <c r="J25" s="26" t="s">
        <v>271</v>
      </c>
    </row>
    <row r="26" spans="10:10" x14ac:dyDescent="0.35">
      <c r="J26" s="26" t="s">
        <v>272</v>
      </c>
    </row>
    <row r="27" spans="10:10" x14ac:dyDescent="0.35">
      <c r="J27" s="26" t="s">
        <v>273</v>
      </c>
    </row>
    <row r="28" spans="10:10" x14ac:dyDescent="0.35">
      <c r="J28" s="26" t="s">
        <v>274</v>
      </c>
    </row>
    <row r="29" spans="10:10" x14ac:dyDescent="0.35">
      <c r="J29" s="26" t="s">
        <v>275</v>
      </c>
    </row>
    <row r="30" spans="10:10" x14ac:dyDescent="0.35">
      <c r="J30" s="26" t="s">
        <v>276</v>
      </c>
    </row>
    <row r="31" spans="10:10" x14ac:dyDescent="0.35">
      <c r="J31" s="26" t="s">
        <v>277</v>
      </c>
    </row>
    <row r="32" spans="10:10" x14ac:dyDescent="0.35">
      <c r="J32" s="26" t="s">
        <v>278</v>
      </c>
    </row>
    <row r="33" spans="10:10" x14ac:dyDescent="0.35">
      <c r="J33" s="26" t="s">
        <v>279</v>
      </c>
    </row>
    <row r="34" spans="10:10" x14ac:dyDescent="0.35">
      <c r="J34" s="26" t="s">
        <v>280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A7A3-B216-4628-893E-1EA4D5AC3619}">
  <dimension ref="A1:J34"/>
  <sheetViews>
    <sheetView topLeftCell="A25" workbookViewId="0">
      <selection activeCell="D6" sqref="D6"/>
    </sheetView>
  </sheetViews>
  <sheetFormatPr defaultRowHeight="14.5" x14ac:dyDescent="0.35"/>
  <sheetData>
    <row r="1" spans="1:10" x14ac:dyDescent="0.35">
      <c r="A1" s="28" t="s">
        <v>289</v>
      </c>
      <c r="J1" t="s">
        <v>291</v>
      </c>
    </row>
    <row r="2" spans="1:10" x14ac:dyDescent="0.35">
      <c r="C2" t="s">
        <v>281</v>
      </c>
      <c r="D2" t="s">
        <v>282</v>
      </c>
      <c r="E2" t="s">
        <v>283</v>
      </c>
      <c r="F2" t="s">
        <v>284</v>
      </c>
      <c r="J2" t="s">
        <v>301</v>
      </c>
    </row>
    <row r="3" spans="1:10" x14ac:dyDescent="0.35">
      <c r="A3" t="s">
        <v>285</v>
      </c>
      <c r="B3">
        <v>1</v>
      </c>
      <c r="C3">
        <v>9549</v>
      </c>
      <c r="D3" s="25">
        <v>35.299999999999997</v>
      </c>
      <c r="E3">
        <v>38.5</v>
      </c>
      <c r="F3">
        <v>38.5</v>
      </c>
      <c r="J3" t="s">
        <v>249</v>
      </c>
    </row>
    <row r="4" spans="1:10" x14ac:dyDescent="0.35">
      <c r="B4">
        <v>2</v>
      </c>
      <c r="C4">
        <v>7406</v>
      </c>
      <c r="D4" s="25">
        <v>27.4</v>
      </c>
      <c r="E4">
        <v>29.9</v>
      </c>
      <c r="F4">
        <v>68.400000000000006</v>
      </c>
      <c r="J4" s="26" t="s">
        <v>250</v>
      </c>
    </row>
    <row r="5" spans="1:10" x14ac:dyDescent="0.35">
      <c r="B5">
        <v>3</v>
      </c>
      <c r="C5">
        <v>4674</v>
      </c>
      <c r="D5" s="25">
        <v>17.3</v>
      </c>
      <c r="E5">
        <v>18.899999999999999</v>
      </c>
      <c r="F5">
        <v>87.3</v>
      </c>
      <c r="J5" s="26" t="s">
        <v>251</v>
      </c>
    </row>
    <row r="6" spans="1:10" x14ac:dyDescent="0.35">
      <c r="B6">
        <v>4</v>
      </c>
      <c r="C6">
        <v>990</v>
      </c>
      <c r="D6" s="25">
        <v>3.7</v>
      </c>
      <c r="E6">
        <v>4</v>
      </c>
      <c r="F6">
        <v>91.3</v>
      </c>
      <c r="J6" s="26" t="s">
        <v>252</v>
      </c>
    </row>
    <row r="7" spans="1:10" x14ac:dyDescent="0.35">
      <c r="B7">
        <v>5</v>
      </c>
      <c r="C7">
        <v>172</v>
      </c>
      <c r="D7" s="25">
        <v>0.6</v>
      </c>
      <c r="E7">
        <v>0.7</v>
      </c>
      <c r="F7">
        <v>92</v>
      </c>
      <c r="J7" s="26" t="s">
        <v>253</v>
      </c>
    </row>
    <row r="8" spans="1:10" x14ac:dyDescent="0.35">
      <c r="B8">
        <v>6</v>
      </c>
      <c r="C8">
        <v>1991</v>
      </c>
      <c r="D8" s="25">
        <v>7.4</v>
      </c>
      <c r="E8">
        <v>8</v>
      </c>
      <c r="F8">
        <v>100</v>
      </c>
      <c r="J8" s="26" t="s">
        <v>254</v>
      </c>
    </row>
    <row r="9" spans="1:10" x14ac:dyDescent="0.35">
      <c r="B9" t="s">
        <v>239</v>
      </c>
      <c r="C9">
        <v>24782</v>
      </c>
      <c r="D9">
        <v>91.5</v>
      </c>
      <c r="E9">
        <v>100</v>
      </c>
      <c r="J9" s="26" t="s">
        <v>255</v>
      </c>
    </row>
    <row r="10" spans="1:10" x14ac:dyDescent="0.35">
      <c r="A10" t="s">
        <v>286</v>
      </c>
      <c r="B10" t="s">
        <v>287</v>
      </c>
      <c r="C10">
        <v>2298</v>
      </c>
      <c r="D10" s="25">
        <v>8.5</v>
      </c>
      <c r="J10" s="26" t="s">
        <v>256</v>
      </c>
    </row>
    <row r="11" spans="1:10" x14ac:dyDescent="0.35">
      <c r="A11" t="s">
        <v>239</v>
      </c>
      <c r="C11" s="25">
        <v>27080</v>
      </c>
      <c r="D11">
        <v>100</v>
      </c>
      <c r="J11" s="26" t="s">
        <v>257</v>
      </c>
    </row>
    <row r="12" spans="1:10" x14ac:dyDescent="0.35">
      <c r="J12" s="26" t="s">
        <v>258</v>
      </c>
    </row>
    <row r="13" spans="1:10" x14ac:dyDescent="0.35">
      <c r="J13" s="26" t="s">
        <v>259</v>
      </c>
    </row>
    <row r="14" spans="1:10" x14ac:dyDescent="0.35">
      <c r="J14" s="26" t="s">
        <v>260</v>
      </c>
    </row>
    <row r="15" spans="1:10" x14ac:dyDescent="0.35">
      <c r="J15" s="26" t="s">
        <v>261</v>
      </c>
    </row>
    <row r="16" spans="1:10" x14ac:dyDescent="0.35">
      <c r="J16" s="26" t="s">
        <v>262</v>
      </c>
    </row>
    <row r="17" spans="10:10" x14ac:dyDescent="0.35">
      <c r="J17" s="26" t="s">
        <v>263</v>
      </c>
    </row>
    <row r="18" spans="10:10" x14ac:dyDescent="0.35">
      <c r="J18" s="26" t="s">
        <v>264</v>
      </c>
    </row>
    <row r="19" spans="10:10" x14ac:dyDescent="0.35">
      <c r="J19" s="26" t="s">
        <v>265</v>
      </c>
    </row>
    <row r="20" spans="10:10" x14ac:dyDescent="0.35">
      <c r="J20" s="26" t="s">
        <v>266</v>
      </c>
    </row>
    <row r="21" spans="10:10" x14ac:dyDescent="0.35">
      <c r="J21" s="26" t="s">
        <v>267</v>
      </c>
    </row>
    <row r="22" spans="10:10" x14ac:dyDescent="0.35">
      <c r="J22" s="26" t="s">
        <v>268</v>
      </c>
    </row>
    <row r="23" spans="10:10" x14ac:dyDescent="0.35">
      <c r="J23" s="26" t="s">
        <v>269</v>
      </c>
    </row>
    <row r="24" spans="10:10" x14ac:dyDescent="0.35">
      <c r="J24" s="26" t="s">
        <v>270</v>
      </c>
    </row>
    <row r="25" spans="10:10" x14ac:dyDescent="0.35">
      <c r="J25" s="26" t="s">
        <v>271</v>
      </c>
    </row>
    <row r="26" spans="10:10" x14ac:dyDescent="0.35">
      <c r="J26" s="26" t="s">
        <v>272</v>
      </c>
    </row>
    <row r="27" spans="10:10" x14ac:dyDescent="0.35">
      <c r="J27" s="26" t="s">
        <v>273</v>
      </c>
    </row>
    <row r="28" spans="10:10" x14ac:dyDescent="0.35">
      <c r="J28" s="26" t="s">
        <v>274</v>
      </c>
    </row>
    <row r="29" spans="10:10" x14ac:dyDescent="0.35">
      <c r="J29" s="26" t="s">
        <v>275</v>
      </c>
    </row>
    <row r="30" spans="10:10" x14ac:dyDescent="0.35">
      <c r="J30" s="26" t="s">
        <v>276</v>
      </c>
    </row>
    <row r="31" spans="10:10" x14ac:dyDescent="0.35">
      <c r="J31" s="26" t="s">
        <v>277</v>
      </c>
    </row>
    <row r="32" spans="10:10" x14ac:dyDescent="0.35">
      <c r="J32" s="26" t="s">
        <v>278</v>
      </c>
    </row>
    <row r="33" spans="10:10" x14ac:dyDescent="0.35">
      <c r="J33" s="26" t="s">
        <v>279</v>
      </c>
    </row>
    <row r="34" spans="10:10" x14ac:dyDescent="0.35">
      <c r="J34" s="26" t="s">
        <v>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36E8-14B5-4825-A029-C0A778127BE9}">
  <dimension ref="A1:H4"/>
  <sheetViews>
    <sheetView workbookViewId="0">
      <selection activeCell="F3" sqref="F3"/>
    </sheetView>
  </sheetViews>
  <sheetFormatPr defaultRowHeight="14.5" x14ac:dyDescent="0.35"/>
  <cols>
    <col min="1" max="2" width="16.26953125" customWidth="1"/>
    <col min="3" max="3" width="16.54296875" customWidth="1"/>
    <col min="4" max="4" width="13.6328125" customWidth="1"/>
    <col min="5" max="5" width="27.6328125" customWidth="1"/>
    <col min="6" max="6" width="14.1796875" customWidth="1"/>
    <col min="7" max="7" width="15" customWidth="1"/>
    <col min="8" max="8" width="13.90625" customWidth="1"/>
  </cols>
  <sheetData>
    <row r="1" spans="1:8" s="3" customFormat="1" ht="51.5" customHeight="1" x14ac:dyDescent="0.35">
      <c r="A1" s="3" t="s">
        <v>339</v>
      </c>
      <c r="B1" s="3" t="s">
        <v>356</v>
      </c>
      <c r="C1" s="3" t="s">
        <v>7</v>
      </c>
      <c r="D1" s="2" t="s">
        <v>6</v>
      </c>
      <c r="E1" s="3" t="s">
        <v>353</v>
      </c>
      <c r="F1" s="3" t="s">
        <v>344</v>
      </c>
      <c r="G1" s="3" t="s">
        <v>191</v>
      </c>
      <c r="H1" s="3" t="s">
        <v>193</v>
      </c>
    </row>
    <row r="2" spans="1:8" x14ac:dyDescent="0.35">
      <c r="A2" t="s">
        <v>335</v>
      </c>
      <c r="B2" t="s">
        <v>335</v>
      </c>
      <c r="C2" t="s">
        <v>340</v>
      </c>
      <c r="D2" t="s">
        <v>352</v>
      </c>
      <c r="E2" t="s">
        <v>354</v>
      </c>
      <c r="F2" t="s">
        <v>345</v>
      </c>
      <c r="G2" t="s">
        <v>348</v>
      </c>
      <c r="H2" t="s">
        <v>350</v>
      </c>
    </row>
    <row r="3" spans="1:8" x14ac:dyDescent="0.35">
      <c r="A3" t="s">
        <v>336</v>
      </c>
      <c r="B3" t="s">
        <v>336</v>
      </c>
      <c r="C3" t="s">
        <v>341</v>
      </c>
      <c r="D3" t="s">
        <v>342</v>
      </c>
      <c r="E3" t="s">
        <v>355</v>
      </c>
      <c r="F3" t="s">
        <v>346</v>
      </c>
      <c r="G3" t="s">
        <v>349</v>
      </c>
      <c r="H3" t="s">
        <v>351</v>
      </c>
    </row>
    <row r="4" spans="1:8" x14ac:dyDescent="0.35">
      <c r="A4" t="s">
        <v>337</v>
      </c>
      <c r="B4" t="s">
        <v>357</v>
      </c>
      <c r="D4" t="s">
        <v>343</v>
      </c>
      <c r="F4" t="s">
        <v>347</v>
      </c>
    </row>
  </sheetData>
  <phoneticPr fontId="3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5278-6387-4C12-9AEF-8B8F2D59CEB6}">
  <dimension ref="A1:K1000"/>
  <sheetViews>
    <sheetView topLeftCell="A5" workbookViewId="0">
      <selection activeCell="D15" sqref="D15"/>
    </sheetView>
  </sheetViews>
  <sheetFormatPr defaultRowHeight="14.5" x14ac:dyDescent="0.35"/>
  <cols>
    <col min="1" max="1" width="26.08984375" style="25" customWidth="1"/>
    <col min="2" max="3" width="10.6328125" bestFit="1" customWidth="1"/>
    <col min="4" max="4" width="10.6328125" customWidth="1"/>
    <col min="5" max="5" width="10.6328125" bestFit="1" customWidth="1"/>
    <col min="6" max="6" width="12.26953125" bestFit="1" customWidth="1"/>
    <col min="7" max="7" width="12.26953125" customWidth="1"/>
    <col min="8" max="8" width="9.81640625" bestFit="1" customWidth="1"/>
    <col min="9" max="9" width="14.81640625" customWidth="1"/>
    <col min="10" max="10" width="15.26953125" customWidth="1"/>
  </cols>
  <sheetData>
    <row r="1" spans="1:11" s="23" customFormat="1" x14ac:dyDescent="0.35">
      <c r="A1" s="21"/>
      <c r="B1" s="83">
        <v>2000</v>
      </c>
      <c r="C1" s="83"/>
      <c r="D1" s="73"/>
      <c r="E1" s="84">
        <v>2010</v>
      </c>
      <c r="F1" s="84"/>
      <c r="G1" s="74"/>
      <c r="H1" s="84">
        <v>2020</v>
      </c>
      <c r="I1" s="84"/>
    </row>
    <row r="2" spans="1:11" s="23" customFormat="1" x14ac:dyDescent="0.35">
      <c r="A2" s="21" t="s">
        <v>225</v>
      </c>
      <c r="B2" s="23" t="s">
        <v>235</v>
      </c>
      <c r="C2" s="23" t="s">
        <v>234</v>
      </c>
      <c r="D2" s="23" t="s">
        <v>391</v>
      </c>
      <c r="E2" s="23" t="s">
        <v>235</v>
      </c>
      <c r="F2" s="21" t="s">
        <v>234</v>
      </c>
      <c r="G2" s="21" t="s">
        <v>391</v>
      </c>
      <c r="H2" s="23" t="s">
        <v>235</v>
      </c>
      <c r="I2" s="21" t="s">
        <v>234</v>
      </c>
      <c r="J2" s="23" t="s">
        <v>391</v>
      </c>
    </row>
    <row r="3" spans="1:11" s="20" customFormat="1" x14ac:dyDescent="0.35">
      <c r="A3" s="21" t="s">
        <v>226</v>
      </c>
      <c r="C3" s="20">
        <v>281421906</v>
      </c>
      <c r="F3" s="22">
        <v>308745538</v>
      </c>
      <c r="G3" s="22"/>
      <c r="I3" s="19">
        <v>331449281</v>
      </c>
    </row>
    <row r="4" spans="1:11" s="20" customFormat="1" x14ac:dyDescent="0.35">
      <c r="A4" s="21"/>
      <c r="F4" s="22"/>
      <c r="G4" s="22"/>
      <c r="I4" s="22"/>
    </row>
    <row r="5" spans="1:11" s="20" customFormat="1" x14ac:dyDescent="0.35">
      <c r="A5" s="21" t="s">
        <v>195</v>
      </c>
      <c r="B5" s="20">
        <v>246116088</v>
      </c>
      <c r="C5" s="20">
        <f>(B5/C3)*100</f>
        <v>87.454488351024111</v>
      </c>
      <c r="E5" s="20">
        <v>258267944</v>
      </c>
      <c r="F5" s="19">
        <f>(E5/F3)*100</f>
        <v>83.650745423890143</v>
      </c>
      <c r="G5" s="19"/>
      <c r="H5" s="20">
        <v>269369237</v>
      </c>
      <c r="I5" s="19">
        <f>(H5/I3)*100</f>
        <v>81.270122592300936</v>
      </c>
    </row>
    <row r="6" spans="1:11" s="20" customFormat="1" x14ac:dyDescent="0.35">
      <c r="A6" s="21" t="s">
        <v>194</v>
      </c>
      <c r="B6" s="20">
        <v>35305818</v>
      </c>
      <c r="C6" s="20">
        <f>(B6/C3)*100</f>
        <v>12.545511648975896</v>
      </c>
      <c r="D6" s="20">
        <v>17.2</v>
      </c>
      <c r="E6" s="20">
        <v>50477594</v>
      </c>
      <c r="F6" s="19">
        <f>(E6/F3)*100</f>
        <v>16.34925457610986</v>
      </c>
      <c r="G6" s="19">
        <v>23.2</v>
      </c>
      <c r="H6" s="20">
        <v>62080044</v>
      </c>
      <c r="I6" s="19">
        <f>(H6/I3)*100</f>
        <v>18.729877407699071</v>
      </c>
      <c r="J6" s="19">
        <v>25.7</v>
      </c>
    </row>
    <row r="7" spans="1:11" s="20" customFormat="1" x14ac:dyDescent="0.35">
      <c r="A7" s="21"/>
      <c r="F7" s="19"/>
      <c r="G7" s="19"/>
      <c r="I7" s="19"/>
      <c r="J7" s="22"/>
    </row>
    <row r="8" spans="1:11" s="20" customFormat="1" x14ac:dyDescent="0.35">
      <c r="A8" s="21" t="s">
        <v>227</v>
      </c>
      <c r="B8" s="20">
        <v>211460626</v>
      </c>
      <c r="C8" s="20">
        <f>(B8/C3)*100</f>
        <v>75.140073139864242</v>
      </c>
      <c r="D8" s="20">
        <v>61.2</v>
      </c>
      <c r="E8" s="20">
        <v>223553265</v>
      </c>
      <c r="F8" s="19">
        <f>(E8/F3)*100</f>
        <v>72.406962201993025</v>
      </c>
      <c r="G8" s="19">
        <v>53.7</v>
      </c>
      <c r="H8" s="20">
        <v>204227273</v>
      </c>
      <c r="I8" s="19">
        <f>(H8/I3)*100</f>
        <v>61.616447736388359</v>
      </c>
      <c r="J8" s="19">
        <v>49.5</v>
      </c>
    </row>
    <row r="9" spans="1:11" s="20" customFormat="1" ht="29" x14ac:dyDescent="0.35">
      <c r="A9" s="21" t="s">
        <v>228</v>
      </c>
      <c r="B9" s="20">
        <v>34658190</v>
      </c>
      <c r="C9" s="20">
        <f>(B9/C3)*100</f>
        <v>12.315384574220033</v>
      </c>
      <c r="D9" s="20">
        <v>14.8</v>
      </c>
      <c r="E9" s="20">
        <v>38929319</v>
      </c>
      <c r="F9" s="19">
        <f>(E9/F3)*100</f>
        <v>12.608868536911455</v>
      </c>
      <c r="G9" s="19">
        <v>14.1</v>
      </c>
      <c r="H9" s="20">
        <v>41104200</v>
      </c>
      <c r="I9" s="19">
        <f>(H9/I3)*100</f>
        <v>12.401354402093272</v>
      </c>
      <c r="J9" s="19">
        <v>13.7</v>
      </c>
    </row>
    <row r="10" spans="1:11" s="20" customFormat="1" ht="29" x14ac:dyDescent="0.35">
      <c r="A10" s="21" t="s">
        <v>229</v>
      </c>
      <c r="B10" s="20">
        <v>2475956</v>
      </c>
      <c r="C10" s="20">
        <f>(B10/C3)*100</f>
        <v>0.87980215726347899</v>
      </c>
      <c r="D10" s="20">
        <v>1</v>
      </c>
      <c r="E10" s="20">
        <v>2932248</v>
      </c>
      <c r="F10" s="19">
        <f>(E10/F3)*100</f>
        <v>0.94972967674110975</v>
      </c>
      <c r="G10" s="19">
        <v>0.9</v>
      </c>
      <c r="H10" s="20">
        <v>3727135</v>
      </c>
      <c r="I10" s="19">
        <f>(H10/I3)*100</f>
        <v>1.1244963298019646</v>
      </c>
      <c r="J10" s="19">
        <v>0.8</v>
      </c>
    </row>
    <row r="11" spans="1:11" s="35" customFormat="1" ht="43.5" x14ac:dyDescent="0.35">
      <c r="A11" s="34" t="s">
        <v>230</v>
      </c>
      <c r="B11" s="35">
        <v>10242998</v>
      </c>
      <c r="C11" s="35">
        <f>(B11/C3)*100</f>
        <v>3.6397301637208015</v>
      </c>
      <c r="D11" s="35">
        <v>3.5</v>
      </c>
      <c r="E11" s="35">
        <v>14674252</v>
      </c>
      <c r="F11" s="36">
        <f>(E11/F3)*100</f>
        <v>4.7528628575678393</v>
      </c>
      <c r="G11" s="36">
        <v>4.4000000000000004</v>
      </c>
      <c r="H11" s="35">
        <v>19886049</v>
      </c>
      <c r="I11" s="36">
        <f>(H11/I3)*100</f>
        <v>5.9997260938393771</v>
      </c>
      <c r="J11" s="35">
        <v>5.4</v>
      </c>
      <c r="K11" s="36" t="s">
        <v>330</v>
      </c>
    </row>
    <row r="12" spans="1:11" s="35" customFormat="1" ht="29" x14ac:dyDescent="0.35">
      <c r="A12" s="34" t="s">
        <v>231</v>
      </c>
      <c r="B12" s="35">
        <v>398835</v>
      </c>
      <c r="C12" s="35">
        <f>(B12/C3)*100</f>
        <v>0.14172137687106703</v>
      </c>
      <c r="D12" s="35">
        <v>0.2</v>
      </c>
      <c r="E12" s="35">
        <v>540013</v>
      </c>
      <c r="F12" s="36">
        <f>(E12/F3)*100</f>
        <v>0.1749055236548876</v>
      </c>
      <c r="G12" s="36">
        <v>0.2</v>
      </c>
      <c r="H12" s="35">
        <v>689966</v>
      </c>
      <c r="I12" s="36">
        <f>(H12/I3)*100</f>
        <v>0.20816638911339197</v>
      </c>
      <c r="J12" s="36">
        <v>0.2</v>
      </c>
    </row>
    <row r="13" spans="1:11" s="20" customFormat="1" x14ac:dyDescent="0.35">
      <c r="A13" s="21" t="s">
        <v>232</v>
      </c>
      <c r="B13" s="20">
        <v>15359073</v>
      </c>
      <c r="C13" s="20">
        <f>(B13/C3)*100</f>
        <v>5.4576678902885405</v>
      </c>
      <c r="E13" s="20">
        <v>19107368</v>
      </c>
      <c r="F13" s="19">
        <f>(E13/F3)*100</f>
        <v>6.1887106527188092</v>
      </c>
      <c r="G13" s="19"/>
      <c r="H13" s="20">
        <v>27915715</v>
      </c>
      <c r="I13" s="19">
        <f>(H13/I3)*100</f>
        <v>8.4223187679806735</v>
      </c>
      <c r="J13" s="19"/>
    </row>
    <row r="14" spans="1:11" s="20" customFormat="1" ht="29" x14ac:dyDescent="0.35">
      <c r="A14" s="21" t="s">
        <v>233</v>
      </c>
      <c r="B14" s="20">
        <v>6826228</v>
      </c>
      <c r="C14" s="20">
        <f>(B14/C3)*100</f>
        <v>2.4256206977718362</v>
      </c>
      <c r="D14" s="20">
        <v>2.2000000000000002</v>
      </c>
      <c r="E14" s="20">
        <v>9009073</v>
      </c>
      <c r="F14" s="19">
        <f>(E14/F3)*100</f>
        <v>2.9179605504128774</v>
      </c>
      <c r="G14" s="19">
        <v>3.7</v>
      </c>
      <c r="H14" s="20">
        <v>33848943</v>
      </c>
      <c r="I14" s="19">
        <f>(H14/I3)*100</f>
        <v>10.212405016500851</v>
      </c>
      <c r="J14" s="19">
        <v>4.5999999999999996</v>
      </c>
    </row>
    <row r="15" spans="1:11" s="20" customFormat="1" x14ac:dyDescent="0.35">
      <c r="A15" s="21"/>
      <c r="F15" s="22"/>
      <c r="G15" s="22"/>
      <c r="I15" s="22"/>
    </row>
    <row r="16" spans="1:11" s="20" customFormat="1" x14ac:dyDescent="0.35">
      <c r="A16" s="21"/>
      <c r="F16" s="22"/>
      <c r="G16" s="22"/>
      <c r="I16" s="22"/>
    </row>
    <row r="17" spans="1:10" s="20" customFormat="1" x14ac:dyDescent="0.35">
      <c r="A17" s="21"/>
      <c r="F17" s="22"/>
      <c r="G17" s="22"/>
      <c r="I17" s="22"/>
    </row>
    <row r="18" spans="1:10" s="20" customFormat="1" x14ac:dyDescent="0.35">
      <c r="A18" s="21"/>
      <c r="F18" s="22"/>
      <c r="G18" s="22"/>
      <c r="I18" s="22"/>
      <c r="J18" s="20" t="s">
        <v>236</v>
      </c>
    </row>
    <row r="19" spans="1:10" x14ac:dyDescent="0.35">
      <c r="A19" s="24"/>
      <c r="F19" s="18"/>
      <c r="G19" s="18"/>
      <c r="I19" s="18"/>
      <c r="J19" t="s">
        <v>237</v>
      </c>
    </row>
    <row r="20" spans="1:10" x14ac:dyDescent="0.35">
      <c r="A20" s="24"/>
      <c r="F20" s="18"/>
      <c r="G20" s="18"/>
      <c r="I20" s="18"/>
    </row>
    <row r="21" spans="1:10" x14ac:dyDescent="0.35">
      <c r="A21" s="24"/>
      <c r="F21" s="18"/>
      <c r="G21" s="18"/>
      <c r="I21" s="18"/>
      <c r="J21" t="s">
        <v>392</v>
      </c>
    </row>
    <row r="22" spans="1:10" x14ac:dyDescent="0.35">
      <c r="A22" s="24"/>
      <c r="F22" s="18"/>
      <c r="G22" s="18"/>
      <c r="I22" s="18"/>
    </row>
    <row r="23" spans="1:10" x14ac:dyDescent="0.35">
      <c r="A23" s="24"/>
      <c r="F23" s="18"/>
      <c r="G23" s="18"/>
      <c r="I23" s="18"/>
    </row>
    <row r="24" spans="1:10" x14ac:dyDescent="0.35">
      <c r="A24" s="24"/>
      <c r="F24" s="18"/>
      <c r="G24" s="18"/>
      <c r="I24" s="18"/>
    </row>
    <row r="25" spans="1:10" x14ac:dyDescent="0.35">
      <c r="A25" s="24"/>
      <c r="F25" s="18"/>
      <c r="G25" s="18"/>
      <c r="I25" s="18"/>
    </row>
    <row r="26" spans="1:10" x14ac:dyDescent="0.35">
      <c r="A26" s="24"/>
      <c r="F26" s="18"/>
      <c r="G26" s="18"/>
      <c r="I26" s="18"/>
    </row>
    <row r="27" spans="1:10" x14ac:dyDescent="0.35">
      <c r="A27" s="24"/>
      <c r="F27" s="18"/>
      <c r="G27" s="18"/>
      <c r="I27" s="18"/>
    </row>
    <row r="28" spans="1:10" x14ac:dyDescent="0.35">
      <c r="A28" s="24"/>
      <c r="F28" s="18"/>
      <c r="G28" s="18"/>
      <c r="I28" s="18"/>
    </row>
    <row r="29" spans="1:10" x14ac:dyDescent="0.35">
      <c r="A29" s="24"/>
      <c r="F29" s="18"/>
      <c r="G29" s="18"/>
      <c r="I29" s="18"/>
    </row>
    <row r="30" spans="1:10" x14ac:dyDescent="0.35">
      <c r="A30" s="24"/>
      <c r="F30" s="18"/>
      <c r="G30" s="18"/>
      <c r="I30" s="18"/>
    </row>
    <row r="31" spans="1:10" x14ac:dyDescent="0.35">
      <c r="A31" s="24"/>
      <c r="F31" s="18"/>
      <c r="G31" s="18"/>
      <c r="I31" s="18"/>
    </row>
    <row r="32" spans="1:10" x14ac:dyDescent="0.35">
      <c r="A32" s="24"/>
      <c r="F32" s="18"/>
      <c r="G32" s="18"/>
      <c r="I32" s="18"/>
    </row>
    <row r="33" spans="1:9" x14ac:dyDescent="0.35">
      <c r="A33" s="24"/>
      <c r="F33" s="18"/>
      <c r="G33" s="18"/>
      <c r="I33" s="18"/>
    </row>
    <row r="34" spans="1:9" x14ac:dyDescent="0.35">
      <c r="A34" s="24"/>
      <c r="F34" s="18"/>
      <c r="G34" s="18"/>
      <c r="I34" s="18"/>
    </row>
    <row r="35" spans="1:9" x14ac:dyDescent="0.35">
      <c r="A35" s="24"/>
      <c r="F35" s="18"/>
      <c r="G35" s="18"/>
      <c r="I35" s="18"/>
    </row>
    <row r="36" spans="1:9" x14ac:dyDescent="0.35">
      <c r="A36" s="24"/>
      <c r="F36" s="18"/>
      <c r="G36" s="18"/>
      <c r="I36" s="18"/>
    </row>
    <row r="37" spans="1:9" x14ac:dyDescent="0.35">
      <c r="A37" s="24"/>
      <c r="F37" s="18"/>
      <c r="G37" s="18"/>
      <c r="I37" s="18"/>
    </row>
    <row r="38" spans="1:9" x14ac:dyDescent="0.35">
      <c r="A38" s="24"/>
      <c r="F38" s="18"/>
      <c r="G38" s="18"/>
      <c r="I38" s="18"/>
    </row>
    <row r="39" spans="1:9" x14ac:dyDescent="0.35">
      <c r="A39" s="24"/>
      <c r="F39" s="18"/>
      <c r="G39" s="18"/>
      <c r="I39" s="18"/>
    </row>
    <row r="40" spans="1:9" x14ac:dyDescent="0.35">
      <c r="A40" s="24"/>
      <c r="F40" s="18"/>
      <c r="G40" s="18"/>
      <c r="I40" s="18"/>
    </row>
    <row r="41" spans="1:9" x14ac:dyDescent="0.35">
      <c r="A41" s="24"/>
      <c r="F41" s="18"/>
      <c r="G41" s="18"/>
      <c r="I41" s="18"/>
    </row>
    <row r="42" spans="1:9" x14ac:dyDescent="0.35">
      <c r="A42" s="24"/>
      <c r="F42" s="18"/>
      <c r="G42" s="18"/>
      <c r="I42" s="18"/>
    </row>
    <row r="43" spans="1:9" x14ac:dyDescent="0.35">
      <c r="A43" s="24"/>
      <c r="F43" s="18"/>
      <c r="G43" s="18"/>
      <c r="I43" s="18"/>
    </row>
    <row r="44" spans="1:9" x14ac:dyDescent="0.35">
      <c r="A44" s="24"/>
      <c r="F44" s="18"/>
      <c r="G44" s="18"/>
      <c r="I44" s="18"/>
    </row>
    <row r="45" spans="1:9" x14ac:dyDescent="0.35">
      <c r="A45" s="24"/>
      <c r="F45" s="18"/>
      <c r="G45" s="18"/>
      <c r="I45" s="18"/>
    </row>
    <row r="46" spans="1:9" x14ac:dyDescent="0.35">
      <c r="A46" s="24"/>
      <c r="F46" s="18"/>
      <c r="G46" s="18"/>
      <c r="I46" s="18"/>
    </row>
    <row r="47" spans="1:9" x14ac:dyDescent="0.35">
      <c r="A47" s="24"/>
      <c r="F47" s="18"/>
      <c r="G47" s="18"/>
      <c r="I47" s="18"/>
    </row>
    <row r="48" spans="1:9" x14ac:dyDescent="0.35">
      <c r="A48" s="24"/>
      <c r="F48" s="18"/>
      <c r="G48" s="18"/>
      <c r="I48" s="18"/>
    </row>
    <row r="49" spans="1:9" x14ac:dyDescent="0.35">
      <c r="A49" s="24"/>
      <c r="F49" s="18"/>
      <c r="G49" s="18"/>
      <c r="I49" s="18"/>
    </row>
    <row r="50" spans="1:9" x14ac:dyDescent="0.35">
      <c r="A50" s="24"/>
      <c r="F50" s="18"/>
      <c r="G50" s="18"/>
      <c r="I50" s="18"/>
    </row>
    <row r="51" spans="1:9" x14ac:dyDescent="0.35">
      <c r="A51" s="24"/>
      <c r="F51" s="18"/>
      <c r="G51" s="18"/>
      <c r="I51" s="18"/>
    </row>
    <row r="52" spans="1:9" x14ac:dyDescent="0.35">
      <c r="A52" s="24"/>
      <c r="F52" s="18"/>
      <c r="G52" s="18"/>
      <c r="I52" s="18"/>
    </row>
    <row r="53" spans="1:9" x14ac:dyDescent="0.35">
      <c r="A53" s="24"/>
      <c r="F53" s="18"/>
      <c r="G53" s="18"/>
      <c r="I53" s="18"/>
    </row>
    <row r="54" spans="1:9" x14ac:dyDescent="0.35">
      <c r="A54" s="24"/>
      <c r="F54" s="18"/>
      <c r="G54" s="18"/>
      <c r="I54" s="18"/>
    </row>
    <row r="55" spans="1:9" x14ac:dyDescent="0.35">
      <c r="A55" s="24"/>
      <c r="F55" s="18"/>
      <c r="G55" s="18"/>
      <c r="I55" s="18"/>
    </row>
    <row r="56" spans="1:9" x14ac:dyDescent="0.35">
      <c r="A56" s="24"/>
      <c r="F56" s="18"/>
      <c r="G56" s="18"/>
      <c r="I56" s="18"/>
    </row>
    <row r="57" spans="1:9" x14ac:dyDescent="0.35">
      <c r="A57" s="24"/>
      <c r="F57" s="18"/>
      <c r="G57" s="18"/>
      <c r="I57" s="18"/>
    </row>
    <row r="58" spans="1:9" x14ac:dyDescent="0.35">
      <c r="A58" s="24"/>
      <c r="F58" s="18"/>
      <c r="G58" s="18"/>
      <c r="I58" s="18"/>
    </row>
    <row r="59" spans="1:9" x14ac:dyDescent="0.35">
      <c r="A59" s="24"/>
      <c r="F59" s="18"/>
      <c r="G59" s="18"/>
      <c r="I59" s="18"/>
    </row>
    <row r="60" spans="1:9" x14ac:dyDescent="0.35">
      <c r="A60" s="24"/>
      <c r="F60" s="18"/>
      <c r="G60" s="18"/>
      <c r="I60" s="18"/>
    </row>
    <row r="61" spans="1:9" x14ac:dyDescent="0.35">
      <c r="A61" s="24"/>
      <c r="F61" s="18"/>
      <c r="G61" s="18"/>
      <c r="I61" s="18"/>
    </row>
    <row r="62" spans="1:9" x14ac:dyDescent="0.35">
      <c r="A62" s="24"/>
      <c r="F62" s="18"/>
      <c r="G62" s="18"/>
      <c r="I62" s="18"/>
    </row>
    <row r="63" spans="1:9" x14ac:dyDescent="0.35">
      <c r="A63" s="24"/>
      <c r="F63" s="18"/>
      <c r="G63" s="18"/>
      <c r="I63" s="18"/>
    </row>
    <row r="64" spans="1:9" x14ac:dyDescent="0.35">
      <c r="A64" s="24"/>
      <c r="F64" s="18"/>
      <c r="G64" s="18"/>
      <c r="I64" s="18"/>
    </row>
    <row r="65" spans="1:9" x14ac:dyDescent="0.35">
      <c r="A65" s="24"/>
      <c r="F65" s="18"/>
      <c r="G65" s="18"/>
      <c r="I65" s="18"/>
    </row>
    <row r="66" spans="1:9" x14ac:dyDescent="0.35">
      <c r="A66" s="24"/>
      <c r="F66" s="18"/>
      <c r="G66" s="18"/>
      <c r="I66" s="18"/>
    </row>
    <row r="67" spans="1:9" x14ac:dyDescent="0.35">
      <c r="A67" s="24"/>
      <c r="F67" s="18"/>
      <c r="G67" s="18"/>
      <c r="I67" s="18"/>
    </row>
    <row r="68" spans="1:9" x14ac:dyDescent="0.35">
      <c r="A68" s="24"/>
      <c r="F68" s="18"/>
      <c r="G68" s="18"/>
      <c r="I68" s="18"/>
    </row>
    <row r="69" spans="1:9" x14ac:dyDescent="0.35">
      <c r="A69" s="24"/>
      <c r="F69" s="18"/>
      <c r="G69" s="18"/>
      <c r="I69" s="18"/>
    </row>
    <row r="70" spans="1:9" x14ac:dyDescent="0.35">
      <c r="A70" s="24"/>
      <c r="F70" s="18"/>
      <c r="G70" s="18"/>
      <c r="I70" s="18"/>
    </row>
    <row r="71" spans="1:9" x14ac:dyDescent="0.35">
      <c r="A71" s="24"/>
      <c r="F71" s="18"/>
      <c r="G71" s="18"/>
      <c r="I71" s="18"/>
    </row>
    <row r="72" spans="1:9" x14ac:dyDescent="0.35">
      <c r="A72" s="24"/>
      <c r="F72" s="18"/>
      <c r="G72" s="18"/>
      <c r="I72" s="18"/>
    </row>
    <row r="73" spans="1:9" x14ac:dyDescent="0.35">
      <c r="A73" s="24"/>
      <c r="F73" s="18"/>
      <c r="G73" s="18"/>
      <c r="I73" s="18"/>
    </row>
    <row r="74" spans="1:9" x14ac:dyDescent="0.35">
      <c r="A74" s="24"/>
      <c r="F74" s="18"/>
      <c r="G74" s="18"/>
      <c r="I74" s="18"/>
    </row>
    <row r="75" spans="1:9" x14ac:dyDescent="0.35">
      <c r="A75" s="24"/>
      <c r="F75" s="18"/>
      <c r="G75" s="18"/>
      <c r="I75" s="18"/>
    </row>
    <row r="76" spans="1:9" x14ac:dyDescent="0.35">
      <c r="A76" s="24"/>
      <c r="F76" s="18"/>
      <c r="G76" s="18"/>
      <c r="I76" s="18"/>
    </row>
    <row r="77" spans="1:9" x14ac:dyDescent="0.35">
      <c r="A77" s="24"/>
      <c r="F77" s="18"/>
      <c r="G77" s="18"/>
      <c r="I77" s="18"/>
    </row>
    <row r="78" spans="1:9" x14ac:dyDescent="0.35">
      <c r="A78" s="24"/>
      <c r="F78" s="18"/>
      <c r="G78" s="18"/>
      <c r="I78" s="18"/>
    </row>
    <row r="79" spans="1:9" x14ac:dyDescent="0.35">
      <c r="A79" s="24"/>
      <c r="F79" s="18"/>
      <c r="G79" s="18"/>
      <c r="I79" s="18"/>
    </row>
    <row r="80" spans="1:9" x14ac:dyDescent="0.35">
      <c r="A80" s="24"/>
      <c r="F80" s="18"/>
      <c r="G80" s="18"/>
      <c r="I80" s="18"/>
    </row>
    <row r="81" spans="1:9" x14ac:dyDescent="0.35">
      <c r="A81" s="24"/>
      <c r="F81" s="18"/>
      <c r="G81" s="18"/>
      <c r="I81" s="18"/>
    </row>
    <row r="82" spans="1:9" x14ac:dyDescent="0.35">
      <c r="A82" s="24"/>
      <c r="F82" s="18"/>
      <c r="G82" s="18"/>
      <c r="I82" s="18"/>
    </row>
    <row r="83" spans="1:9" x14ac:dyDescent="0.35">
      <c r="A83" s="24"/>
      <c r="F83" s="18"/>
      <c r="G83" s="18"/>
      <c r="I83" s="18"/>
    </row>
    <row r="84" spans="1:9" x14ac:dyDescent="0.35">
      <c r="A84" s="24"/>
      <c r="F84" s="18"/>
      <c r="G84" s="18"/>
      <c r="I84" s="18"/>
    </row>
    <row r="85" spans="1:9" x14ac:dyDescent="0.35">
      <c r="A85" s="24"/>
      <c r="F85" s="18"/>
      <c r="G85" s="18"/>
      <c r="I85" s="18"/>
    </row>
    <row r="86" spans="1:9" x14ac:dyDescent="0.35">
      <c r="A86" s="24"/>
      <c r="F86" s="18"/>
      <c r="G86" s="18"/>
      <c r="I86" s="18"/>
    </row>
    <row r="87" spans="1:9" x14ac:dyDescent="0.35">
      <c r="A87" s="24"/>
      <c r="F87" s="18"/>
      <c r="G87" s="18"/>
      <c r="I87" s="18"/>
    </row>
    <row r="88" spans="1:9" x14ac:dyDescent="0.35">
      <c r="A88" s="24"/>
      <c r="F88" s="18"/>
      <c r="G88" s="18"/>
      <c r="I88" s="18"/>
    </row>
    <row r="89" spans="1:9" x14ac:dyDescent="0.35">
      <c r="A89" s="24"/>
      <c r="F89" s="18"/>
      <c r="G89" s="18"/>
      <c r="I89" s="18"/>
    </row>
    <row r="90" spans="1:9" x14ac:dyDescent="0.35">
      <c r="A90" s="24"/>
      <c r="F90" s="18"/>
      <c r="G90" s="18"/>
      <c r="I90" s="18"/>
    </row>
    <row r="91" spans="1:9" x14ac:dyDescent="0.35">
      <c r="A91" s="24"/>
      <c r="F91" s="18"/>
      <c r="G91" s="18"/>
      <c r="I91" s="18"/>
    </row>
    <row r="92" spans="1:9" x14ac:dyDescent="0.35">
      <c r="A92" s="24"/>
      <c r="F92" s="18"/>
      <c r="G92" s="18"/>
      <c r="I92" s="18"/>
    </row>
    <row r="93" spans="1:9" x14ac:dyDescent="0.35">
      <c r="A93" s="24"/>
      <c r="F93" s="18"/>
      <c r="G93" s="18"/>
      <c r="I93" s="18"/>
    </row>
    <row r="94" spans="1:9" x14ac:dyDescent="0.35">
      <c r="A94" s="24"/>
      <c r="F94" s="18"/>
      <c r="G94" s="18"/>
      <c r="I94" s="18"/>
    </row>
    <row r="95" spans="1:9" x14ac:dyDescent="0.35">
      <c r="A95" s="24"/>
      <c r="F95" s="18"/>
      <c r="G95" s="18"/>
      <c r="I95" s="18"/>
    </row>
    <row r="96" spans="1:9" x14ac:dyDescent="0.35">
      <c r="A96" s="24"/>
      <c r="F96" s="18"/>
      <c r="G96" s="18"/>
      <c r="I96" s="18"/>
    </row>
    <row r="97" spans="1:9" x14ac:dyDescent="0.35">
      <c r="A97" s="24"/>
      <c r="F97" s="18"/>
      <c r="G97" s="18"/>
      <c r="I97" s="18"/>
    </row>
    <row r="98" spans="1:9" x14ac:dyDescent="0.35">
      <c r="A98" s="24"/>
      <c r="F98" s="18"/>
      <c r="G98" s="18"/>
      <c r="I98" s="18"/>
    </row>
    <row r="99" spans="1:9" x14ac:dyDescent="0.35">
      <c r="A99" s="24"/>
      <c r="F99" s="18"/>
      <c r="G99" s="18"/>
      <c r="I99" s="18"/>
    </row>
    <row r="100" spans="1:9" x14ac:dyDescent="0.35">
      <c r="A100" s="24"/>
      <c r="F100" s="18"/>
      <c r="G100" s="18"/>
      <c r="I100" s="18"/>
    </row>
    <row r="101" spans="1:9" x14ac:dyDescent="0.35">
      <c r="A101" s="24"/>
      <c r="F101" s="18"/>
      <c r="G101" s="18"/>
      <c r="I101" s="18"/>
    </row>
    <row r="102" spans="1:9" x14ac:dyDescent="0.35">
      <c r="A102" s="24"/>
      <c r="F102" s="18"/>
      <c r="G102" s="18"/>
      <c r="I102" s="18"/>
    </row>
    <row r="103" spans="1:9" x14ac:dyDescent="0.35">
      <c r="A103" s="24"/>
      <c r="F103" s="18"/>
      <c r="G103" s="18"/>
      <c r="I103" s="18"/>
    </row>
    <row r="104" spans="1:9" x14ac:dyDescent="0.35">
      <c r="A104" s="24"/>
      <c r="F104" s="18"/>
      <c r="G104" s="18"/>
      <c r="I104" s="18"/>
    </row>
    <row r="105" spans="1:9" x14ac:dyDescent="0.35">
      <c r="A105" s="24"/>
      <c r="F105" s="18"/>
      <c r="G105" s="18"/>
      <c r="I105" s="18"/>
    </row>
    <row r="106" spans="1:9" x14ac:dyDescent="0.35">
      <c r="A106" s="24"/>
      <c r="F106" s="18"/>
      <c r="G106" s="18"/>
      <c r="I106" s="18"/>
    </row>
    <row r="107" spans="1:9" x14ac:dyDescent="0.35">
      <c r="A107" s="24"/>
      <c r="F107" s="18"/>
      <c r="G107" s="18"/>
      <c r="I107" s="18"/>
    </row>
    <row r="108" spans="1:9" x14ac:dyDescent="0.35">
      <c r="A108" s="24"/>
      <c r="F108" s="18"/>
      <c r="G108" s="18"/>
      <c r="I108" s="18"/>
    </row>
    <row r="109" spans="1:9" x14ac:dyDescent="0.35">
      <c r="A109" s="24"/>
      <c r="F109" s="18"/>
      <c r="G109" s="18"/>
      <c r="I109" s="18"/>
    </row>
    <row r="110" spans="1:9" x14ac:dyDescent="0.35">
      <c r="A110" s="24"/>
      <c r="F110" s="18"/>
      <c r="G110" s="18"/>
      <c r="I110" s="18"/>
    </row>
    <row r="111" spans="1:9" x14ac:dyDescent="0.35">
      <c r="A111" s="24"/>
      <c r="F111" s="18"/>
      <c r="G111" s="18"/>
      <c r="I111" s="18"/>
    </row>
    <row r="112" spans="1:9" x14ac:dyDescent="0.35">
      <c r="A112" s="24"/>
      <c r="F112" s="18"/>
      <c r="G112" s="18"/>
      <c r="I112" s="18"/>
    </row>
    <row r="113" spans="1:9" x14ac:dyDescent="0.35">
      <c r="A113" s="24"/>
      <c r="F113" s="18"/>
      <c r="G113" s="18"/>
      <c r="I113" s="18"/>
    </row>
    <row r="114" spans="1:9" x14ac:dyDescent="0.35">
      <c r="A114" s="24"/>
      <c r="F114" s="18"/>
      <c r="G114" s="18"/>
      <c r="I114" s="18"/>
    </row>
    <row r="115" spans="1:9" x14ac:dyDescent="0.35">
      <c r="A115" s="24"/>
      <c r="F115" s="18"/>
      <c r="G115" s="18"/>
      <c r="I115" s="18"/>
    </row>
    <row r="116" spans="1:9" x14ac:dyDescent="0.35">
      <c r="A116" s="24"/>
      <c r="F116" s="18"/>
      <c r="G116" s="18"/>
      <c r="I116" s="18"/>
    </row>
    <row r="117" spans="1:9" x14ac:dyDescent="0.35">
      <c r="A117" s="24"/>
      <c r="F117" s="18"/>
      <c r="G117" s="18"/>
      <c r="I117" s="18"/>
    </row>
    <row r="118" spans="1:9" x14ac:dyDescent="0.35">
      <c r="A118" s="24"/>
      <c r="F118" s="18"/>
      <c r="G118" s="18"/>
      <c r="I118" s="18"/>
    </row>
    <row r="119" spans="1:9" x14ac:dyDescent="0.35">
      <c r="A119" s="24"/>
      <c r="F119" s="18"/>
      <c r="G119" s="18"/>
      <c r="I119" s="18"/>
    </row>
    <row r="120" spans="1:9" x14ac:dyDescent="0.35">
      <c r="A120" s="24"/>
      <c r="F120" s="18"/>
      <c r="G120" s="18"/>
      <c r="I120" s="18"/>
    </row>
    <row r="121" spans="1:9" x14ac:dyDescent="0.35">
      <c r="A121" s="24"/>
      <c r="F121" s="18"/>
      <c r="G121" s="18"/>
      <c r="I121" s="18"/>
    </row>
    <row r="122" spans="1:9" x14ac:dyDescent="0.35">
      <c r="A122" s="24"/>
      <c r="F122" s="18"/>
      <c r="G122" s="18"/>
      <c r="I122" s="18"/>
    </row>
    <row r="123" spans="1:9" x14ac:dyDescent="0.35">
      <c r="A123" s="24"/>
      <c r="F123" s="18"/>
      <c r="G123" s="18"/>
      <c r="I123" s="18"/>
    </row>
    <row r="124" spans="1:9" x14ac:dyDescent="0.35">
      <c r="A124" s="24"/>
      <c r="F124" s="18"/>
      <c r="G124" s="18"/>
      <c r="I124" s="18"/>
    </row>
    <row r="125" spans="1:9" x14ac:dyDescent="0.35">
      <c r="A125" s="24"/>
      <c r="F125" s="18"/>
      <c r="G125" s="18"/>
      <c r="I125" s="18"/>
    </row>
    <row r="126" spans="1:9" x14ac:dyDescent="0.35">
      <c r="A126" s="24"/>
      <c r="F126" s="18"/>
      <c r="G126" s="18"/>
      <c r="I126" s="18"/>
    </row>
    <row r="127" spans="1:9" x14ac:dyDescent="0.35">
      <c r="A127" s="24"/>
      <c r="F127" s="18"/>
      <c r="G127" s="18"/>
      <c r="I127" s="18"/>
    </row>
    <row r="128" spans="1:9" x14ac:dyDescent="0.35">
      <c r="A128" s="24"/>
      <c r="F128" s="18"/>
      <c r="G128" s="18"/>
      <c r="I128" s="18"/>
    </row>
    <row r="129" spans="1:9" x14ac:dyDescent="0.35">
      <c r="A129" s="24"/>
      <c r="F129" s="18"/>
      <c r="G129" s="18"/>
      <c r="I129" s="18"/>
    </row>
    <row r="130" spans="1:9" x14ac:dyDescent="0.35">
      <c r="A130" s="24"/>
      <c r="F130" s="18"/>
      <c r="G130" s="18"/>
      <c r="I130" s="18"/>
    </row>
    <row r="131" spans="1:9" x14ac:dyDescent="0.35">
      <c r="A131" s="24"/>
      <c r="F131" s="18"/>
      <c r="G131" s="18"/>
      <c r="I131" s="18"/>
    </row>
    <row r="132" spans="1:9" x14ac:dyDescent="0.35">
      <c r="A132" s="24"/>
      <c r="F132" s="18"/>
      <c r="G132" s="18"/>
      <c r="I132" s="18"/>
    </row>
    <row r="133" spans="1:9" x14ac:dyDescent="0.35">
      <c r="A133" s="24"/>
      <c r="F133" s="18"/>
      <c r="G133" s="18"/>
      <c r="I133" s="18"/>
    </row>
    <row r="134" spans="1:9" x14ac:dyDescent="0.35">
      <c r="A134" s="24"/>
      <c r="F134" s="18"/>
      <c r="G134" s="18"/>
      <c r="I134" s="18"/>
    </row>
    <row r="135" spans="1:9" x14ac:dyDescent="0.35">
      <c r="A135" s="24"/>
      <c r="F135" s="18"/>
      <c r="G135" s="18"/>
      <c r="I135" s="18"/>
    </row>
    <row r="136" spans="1:9" x14ac:dyDescent="0.35">
      <c r="A136" s="24"/>
      <c r="F136" s="18"/>
      <c r="G136" s="18"/>
      <c r="I136" s="18"/>
    </row>
    <row r="137" spans="1:9" x14ac:dyDescent="0.35">
      <c r="A137" s="24"/>
      <c r="F137" s="18"/>
      <c r="G137" s="18"/>
      <c r="I137" s="18"/>
    </row>
    <row r="138" spans="1:9" x14ac:dyDescent="0.35">
      <c r="A138" s="24"/>
      <c r="F138" s="18"/>
      <c r="G138" s="18"/>
      <c r="I138" s="18"/>
    </row>
    <row r="139" spans="1:9" x14ac:dyDescent="0.35">
      <c r="A139" s="24"/>
      <c r="F139" s="18"/>
      <c r="G139" s="18"/>
      <c r="I139" s="18"/>
    </row>
    <row r="140" spans="1:9" x14ac:dyDescent="0.35">
      <c r="A140" s="24"/>
      <c r="F140" s="18"/>
      <c r="G140" s="18"/>
      <c r="I140" s="18"/>
    </row>
    <row r="141" spans="1:9" x14ac:dyDescent="0.35">
      <c r="A141" s="24"/>
      <c r="F141" s="18"/>
      <c r="G141" s="18"/>
      <c r="I141" s="18"/>
    </row>
    <row r="142" spans="1:9" x14ac:dyDescent="0.35">
      <c r="A142" s="24"/>
      <c r="F142" s="18"/>
      <c r="G142" s="18"/>
      <c r="I142" s="18"/>
    </row>
    <row r="143" spans="1:9" x14ac:dyDescent="0.35">
      <c r="A143" s="24"/>
      <c r="F143" s="18"/>
      <c r="G143" s="18"/>
      <c r="I143" s="18"/>
    </row>
    <row r="144" spans="1:9" x14ac:dyDescent="0.35">
      <c r="A144" s="24"/>
      <c r="F144" s="18"/>
      <c r="G144" s="18"/>
      <c r="I144" s="18"/>
    </row>
    <row r="145" spans="1:9" x14ac:dyDescent="0.35">
      <c r="A145" s="24"/>
      <c r="F145" s="18"/>
      <c r="G145" s="18"/>
      <c r="I145" s="18"/>
    </row>
    <row r="146" spans="1:9" x14ac:dyDescent="0.35">
      <c r="A146" s="24"/>
      <c r="F146" s="18"/>
      <c r="G146" s="18"/>
      <c r="I146" s="18"/>
    </row>
    <row r="147" spans="1:9" x14ac:dyDescent="0.35">
      <c r="A147" s="24"/>
      <c r="F147" s="18"/>
      <c r="G147" s="18"/>
      <c r="I147" s="18"/>
    </row>
    <row r="148" spans="1:9" x14ac:dyDescent="0.35">
      <c r="A148" s="24"/>
      <c r="F148" s="18"/>
      <c r="G148" s="18"/>
      <c r="I148" s="18"/>
    </row>
    <row r="149" spans="1:9" x14ac:dyDescent="0.35">
      <c r="A149" s="24"/>
      <c r="F149" s="18"/>
      <c r="G149" s="18"/>
      <c r="I149" s="18"/>
    </row>
    <row r="150" spans="1:9" x14ac:dyDescent="0.35">
      <c r="A150" s="24"/>
      <c r="F150" s="18"/>
      <c r="G150" s="18"/>
      <c r="I150" s="18"/>
    </row>
    <row r="151" spans="1:9" x14ac:dyDescent="0.35">
      <c r="A151" s="24"/>
      <c r="F151" s="18"/>
      <c r="G151" s="18"/>
      <c r="I151" s="18"/>
    </row>
    <row r="152" spans="1:9" x14ac:dyDescent="0.35">
      <c r="A152" s="24"/>
      <c r="F152" s="18"/>
      <c r="G152" s="18"/>
      <c r="I152" s="18"/>
    </row>
    <row r="153" spans="1:9" x14ac:dyDescent="0.35">
      <c r="A153" s="24"/>
      <c r="F153" s="18"/>
      <c r="G153" s="18"/>
      <c r="I153" s="18"/>
    </row>
    <row r="154" spans="1:9" x14ac:dyDescent="0.35">
      <c r="A154" s="24"/>
      <c r="F154" s="18"/>
      <c r="G154" s="18"/>
      <c r="I154" s="18"/>
    </row>
    <row r="155" spans="1:9" x14ac:dyDescent="0.35">
      <c r="A155" s="24"/>
      <c r="F155" s="18"/>
      <c r="G155" s="18"/>
      <c r="I155" s="18"/>
    </row>
    <row r="156" spans="1:9" x14ac:dyDescent="0.35">
      <c r="A156" s="24"/>
      <c r="F156" s="18"/>
      <c r="G156" s="18"/>
      <c r="I156" s="18"/>
    </row>
    <row r="157" spans="1:9" x14ac:dyDescent="0.35">
      <c r="A157" s="24"/>
      <c r="F157" s="18"/>
      <c r="G157" s="18"/>
      <c r="I157" s="18"/>
    </row>
    <row r="158" spans="1:9" x14ac:dyDescent="0.35">
      <c r="A158" s="24"/>
      <c r="F158" s="18"/>
      <c r="G158" s="18"/>
      <c r="I158" s="18"/>
    </row>
    <row r="159" spans="1:9" x14ac:dyDescent="0.35">
      <c r="A159" s="24"/>
      <c r="F159" s="18"/>
      <c r="G159" s="18"/>
      <c r="I159" s="18"/>
    </row>
    <row r="160" spans="1:9" x14ac:dyDescent="0.35">
      <c r="A160" s="24"/>
      <c r="F160" s="18"/>
      <c r="G160" s="18"/>
      <c r="I160" s="18"/>
    </row>
    <row r="161" spans="1:9" x14ac:dyDescent="0.35">
      <c r="A161" s="24"/>
      <c r="F161" s="18"/>
      <c r="G161" s="18"/>
      <c r="I161" s="18"/>
    </row>
    <row r="162" spans="1:9" x14ac:dyDescent="0.35">
      <c r="A162" s="24"/>
      <c r="F162" s="18"/>
      <c r="G162" s="18"/>
      <c r="I162" s="18"/>
    </row>
    <row r="163" spans="1:9" x14ac:dyDescent="0.35">
      <c r="A163" s="24"/>
      <c r="F163" s="18"/>
      <c r="G163" s="18"/>
      <c r="I163" s="18"/>
    </row>
    <row r="164" spans="1:9" x14ac:dyDescent="0.35">
      <c r="A164" s="24"/>
      <c r="F164" s="18"/>
      <c r="G164" s="18"/>
      <c r="I164" s="18"/>
    </row>
    <row r="165" spans="1:9" x14ac:dyDescent="0.35">
      <c r="A165" s="24"/>
      <c r="F165" s="18"/>
      <c r="G165" s="18"/>
      <c r="I165" s="18"/>
    </row>
    <row r="166" spans="1:9" x14ac:dyDescent="0.35">
      <c r="A166" s="24"/>
      <c r="F166" s="18"/>
      <c r="G166" s="18"/>
      <c r="I166" s="18"/>
    </row>
    <row r="167" spans="1:9" x14ac:dyDescent="0.35">
      <c r="A167" s="24"/>
      <c r="F167" s="18"/>
      <c r="G167" s="18"/>
      <c r="I167" s="18"/>
    </row>
    <row r="168" spans="1:9" x14ac:dyDescent="0.35">
      <c r="A168" s="24"/>
      <c r="F168" s="18"/>
      <c r="G168" s="18"/>
      <c r="I168" s="18"/>
    </row>
    <row r="169" spans="1:9" x14ac:dyDescent="0.35">
      <c r="A169" s="24"/>
      <c r="F169" s="18"/>
      <c r="G169" s="18"/>
      <c r="I169" s="18"/>
    </row>
    <row r="170" spans="1:9" x14ac:dyDescent="0.35">
      <c r="A170" s="24"/>
      <c r="F170" s="18"/>
      <c r="G170" s="18"/>
      <c r="I170" s="18"/>
    </row>
    <row r="171" spans="1:9" x14ac:dyDescent="0.35">
      <c r="A171" s="24"/>
      <c r="F171" s="18"/>
      <c r="G171" s="18"/>
      <c r="I171" s="18"/>
    </row>
    <row r="172" spans="1:9" x14ac:dyDescent="0.35">
      <c r="A172" s="24"/>
      <c r="F172" s="18"/>
      <c r="G172" s="18"/>
      <c r="I172" s="18"/>
    </row>
    <row r="173" spans="1:9" x14ac:dyDescent="0.35">
      <c r="A173" s="24"/>
      <c r="F173" s="18"/>
      <c r="G173" s="18"/>
      <c r="I173" s="18"/>
    </row>
    <row r="174" spans="1:9" x14ac:dyDescent="0.35">
      <c r="A174" s="24"/>
      <c r="F174" s="18"/>
      <c r="G174" s="18"/>
      <c r="I174" s="18"/>
    </row>
    <row r="175" spans="1:9" x14ac:dyDescent="0.35">
      <c r="A175" s="24"/>
      <c r="F175" s="18"/>
      <c r="G175" s="18"/>
      <c r="I175" s="18"/>
    </row>
    <row r="176" spans="1:9" x14ac:dyDescent="0.35">
      <c r="A176" s="24"/>
      <c r="F176" s="18"/>
      <c r="G176" s="18"/>
      <c r="I176" s="18"/>
    </row>
    <row r="177" spans="1:9" x14ac:dyDescent="0.35">
      <c r="A177" s="24"/>
      <c r="F177" s="18"/>
      <c r="G177" s="18"/>
      <c r="I177" s="18"/>
    </row>
    <row r="178" spans="1:9" x14ac:dyDescent="0.35">
      <c r="A178" s="24"/>
      <c r="F178" s="18"/>
      <c r="G178" s="18"/>
      <c r="I178" s="18"/>
    </row>
    <row r="179" spans="1:9" x14ac:dyDescent="0.35">
      <c r="A179" s="24"/>
      <c r="F179" s="18"/>
      <c r="G179" s="18"/>
      <c r="I179" s="18"/>
    </row>
    <row r="180" spans="1:9" x14ac:dyDescent="0.35">
      <c r="A180" s="24"/>
      <c r="F180" s="18"/>
      <c r="G180" s="18"/>
      <c r="I180" s="18"/>
    </row>
    <row r="181" spans="1:9" x14ac:dyDescent="0.35">
      <c r="A181" s="24"/>
      <c r="F181" s="18"/>
      <c r="G181" s="18"/>
      <c r="I181" s="18"/>
    </row>
    <row r="182" spans="1:9" x14ac:dyDescent="0.35">
      <c r="A182" s="24"/>
      <c r="F182" s="18"/>
      <c r="G182" s="18"/>
      <c r="I182" s="18"/>
    </row>
    <row r="183" spans="1:9" x14ac:dyDescent="0.35">
      <c r="A183" s="24"/>
      <c r="F183" s="18"/>
      <c r="G183" s="18"/>
      <c r="I183" s="18"/>
    </row>
    <row r="184" spans="1:9" x14ac:dyDescent="0.35">
      <c r="A184" s="24"/>
      <c r="F184" s="18"/>
      <c r="G184" s="18"/>
      <c r="I184" s="18"/>
    </row>
    <row r="185" spans="1:9" x14ac:dyDescent="0.35">
      <c r="A185" s="24"/>
      <c r="F185" s="18"/>
      <c r="G185" s="18"/>
      <c r="I185" s="18"/>
    </row>
    <row r="186" spans="1:9" x14ac:dyDescent="0.35">
      <c r="A186" s="24"/>
      <c r="F186" s="18"/>
      <c r="G186" s="18"/>
      <c r="I186" s="18"/>
    </row>
    <row r="187" spans="1:9" x14ac:dyDescent="0.35">
      <c r="A187" s="24"/>
      <c r="F187" s="18"/>
      <c r="G187" s="18"/>
      <c r="I187" s="18"/>
    </row>
    <row r="188" spans="1:9" x14ac:dyDescent="0.35">
      <c r="A188" s="24"/>
      <c r="F188" s="18"/>
      <c r="G188" s="18"/>
      <c r="I188" s="18"/>
    </row>
    <row r="189" spans="1:9" x14ac:dyDescent="0.35">
      <c r="A189" s="24"/>
      <c r="F189" s="18"/>
      <c r="G189" s="18"/>
      <c r="I189" s="18"/>
    </row>
    <row r="190" spans="1:9" x14ac:dyDescent="0.35">
      <c r="A190" s="24"/>
      <c r="F190" s="18"/>
      <c r="G190" s="18"/>
      <c r="I190" s="18"/>
    </row>
    <row r="191" spans="1:9" x14ac:dyDescent="0.35">
      <c r="A191" s="24"/>
      <c r="F191" s="18"/>
      <c r="G191" s="18"/>
      <c r="I191" s="18"/>
    </row>
    <row r="192" spans="1:9" x14ac:dyDescent="0.35">
      <c r="A192" s="24"/>
      <c r="F192" s="18"/>
      <c r="G192" s="18"/>
      <c r="I192" s="18"/>
    </row>
    <row r="193" spans="1:9" x14ac:dyDescent="0.35">
      <c r="A193" s="24"/>
      <c r="F193" s="18"/>
      <c r="G193" s="18"/>
      <c r="I193" s="18"/>
    </row>
    <row r="194" spans="1:9" x14ac:dyDescent="0.35">
      <c r="A194" s="24"/>
      <c r="F194" s="18"/>
      <c r="G194" s="18"/>
      <c r="I194" s="18"/>
    </row>
    <row r="195" spans="1:9" x14ac:dyDescent="0.35">
      <c r="A195" s="24"/>
      <c r="F195" s="18"/>
      <c r="G195" s="18"/>
      <c r="I195" s="18"/>
    </row>
    <row r="196" spans="1:9" x14ac:dyDescent="0.35">
      <c r="A196" s="24"/>
      <c r="F196" s="18"/>
      <c r="G196" s="18"/>
      <c r="I196" s="18"/>
    </row>
    <row r="197" spans="1:9" x14ac:dyDescent="0.35">
      <c r="A197" s="24"/>
      <c r="F197" s="18"/>
      <c r="G197" s="18"/>
      <c r="I197" s="18"/>
    </row>
    <row r="198" spans="1:9" x14ac:dyDescent="0.35">
      <c r="A198" s="24"/>
      <c r="F198" s="18"/>
      <c r="G198" s="18"/>
      <c r="I198" s="18"/>
    </row>
    <row r="199" spans="1:9" x14ac:dyDescent="0.35">
      <c r="A199" s="24"/>
      <c r="F199" s="18"/>
      <c r="G199" s="18"/>
      <c r="I199" s="18"/>
    </row>
    <row r="200" spans="1:9" x14ac:dyDescent="0.35">
      <c r="A200" s="24"/>
      <c r="F200" s="18"/>
      <c r="G200" s="18"/>
      <c r="I200" s="18"/>
    </row>
    <row r="201" spans="1:9" x14ac:dyDescent="0.35">
      <c r="A201" s="24"/>
      <c r="F201" s="18"/>
      <c r="G201" s="18"/>
      <c r="I201" s="18"/>
    </row>
    <row r="202" spans="1:9" x14ac:dyDescent="0.35">
      <c r="A202" s="24"/>
      <c r="F202" s="18"/>
      <c r="G202" s="18"/>
      <c r="I202" s="18"/>
    </row>
    <row r="203" spans="1:9" x14ac:dyDescent="0.35">
      <c r="A203" s="24"/>
      <c r="F203" s="18"/>
      <c r="G203" s="18"/>
      <c r="I203" s="18"/>
    </row>
    <row r="204" spans="1:9" x14ac:dyDescent="0.35">
      <c r="A204" s="24"/>
      <c r="F204" s="18"/>
      <c r="G204" s="18"/>
      <c r="I204" s="18"/>
    </row>
    <row r="205" spans="1:9" x14ac:dyDescent="0.35">
      <c r="A205" s="24"/>
      <c r="F205" s="18"/>
      <c r="G205" s="18"/>
      <c r="I205" s="18"/>
    </row>
    <row r="206" spans="1:9" x14ac:dyDescent="0.35">
      <c r="A206" s="24"/>
      <c r="F206" s="18"/>
      <c r="G206" s="18"/>
      <c r="I206" s="18"/>
    </row>
    <row r="207" spans="1:9" x14ac:dyDescent="0.35">
      <c r="A207" s="24"/>
      <c r="F207" s="18"/>
      <c r="G207" s="18"/>
      <c r="I207" s="18"/>
    </row>
    <row r="208" spans="1:9" x14ac:dyDescent="0.35">
      <c r="A208" s="24"/>
      <c r="F208" s="18"/>
      <c r="G208" s="18"/>
      <c r="I208" s="18"/>
    </row>
    <row r="209" spans="1:9" x14ac:dyDescent="0.35">
      <c r="A209" s="24"/>
      <c r="F209" s="18"/>
      <c r="G209" s="18"/>
      <c r="I209" s="18"/>
    </row>
    <row r="210" spans="1:9" x14ac:dyDescent="0.35">
      <c r="A210" s="24"/>
      <c r="F210" s="18"/>
      <c r="G210" s="18"/>
      <c r="I210" s="18"/>
    </row>
    <row r="211" spans="1:9" x14ac:dyDescent="0.35">
      <c r="A211" s="24"/>
      <c r="F211" s="18"/>
      <c r="G211" s="18"/>
      <c r="I211" s="18"/>
    </row>
    <row r="212" spans="1:9" x14ac:dyDescent="0.35">
      <c r="A212" s="24"/>
      <c r="F212" s="18"/>
      <c r="G212" s="18"/>
      <c r="I212" s="18"/>
    </row>
    <row r="213" spans="1:9" x14ac:dyDescent="0.35">
      <c r="A213" s="24"/>
      <c r="F213" s="18"/>
      <c r="G213" s="18"/>
      <c r="I213" s="18"/>
    </row>
    <row r="214" spans="1:9" x14ac:dyDescent="0.35">
      <c r="A214" s="24"/>
      <c r="F214" s="18"/>
      <c r="G214" s="18"/>
      <c r="I214" s="18"/>
    </row>
    <row r="215" spans="1:9" x14ac:dyDescent="0.35">
      <c r="A215" s="24"/>
      <c r="F215" s="18"/>
      <c r="G215" s="18"/>
      <c r="I215" s="18"/>
    </row>
    <row r="216" spans="1:9" x14ac:dyDescent="0.35">
      <c r="A216" s="24"/>
      <c r="F216" s="18"/>
      <c r="G216" s="18"/>
      <c r="I216" s="18"/>
    </row>
    <row r="217" spans="1:9" x14ac:dyDescent="0.35">
      <c r="A217" s="24"/>
      <c r="F217" s="18"/>
      <c r="G217" s="18"/>
      <c r="I217" s="18"/>
    </row>
    <row r="218" spans="1:9" x14ac:dyDescent="0.35">
      <c r="A218" s="24"/>
      <c r="F218" s="18"/>
      <c r="G218" s="18"/>
      <c r="I218" s="18"/>
    </row>
    <row r="219" spans="1:9" x14ac:dyDescent="0.35">
      <c r="A219" s="24"/>
      <c r="F219" s="18"/>
      <c r="G219" s="18"/>
      <c r="I219" s="18"/>
    </row>
    <row r="220" spans="1:9" x14ac:dyDescent="0.35">
      <c r="A220" s="24"/>
      <c r="F220" s="18"/>
      <c r="G220" s="18"/>
      <c r="I220" s="18"/>
    </row>
    <row r="221" spans="1:9" x14ac:dyDescent="0.35">
      <c r="A221" s="24"/>
      <c r="F221" s="18"/>
      <c r="G221" s="18"/>
      <c r="I221" s="18"/>
    </row>
    <row r="222" spans="1:9" x14ac:dyDescent="0.35">
      <c r="A222" s="24"/>
      <c r="F222" s="18"/>
      <c r="G222" s="18"/>
      <c r="I222" s="18"/>
    </row>
    <row r="223" spans="1:9" x14ac:dyDescent="0.35">
      <c r="A223" s="24"/>
      <c r="F223" s="18"/>
      <c r="G223" s="18"/>
      <c r="I223" s="18"/>
    </row>
    <row r="224" spans="1:9" x14ac:dyDescent="0.35">
      <c r="A224" s="24"/>
      <c r="F224" s="18"/>
      <c r="G224" s="18"/>
      <c r="I224" s="18"/>
    </row>
    <row r="225" spans="1:9" x14ac:dyDescent="0.35">
      <c r="A225" s="24"/>
      <c r="F225" s="18"/>
      <c r="G225" s="18"/>
      <c r="I225" s="18"/>
    </row>
    <row r="226" spans="1:9" x14ac:dyDescent="0.35">
      <c r="A226" s="24"/>
      <c r="F226" s="18"/>
      <c r="G226" s="18"/>
      <c r="I226" s="18"/>
    </row>
    <row r="227" spans="1:9" x14ac:dyDescent="0.35">
      <c r="A227" s="24"/>
      <c r="F227" s="18"/>
      <c r="G227" s="18"/>
      <c r="I227" s="18"/>
    </row>
    <row r="228" spans="1:9" x14ac:dyDescent="0.35">
      <c r="A228" s="24"/>
      <c r="F228" s="18"/>
      <c r="G228" s="18"/>
      <c r="I228" s="18"/>
    </row>
    <row r="229" spans="1:9" x14ac:dyDescent="0.35">
      <c r="A229" s="24"/>
      <c r="F229" s="18"/>
      <c r="G229" s="18"/>
      <c r="I229" s="18"/>
    </row>
    <row r="230" spans="1:9" x14ac:dyDescent="0.35">
      <c r="A230" s="24"/>
      <c r="F230" s="18"/>
      <c r="G230" s="18"/>
      <c r="I230" s="18"/>
    </row>
    <row r="231" spans="1:9" x14ac:dyDescent="0.35">
      <c r="A231" s="24"/>
      <c r="F231" s="18"/>
      <c r="G231" s="18"/>
      <c r="I231" s="18"/>
    </row>
    <row r="232" spans="1:9" x14ac:dyDescent="0.35">
      <c r="A232" s="24"/>
      <c r="F232" s="18"/>
      <c r="G232" s="18"/>
      <c r="I232" s="18"/>
    </row>
    <row r="233" spans="1:9" x14ac:dyDescent="0.35">
      <c r="A233" s="24"/>
      <c r="F233" s="18"/>
      <c r="G233" s="18"/>
      <c r="I233" s="18"/>
    </row>
    <row r="234" spans="1:9" x14ac:dyDescent="0.35">
      <c r="A234" s="24"/>
      <c r="F234" s="18"/>
      <c r="G234" s="18"/>
      <c r="I234" s="18"/>
    </row>
    <row r="235" spans="1:9" x14ac:dyDescent="0.35">
      <c r="A235" s="24"/>
      <c r="F235" s="18"/>
      <c r="G235" s="18"/>
      <c r="I235" s="18"/>
    </row>
    <row r="236" spans="1:9" x14ac:dyDescent="0.35">
      <c r="A236" s="24"/>
      <c r="F236" s="18"/>
      <c r="G236" s="18"/>
      <c r="I236" s="18"/>
    </row>
    <row r="237" spans="1:9" x14ac:dyDescent="0.35">
      <c r="A237" s="24"/>
      <c r="F237" s="18"/>
      <c r="G237" s="18"/>
      <c r="I237" s="18"/>
    </row>
    <row r="238" spans="1:9" x14ac:dyDescent="0.35">
      <c r="A238" s="24"/>
      <c r="F238" s="18"/>
      <c r="G238" s="18"/>
      <c r="I238" s="18"/>
    </row>
    <row r="239" spans="1:9" x14ac:dyDescent="0.35">
      <c r="A239" s="24"/>
      <c r="F239" s="18"/>
      <c r="G239" s="18"/>
      <c r="I239" s="18"/>
    </row>
    <row r="240" spans="1:9" x14ac:dyDescent="0.35">
      <c r="A240" s="24"/>
      <c r="F240" s="18"/>
      <c r="G240" s="18"/>
      <c r="I240" s="18"/>
    </row>
    <row r="241" spans="1:9" x14ac:dyDescent="0.35">
      <c r="A241" s="24"/>
      <c r="F241" s="18"/>
      <c r="G241" s="18"/>
      <c r="I241" s="18"/>
    </row>
    <row r="242" spans="1:9" x14ac:dyDescent="0.35">
      <c r="A242" s="24"/>
      <c r="F242" s="18"/>
      <c r="G242" s="18"/>
      <c r="I242" s="18"/>
    </row>
    <row r="243" spans="1:9" x14ac:dyDescent="0.35">
      <c r="A243" s="24"/>
      <c r="F243" s="18"/>
      <c r="G243" s="18"/>
      <c r="I243" s="18"/>
    </row>
    <row r="244" spans="1:9" x14ac:dyDescent="0.35">
      <c r="A244" s="24"/>
      <c r="F244" s="18"/>
      <c r="G244" s="18"/>
      <c r="I244" s="18"/>
    </row>
    <row r="245" spans="1:9" x14ac:dyDescent="0.35">
      <c r="A245" s="24"/>
      <c r="F245" s="18"/>
      <c r="G245" s="18"/>
      <c r="I245" s="18"/>
    </row>
    <row r="246" spans="1:9" x14ac:dyDescent="0.35">
      <c r="A246" s="24"/>
      <c r="F246" s="18"/>
      <c r="G246" s="18"/>
      <c r="I246" s="18"/>
    </row>
    <row r="247" spans="1:9" x14ac:dyDescent="0.35">
      <c r="A247" s="24"/>
      <c r="F247" s="18"/>
      <c r="G247" s="18"/>
      <c r="I247" s="18"/>
    </row>
    <row r="248" spans="1:9" x14ac:dyDescent="0.35">
      <c r="A248" s="24"/>
      <c r="F248" s="18"/>
      <c r="G248" s="18"/>
      <c r="I248" s="18"/>
    </row>
    <row r="249" spans="1:9" x14ac:dyDescent="0.35">
      <c r="A249" s="24"/>
      <c r="F249" s="18"/>
      <c r="G249" s="18"/>
      <c r="I249" s="18"/>
    </row>
    <row r="250" spans="1:9" x14ac:dyDescent="0.35">
      <c r="A250" s="24"/>
      <c r="F250" s="18"/>
      <c r="G250" s="18"/>
      <c r="I250" s="18"/>
    </row>
    <row r="251" spans="1:9" x14ac:dyDescent="0.35">
      <c r="A251" s="24"/>
      <c r="F251" s="18"/>
      <c r="G251" s="18"/>
      <c r="I251" s="18"/>
    </row>
    <row r="252" spans="1:9" x14ac:dyDescent="0.35">
      <c r="A252" s="24"/>
      <c r="F252" s="18"/>
      <c r="G252" s="18"/>
      <c r="I252" s="18"/>
    </row>
    <row r="253" spans="1:9" x14ac:dyDescent="0.35">
      <c r="A253" s="24"/>
      <c r="F253" s="18"/>
      <c r="G253" s="18"/>
      <c r="I253" s="18"/>
    </row>
    <row r="254" spans="1:9" x14ac:dyDescent="0.35">
      <c r="A254" s="24"/>
      <c r="F254" s="18"/>
      <c r="G254" s="18"/>
      <c r="I254" s="18"/>
    </row>
    <row r="255" spans="1:9" x14ac:dyDescent="0.35">
      <c r="A255" s="24"/>
      <c r="F255" s="18"/>
      <c r="G255" s="18"/>
      <c r="I255" s="18"/>
    </row>
    <row r="256" spans="1:9" x14ac:dyDescent="0.35">
      <c r="A256" s="24"/>
      <c r="F256" s="18"/>
      <c r="G256" s="18"/>
      <c r="I256" s="18"/>
    </row>
    <row r="257" spans="1:9" x14ac:dyDescent="0.35">
      <c r="A257" s="24"/>
      <c r="F257" s="18"/>
      <c r="G257" s="18"/>
      <c r="I257" s="18"/>
    </row>
    <row r="258" spans="1:9" x14ac:dyDescent="0.35">
      <c r="A258" s="24"/>
      <c r="F258" s="18"/>
      <c r="G258" s="18"/>
      <c r="I258" s="18"/>
    </row>
    <row r="259" spans="1:9" x14ac:dyDescent="0.35">
      <c r="A259" s="24"/>
      <c r="F259" s="18"/>
      <c r="G259" s="18"/>
      <c r="I259" s="18"/>
    </row>
    <row r="260" spans="1:9" x14ac:dyDescent="0.35">
      <c r="A260" s="24"/>
      <c r="F260" s="18"/>
      <c r="G260" s="18"/>
      <c r="I260" s="18"/>
    </row>
    <row r="261" spans="1:9" x14ac:dyDescent="0.35">
      <c r="A261" s="24"/>
      <c r="F261" s="18"/>
      <c r="G261" s="18"/>
      <c r="I261" s="18"/>
    </row>
    <row r="262" spans="1:9" x14ac:dyDescent="0.35">
      <c r="A262" s="24"/>
      <c r="F262" s="18"/>
      <c r="G262" s="18"/>
      <c r="I262" s="18"/>
    </row>
    <row r="263" spans="1:9" x14ac:dyDescent="0.35">
      <c r="A263" s="24"/>
      <c r="F263" s="18"/>
      <c r="G263" s="18"/>
      <c r="I263" s="18"/>
    </row>
    <row r="264" spans="1:9" x14ac:dyDescent="0.35">
      <c r="A264" s="24"/>
      <c r="F264" s="18"/>
      <c r="G264" s="18"/>
      <c r="I264" s="18"/>
    </row>
    <row r="265" spans="1:9" x14ac:dyDescent="0.35">
      <c r="A265" s="24"/>
      <c r="F265" s="18"/>
      <c r="G265" s="18"/>
      <c r="I265" s="18"/>
    </row>
    <row r="266" spans="1:9" x14ac:dyDescent="0.35">
      <c r="A266" s="24"/>
      <c r="F266" s="18"/>
      <c r="G266" s="18"/>
      <c r="I266" s="18"/>
    </row>
    <row r="267" spans="1:9" x14ac:dyDescent="0.35">
      <c r="A267" s="24"/>
      <c r="F267" s="18"/>
      <c r="G267" s="18"/>
      <c r="I267" s="18"/>
    </row>
    <row r="268" spans="1:9" x14ac:dyDescent="0.35">
      <c r="A268" s="24"/>
      <c r="F268" s="18"/>
      <c r="G268" s="18"/>
      <c r="I268" s="18"/>
    </row>
    <row r="269" spans="1:9" x14ac:dyDescent="0.35">
      <c r="A269" s="24"/>
      <c r="F269" s="18"/>
      <c r="G269" s="18"/>
      <c r="I269" s="18"/>
    </row>
    <row r="270" spans="1:9" x14ac:dyDescent="0.35">
      <c r="A270" s="24"/>
      <c r="F270" s="18"/>
      <c r="G270" s="18"/>
      <c r="I270" s="18"/>
    </row>
    <row r="271" spans="1:9" x14ac:dyDescent="0.35">
      <c r="A271" s="24"/>
      <c r="F271" s="18"/>
      <c r="G271" s="18"/>
      <c r="I271" s="18"/>
    </row>
    <row r="272" spans="1:9" x14ac:dyDescent="0.35">
      <c r="A272" s="24"/>
      <c r="F272" s="18"/>
      <c r="G272" s="18"/>
      <c r="I272" s="18"/>
    </row>
    <row r="273" spans="1:9" x14ac:dyDescent="0.35">
      <c r="A273" s="24"/>
      <c r="F273" s="18"/>
      <c r="G273" s="18"/>
      <c r="I273" s="18"/>
    </row>
    <row r="274" spans="1:9" x14ac:dyDescent="0.35">
      <c r="A274" s="24"/>
      <c r="F274" s="18"/>
      <c r="G274" s="18"/>
      <c r="I274" s="18"/>
    </row>
    <row r="275" spans="1:9" x14ac:dyDescent="0.35">
      <c r="A275" s="24"/>
      <c r="F275" s="18"/>
      <c r="G275" s="18"/>
      <c r="I275" s="18"/>
    </row>
    <row r="276" spans="1:9" x14ac:dyDescent="0.35">
      <c r="A276" s="24"/>
      <c r="F276" s="18"/>
      <c r="G276" s="18"/>
      <c r="I276" s="18"/>
    </row>
    <row r="277" spans="1:9" x14ac:dyDescent="0.35">
      <c r="A277" s="24"/>
      <c r="F277" s="18"/>
      <c r="G277" s="18"/>
      <c r="I277" s="18"/>
    </row>
    <row r="278" spans="1:9" x14ac:dyDescent="0.35">
      <c r="A278" s="24"/>
      <c r="F278" s="18"/>
      <c r="G278" s="18"/>
      <c r="I278" s="18"/>
    </row>
    <row r="279" spans="1:9" x14ac:dyDescent="0.35">
      <c r="A279" s="24"/>
      <c r="F279" s="18"/>
      <c r="G279" s="18"/>
      <c r="I279" s="18"/>
    </row>
    <row r="280" spans="1:9" x14ac:dyDescent="0.35">
      <c r="A280" s="24"/>
      <c r="F280" s="18"/>
      <c r="G280" s="18"/>
      <c r="I280" s="18"/>
    </row>
    <row r="281" spans="1:9" x14ac:dyDescent="0.35">
      <c r="A281" s="24"/>
      <c r="F281" s="18"/>
      <c r="G281" s="18"/>
      <c r="I281" s="18"/>
    </row>
    <row r="282" spans="1:9" x14ac:dyDescent="0.35">
      <c r="A282" s="24"/>
      <c r="F282" s="18"/>
      <c r="G282" s="18"/>
      <c r="I282" s="18"/>
    </row>
    <row r="283" spans="1:9" x14ac:dyDescent="0.35">
      <c r="A283" s="24"/>
      <c r="F283" s="18"/>
      <c r="G283" s="18"/>
      <c r="I283" s="18"/>
    </row>
    <row r="284" spans="1:9" x14ac:dyDescent="0.35">
      <c r="A284" s="24"/>
      <c r="F284" s="18"/>
      <c r="G284" s="18"/>
      <c r="I284" s="18"/>
    </row>
    <row r="285" spans="1:9" x14ac:dyDescent="0.35">
      <c r="A285" s="24"/>
      <c r="F285" s="18"/>
      <c r="G285" s="18"/>
      <c r="I285" s="18"/>
    </row>
    <row r="286" spans="1:9" x14ac:dyDescent="0.35">
      <c r="A286" s="24"/>
      <c r="F286" s="18"/>
      <c r="G286" s="18"/>
      <c r="I286" s="18"/>
    </row>
    <row r="287" spans="1:9" x14ac:dyDescent="0.35">
      <c r="A287" s="24"/>
      <c r="F287" s="18"/>
      <c r="G287" s="18"/>
      <c r="I287" s="18"/>
    </row>
    <row r="288" spans="1:9" x14ac:dyDescent="0.35">
      <c r="A288" s="24"/>
      <c r="F288" s="18"/>
      <c r="G288" s="18"/>
      <c r="I288" s="18"/>
    </row>
    <row r="289" spans="1:9" x14ac:dyDescent="0.35">
      <c r="A289" s="24"/>
      <c r="F289" s="18"/>
      <c r="G289" s="18"/>
      <c r="I289" s="18"/>
    </row>
    <row r="290" spans="1:9" x14ac:dyDescent="0.35">
      <c r="A290" s="24"/>
      <c r="F290" s="18"/>
      <c r="G290" s="18"/>
      <c r="I290" s="18"/>
    </row>
    <row r="291" spans="1:9" x14ac:dyDescent="0.35">
      <c r="A291" s="24"/>
      <c r="F291" s="18"/>
      <c r="G291" s="18"/>
      <c r="I291" s="18"/>
    </row>
    <row r="292" spans="1:9" x14ac:dyDescent="0.35">
      <c r="A292" s="24"/>
      <c r="F292" s="18"/>
      <c r="G292" s="18"/>
      <c r="I292" s="18"/>
    </row>
    <row r="293" spans="1:9" x14ac:dyDescent="0.35">
      <c r="A293" s="24"/>
      <c r="F293" s="18"/>
      <c r="G293" s="18"/>
      <c r="I293" s="18"/>
    </row>
    <row r="294" spans="1:9" x14ac:dyDescent="0.35">
      <c r="A294" s="24"/>
      <c r="F294" s="18"/>
      <c r="G294" s="18"/>
      <c r="I294" s="18"/>
    </row>
    <row r="295" spans="1:9" x14ac:dyDescent="0.35">
      <c r="A295" s="24"/>
      <c r="F295" s="18"/>
      <c r="G295" s="18"/>
      <c r="I295" s="18"/>
    </row>
    <row r="296" spans="1:9" x14ac:dyDescent="0.35">
      <c r="A296" s="24"/>
      <c r="F296" s="18"/>
      <c r="G296" s="18"/>
      <c r="I296" s="18"/>
    </row>
    <row r="297" spans="1:9" x14ac:dyDescent="0.35">
      <c r="A297" s="24"/>
      <c r="F297" s="18"/>
      <c r="G297" s="18"/>
      <c r="I297" s="18"/>
    </row>
    <row r="298" spans="1:9" x14ac:dyDescent="0.35">
      <c r="A298" s="24"/>
      <c r="F298" s="18"/>
      <c r="G298" s="18"/>
      <c r="I298" s="18"/>
    </row>
    <row r="299" spans="1:9" x14ac:dyDescent="0.35">
      <c r="A299" s="24"/>
      <c r="F299" s="18"/>
      <c r="G299" s="18"/>
      <c r="I299" s="18"/>
    </row>
    <row r="300" spans="1:9" x14ac:dyDescent="0.35">
      <c r="A300" s="24"/>
      <c r="F300" s="18"/>
      <c r="G300" s="18"/>
      <c r="I300" s="18"/>
    </row>
    <row r="301" spans="1:9" x14ac:dyDescent="0.35">
      <c r="A301" s="24"/>
      <c r="F301" s="18"/>
      <c r="G301" s="18"/>
      <c r="I301" s="18"/>
    </row>
    <row r="302" spans="1:9" x14ac:dyDescent="0.35">
      <c r="A302" s="24"/>
      <c r="F302" s="18"/>
      <c r="G302" s="18"/>
      <c r="I302" s="18"/>
    </row>
    <row r="303" spans="1:9" x14ac:dyDescent="0.35">
      <c r="A303" s="24"/>
      <c r="F303" s="18"/>
      <c r="G303" s="18"/>
      <c r="I303" s="18"/>
    </row>
    <row r="304" spans="1:9" x14ac:dyDescent="0.35">
      <c r="A304" s="24"/>
      <c r="F304" s="18"/>
      <c r="G304" s="18"/>
      <c r="I304" s="18"/>
    </row>
    <row r="305" spans="1:9" x14ac:dyDescent="0.35">
      <c r="A305" s="24"/>
      <c r="F305" s="18"/>
      <c r="G305" s="18"/>
      <c r="I305" s="18"/>
    </row>
    <row r="306" spans="1:9" x14ac:dyDescent="0.35">
      <c r="A306" s="24"/>
      <c r="F306" s="18"/>
      <c r="G306" s="18"/>
      <c r="I306" s="18"/>
    </row>
    <row r="307" spans="1:9" x14ac:dyDescent="0.35">
      <c r="A307" s="24"/>
      <c r="F307" s="18"/>
      <c r="G307" s="18"/>
      <c r="I307" s="18"/>
    </row>
    <row r="308" spans="1:9" x14ac:dyDescent="0.35">
      <c r="A308" s="24"/>
      <c r="F308" s="18"/>
      <c r="G308" s="18"/>
      <c r="I308" s="18"/>
    </row>
    <row r="309" spans="1:9" x14ac:dyDescent="0.35">
      <c r="A309" s="24"/>
      <c r="F309" s="18"/>
      <c r="G309" s="18"/>
      <c r="I309" s="18"/>
    </row>
    <row r="310" spans="1:9" x14ac:dyDescent="0.35">
      <c r="A310" s="24"/>
      <c r="F310" s="18"/>
      <c r="G310" s="18"/>
      <c r="I310" s="18"/>
    </row>
    <row r="311" spans="1:9" x14ac:dyDescent="0.35">
      <c r="A311" s="24"/>
      <c r="F311" s="18"/>
      <c r="G311" s="18"/>
      <c r="I311" s="18"/>
    </row>
    <row r="312" spans="1:9" x14ac:dyDescent="0.35">
      <c r="A312" s="24"/>
      <c r="F312" s="18"/>
      <c r="G312" s="18"/>
      <c r="I312" s="18"/>
    </row>
    <row r="313" spans="1:9" x14ac:dyDescent="0.35">
      <c r="A313" s="24"/>
      <c r="F313" s="18"/>
      <c r="G313" s="18"/>
      <c r="I313" s="18"/>
    </row>
    <row r="314" spans="1:9" x14ac:dyDescent="0.35">
      <c r="A314" s="24"/>
      <c r="F314" s="18"/>
      <c r="G314" s="18"/>
      <c r="I314" s="18"/>
    </row>
    <row r="315" spans="1:9" x14ac:dyDescent="0.35">
      <c r="A315" s="24"/>
      <c r="F315" s="18"/>
      <c r="G315" s="18"/>
      <c r="I315" s="18"/>
    </row>
    <row r="316" spans="1:9" x14ac:dyDescent="0.35">
      <c r="A316" s="24"/>
      <c r="F316" s="18"/>
      <c r="G316" s="18"/>
      <c r="I316" s="18"/>
    </row>
    <row r="317" spans="1:9" x14ac:dyDescent="0.35">
      <c r="A317" s="24"/>
      <c r="F317" s="18"/>
      <c r="G317" s="18"/>
      <c r="I317" s="18"/>
    </row>
    <row r="318" spans="1:9" x14ac:dyDescent="0.35">
      <c r="A318" s="24"/>
      <c r="F318" s="18"/>
      <c r="G318" s="18"/>
      <c r="I318" s="18"/>
    </row>
    <row r="319" spans="1:9" x14ac:dyDescent="0.35">
      <c r="A319" s="24"/>
      <c r="F319" s="18"/>
      <c r="G319" s="18"/>
      <c r="I319" s="18"/>
    </row>
    <row r="320" spans="1:9" x14ac:dyDescent="0.35">
      <c r="A320" s="24"/>
      <c r="F320" s="18"/>
      <c r="G320" s="18"/>
      <c r="I320" s="18"/>
    </row>
    <row r="321" spans="1:9" x14ac:dyDescent="0.35">
      <c r="A321" s="24"/>
      <c r="F321" s="18"/>
      <c r="G321" s="18"/>
      <c r="I321" s="18"/>
    </row>
    <row r="322" spans="1:9" x14ac:dyDescent="0.35">
      <c r="A322" s="24"/>
      <c r="F322" s="18"/>
      <c r="G322" s="18"/>
      <c r="I322" s="18"/>
    </row>
    <row r="323" spans="1:9" x14ac:dyDescent="0.35">
      <c r="A323" s="24"/>
      <c r="F323" s="18"/>
      <c r="G323" s="18"/>
      <c r="I323" s="18"/>
    </row>
    <row r="324" spans="1:9" x14ac:dyDescent="0.35">
      <c r="A324" s="24"/>
      <c r="F324" s="18"/>
      <c r="G324" s="18"/>
      <c r="I324" s="18"/>
    </row>
    <row r="325" spans="1:9" x14ac:dyDescent="0.35">
      <c r="A325" s="24"/>
      <c r="F325" s="18"/>
      <c r="G325" s="18"/>
      <c r="I325" s="18"/>
    </row>
    <row r="326" spans="1:9" x14ac:dyDescent="0.35">
      <c r="A326" s="24"/>
      <c r="F326" s="18"/>
      <c r="G326" s="18"/>
      <c r="I326" s="18"/>
    </row>
    <row r="327" spans="1:9" x14ac:dyDescent="0.35">
      <c r="A327" s="24"/>
      <c r="F327" s="18"/>
      <c r="G327" s="18"/>
      <c r="I327" s="18"/>
    </row>
    <row r="328" spans="1:9" x14ac:dyDescent="0.35">
      <c r="A328" s="24"/>
      <c r="F328" s="18"/>
      <c r="G328" s="18"/>
      <c r="I328" s="18"/>
    </row>
    <row r="329" spans="1:9" x14ac:dyDescent="0.35">
      <c r="A329" s="24"/>
      <c r="F329" s="18"/>
      <c r="G329" s="18"/>
      <c r="I329" s="18"/>
    </row>
    <row r="330" spans="1:9" x14ac:dyDescent="0.35">
      <c r="A330" s="24"/>
      <c r="F330" s="18"/>
      <c r="G330" s="18"/>
      <c r="I330" s="18"/>
    </row>
    <row r="331" spans="1:9" x14ac:dyDescent="0.35">
      <c r="A331" s="24"/>
      <c r="F331" s="18"/>
      <c r="G331" s="18"/>
      <c r="I331" s="18"/>
    </row>
    <row r="332" spans="1:9" x14ac:dyDescent="0.35">
      <c r="A332" s="24"/>
      <c r="F332" s="18"/>
      <c r="G332" s="18"/>
      <c r="I332" s="18"/>
    </row>
    <row r="333" spans="1:9" x14ac:dyDescent="0.35">
      <c r="A333" s="24"/>
      <c r="F333" s="18"/>
      <c r="G333" s="18"/>
      <c r="I333" s="18"/>
    </row>
    <row r="334" spans="1:9" x14ac:dyDescent="0.35">
      <c r="A334" s="24"/>
      <c r="F334" s="18"/>
      <c r="G334" s="18"/>
      <c r="I334" s="18"/>
    </row>
    <row r="335" spans="1:9" x14ac:dyDescent="0.35">
      <c r="A335" s="24"/>
      <c r="F335" s="18"/>
      <c r="G335" s="18"/>
      <c r="I335" s="18"/>
    </row>
    <row r="336" spans="1:9" x14ac:dyDescent="0.35">
      <c r="A336" s="24"/>
      <c r="F336" s="18"/>
      <c r="G336" s="18"/>
      <c r="I336" s="18"/>
    </row>
    <row r="337" spans="1:9" x14ac:dyDescent="0.35">
      <c r="A337" s="24"/>
      <c r="F337" s="18"/>
      <c r="G337" s="18"/>
      <c r="I337" s="18"/>
    </row>
    <row r="338" spans="1:9" x14ac:dyDescent="0.35">
      <c r="A338" s="24"/>
      <c r="F338" s="18"/>
      <c r="G338" s="18"/>
      <c r="I338" s="18"/>
    </row>
    <row r="339" spans="1:9" x14ac:dyDescent="0.35">
      <c r="A339" s="24"/>
      <c r="F339" s="18"/>
      <c r="G339" s="18"/>
      <c r="I339" s="18"/>
    </row>
    <row r="340" spans="1:9" x14ac:dyDescent="0.35">
      <c r="A340" s="24"/>
      <c r="F340" s="18"/>
      <c r="G340" s="18"/>
      <c r="I340" s="18"/>
    </row>
    <row r="341" spans="1:9" x14ac:dyDescent="0.35">
      <c r="A341" s="24"/>
      <c r="F341" s="18"/>
      <c r="G341" s="18"/>
      <c r="I341" s="18"/>
    </row>
    <row r="342" spans="1:9" x14ac:dyDescent="0.35">
      <c r="A342" s="24"/>
      <c r="F342" s="18"/>
      <c r="G342" s="18"/>
      <c r="I342" s="18"/>
    </row>
    <row r="343" spans="1:9" x14ac:dyDescent="0.35">
      <c r="A343" s="24"/>
      <c r="F343" s="18"/>
      <c r="G343" s="18"/>
      <c r="I343" s="18"/>
    </row>
    <row r="344" spans="1:9" x14ac:dyDescent="0.35">
      <c r="A344" s="24"/>
      <c r="F344" s="18"/>
      <c r="G344" s="18"/>
      <c r="I344" s="18"/>
    </row>
    <row r="345" spans="1:9" x14ac:dyDescent="0.35">
      <c r="A345" s="24"/>
      <c r="F345" s="18"/>
      <c r="G345" s="18"/>
      <c r="I345" s="18"/>
    </row>
    <row r="346" spans="1:9" x14ac:dyDescent="0.35">
      <c r="A346" s="24"/>
      <c r="F346" s="18"/>
      <c r="G346" s="18"/>
      <c r="I346" s="18"/>
    </row>
    <row r="347" spans="1:9" x14ac:dyDescent="0.35">
      <c r="A347" s="24"/>
      <c r="F347" s="18"/>
      <c r="G347" s="18"/>
      <c r="I347" s="18"/>
    </row>
    <row r="348" spans="1:9" x14ac:dyDescent="0.35">
      <c r="A348" s="24"/>
      <c r="F348" s="18"/>
      <c r="G348" s="18"/>
      <c r="I348" s="18"/>
    </row>
    <row r="349" spans="1:9" x14ac:dyDescent="0.35">
      <c r="A349" s="24"/>
      <c r="F349" s="18"/>
      <c r="G349" s="18"/>
      <c r="I349" s="18"/>
    </row>
    <row r="350" spans="1:9" x14ac:dyDescent="0.35">
      <c r="A350" s="24"/>
      <c r="F350" s="18"/>
      <c r="G350" s="18"/>
      <c r="I350" s="18"/>
    </row>
    <row r="351" spans="1:9" x14ac:dyDescent="0.35">
      <c r="A351" s="24"/>
      <c r="F351" s="18"/>
      <c r="G351" s="18"/>
      <c r="I351" s="18"/>
    </row>
    <row r="352" spans="1:9" x14ac:dyDescent="0.35">
      <c r="A352" s="24"/>
      <c r="F352" s="18"/>
      <c r="G352" s="18"/>
      <c r="I352" s="18"/>
    </row>
    <row r="353" spans="1:9" x14ac:dyDescent="0.35">
      <c r="A353" s="24"/>
      <c r="F353" s="18"/>
      <c r="G353" s="18"/>
      <c r="I353" s="18"/>
    </row>
    <row r="354" spans="1:9" x14ac:dyDescent="0.35">
      <c r="A354" s="24"/>
      <c r="F354" s="18"/>
      <c r="G354" s="18"/>
      <c r="I354" s="18"/>
    </row>
    <row r="355" spans="1:9" x14ac:dyDescent="0.35">
      <c r="A355" s="24"/>
      <c r="F355" s="18"/>
      <c r="G355" s="18"/>
      <c r="I355" s="18"/>
    </row>
    <row r="356" spans="1:9" x14ac:dyDescent="0.35">
      <c r="A356" s="24"/>
      <c r="F356" s="18"/>
      <c r="G356" s="18"/>
      <c r="I356" s="18"/>
    </row>
    <row r="357" spans="1:9" x14ac:dyDescent="0.35">
      <c r="A357" s="24"/>
      <c r="F357" s="18"/>
      <c r="G357" s="18"/>
      <c r="I357" s="18"/>
    </row>
    <row r="358" spans="1:9" x14ac:dyDescent="0.35">
      <c r="A358" s="24"/>
      <c r="F358" s="18"/>
      <c r="G358" s="18"/>
      <c r="I358" s="18"/>
    </row>
    <row r="359" spans="1:9" x14ac:dyDescent="0.35">
      <c r="A359" s="24"/>
      <c r="F359" s="18"/>
      <c r="G359" s="18"/>
      <c r="I359" s="18"/>
    </row>
    <row r="360" spans="1:9" x14ac:dyDescent="0.35">
      <c r="A360" s="24"/>
      <c r="F360" s="18"/>
      <c r="G360" s="18"/>
      <c r="I360" s="18"/>
    </row>
    <row r="361" spans="1:9" x14ac:dyDescent="0.35">
      <c r="A361" s="24"/>
      <c r="F361" s="18"/>
      <c r="G361" s="18"/>
      <c r="I361" s="18"/>
    </row>
    <row r="362" spans="1:9" x14ac:dyDescent="0.35">
      <c r="A362" s="24"/>
      <c r="F362" s="18"/>
      <c r="G362" s="18"/>
      <c r="I362" s="18"/>
    </row>
    <row r="363" spans="1:9" x14ac:dyDescent="0.35">
      <c r="A363" s="24"/>
      <c r="F363" s="18"/>
      <c r="G363" s="18"/>
      <c r="I363" s="18"/>
    </row>
    <row r="364" spans="1:9" x14ac:dyDescent="0.35">
      <c r="A364" s="24"/>
      <c r="F364" s="18"/>
      <c r="G364" s="18"/>
      <c r="I364" s="18"/>
    </row>
    <row r="365" spans="1:9" x14ac:dyDescent="0.35">
      <c r="A365" s="24"/>
      <c r="F365" s="18"/>
      <c r="G365" s="18"/>
      <c r="I365" s="18"/>
    </row>
    <row r="366" spans="1:9" x14ac:dyDescent="0.35">
      <c r="A366" s="24"/>
      <c r="F366" s="18"/>
      <c r="G366" s="18"/>
      <c r="I366" s="18"/>
    </row>
    <row r="367" spans="1:9" x14ac:dyDescent="0.35">
      <c r="A367" s="24"/>
      <c r="F367" s="18"/>
      <c r="G367" s="18"/>
      <c r="I367" s="18"/>
    </row>
    <row r="368" spans="1:9" x14ac:dyDescent="0.35">
      <c r="A368" s="24"/>
      <c r="F368" s="18"/>
      <c r="G368" s="18"/>
      <c r="I368" s="18"/>
    </row>
    <row r="369" spans="1:9" x14ac:dyDescent="0.35">
      <c r="A369" s="24"/>
      <c r="F369" s="18"/>
      <c r="G369" s="18"/>
      <c r="I369" s="18"/>
    </row>
    <row r="370" spans="1:9" x14ac:dyDescent="0.35">
      <c r="A370" s="24"/>
      <c r="F370" s="18"/>
      <c r="G370" s="18"/>
      <c r="I370" s="18"/>
    </row>
    <row r="371" spans="1:9" x14ac:dyDescent="0.35">
      <c r="A371" s="24"/>
      <c r="F371" s="18"/>
      <c r="G371" s="18"/>
      <c r="I371" s="18"/>
    </row>
    <row r="372" spans="1:9" x14ac:dyDescent="0.35">
      <c r="A372" s="24"/>
      <c r="F372" s="18"/>
      <c r="G372" s="18"/>
      <c r="I372" s="18"/>
    </row>
    <row r="373" spans="1:9" x14ac:dyDescent="0.35">
      <c r="A373" s="24"/>
      <c r="F373" s="18"/>
      <c r="G373" s="18"/>
      <c r="I373" s="18"/>
    </row>
    <row r="374" spans="1:9" x14ac:dyDescent="0.35">
      <c r="A374" s="24"/>
      <c r="F374" s="18"/>
      <c r="G374" s="18"/>
      <c r="I374" s="18"/>
    </row>
    <row r="375" spans="1:9" x14ac:dyDescent="0.35">
      <c r="A375" s="24"/>
      <c r="F375" s="18"/>
      <c r="G375" s="18"/>
      <c r="I375" s="18"/>
    </row>
    <row r="376" spans="1:9" x14ac:dyDescent="0.35">
      <c r="A376" s="24"/>
      <c r="F376" s="18"/>
      <c r="G376" s="18"/>
      <c r="I376" s="18"/>
    </row>
    <row r="377" spans="1:9" x14ac:dyDescent="0.35">
      <c r="A377" s="24"/>
      <c r="F377" s="18"/>
      <c r="G377" s="18"/>
      <c r="I377" s="18"/>
    </row>
    <row r="378" spans="1:9" x14ac:dyDescent="0.35">
      <c r="A378" s="24"/>
      <c r="F378" s="18"/>
      <c r="G378" s="18"/>
      <c r="I378" s="18"/>
    </row>
    <row r="379" spans="1:9" x14ac:dyDescent="0.35">
      <c r="A379" s="24"/>
      <c r="F379" s="18"/>
      <c r="G379" s="18"/>
      <c r="I379" s="18"/>
    </row>
    <row r="380" spans="1:9" x14ac:dyDescent="0.35">
      <c r="A380" s="24"/>
      <c r="F380" s="18"/>
      <c r="G380" s="18"/>
      <c r="I380" s="18"/>
    </row>
    <row r="381" spans="1:9" x14ac:dyDescent="0.35">
      <c r="A381" s="24"/>
      <c r="F381" s="18"/>
      <c r="G381" s="18"/>
      <c r="I381" s="18"/>
    </row>
    <row r="382" spans="1:9" x14ac:dyDescent="0.35">
      <c r="A382" s="24"/>
      <c r="F382" s="18"/>
      <c r="G382" s="18"/>
      <c r="I382" s="18"/>
    </row>
    <row r="383" spans="1:9" x14ac:dyDescent="0.35">
      <c r="A383" s="24"/>
      <c r="F383" s="18"/>
      <c r="G383" s="18"/>
      <c r="I383" s="18"/>
    </row>
    <row r="384" spans="1:9" x14ac:dyDescent="0.35">
      <c r="A384" s="24"/>
      <c r="F384" s="18"/>
      <c r="G384" s="18"/>
      <c r="I384" s="18"/>
    </row>
    <row r="385" spans="1:9" x14ac:dyDescent="0.35">
      <c r="A385" s="24"/>
      <c r="F385" s="18"/>
      <c r="G385" s="18"/>
      <c r="I385" s="18"/>
    </row>
    <row r="386" spans="1:9" x14ac:dyDescent="0.35">
      <c r="A386" s="24"/>
      <c r="F386" s="18"/>
      <c r="G386" s="18"/>
      <c r="I386" s="18"/>
    </row>
    <row r="387" spans="1:9" x14ac:dyDescent="0.35">
      <c r="A387" s="24"/>
      <c r="F387" s="18"/>
      <c r="G387" s="18"/>
      <c r="I387" s="18"/>
    </row>
    <row r="388" spans="1:9" x14ac:dyDescent="0.35">
      <c r="A388" s="24"/>
      <c r="F388" s="18"/>
      <c r="G388" s="18"/>
      <c r="I388" s="18"/>
    </row>
    <row r="389" spans="1:9" x14ac:dyDescent="0.35">
      <c r="A389" s="24"/>
      <c r="F389" s="18"/>
      <c r="G389" s="18"/>
      <c r="I389" s="18"/>
    </row>
    <row r="390" spans="1:9" x14ac:dyDescent="0.35">
      <c r="A390" s="24"/>
      <c r="F390" s="18"/>
      <c r="G390" s="18"/>
      <c r="I390" s="18"/>
    </row>
    <row r="391" spans="1:9" x14ac:dyDescent="0.35">
      <c r="A391" s="24"/>
      <c r="F391" s="18"/>
      <c r="G391" s="18"/>
      <c r="I391" s="18"/>
    </row>
    <row r="392" spans="1:9" x14ac:dyDescent="0.35">
      <c r="A392" s="24"/>
      <c r="F392" s="18"/>
      <c r="G392" s="18"/>
      <c r="I392" s="18"/>
    </row>
    <row r="393" spans="1:9" x14ac:dyDescent="0.35">
      <c r="A393" s="24"/>
      <c r="F393" s="18"/>
      <c r="G393" s="18"/>
      <c r="I393" s="18"/>
    </row>
    <row r="394" spans="1:9" x14ac:dyDescent="0.35">
      <c r="A394" s="24"/>
      <c r="F394" s="18"/>
      <c r="G394" s="18"/>
      <c r="I394" s="18"/>
    </row>
    <row r="395" spans="1:9" x14ac:dyDescent="0.35">
      <c r="A395" s="24"/>
      <c r="F395" s="18"/>
      <c r="G395" s="18"/>
      <c r="I395" s="18"/>
    </row>
    <row r="396" spans="1:9" x14ac:dyDescent="0.35">
      <c r="A396" s="24"/>
      <c r="F396" s="18"/>
      <c r="G396" s="18"/>
      <c r="I396" s="18"/>
    </row>
    <row r="397" spans="1:9" x14ac:dyDescent="0.35">
      <c r="A397" s="24"/>
      <c r="F397" s="18"/>
      <c r="G397" s="18"/>
      <c r="I397" s="18"/>
    </row>
    <row r="398" spans="1:9" x14ac:dyDescent="0.35">
      <c r="A398" s="24"/>
      <c r="F398" s="18"/>
      <c r="G398" s="18"/>
      <c r="I398" s="18"/>
    </row>
    <row r="399" spans="1:9" x14ac:dyDescent="0.35">
      <c r="A399" s="24"/>
      <c r="F399" s="18"/>
      <c r="G399" s="18"/>
      <c r="I399" s="18"/>
    </row>
    <row r="400" spans="1:9" x14ac:dyDescent="0.35">
      <c r="A400" s="24"/>
      <c r="F400" s="18"/>
      <c r="G400" s="18"/>
      <c r="I400" s="18"/>
    </row>
    <row r="401" spans="1:9" x14ac:dyDescent="0.35">
      <c r="A401" s="24"/>
      <c r="F401" s="18"/>
      <c r="G401" s="18"/>
      <c r="I401" s="18"/>
    </row>
    <row r="402" spans="1:9" x14ac:dyDescent="0.35">
      <c r="A402" s="24"/>
      <c r="F402" s="18"/>
      <c r="G402" s="18"/>
      <c r="I402" s="18"/>
    </row>
    <row r="403" spans="1:9" x14ac:dyDescent="0.35">
      <c r="A403" s="24"/>
      <c r="F403" s="18"/>
      <c r="G403" s="18"/>
      <c r="I403" s="18"/>
    </row>
    <row r="404" spans="1:9" x14ac:dyDescent="0.35">
      <c r="A404" s="24"/>
      <c r="F404" s="18"/>
      <c r="G404" s="18"/>
      <c r="I404" s="18"/>
    </row>
    <row r="405" spans="1:9" x14ac:dyDescent="0.35">
      <c r="A405" s="24"/>
      <c r="F405" s="18"/>
      <c r="G405" s="18"/>
      <c r="I405" s="18"/>
    </row>
    <row r="406" spans="1:9" x14ac:dyDescent="0.35">
      <c r="A406" s="24"/>
      <c r="F406" s="18"/>
      <c r="G406" s="18"/>
      <c r="I406" s="18"/>
    </row>
    <row r="407" spans="1:9" x14ac:dyDescent="0.35">
      <c r="A407" s="24"/>
      <c r="F407" s="18"/>
      <c r="G407" s="18"/>
      <c r="I407" s="18"/>
    </row>
    <row r="408" spans="1:9" x14ac:dyDescent="0.35">
      <c r="A408" s="24"/>
      <c r="F408" s="18"/>
      <c r="G408" s="18"/>
      <c r="I408" s="18"/>
    </row>
    <row r="409" spans="1:9" x14ac:dyDescent="0.35">
      <c r="A409" s="24"/>
      <c r="F409" s="18"/>
      <c r="G409" s="18"/>
      <c r="I409" s="18"/>
    </row>
    <row r="410" spans="1:9" x14ac:dyDescent="0.35">
      <c r="A410" s="24"/>
      <c r="F410" s="18"/>
      <c r="G410" s="18"/>
      <c r="I410" s="18"/>
    </row>
    <row r="411" spans="1:9" x14ac:dyDescent="0.35">
      <c r="A411" s="24"/>
      <c r="F411" s="18"/>
      <c r="G411" s="18"/>
      <c r="I411" s="18"/>
    </row>
    <row r="412" spans="1:9" x14ac:dyDescent="0.35">
      <c r="A412" s="24"/>
      <c r="F412" s="18"/>
      <c r="G412" s="18"/>
      <c r="I412" s="18"/>
    </row>
    <row r="413" spans="1:9" x14ac:dyDescent="0.35">
      <c r="A413" s="24"/>
      <c r="F413" s="18"/>
      <c r="G413" s="18"/>
      <c r="I413" s="18"/>
    </row>
    <row r="414" spans="1:9" x14ac:dyDescent="0.35">
      <c r="A414" s="24"/>
      <c r="F414" s="18"/>
      <c r="G414" s="18"/>
      <c r="I414" s="18"/>
    </row>
    <row r="415" spans="1:9" x14ac:dyDescent="0.35">
      <c r="A415" s="24"/>
      <c r="F415" s="18"/>
      <c r="G415" s="18"/>
      <c r="I415" s="18"/>
    </row>
    <row r="416" spans="1:9" x14ac:dyDescent="0.35">
      <c r="A416" s="24"/>
      <c r="F416" s="18"/>
      <c r="G416" s="18"/>
      <c r="I416" s="18"/>
    </row>
    <row r="417" spans="1:9" x14ac:dyDescent="0.35">
      <c r="A417" s="24"/>
      <c r="F417" s="18"/>
      <c r="G417" s="18"/>
      <c r="I417" s="18"/>
    </row>
    <row r="418" spans="1:9" x14ac:dyDescent="0.35">
      <c r="A418" s="24"/>
      <c r="F418" s="18"/>
      <c r="G418" s="18"/>
      <c r="I418" s="18"/>
    </row>
    <row r="419" spans="1:9" x14ac:dyDescent="0.35">
      <c r="A419" s="24"/>
      <c r="F419" s="18"/>
      <c r="G419" s="18"/>
      <c r="I419" s="18"/>
    </row>
    <row r="420" spans="1:9" x14ac:dyDescent="0.35">
      <c r="A420" s="24"/>
      <c r="F420" s="18"/>
      <c r="G420" s="18"/>
      <c r="I420" s="18"/>
    </row>
    <row r="421" spans="1:9" x14ac:dyDescent="0.35">
      <c r="A421" s="24"/>
      <c r="F421" s="18"/>
      <c r="G421" s="18"/>
      <c r="I421" s="18"/>
    </row>
    <row r="422" spans="1:9" x14ac:dyDescent="0.35">
      <c r="A422" s="24"/>
      <c r="F422" s="18"/>
      <c r="G422" s="18"/>
      <c r="I422" s="18"/>
    </row>
    <row r="423" spans="1:9" x14ac:dyDescent="0.35">
      <c r="A423" s="24"/>
      <c r="F423" s="18"/>
      <c r="G423" s="18"/>
      <c r="I423" s="18"/>
    </row>
    <row r="424" spans="1:9" x14ac:dyDescent="0.35">
      <c r="A424" s="24"/>
      <c r="F424" s="18"/>
      <c r="G424" s="18"/>
      <c r="I424" s="18"/>
    </row>
    <row r="425" spans="1:9" x14ac:dyDescent="0.35">
      <c r="A425" s="24"/>
      <c r="F425" s="18"/>
      <c r="G425" s="18"/>
      <c r="I425" s="18"/>
    </row>
    <row r="426" spans="1:9" x14ac:dyDescent="0.35">
      <c r="A426" s="24"/>
      <c r="F426" s="18"/>
      <c r="G426" s="18"/>
      <c r="I426" s="18"/>
    </row>
    <row r="427" spans="1:9" x14ac:dyDescent="0.35">
      <c r="A427" s="24"/>
      <c r="F427" s="18"/>
      <c r="G427" s="18"/>
      <c r="I427" s="18"/>
    </row>
    <row r="428" spans="1:9" x14ac:dyDescent="0.35">
      <c r="A428" s="24"/>
      <c r="F428" s="18"/>
      <c r="G428" s="18"/>
      <c r="I428" s="18"/>
    </row>
    <row r="429" spans="1:9" x14ac:dyDescent="0.35">
      <c r="A429" s="24"/>
      <c r="F429" s="18"/>
      <c r="G429" s="18"/>
      <c r="I429" s="18"/>
    </row>
    <row r="430" spans="1:9" x14ac:dyDescent="0.35">
      <c r="A430" s="24"/>
      <c r="F430" s="18"/>
      <c r="G430" s="18"/>
      <c r="I430" s="18"/>
    </row>
    <row r="431" spans="1:9" x14ac:dyDescent="0.35">
      <c r="A431" s="24"/>
      <c r="F431" s="18"/>
      <c r="G431" s="18"/>
      <c r="I431" s="18"/>
    </row>
    <row r="432" spans="1:9" x14ac:dyDescent="0.35">
      <c r="A432" s="24"/>
      <c r="F432" s="18"/>
      <c r="G432" s="18"/>
      <c r="I432" s="18"/>
    </row>
    <row r="433" spans="1:9" x14ac:dyDescent="0.35">
      <c r="A433" s="24"/>
      <c r="F433" s="18"/>
      <c r="G433" s="18"/>
      <c r="I433" s="18"/>
    </row>
    <row r="434" spans="1:9" x14ac:dyDescent="0.35">
      <c r="A434" s="24"/>
      <c r="F434" s="18"/>
      <c r="G434" s="18"/>
      <c r="I434" s="18"/>
    </row>
    <row r="435" spans="1:9" x14ac:dyDescent="0.35">
      <c r="A435" s="24"/>
      <c r="F435" s="18"/>
      <c r="G435" s="18"/>
      <c r="I435" s="18"/>
    </row>
    <row r="436" spans="1:9" x14ac:dyDescent="0.35">
      <c r="A436" s="24"/>
      <c r="F436" s="18"/>
      <c r="G436" s="18"/>
      <c r="I436" s="18"/>
    </row>
    <row r="437" spans="1:9" x14ac:dyDescent="0.35">
      <c r="A437" s="24"/>
      <c r="F437" s="18"/>
      <c r="G437" s="18"/>
      <c r="I437" s="18"/>
    </row>
    <row r="438" spans="1:9" x14ac:dyDescent="0.35">
      <c r="A438" s="24"/>
      <c r="F438" s="18"/>
      <c r="G438" s="18"/>
      <c r="I438" s="18"/>
    </row>
    <row r="439" spans="1:9" x14ac:dyDescent="0.35">
      <c r="A439" s="24"/>
      <c r="F439" s="18"/>
      <c r="G439" s="18"/>
      <c r="I439" s="18"/>
    </row>
    <row r="440" spans="1:9" x14ac:dyDescent="0.35">
      <c r="A440" s="24"/>
      <c r="F440" s="18"/>
      <c r="G440" s="18"/>
      <c r="I440" s="18"/>
    </row>
    <row r="441" spans="1:9" x14ac:dyDescent="0.35">
      <c r="A441" s="24"/>
      <c r="F441" s="18"/>
      <c r="G441" s="18"/>
      <c r="I441" s="18"/>
    </row>
    <row r="442" spans="1:9" x14ac:dyDescent="0.35">
      <c r="A442" s="24"/>
      <c r="F442" s="18"/>
      <c r="G442" s="18"/>
      <c r="I442" s="18"/>
    </row>
    <row r="443" spans="1:9" x14ac:dyDescent="0.35">
      <c r="A443" s="24"/>
      <c r="F443" s="18"/>
      <c r="G443" s="18"/>
      <c r="I443" s="18"/>
    </row>
    <row r="444" spans="1:9" x14ac:dyDescent="0.35">
      <c r="A444" s="24"/>
      <c r="F444" s="18"/>
      <c r="G444" s="18"/>
      <c r="I444" s="18"/>
    </row>
    <row r="445" spans="1:9" x14ac:dyDescent="0.35">
      <c r="A445" s="24"/>
      <c r="F445" s="18"/>
      <c r="G445" s="18"/>
      <c r="I445" s="18"/>
    </row>
    <row r="446" spans="1:9" x14ac:dyDescent="0.35">
      <c r="A446" s="24"/>
      <c r="F446" s="18"/>
      <c r="G446" s="18"/>
      <c r="I446" s="18"/>
    </row>
    <row r="447" spans="1:9" x14ac:dyDescent="0.35">
      <c r="A447" s="24"/>
      <c r="F447" s="18"/>
      <c r="G447" s="18"/>
      <c r="I447" s="18"/>
    </row>
    <row r="448" spans="1:9" x14ac:dyDescent="0.35">
      <c r="A448" s="24"/>
      <c r="F448" s="18"/>
      <c r="G448" s="18"/>
      <c r="I448" s="18"/>
    </row>
    <row r="449" spans="1:9" x14ac:dyDescent="0.35">
      <c r="A449" s="24"/>
      <c r="F449" s="18"/>
      <c r="G449" s="18"/>
      <c r="I449" s="18"/>
    </row>
    <row r="450" spans="1:9" x14ac:dyDescent="0.35">
      <c r="A450" s="24"/>
      <c r="F450" s="18"/>
      <c r="G450" s="18"/>
      <c r="I450" s="18"/>
    </row>
    <row r="451" spans="1:9" x14ac:dyDescent="0.35">
      <c r="A451" s="24"/>
      <c r="F451" s="18"/>
      <c r="G451" s="18"/>
      <c r="I451" s="18"/>
    </row>
    <row r="452" spans="1:9" x14ac:dyDescent="0.35">
      <c r="A452" s="24"/>
      <c r="F452" s="18"/>
      <c r="G452" s="18"/>
      <c r="I452" s="18"/>
    </row>
    <row r="453" spans="1:9" x14ac:dyDescent="0.35">
      <c r="A453" s="24"/>
      <c r="F453" s="18"/>
      <c r="G453" s="18"/>
      <c r="I453" s="18"/>
    </row>
    <row r="454" spans="1:9" x14ac:dyDescent="0.35">
      <c r="A454" s="24"/>
      <c r="F454" s="18"/>
      <c r="G454" s="18"/>
      <c r="I454" s="18"/>
    </row>
    <row r="455" spans="1:9" x14ac:dyDescent="0.35">
      <c r="A455" s="24"/>
      <c r="F455" s="18"/>
      <c r="G455" s="18"/>
      <c r="I455" s="18"/>
    </row>
    <row r="456" spans="1:9" x14ac:dyDescent="0.35">
      <c r="A456" s="24"/>
      <c r="F456" s="18"/>
      <c r="G456" s="18"/>
      <c r="I456" s="18"/>
    </row>
    <row r="457" spans="1:9" x14ac:dyDescent="0.35">
      <c r="A457" s="24"/>
      <c r="F457" s="18"/>
      <c r="G457" s="18"/>
      <c r="I457" s="18"/>
    </row>
    <row r="458" spans="1:9" x14ac:dyDescent="0.35">
      <c r="A458" s="24"/>
      <c r="F458" s="18"/>
      <c r="G458" s="18"/>
      <c r="I458" s="18"/>
    </row>
    <row r="459" spans="1:9" x14ac:dyDescent="0.35">
      <c r="A459" s="24"/>
      <c r="F459" s="18"/>
      <c r="G459" s="18"/>
      <c r="I459" s="18"/>
    </row>
    <row r="460" spans="1:9" x14ac:dyDescent="0.35">
      <c r="A460" s="24"/>
      <c r="F460" s="18"/>
      <c r="G460" s="18"/>
      <c r="I460" s="18"/>
    </row>
    <row r="461" spans="1:9" x14ac:dyDescent="0.35">
      <c r="A461" s="24"/>
      <c r="F461" s="18"/>
      <c r="G461" s="18"/>
      <c r="I461" s="18"/>
    </row>
    <row r="462" spans="1:9" x14ac:dyDescent="0.35">
      <c r="A462" s="24"/>
      <c r="F462" s="18"/>
      <c r="G462" s="18"/>
      <c r="I462" s="18"/>
    </row>
    <row r="463" spans="1:9" x14ac:dyDescent="0.35">
      <c r="A463" s="24"/>
      <c r="F463" s="18"/>
      <c r="G463" s="18"/>
      <c r="I463" s="18"/>
    </row>
    <row r="464" spans="1:9" x14ac:dyDescent="0.35">
      <c r="A464" s="24"/>
      <c r="F464" s="18"/>
      <c r="G464" s="18"/>
      <c r="I464" s="18"/>
    </row>
    <row r="465" spans="1:9" x14ac:dyDescent="0.35">
      <c r="A465" s="24"/>
      <c r="F465" s="18"/>
      <c r="G465" s="18"/>
      <c r="I465" s="18"/>
    </row>
    <row r="466" spans="1:9" x14ac:dyDescent="0.35">
      <c r="A466" s="24"/>
      <c r="F466" s="18"/>
      <c r="G466" s="18"/>
      <c r="I466" s="18"/>
    </row>
    <row r="467" spans="1:9" x14ac:dyDescent="0.35">
      <c r="A467" s="24"/>
      <c r="F467" s="18"/>
      <c r="G467" s="18"/>
      <c r="I467" s="18"/>
    </row>
    <row r="468" spans="1:9" x14ac:dyDescent="0.35">
      <c r="A468" s="24"/>
      <c r="F468" s="18"/>
      <c r="G468" s="18"/>
      <c r="I468" s="18"/>
    </row>
    <row r="469" spans="1:9" x14ac:dyDescent="0.35">
      <c r="A469" s="24"/>
      <c r="F469" s="18"/>
      <c r="G469" s="18"/>
      <c r="I469" s="18"/>
    </row>
    <row r="470" spans="1:9" x14ac:dyDescent="0.35">
      <c r="A470" s="24"/>
      <c r="F470" s="18"/>
      <c r="G470" s="18"/>
      <c r="I470" s="18"/>
    </row>
    <row r="471" spans="1:9" x14ac:dyDescent="0.35">
      <c r="A471" s="24"/>
      <c r="F471" s="18"/>
      <c r="G471" s="18"/>
      <c r="I471" s="18"/>
    </row>
    <row r="472" spans="1:9" x14ac:dyDescent="0.35">
      <c r="A472" s="24"/>
      <c r="F472" s="18"/>
      <c r="G472" s="18"/>
      <c r="I472" s="18"/>
    </row>
    <row r="473" spans="1:9" x14ac:dyDescent="0.35">
      <c r="A473" s="24"/>
      <c r="F473" s="18"/>
      <c r="G473" s="18"/>
      <c r="I473" s="18"/>
    </row>
    <row r="474" spans="1:9" x14ac:dyDescent="0.35">
      <c r="A474" s="24"/>
      <c r="F474" s="18"/>
      <c r="G474" s="18"/>
      <c r="I474" s="18"/>
    </row>
    <row r="475" spans="1:9" x14ac:dyDescent="0.35">
      <c r="A475" s="24"/>
      <c r="F475" s="18"/>
      <c r="G475" s="18"/>
      <c r="I475" s="18"/>
    </row>
    <row r="476" spans="1:9" x14ac:dyDescent="0.35">
      <c r="A476" s="24"/>
      <c r="F476" s="18"/>
      <c r="G476" s="18"/>
      <c r="I476" s="18"/>
    </row>
    <row r="477" spans="1:9" x14ac:dyDescent="0.35">
      <c r="A477" s="24"/>
      <c r="F477" s="18"/>
      <c r="G477" s="18"/>
      <c r="I477" s="18"/>
    </row>
    <row r="478" spans="1:9" x14ac:dyDescent="0.35">
      <c r="A478" s="24"/>
      <c r="F478" s="18"/>
      <c r="G478" s="18"/>
      <c r="I478" s="18"/>
    </row>
    <row r="479" spans="1:9" x14ac:dyDescent="0.35">
      <c r="A479" s="24"/>
      <c r="F479" s="18"/>
      <c r="G479" s="18"/>
      <c r="I479" s="18"/>
    </row>
    <row r="480" spans="1:9" x14ac:dyDescent="0.35">
      <c r="A480" s="24"/>
      <c r="F480" s="18"/>
      <c r="G480" s="18"/>
      <c r="I480" s="18"/>
    </row>
    <row r="481" spans="1:9" x14ac:dyDescent="0.35">
      <c r="A481" s="24"/>
      <c r="F481" s="18"/>
      <c r="G481" s="18"/>
      <c r="I481" s="18"/>
    </row>
    <row r="482" spans="1:9" x14ac:dyDescent="0.35">
      <c r="A482" s="24"/>
      <c r="F482" s="18"/>
      <c r="G482" s="18"/>
      <c r="I482" s="18"/>
    </row>
    <row r="483" spans="1:9" x14ac:dyDescent="0.35">
      <c r="A483" s="24"/>
      <c r="F483" s="18"/>
      <c r="G483" s="18"/>
      <c r="I483" s="18"/>
    </row>
    <row r="484" spans="1:9" x14ac:dyDescent="0.35">
      <c r="A484" s="24"/>
      <c r="F484" s="18"/>
      <c r="G484" s="18"/>
      <c r="I484" s="18"/>
    </row>
    <row r="485" spans="1:9" x14ac:dyDescent="0.35">
      <c r="A485" s="24"/>
      <c r="F485" s="18"/>
      <c r="G485" s="18"/>
      <c r="I485" s="18"/>
    </row>
    <row r="486" spans="1:9" x14ac:dyDescent="0.35">
      <c r="A486" s="24"/>
      <c r="F486" s="18"/>
      <c r="G486" s="18"/>
      <c r="I486" s="18"/>
    </row>
    <row r="487" spans="1:9" x14ac:dyDescent="0.35">
      <c r="A487" s="24"/>
      <c r="F487" s="18"/>
      <c r="G487" s="18"/>
      <c r="I487" s="18"/>
    </row>
    <row r="488" spans="1:9" x14ac:dyDescent="0.35">
      <c r="A488" s="24"/>
      <c r="F488" s="18"/>
      <c r="G488" s="18"/>
      <c r="I488" s="18"/>
    </row>
    <row r="489" spans="1:9" x14ac:dyDescent="0.35">
      <c r="A489" s="24"/>
      <c r="F489" s="18"/>
      <c r="G489" s="18"/>
      <c r="I489" s="18"/>
    </row>
    <row r="490" spans="1:9" x14ac:dyDescent="0.35">
      <c r="A490" s="24"/>
      <c r="F490" s="18"/>
      <c r="G490" s="18"/>
      <c r="I490" s="18"/>
    </row>
    <row r="491" spans="1:9" x14ac:dyDescent="0.35">
      <c r="A491" s="24"/>
      <c r="F491" s="18"/>
      <c r="G491" s="18"/>
      <c r="I491" s="18"/>
    </row>
    <row r="492" spans="1:9" x14ac:dyDescent="0.35">
      <c r="A492" s="24"/>
      <c r="F492" s="18"/>
      <c r="G492" s="18"/>
      <c r="I492" s="18"/>
    </row>
    <row r="493" spans="1:9" x14ac:dyDescent="0.35">
      <c r="A493" s="24"/>
      <c r="F493" s="18"/>
      <c r="G493" s="18"/>
      <c r="I493" s="18"/>
    </row>
    <row r="494" spans="1:9" x14ac:dyDescent="0.35">
      <c r="A494" s="24"/>
      <c r="F494" s="18"/>
      <c r="G494" s="18"/>
      <c r="I494" s="18"/>
    </row>
    <row r="495" spans="1:9" x14ac:dyDescent="0.35">
      <c r="A495" s="24"/>
      <c r="F495" s="18"/>
      <c r="G495" s="18"/>
      <c r="I495" s="18"/>
    </row>
    <row r="496" spans="1:9" x14ac:dyDescent="0.35">
      <c r="A496" s="24"/>
      <c r="F496" s="18"/>
      <c r="G496" s="18"/>
      <c r="I496" s="18"/>
    </row>
    <row r="497" spans="1:9" x14ac:dyDescent="0.35">
      <c r="A497" s="24"/>
      <c r="F497" s="18"/>
      <c r="G497" s="18"/>
      <c r="I497" s="18"/>
    </row>
    <row r="498" spans="1:9" x14ac:dyDescent="0.35">
      <c r="A498" s="24"/>
      <c r="F498" s="18"/>
      <c r="G498" s="18"/>
      <c r="I498" s="18"/>
    </row>
    <row r="499" spans="1:9" x14ac:dyDescent="0.35">
      <c r="A499" s="24"/>
      <c r="F499" s="18"/>
      <c r="G499" s="18"/>
      <c r="I499" s="18"/>
    </row>
    <row r="500" spans="1:9" x14ac:dyDescent="0.35">
      <c r="A500" s="24"/>
      <c r="F500" s="18"/>
      <c r="G500" s="18"/>
      <c r="I500" s="18"/>
    </row>
    <row r="501" spans="1:9" x14ac:dyDescent="0.35">
      <c r="A501" s="24"/>
      <c r="F501" s="18"/>
      <c r="G501" s="18"/>
      <c r="I501" s="18"/>
    </row>
    <row r="502" spans="1:9" x14ac:dyDescent="0.35">
      <c r="A502" s="24"/>
      <c r="F502" s="18"/>
      <c r="G502" s="18"/>
      <c r="I502" s="18"/>
    </row>
    <row r="503" spans="1:9" x14ac:dyDescent="0.35">
      <c r="A503" s="24"/>
      <c r="F503" s="18"/>
      <c r="G503" s="18"/>
      <c r="I503" s="18"/>
    </row>
    <row r="504" spans="1:9" x14ac:dyDescent="0.35">
      <c r="A504" s="24"/>
      <c r="F504" s="18"/>
      <c r="G504" s="18"/>
      <c r="I504" s="18"/>
    </row>
    <row r="505" spans="1:9" x14ac:dyDescent="0.35">
      <c r="A505" s="24"/>
      <c r="F505" s="18"/>
      <c r="G505" s="18"/>
      <c r="I505" s="18"/>
    </row>
    <row r="506" spans="1:9" x14ac:dyDescent="0.35">
      <c r="A506" s="24"/>
      <c r="F506" s="18"/>
      <c r="G506" s="18"/>
      <c r="I506" s="18"/>
    </row>
    <row r="507" spans="1:9" x14ac:dyDescent="0.35">
      <c r="A507" s="24"/>
      <c r="F507" s="18"/>
      <c r="G507" s="18"/>
      <c r="I507" s="18"/>
    </row>
    <row r="508" spans="1:9" x14ac:dyDescent="0.35">
      <c r="A508" s="24"/>
      <c r="F508" s="18"/>
      <c r="G508" s="18"/>
      <c r="I508" s="18"/>
    </row>
    <row r="509" spans="1:9" x14ac:dyDescent="0.35">
      <c r="A509" s="24"/>
      <c r="F509" s="18"/>
      <c r="G509" s="18"/>
      <c r="I509" s="18"/>
    </row>
    <row r="510" spans="1:9" x14ac:dyDescent="0.35">
      <c r="A510" s="24"/>
      <c r="F510" s="18"/>
      <c r="G510" s="18"/>
      <c r="I510" s="18"/>
    </row>
    <row r="511" spans="1:9" x14ac:dyDescent="0.35">
      <c r="A511" s="24"/>
      <c r="F511" s="18"/>
      <c r="G511" s="18"/>
      <c r="I511" s="18"/>
    </row>
    <row r="512" spans="1:9" x14ac:dyDescent="0.35">
      <c r="A512" s="24"/>
      <c r="F512" s="18"/>
      <c r="G512" s="18"/>
      <c r="I512" s="18"/>
    </row>
    <row r="513" spans="1:9" x14ac:dyDescent="0.35">
      <c r="A513" s="24"/>
      <c r="F513" s="18"/>
      <c r="G513" s="18"/>
      <c r="I513" s="18"/>
    </row>
    <row r="514" spans="1:9" x14ac:dyDescent="0.35">
      <c r="A514" s="24"/>
      <c r="F514" s="18"/>
      <c r="G514" s="18"/>
      <c r="I514" s="18"/>
    </row>
    <row r="515" spans="1:9" x14ac:dyDescent="0.35">
      <c r="A515" s="24"/>
      <c r="F515" s="18"/>
      <c r="G515" s="18"/>
      <c r="I515" s="18"/>
    </row>
    <row r="516" spans="1:9" x14ac:dyDescent="0.35">
      <c r="A516" s="24"/>
      <c r="F516" s="18"/>
      <c r="G516" s="18"/>
      <c r="I516" s="18"/>
    </row>
    <row r="517" spans="1:9" x14ac:dyDescent="0.35">
      <c r="A517" s="24"/>
      <c r="F517" s="18"/>
      <c r="G517" s="18"/>
      <c r="I517" s="18"/>
    </row>
    <row r="518" spans="1:9" x14ac:dyDescent="0.35">
      <c r="A518" s="24"/>
      <c r="F518" s="18"/>
      <c r="G518" s="18"/>
      <c r="I518" s="18"/>
    </row>
    <row r="519" spans="1:9" x14ac:dyDescent="0.35">
      <c r="A519" s="24"/>
      <c r="F519" s="18"/>
      <c r="G519" s="18"/>
      <c r="I519" s="18"/>
    </row>
    <row r="520" spans="1:9" x14ac:dyDescent="0.35">
      <c r="A520" s="24"/>
      <c r="F520" s="18"/>
      <c r="G520" s="18"/>
      <c r="I520" s="18"/>
    </row>
    <row r="521" spans="1:9" x14ac:dyDescent="0.35">
      <c r="A521" s="24"/>
      <c r="F521" s="18"/>
      <c r="G521" s="18"/>
      <c r="I521" s="18"/>
    </row>
    <row r="522" spans="1:9" x14ac:dyDescent="0.35">
      <c r="A522" s="24"/>
      <c r="F522" s="18"/>
      <c r="G522" s="18"/>
      <c r="I522" s="18"/>
    </row>
    <row r="523" spans="1:9" x14ac:dyDescent="0.35">
      <c r="A523" s="24"/>
      <c r="F523" s="18"/>
      <c r="G523" s="18"/>
      <c r="I523" s="18"/>
    </row>
    <row r="524" spans="1:9" x14ac:dyDescent="0.35">
      <c r="A524" s="24"/>
      <c r="F524" s="18"/>
      <c r="G524" s="18"/>
      <c r="I524" s="18"/>
    </row>
    <row r="525" spans="1:9" x14ac:dyDescent="0.35">
      <c r="A525" s="24"/>
      <c r="F525" s="18"/>
      <c r="G525" s="18"/>
      <c r="I525" s="18"/>
    </row>
    <row r="526" spans="1:9" x14ac:dyDescent="0.35">
      <c r="A526" s="24"/>
      <c r="F526" s="18"/>
      <c r="G526" s="18"/>
      <c r="I526" s="18"/>
    </row>
    <row r="527" spans="1:9" x14ac:dyDescent="0.35">
      <c r="A527" s="24"/>
      <c r="F527" s="18"/>
      <c r="G527" s="18"/>
      <c r="I527" s="18"/>
    </row>
    <row r="528" spans="1:9" x14ac:dyDescent="0.35">
      <c r="A528" s="24"/>
      <c r="F528" s="18"/>
      <c r="G528" s="18"/>
      <c r="I528" s="18"/>
    </row>
    <row r="529" spans="1:9" x14ac:dyDescent="0.35">
      <c r="A529" s="24"/>
      <c r="F529" s="18"/>
      <c r="G529" s="18"/>
      <c r="I529" s="18"/>
    </row>
    <row r="530" spans="1:9" x14ac:dyDescent="0.35">
      <c r="A530" s="24"/>
      <c r="F530" s="18"/>
      <c r="G530" s="18"/>
      <c r="I530" s="18"/>
    </row>
    <row r="531" spans="1:9" x14ac:dyDescent="0.35">
      <c r="A531" s="24"/>
      <c r="F531" s="18"/>
      <c r="G531" s="18"/>
      <c r="I531" s="18"/>
    </row>
    <row r="532" spans="1:9" x14ac:dyDescent="0.35">
      <c r="A532" s="24"/>
      <c r="F532" s="18"/>
      <c r="G532" s="18"/>
      <c r="I532" s="18"/>
    </row>
    <row r="533" spans="1:9" x14ac:dyDescent="0.35">
      <c r="A533" s="24"/>
      <c r="F533" s="18"/>
      <c r="G533" s="18"/>
      <c r="I533" s="18"/>
    </row>
    <row r="534" spans="1:9" x14ac:dyDescent="0.35">
      <c r="A534" s="24"/>
      <c r="F534" s="18"/>
      <c r="G534" s="18"/>
      <c r="I534" s="18"/>
    </row>
    <row r="535" spans="1:9" x14ac:dyDescent="0.35">
      <c r="A535" s="24"/>
      <c r="F535" s="18"/>
      <c r="G535" s="18"/>
      <c r="I535" s="18"/>
    </row>
    <row r="536" spans="1:9" x14ac:dyDescent="0.35">
      <c r="A536" s="24"/>
      <c r="F536" s="18"/>
      <c r="G536" s="18"/>
      <c r="I536" s="18"/>
    </row>
    <row r="537" spans="1:9" x14ac:dyDescent="0.35">
      <c r="A537" s="24"/>
      <c r="F537" s="18"/>
      <c r="G537" s="18"/>
      <c r="I537" s="18"/>
    </row>
    <row r="538" spans="1:9" x14ac:dyDescent="0.35">
      <c r="A538" s="24"/>
      <c r="F538" s="18"/>
      <c r="G538" s="18"/>
      <c r="I538" s="18"/>
    </row>
    <row r="539" spans="1:9" x14ac:dyDescent="0.35">
      <c r="A539" s="24"/>
      <c r="F539" s="18"/>
      <c r="G539" s="18"/>
      <c r="I539" s="18"/>
    </row>
    <row r="540" spans="1:9" x14ac:dyDescent="0.35">
      <c r="A540" s="24"/>
      <c r="F540" s="18"/>
      <c r="G540" s="18"/>
      <c r="I540" s="18"/>
    </row>
    <row r="541" spans="1:9" x14ac:dyDescent="0.35">
      <c r="A541" s="24"/>
      <c r="F541" s="18"/>
      <c r="G541" s="18"/>
      <c r="I541" s="18"/>
    </row>
    <row r="542" spans="1:9" x14ac:dyDescent="0.35">
      <c r="A542" s="24"/>
      <c r="F542" s="18"/>
      <c r="G542" s="18"/>
      <c r="I542" s="18"/>
    </row>
    <row r="543" spans="1:9" x14ac:dyDescent="0.35">
      <c r="A543" s="24"/>
      <c r="F543" s="18"/>
      <c r="G543" s="18"/>
      <c r="I543" s="18"/>
    </row>
    <row r="544" spans="1:9" x14ac:dyDescent="0.35">
      <c r="A544" s="24"/>
      <c r="F544" s="18"/>
      <c r="G544" s="18"/>
      <c r="I544" s="18"/>
    </row>
    <row r="545" spans="1:9" x14ac:dyDescent="0.35">
      <c r="A545" s="24"/>
      <c r="F545" s="18"/>
      <c r="G545" s="18"/>
      <c r="I545" s="18"/>
    </row>
    <row r="546" spans="1:9" x14ac:dyDescent="0.35">
      <c r="A546" s="24"/>
      <c r="F546" s="18"/>
      <c r="G546" s="18"/>
      <c r="I546" s="18"/>
    </row>
    <row r="547" spans="1:9" x14ac:dyDescent="0.35">
      <c r="A547" s="24"/>
      <c r="F547" s="18"/>
      <c r="G547" s="18"/>
      <c r="I547" s="18"/>
    </row>
    <row r="548" spans="1:9" x14ac:dyDescent="0.35">
      <c r="A548" s="24"/>
      <c r="F548" s="18"/>
      <c r="G548" s="18"/>
      <c r="I548" s="18"/>
    </row>
    <row r="549" spans="1:9" x14ac:dyDescent="0.35">
      <c r="A549" s="24"/>
      <c r="F549" s="18"/>
      <c r="G549" s="18"/>
      <c r="I549" s="18"/>
    </row>
    <row r="550" spans="1:9" x14ac:dyDescent="0.35">
      <c r="A550" s="24"/>
      <c r="F550" s="18"/>
      <c r="G550" s="18"/>
      <c r="I550" s="18"/>
    </row>
    <row r="551" spans="1:9" x14ac:dyDescent="0.35">
      <c r="A551" s="24"/>
      <c r="F551" s="18"/>
      <c r="G551" s="18"/>
      <c r="I551" s="18"/>
    </row>
    <row r="552" spans="1:9" x14ac:dyDescent="0.35">
      <c r="A552" s="24"/>
      <c r="F552" s="18"/>
      <c r="G552" s="18"/>
      <c r="I552" s="18"/>
    </row>
    <row r="553" spans="1:9" x14ac:dyDescent="0.35">
      <c r="A553" s="24"/>
      <c r="F553" s="18"/>
      <c r="G553" s="18"/>
      <c r="I553" s="18"/>
    </row>
    <row r="554" spans="1:9" x14ac:dyDescent="0.35">
      <c r="A554" s="24"/>
      <c r="F554" s="18"/>
      <c r="G554" s="18"/>
      <c r="I554" s="18"/>
    </row>
    <row r="555" spans="1:9" x14ac:dyDescent="0.35">
      <c r="A555" s="24"/>
      <c r="F555" s="18"/>
      <c r="G555" s="18"/>
      <c r="I555" s="18"/>
    </row>
    <row r="556" spans="1:9" x14ac:dyDescent="0.35">
      <c r="A556" s="24"/>
      <c r="F556" s="18"/>
      <c r="G556" s="18"/>
      <c r="I556" s="18"/>
    </row>
    <row r="557" spans="1:9" x14ac:dyDescent="0.35">
      <c r="A557" s="24"/>
      <c r="F557" s="18"/>
      <c r="G557" s="18"/>
      <c r="I557" s="18"/>
    </row>
    <row r="558" spans="1:9" x14ac:dyDescent="0.35">
      <c r="A558" s="24"/>
      <c r="F558" s="18"/>
      <c r="G558" s="18"/>
      <c r="I558" s="18"/>
    </row>
    <row r="559" spans="1:9" x14ac:dyDescent="0.35">
      <c r="A559" s="24"/>
      <c r="F559" s="18"/>
      <c r="G559" s="18"/>
      <c r="I559" s="18"/>
    </row>
    <row r="560" spans="1:9" x14ac:dyDescent="0.35">
      <c r="A560" s="24"/>
      <c r="F560" s="18"/>
      <c r="G560" s="18"/>
      <c r="I560" s="18"/>
    </row>
    <row r="561" spans="1:9" x14ac:dyDescent="0.35">
      <c r="A561" s="24"/>
      <c r="F561" s="18"/>
      <c r="G561" s="18"/>
      <c r="I561" s="18"/>
    </row>
    <row r="562" spans="1:9" x14ac:dyDescent="0.35">
      <c r="A562" s="24"/>
      <c r="F562" s="18"/>
      <c r="G562" s="18"/>
      <c r="I562" s="18"/>
    </row>
    <row r="563" spans="1:9" x14ac:dyDescent="0.35">
      <c r="A563" s="24"/>
      <c r="F563" s="18"/>
      <c r="G563" s="18"/>
      <c r="I563" s="18"/>
    </row>
    <row r="564" spans="1:9" x14ac:dyDescent="0.35">
      <c r="A564" s="24"/>
      <c r="F564" s="18"/>
      <c r="G564" s="18"/>
      <c r="I564" s="18"/>
    </row>
    <row r="565" spans="1:9" x14ac:dyDescent="0.35">
      <c r="A565" s="24"/>
      <c r="F565" s="18"/>
      <c r="G565" s="18"/>
      <c r="I565" s="18"/>
    </row>
    <row r="566" spans="1:9" x14ac:dyDescent="0.35">
      <c r="A566" s="24"/>
      <c r="F566" s="18"/>
      <c r="G566" s="18"/>
      <c r="I566" s="18"/>
    </row>
    <row r="567" spans="1:9" x14ac:dyDescent="0.35">
      <c r="A567" s="24"/>
      <c r="F567" s="18"/>
      <c r="G567" s="18"/>
      <c r="I567" s="18"/>
    </row>
    <row r="568" spans="1:9" x14ac:dyDescent="0.35">
      <c r="A568" s="24"/>
      <c r="F568" s="18"/>
      <c r="G568" s="18"/>
      <c r="I568" s="18"/>
    </row>
    <row r="569" spans="1:9" x14ac:dyDescent="0.35">
      <c r="A569" s="24"/>
      <c r="F569" s="18"/>
      <c r="G569" s="18"/>
      <c r="I569" s="18"/>
    </row>
    <row r="570" spans="1:9" x14ac:dyDescent="0.35">
      <c r="A570" s="24"/>
      <c r="F570" s="18"/>
      <c r="G570" s="18"/>
      <c r="I570" s="18"/>
    </row>
    <row r="571" spans="1:9" x14ac:dyDescent="0.35">
      <c r="A571" s="24"/>
      <c r="F571" s="18"/>
      <c r="G571" s="18"/>
      <c r="I571" s="18"/>
    </row>
    <row r="572" spans="1:9" x14ac:dyDescent="0.35">
      <c r="A572" s="24"/>
      <c r="F572" s="18"/>
      <c r="G572" s="18"/>
      <c r="I572" s="18"/>
    </row>
    <row r="573" spans="1:9" x14ac:dyDescent="0.35">
      <c r="A573" s="24"/>
      <c r="F573" s="18"/>
      <c r="G573" s="18"/>
      <c r="I573" s="18"/>
    </row>
    <row r="574" spans="1:9" x14ac:dyDescent="0.35">
      <c r="A574" s="24"/>
      <c r="F574" s="18"/>
      <c r="G574" s="18"/>
      <c r="I574" s="18"/>
    </row>
    <row r="575" spans="1:9" x14ac:dyDescent="0.35">
      <c r="A575" s="24"/>
      <c r="F575" s="18"/>
      <c r="G575" s="18"/>
      <c r="I575" s="18"/>
    </row>
    <row r="576" spans="1:9" x14ac:dyDescent="0.35">
      <c r="A576" s="24"/>
      <c r="F576" s="18"/>
      <c r="G576" s="18"/>
      <c r="I576" s="18"/>
    </row>
    <row r="577" spans="1:9" x14ac:dyDescent="0.35">
      <c r="A577" s="24"/>
      <c r="F577" s="18"/>
      <c r="G577" s="18"/>
      <c r="I577" s="18"/>
    </row>
    <row r="578" spans="1:9" x14ac:dyDescent="0.35">
      <c r="A578" s="24"/>
      <c r="F578" s="18"/>
      <c r="G578" s="18"/>
      <c r="I578" s="18"/>
    </row>
    <row r="579" spans="1:9" x14ac:dyDescent="0.35">
      <c r="A579" s="24"/>
      <c r="F579" s="18"/>
      <c r="G579" s="18"/>
      <c r="I579" s="18"/>
    </row>
    <row r="580" spans="1:9" x14ac:dyDescent="0.35">
      <c r="A580" s="24"/>
      <c r="F580" s="18"/>
      <c r="G580" s="18"/>
      <c r="I580" s="18"/>
    </row>
    <row r="581" spans="1:9" x14ac:dyDescent="0.35">
      <c r="A581" s="24"/>
      <c r="F581" s="18"/>
      <c r="G581" s="18"/>
      <c r="I581" s="18"/>
    </row>
    <row r="582" spans="1:9" x14ac:dyDescent="0.35">
      <c r="A582" s="24"/>
      <c r="F582" s="18"/>
      <c r="G582" s="18"/>
      <c r="I582" s="18"/>
    </row>
    <row r="583" spans="1:9" x14ac:dyDescent="0.35">
      <c r="A583" s="24"/>
      <c r="F583" s="18"/>
      <c r="G583" s="18"/>
      <c r="I583" s="18"/>
    </row>
    <row r="584" spans="1:9" x14ac:dyDescent="0.35">
      <c r="A584" s="24"/>
      <c r="F584" s="18"/>
      <c r="G584" s="18"/>
      <c r="I584" s="18"/>
    </row>
    <row r="585" spans="1:9" x14ac:dyDescent="0.35">
      <c r="A585" s="24"/>
      <c r="F585" s="18"/>
      <c r="G585" s="18"/>
      <c r="I585" s="18"/>
    </row>
    <row r="586" spans="1:9" x14ac:dyDescent="0.35">
      <c r="A586" s="24"/>
      <c r="F586" s="18"/>
      <c r="G586" s="18"/>
      <c r="I586" s="18"/>
    </row>
    <row r="587" spans="1:9" x14ac:dyDescent="0.35">
      <c r="A587" s="24"/>
      <c r="F587" s="18"/>
      <c r="G587" s="18"/>
      <c r="I587" s="18"/>
    </row>
    <row r="588" spans="1:9" x14ac:dyDescent="0.35">
      <c r="A588" s="24"/>
      <c r="F588" s="18"/>
      <c r="G588" s="18"/>
      <c r="I588" s="18"/>
    </row>
    <row r="589" spans="1:9" x14ac:dyDescent="0.35">
      <c r="A589" s="24"/>
      <c r="F589" s="18"/>
      <c r="G589" s="18"/>
      <c r="I589" s="18"/>
    </row>
    <row r="590" spans="1:9" x14ac:dyDescent="0.35">
      <c r="A590" s="24"/>
      <c r="F590" s="18"/>
      <c r="G590" s="18"/>
      <c r="I590" s="18"/>
    </row>
    <row r="591" spans="1:9" x14ac:dyDescent="0.35">
      <c r="A591" s="24"/>
      <c r="F591" s="18"/>
      <c r="G591" s="18"/>
      <c r="I591" s="18"/>
    </row>
    <row r="592" spans="1:9" x14ac:dyDescent="0.35">
      <c r="A592" s="24"/>
      <c r="F592" s="18"/>
      <c r="G592" s="18"/>
      <c r="I592" s="18"/>
    </row>
    <row r="593" spans="1:9" x14ac:dyDescent="0.35">
      <c r="A593" s="24"/>
      <c r="F593" s="18"/>
      <c r="G593" s="18"/>
      <c r="I593" s="18"/>
    </row>
    <row r="594" spans="1:9" x14ac:dyDescent="0.35">
      <c r="A594" s="24"/>
      <c r="F594" s="18"/>
      <c r="G594" s="18"/>
      <c r="I594" s="18"/>
    </row>
    <row r="595" spans="1:9" x14ac:dyDescent="0.35">
      <c r="A595" s="24"/>
      <c r="F595" s="18"/>
      <c r="G595" s="18"/>
      <c r="I595" s="18"/>
    </row>
    <row r="596" spans="1:9" x14ac:dyDescent="0.35">
      <c r="A596" s="24"/>
      <c r="F596" s="18"/>
      <c r="G596" s="18"/>
      <c r="I596" s="18"/>
    </row>
    <row r="597" spans="1:9" x14ac:dyDescent="0.35">
      <c r="A597" s="24"/>
      <c r="F597" s="18"/>
      <c r="G597" s="18"/>
      <c r="I597" s="18"/>
    </row>
    <row r="598" spans="1:9" x14ac:dyDescent="0.35">
      <c r="A598" s="24"/>
      <c r="F598" s="18"/>
      <c r="G598" s="18"/>
      <c r="I598" s="18"/>
    </row>
    <row r="599" spans="1:9" x14ac:dyDescent="0.35">
      <c r="A599" s="24"/>
      <c r="F599" s="18"/>
      <c r="G599" s="18"/>
      <c r="I599" s="18"/>
    </row>
    <row r="600" spans="1:9" x14ac:dyDescent="0.35">
      <c r="A600" s="24"/>
      <c r="F600" s="18"/>
      <c r="G600" s="18"/>
      <c r="I600" s="18"/>
    </row>
    <row r="601" spans="1:9" x14ac:dyDescent="0.35">
      <c r="A601" s="24"/>
      <c r="F601" s="18"/>
      <c r="G601" s="18"/>
      <c r="I601" s="18"/>
    </row>
    <row r="602" spans="1:9" x14ac:dyDescent="0.35">
      <c r="A602" s="24"/>
      <c r="F602" s="18"/>
      <c r="G602" s="18"/>
      <c r="I602" s="18"/>
    </row>
    <row r="603" spans="1:9" x14ac:dyDescent="0.35">
      <c r="A603" s="24"/>
      <c r="F603" s="18"/>
      <c r="G603" s="18"/>
      <c r="I603" s="18"/>
    </row>
    <row r="604" spans="1:9" x14ac:dyDescent="0.35">
      <c r="A604" s="24"/>
      <c r="F604" s="18"/>
      <c r="G604" s="18"/>
      <c r="I604" s="18"/>
    </row>
    <row r="605" spans="1:9" x14ac:dyDescent="0.35">
      <c r="A605" s="24"/>
      <c r="F605" s="18"/>
      <c r="G605" s="18"/>
      <c r="I605" s="18"/>
    </row>
    <row r="606" spans="1:9" x14ac:dyDescent="0.35">
      <c r="A606" s="24"/>
      <c r="F606" s="18"/>
      <c r="G606" s="18"/>
      <c r="I606" s="18"/>
    </row>
    <row r="607" spans="1:9" x14ac:dyDescent="0.35">
      <c r="A607" s="24"/>
      <c r="F607" s="18"/>
      <c r="G607" s="18"/>
      <c r="I607" s="18"/>
    </row>
    <row r="608" spans="1:9" x14ac:dyDescent="0.35">
      <c r="A608" s="24"/>
      <c r="F608" s="18"/>
      <c r="G608" s="18"/>
      <c r="I608" s="18"/>
    </row>
    <row r="609" spans="1:9" x14ac:dyDescent="0.35">
      <c r="A609" s="24"/>
      <c r="F609" s="18"/>
      <c r="G609" s="18"/>
      <c r="I609" s="18"/>
    </row>
    <row r="610" spans="1:9" x14ac:dyDescent="0.35">
      <c r="A610" s="24"/>
      <c r="F610" s="18"/>
      <c r="G610" s="18"/>
      <c r="I610" s="18"/>
    </row>
    <row r="611" spans="1:9" x14ac:dyDescent="0.35">
      <c r="A611" s="24"/>
      <c r="F611" s="18"/>
      <c r="G611" s="18"/>
      <c r="I611" s="18"/>
    </row>
    <row r="612" spans="1:9" x14ac:dyDescent="0.35">
      <c r="A612" s="24"/>
      <c r="F612" s="18"/>
      <c r="G612" s="18"/>
      <c r="I612" s="18"/>
    </row>
    <row r="613" spans="1:9" x14ac:dyDescent="0.35">
      <c r="A613" s="24"/>
      <c r="F613" s="18"/>
      <c r="G613" s="18"/>
      <c r="I613" s="18"/>
    </row>
    <row r="614" spans="1:9" x14ac:dyDescent="0.35">
      <c r="A614" s="24"/>
      <c r="F614" s="18"/>
      <c r="G614" s="18"/>
      <c r="I614" s="18"/>
    </row>
    <row r="615" spans="1:9" x14ac:dyDescent="0.35">
      <c r="A615" s="24"/>
      <c r="F615" s="18"/>
      <c r="G615" s="18"/>
      <c r="I615" s="18"/>
    </row>
    <row r="616" spans="1:9" x14ac:dyDescent="0.35">
      <c r="A616" s="24"/>
      <c r="F616" s="18"/>
      <c r="G616" s="18"/>
      <c r="I616" s="18"/>
    </row>
    <row r="617" spans="1:9" x14ac:dyDescent="0.35">
      <c r="A617" s="24"/>
      <c r="F617" s="18"/>
      <c r="G617" s="18"/>
      <c r="I617" s="18"/>
    </row>
    <row r="618" spans="1:9" x14ac:dyDescent="0.35">
      <c r="A618" s="24"/>
      <c r="F618" s="18"/>
      <c r="G618" s="18"/>
      <c r="I618" s="18"/>
    </row>
    <row r="619" spans="1:9" x14ac:dyDescent="0.35">
      <c r="A619" s="24"/>
      <c r="F619" s="18"/>
      <c r="G619" s="18"/>
      <c r="I619" s="18"/>
    </row>
    <row r="620" spans="1:9" x14ac:dyDescent="0.35">
      <c r="A620" s="24"/>
      <c r="F620" s="18"/>
      <c r="G620" s="18"/>
      <c r="I620" s="18"/>
    </row>
    <row r="621" spans="1:9" x14ac:dyDescent="0.35">
      <c r="A621" s="24"/>
      <c r="F621" s="18"/>
      <c r="G621" s="18"/>
      <c r="I621" s="18"/>
    </row>
    <row r="622" spans="1:9" x14ac:dyDescent="0.35">
      <c r="A622" s="24"/>
      <c r="F622" s="18"/>
      <c r="G622" s="18"/>
      <c r="I622" s="18"/>
    </row>
    <row r="623" spans="1:9" x14ac:dyDescent="0.35">
      <c r="A623" s="24"/>
      <c r="F623" s="18"/>
      <c r="G623" s="18"/>
      <c r="I623" s="18"/>
    </row>
    <row r="624" spans="1:9" x14ac:dyDescent="0.35">
      <c r="A624" s="24"/>
      <c r="F624" s="18"/>
      <c r="G624" s="18"/>
      <c r="I624" s="18"/>
    </row>
    <row r="625" spans="1:9" x14ac:dyDescent="0.35">
      <c r="A625" s="24"/>
      <c r="F625" s="18"/>
      <c r="G625" s="18"/>
      <c r="I625" s="18"/>
    </row>
    <row r="626" spans="1:9" x14ac:dyDescent="0.35">
      <c r="A626" s="24"/>
      <c r="F626" s="18"/>
      <c r="G626" s="18"/>
      <c r="I626" s="18"/>
    </row>
    <row r="627" spans="1:9" x14ac:dyDescent="0.35">
      <c r="A627" s="24"/>
      <c r="F627" s="18"/>
      <c r="G627" s="18"/>
      <c r="I627" s="18"/>
    </row>
    <row r="628" spans="1:9" x14ac:dyDescent="0.35">
      <c r="A628" s="24"/>
      <c r="F628" s="18"/>
      <c r="G628" s="18"/>
      <c r="I628" s="18"/>
    </row>
    <row r="629" spans="1:9" x14ac:dyDescent="0.35">
      <c r="A629" s="24"/>
      <c r="F629" s="18"/>
      <c r="G629" s="18"/>
      <c r="I629" s="18"/>
    </row>
    <row r="630" spans="1:9" x14ac:dyDescent="0.35">
      <c r="A630" s="24"/>
      <c r="F630" s="18"/>
      <c r="G630" s="18"/>
      <c r="I630" s="18"/>
    </row>
    <row r="631" spans="1:9" x14ac:dyDescent="0.35">
      <c r="A631" s="24"/>
      <c r="F631" s="18"/>
      <c r="G631" s="18"/>
      <c r="I631" s="18"/>
    </row>
    <row r="632" spans="1:9" x14ac:dyDescent="0.35">
      <c r="A632" s="24"/>
      <c r="F632" s="18"/>
      <c r="G632" s="18"/>
      <c r="I632" s="18"/>
    </row>
    <row r="633" spans="1:9" x14ac:dyDescent="0.35">
      <c r="A633" s="24"/>
      <c r="F633" s="18"/>
      <c r="G633" s="18"/>
      <c r="I633" s="18"/>
    </row>
    <row r="634" spans="1:9" x14ac:dyDescent="0.35">
      <c r="A634" s="24"/>
      <c r="F634" s="18"/>
      <c r="G634" s="18"/>
      <c r="I634" s="18"/>
    </row>
    <row r="635" spans="1:9" x14ac:dyDescent="0.35">
      <c r="A635" s="24"/>
      <c r="F635" s="18"/>
      <c r="G635" s="18"/>
      <c r="I635" s="18"/>
    </row>
    <row r="636" spans="1:9" x14ac:dyDescent="0.35">
      <c r="A636" s="24"/>
      <c r="F636" s="18"/>
      <c r="G636" s="18"/>
      <c r="I636" s="18"/>
    </row>
    <row r="637" spans="1:9" x14ac:dyDescent="0.35">
      <c r="A637" s="24"/>
      <c r="F637" s="18"/>
      <c r="G637" s="18"/>
      <c r="I637" s="18"/>
    </row>
    <row r="638" spans="1:9" x14ac:dyDescent="0.35">
      <c r="A638" s="24"/>
      <c r="F638" s="18"/>
      <c r="G638" s="18"/>
      <c r="I638" s="18"/>
    </row>
    <row r="639" spans="1:9" x14ac:dyDescent="0.35">
      <c r="A639" s="24"/>
      <c r="F639" s="18"/>
      <c r="G639" s="18"/>
      <c r="I639" s="18"/>
    </row>
    <row r="640" spans="1:9" x14ac:dyDescent="0.35">
      <c r="A640" s="24"/>
      <c r="F640" s="18"/>
      <c r="G640" s="18"/>
      <c r="I640" s="18"/>
    </row>
    <row r="641" spans="1:9" x14ac:dyDescent="0.35">
      <c r="A641" s="24"/>
      <c r="F641" s="18"/>
      <c r="G641" s="18"/>
      <c r="I641" s="18"/>
    </row>
    <row r="642" spans="1:9" x14ac:dyDescent="0.35">
      <c r="A642" s="24"/>
      <c r="F642" s="18"/>
      <c r="G642" s="18"/>
      <c r="I642" s="18"/>
    </row>
    <row r="643" spans="1:9" x14ac:dyDescent="0.35">
      <c r="A643" s="24"/>
      <c r="F643" s="18"/>
      <c r="G643" s="18"/>
      <c r="I643" s="18"/>
    </row>
    <row r="644" spans="1:9" x14ac:dyDescent="0.35">
      <c r="A644" s="24"/>
      <c r="F644" s="18"/>
      <c r="G644" s="18"/>
      <c r="I644" s="18"/>
    </row>
    <row r="645" spans="1:9" x14ac:dyDescent="0.35">
      <c r="A645" s="24"/>
      <c r="F645" s="18"/>
      <c r="G645" s="18"/>
      <c r="I645" s="18"/>
    </row>
    <row r="646" spans="1:9" x14ac:dyDescent="0.35">
      <c r="A646" s="24"/>
      <c r="F646" s="18"/>
      <c r="G646" s="18"/>
      <c r="I646" s="18"/>
    </row>
    <row r="647" spans="1:9" x14ac:dyDescent="0.35">
      <c r="A647" s="24"/>
      <c r="F647" s="18"/>
      <c r="G647" s="18"/>
      <c r="I647" s="18"/>
    </row>
    <row r="648" spans="1:9" x14ac:dyDescent="0.35">
      <c r="A648" s="24"/>
      <c r="F648" s="18"/>
      <c r="G648" s="18"/>
      <c r="I648" s="18"/>
    </row>
    <row r="649" spans="1:9" x14ac:dyDescent="0.35">
      <c r="A649" s="24"/>
      <c r="F649" s="18"/>
      <c r="G649" s="18"/>
      <c r="I649" s="18"/>
    </row>
    <row r="650" spans="1:9" x14ac:dyDescent="0.35">
      <c r="A650" s="24"/>
      <c r="F650" s="18"/>
      <c r="G650" s="18"/>
      <c r="I650" s="18"/>
    </row>
    <row r="651" spans="1:9" x14ac:dyDescent="0.35">
      <c r="A651" s="24"/>
      <c r="F651" s="18"/>
      <c r="G651" s="18"/>
      <c r="I651" s="18"/>
    </row>
    <row r="652" spans="1:9" x14ac:dyDescent="0.35">
      <c r="A652" s="24"/>
      <c r="F652" s="18"/>
      <c r="G652" s="18"/>
      <c r="I652" s="18"/>
    </row>
    <row r="653" spans="1:9" x14ac:dyDescent="0.35">
      <c r="A653" s="24"/>
      <c r="F653" s="18"/>
      <c r="G653" s="18"/>
      <c r="I653" s="18"/>
    </row>
    <row r="654" spans="1:9" x14ac:dyDescent="0.35">
      <c r="A654" s="24"/>
      <c r="F654" s="18"/>
      <c r="G654" s="18"/>
      <c r="I654" s="18"/>
    </row>
    <row r="655" spans="1:9" x14ac:dyDescent="0.35">
      <c r="A655" s="24"/>
      <c r="F655" s="18"/>
      <c r="G655" s="18"/>
      <c r="I655" s="18"/>
    </row>
    <row r="656" spans="1:9" x14ac:dyDescent="0.35">
      <c r="A656" s="24"/>
      <c r="F656" s="18"/>
      <c r="G656" s="18"/>
      <c r="I656" s="18"/>
    </row>
    <row r="657" spans="1:9" x14ac:dyDescent="0.35">
      <c r="A657" s="24"/>
      <c r="F657" s="18"/>
      <c r="G657" s="18"/>
      <c r="I657" s="18"/>
    </row>
    <row r="658" spans="1:9" x14ac:dyDescent="0.35">
      <c r="A658" s="24"/>
      <c r="F658" s="18"/>
      <c r="G658" s="18"/>
      <c r="I658" s="18"/>
    </row>
    <row r="659" spans="1:9" x14ac:dyDescent="0.35">
      <c r="A659" s="24"/>
      <c r="F659" s="18"/>
      <c r="G659" s="18"/>
      <c r="I659" s="18"/>
    </row>
    <row r="660" spans="1:9" x14ac:dyDescent="0.35">
      <c r="A660" s="24"/>
      <c r="F660" s="18"/>
      <c r="G660" s="18"/>
      <c r="I660" s="18"/>
    </row>
    <row r="661" spans="1:9" x14ac:dyDescent="0.35">
      <c r="A661" s="24"/>
      <c r="F661" s="18"/>
      <c r="G661" s="18"/>
      <c r="I661" s="18"/>
    </row>
    <row r="662" spans="1:9" x14ac:dyDescent="0.35">
      <c r="A662" s="24"/>
      <c r="F662" s="18"/>
      <c r="G662" s="18"/>
      <c r="I662" s="18"/>
    </row>
    <row r="663" spans="1:9" x14ac:dyDescent="0.35">
      <c r="A663" s="24"/>
      <c r="F663" s="18"/>
      <c r="G663" s="18"/>
      <c r="I663" s="18"/>
    </row>
    <row r="664" spans="1:9" x14ac:dyDescent="0.35">
      <c r="A664" s="24"/>
      <c r="F664" s="18"/>
      <c r="G664" s="18"/>
      <c r="I664" s="18"/>
    </row>
    <row r="665" spans="1:9" x14ac:dyDescent="0.35">
      <c r="A665" s="24"/>
      <c r="F665" s="18"/>
      <c r="G665" s="18"/>
      <c r="I665" s="18"/>
    </row>
    <row r="666" spans="1:9" x14ac:dyDescent="0.35">
      <c r="A666" s="24"/>
      <c r="F666" s="18"/>
      <c r="G666" s="18"/>
      <c r="I666" s="18"/>
    </row>
    <row r="667" spans="1:9" x14ac:dyDescent="0.35">
      <c r="A667" s="24"/>
      <c r="F667" s="18"/>
      <c r="G667" s="18"/>
      <c r="I667" s="18"/>
    </row>
    <row r="668" spans="1:9" x14ac:dyDescent="0.35">
      <c r="A668" s="24"/>
      <c r="F668" s="18"/>
      <c r="G668" s="18"/>
      <c r="I668" s="18"/>
    </row>
    <row r="669" spans="1:9" x14ac:dyDescent="0.35">
      <c r="A669" s="24"/>
      <c r="F669" s="18"/>
      <c r="G669" s="18"/>
      <c r="I669" s="18"/>
    </row>
    <row r="670" spans="1:9" x14ac:dyDescent="0.35">
      <c r="A670" s="24"/>
      <c r="F670" s="18"/>
      <c r="G670" s="18"/>
      <c r="I670" s="18"/>
    </row>
    <row r="671" spans="1:9" x14ac:dyDescent="0.35">
      <c r="A671" s="24"/>
      <c r="F671" s="18"/>
      <c r="G671" s="18"/>
      <c r="I671" s="18"/>
    </row>
    <row r="672" spans="1:9" x14ac:dyDescent="0.35">
      <c r="A672" s="24"/>
      <c r="F672" s="18"/>
      <c r="G672" s="18"/>
      <c r="I672" s="18"/>
    </row>
    <row r="673" spans="1:9" x14ac:dyDescent="0.35">
      <c r="A673" s="24"/>
      <c r="F673" s="18"/>
      <c r="G673" s="18"/>
      <c r="I673" s="18"/>
    </row>
    <row r="674" spans="1:9" x14ac:dyDescent="0.35">
      <c r="A674" s="24"/>
      <c r="F674" s="18"/>
      <c r="G674" s="18"/>
      <c r="I674" s="18"/>
    </row>
    <row r="675" spans="1:9" x14ac:dyDescent="0.35">
      <c r="A675" s="24"/>
      <c r="F675" s="18"/>
      <c r="G675" s="18"/>
      <c r="I675" s="18"/>
    </row>
    <row r="676" spans="1:9" x14ac:dyDescent="0.35">
      <c r="A676" s="24"/>
      <c r="F676" s="18"/>
      <c r="G676" s="18"/>
      <c r="I676" s="18"/>
    </row>
    <row r="677" spans="1:9" x14ac:dyDescent="0.35">
      <c r="A677" s="24"/>
      <c r="F677" s="18"/>
      <c r="G677" s="18"/>
      <c r="I677" s="18"/>
    </row>
    <row r="678" spans="1:9" x14ac:dyDescent="0.35">
      <c r="A678" s="24"/>
      <c r="F678" s="18"/>
      <c r="G678" s="18"/>
      <c r="I678" s="18"/>
    </row>
    <row r="679" spans="1:9" x14ac:dyDescent="0.35">
      <c r="A679" s="24"/>
      <c r="F679" s="18"/>
      <c r="G679" s="18"/>
      <c r="I679" s="18"/>
    </row>
    <row r="680" spans="1:9" x14ac:dyDescent="0.35">
      <c r="A680" s="24"/>
      <c r="F680" s="18"/>
      <c r="G680" s="18"/>
      <c r="I680" s="18"/>
    </row>
    <row r="681" spans="1:9" x14ac:dyDescent="0.35">
      <c r="A681" s="24"/>
      <c r="F681" s="18"/>
      <c r="G681" s="18"/>
      <c r="I681" s="18"/>
    </row>
    <row r="682" spans="1:9" x14ac:dyDescent="0.35">
      <c r="A682" s="24"/>
      <c r="F682" s="18"/>
      <c r="G682" s="18"/>
      <c r="I682" s="18"/>
    </row>
    <row r="683" spans="1:9" x14ac:dyDescent="0.35">
      <c r="A683" s="24"/>
      <c r="F683" s="18"/>
      <c r="G683" s="18"/>
      <c r="I683" s="18"/>
    </row>
    <row r="684" spans="1:9" x14ac:dyDescent="0.35">
      <c r="A684" s="24"/>
      <c r="F684" s="18"/>
      <c r="G684" s="18"/>
      <c r="I684" s="18"/>
    </row>
    <row r="685" spans="1:9" x14ac:dyDescent="0.35">
      <c r="A685" s="24"/>
      <c r="F685" s="18"/>
      <c r="G685" s="18"/>
      <c r="I685" s="18"/>
    </row>
    <row r="686" spans="1:9" x14ac:dyDescent="0.35">
      <c r="A686" s="24"/>
      <c r="F686" s="18"/>
      <c r="G686" s="18"/>
      <c r="I686" s="18"/>
    </row>
    <row r="687" spans="1:9" x14ac:dyDescent="0.35">
      <c r="A687" s="24"/>
      <c r="F687" s="18"/>
      <c r="G687" s="18"/>
      <c r="I687" s="18"/>
    </row>
    <row r="688" spans="1:9" x14ac:dyDescent="0.35">
      <c r="A688" s="24"/>
      <c r="F688" s="18"/>
      <c r="G688" s="18"/>
      <c r="I688" s="18"/>
    </row>
    <row r="689" spans="1:9" x14ac:dyDescent="0.35">
      <c r="A689" s="24"/>
      <c r="F689" s="18"/>
      <c r="G689" s="18"/>
      <c r="I689" s="18"/>
    </row>
    <row r="690" spans="1:9" x14ac:dyDescent="0.35">
      <c r="A690" s="24"/>
      <c r="F690" s="18"/>
      <c r="G690" s="18"/>
      <c r="I690" s="18"/>
    </row>
    <row r="691" spans="1:9" x14ac:dyDescent="0.35">
      <c r="A691" s="24"/>
      <c r="F691" s="18"/>
      <c r="G691" s="18"/>
      <c r="I691" s="18"/>
    </row>
    <row r="692" spans="1:9" x14ac:dyDescent="0.35">
      <c r="A692" s="24"/>
      <c r="F692" s="18"/>
      <c r="G692" s="18"/>
      <c r="I692" s="18"/>
    </row>
    <row r="693" spans="1:9" x14ac:dyDescent="0.35">
      <c r="A693" s="24"/>
      <c r="F693" s="18"/>
      <c r="G693" s="18"/>
      <c r="I693" s="18"/>
    </row>
    <row r="694" spans="1:9" x14ac:dyDescent="0.35">
      <c r="A694" s="24"/>
      <c r="F694" s="18"/>
      <c r="G694" s="18"/>
      <c r="I694" s="18"/>
    </row>
    <row r="695" spans="1:9" x14ac:dyDescent="0.35">
      <c r="A695" s="24"/>
      <c r="F695" s="18"/>
      <c r="G695" s="18"/>
      <c r="I695" s="18"/>
    </row>
    <row r="696" spans="1:9" x14ac:dyDescent="0.35">
      <c r="A696" s="24"/>
      <c r="F696" s="18"/>
      <c r="G696" s="18"/>
      <c r="I696" s="18"/>
    </row>
    <row r="697" spans="1:9" x14ac:dyDescent="0.35">
      <c r="A697" s="24"/>
      <c r="F697" s="18"/>
      <c r="G697" s="18"/>
      <c r="I697" s="18"/>
    </row>
    <row r="698" spans="1:9" x14ac:dyDescent="0.35">
      <c r="A698" s="24"/>
      <c r="F698" s="18"/>
      <c r="G698" s="18"/>
      <c r="I698" s="18"/>
    </row>
    <row r="699" spans="1:9" x14ac:dyDescent="0.35">
      <c r="A699" s="24"/>
      <c r="F699" s="18"/>
      <c r="G699" s="18"/>
      <c r="I699" s="18"/>
    </row>
    <row r="700" spans="1:9" x14ac:dyDescent="0.35">
      <c r="A700" s="24"/>
      <c r="F700" s="18"/>
      <c r="G700" s="18"/>
      <c r="I700" s="18"/>
    </row>
    <row r="701" spans="1:9" x14ac:dyDescent="0.35">
      <c r="A701" s="24"/>
      <c r="F701" s="18"/>
      <c r="G701" s="18"/>
      <c r="I701" s="18"/>
    </row>
    <row r="702" spans="1:9" x14ac:dyDescent="0.35">
      <c r="A702" s="24"/>
      <c r="F702" s="18"/>
      <c r="G702" s="18"/>
      <c r="I702" s="18"/>
    </row>
    <row r="703" spans="1:9" x14ac:dyDescent="0.35">
      <c r="A703" s="24"/>
      <c r="F703" s="18"/>
      <c r="G703" s="18"/>
      <c r="I703" s="18"/>
    </row>
    <row r="704" spans="1:9" x14ac:dyDescent="0.35">
      <c r="A704" s="24"/>
      <c r="F704" s="18"/>
      <c r="G704" s="18"/>
      <c r="I704" s="18"/>
    </row>
    <row r="705" spans="1:9" x14ac:dyDescent="0.35">
      <c r="A705" s="24"/>
      <c r="F705" s="18"/>
      <c r="G705" s="18"/>
      <c r="I705" s="18"/>
    </row>
    <row r="706" spans="1:9" x14ac:dyDescent="0.35">
      <c r="A706" s="24"/>
      <c r="F706" s="18"/>
      <c r="G706" s="18"/>
      <c r="I706" s="18"/>
    </row>
    <row r="707" spans="1:9" x14ac:dyDescent="0.35">
      <c r="A707" s="24"/>
      <c r="F707" s="18"/>
      <c r="G707" s="18"/>
      <c r="I707" s="18"/>
    </row>
    <row r="708" spans="1:9" x14ac:dyDescent="0.35">
      <c r="A708" s="24"/>
      <c r="F708" s="18"/>
      <c r="G708" s="18"/>
      <c r="I708" s="18"/>
    </row>
    <row r="709" spans="1:9" x14ac:dyDescent="0.35">
      <c r="A709" s="24"/>
      <c r="F709" s="18"/>
      <c r="G709" s="18"/>
      <c r="I709" s="18"/>
    </row>
    <row r="710" spans="1:9" x14ac:dyDescent="0.35">
      <c r="A710" s="24"/>
      <c r="F710" s="18"/>
      <c r="G710" s="18"/>
      <c r="I710" s="18"/>
    </row>
    <row r="711" spans="1:9" x14ac:dyDescent="0.35">
      <c r="A711" s="24"/>
      <c r="F711" s="18"/>
      <c r="G711" s="18"/>
      <c r="I711" s="18"/>
    </row>
    <row r="712" spans="1:9" x14ac:dyDescent="0.35">
      <c r="A712" s="24"/>
      <c r="F712" s="18"/>
      <c r="G712" s="18"/>
      <c r="I712" s="18"/>
    </row>
    <row r="713" spans="1:9" x14ac:dyDescent="0.35">
      <c r="A713" s="24"/>
      <c r="F713" s="18"/>
      <c r="G713" s="18"/>
      <c r="I713" s="18"/>
    </row>
    <row r="714" spans="1:9" x14ac:dyDescent="0.35">
      <c r="A714" s="24"/>
      <c r="F714" s="18"/>
      <c r="G714" s="18"/>
      <c r="I714" s="18"/>
    </row>
    <row r="715" spans="1:9" x14ac:dyDescent="0.35">
      <c r="A715" s="24"/>
      <c r="F715" s="18"/>
      <c r="G715" s="18"/>
      <c r="I715" s="18"/>
    </row>
    <row r="716" spans="1:9" x14ac:dyDescent="0.35">
      <c r="A716" s="24"/>
      <c r="F716" s="18"/>
      <c r="G716" s="18"/>
      <c r="I716" s="18"/>
    </row>
    <row r="717" spans="1:9" x14ac:dyDescent="0.35">
      <c r="A717" s="24"/>
      <c r="F717" s="18"/>
      <c r="G717" s="18"/>
      <c r="I717" s="18"/>
    </row>
    <row r="718" spans="1:9" x14ac:dyDescent="0.35">
      <c r="A718" s="24"/>
      <c r="F718" s="18"/>
      <c r="G718" s="18"/>
      <c r="I718" s="18"/>
    </row>
    <row r="719" spans="1:9" x14ac:dyDescent="0.35">
      <c r="A719" s="24"/>
      <c r="F719" s="18"/>
      <c r="G719" s="18"/>
      <c r="I719" s="18"/>
    </row>
    <row r="720" spans="1:9" x14ac:dyDescent="0.35">
      <c r="A720" s="24"/>
      <c r="F720" s="18"/>
      <c r="G720" s="18"/>
      <c r="I720" s="18"/>
    </row>
    <row r="721" spans="1:9" x14ac:dyDescent="0.35">
      <c r="A721" s="24"/>
      <c r="F721" s="18"/>
      <c r="G721" s="18"/>
      <c r="I721" s="18"/>
    </row>
    <row r="722" spans="1:9" x14ac:dyDescent="0.35">
      <c r="A722" s="24"/>
      <c r="F722" s="18"/>
      <c r="G722" s="18"/>
      <c r="I722" s="18"/>
    </row>
    <row r="723" spans="1:9" x14ac:dyDescent="0.35">
      <c r="A723" s="24"/>
      <c r="F723" s="18"/>
      <c r="G723" s="18"/>
      <c r="I723" s="18"/>
    </row>
    <row r="724" spans="1:9" x14ac:dyDescent="0.35">
      <c r="A724" s="24"/>
      <c r="F724" s="18"/>
      <c r="G724" s="18"/>
      <c r="I724" s="18"/>
    </row>
    <row r="725" spans="1:9" x14ac:dyDescent="0.35">
      <c r="A725" s="24"/>
      <c r="F725" s="18"/>
      <c r="G725" s="18"/>
      <c r="I725" s="18"/>
    </row>
    <row r="726" spans="1:9" x14ac:dyDescent="0.35">
      <c r="A726" s="24"/>
      <c r="F726" s="18"/>
      <c r="G726" s="18"/>
      <c r="I726" s="18"/>
    </row>
    <row r="727" spans="1:9" x14ac:dyDescent="0.35">
      <c r="A727" s="24"/>
      <c r="F727" s="18"/>
      <c r="G727" s="18"/>
      <c r="I727" s="18"/>
    </row>
    <row r="728" spans="1:9" x14ac:dyDescent="0.35">
      <c r="A728" s="24"/>
      <c r="F728" s="18"/>
      <c r="G728" s="18"/>
      <c r="I728" s="18"/>
    </row>
    <row r="729" spans="1:9" x14ac:dyDescent="0.35">
      <c r="A729" s="24"/>
      <c r="F729" s="18"/>
      <c r="G729" s="18"/>
      <c r="I729" s="18"/>
    </row>
    <row r="730" spans="1:9" x14ac:dyDescent="0.35">
      <c r="A730" s="24"/>
      <c r="F730" s="18"/>
      <c r="G730" s="18"/>
      <c r="I730" s="18"/>
    </row>
    <row r="731" spans="1:9" x14ac:dyDescent="0.35">
      <c r="A731" s="24"/>
      <c r="F731" s="18"/>
      <c r="G731" s="18"/>
      <c r="I731" s="18"/>
    </row>
    <row r="732" spans="1:9" x14ac:dyDescent="0.35">
      <c r="A732" s="24"/>
      <c r="F732" s="18"/>
      <c r="G732" s="18"/>
      <c r="I732" s="18"/>
    </row>
    <row r="733" spans="1:9" x14ac:dyDescent="0.35">
      <c r="A733" s="24"/>
      <c r="F733" s="18"/>
      <c r="G733" s="18"/>
      <c r="I733" s="18"/>
    </row>
    <row r="734" spans="1:9" x14ac:dyDescent="0.35">
      <c r="A734" s="24"/>
      <c r="F734" s="18"/>
      <c r="G734" s="18"/>
      <c r="I734" s="18"/>
    </row>
    <row r="735" spans="1:9" x14ac:dyDescent="0.35">
      <c r="A735" s="24"/>
      <c r="F735" s="18"/>
      <c r="G735" s="18"/>
      <c r="I735" s="18"/>
    </row>
    <row r="736" spans="1:9" x14ac:dyDescent="0.35">
      <c r="A736" s="24"/>
      <c r="F736" s="18"/>
      <c r="G736" s="18"/>
      <c r="I736" s="18"/>
    </row>
    <row r="737" spans="1:9" x14ac:dyDescent="0.35">
      <c r="A737" s="24"/>
      <c r="F737" s="18"/>
      <c r="G737" s="18"/>
      <c r="I737" s="18"/>
    </row>
    <row r="738" spans="1:9" x14ac:dyDescent="0.35">
      <c r="A738" s="24"/>
      <c r="F738" s="18"/>
      <c r="G738" s="18"/>
      <c r="I738" s="18"/>
    </row>
    <row r="739" spans="1:9" x14ac:dyDescent="0.35">
      <c r="A739" s="24"/>
      <c r="F739" s="18"/>
      <c r="G739" s="18"/>
      <c r="I739" s="18"/>
    </row>
    <row r="740" spans="1:9" x14ac:dyDescent="0.35">
      <c r="A740" s="24"/>
      <c r="F740" s="18"/>
      <c r="G740" s="18"/>
      <c r="I740" s="18"/>
    </row>
    <row r="741" spans="1:9" x14ac:dyDescent="0.35">
      <c r="A741" s="24"/>
      <c r="F741" s="18"/>
      <c r="G741" s="18"/>
      <c r="I741" s="18"/>
    </row>
    <row r="742" spans="1:9" x14ac:dyDescent="0.35">
      <c r="A742" s="24"/>
      <c r="F742" s="18"/>
      <c r="G742" s="18"/>
      <c r="I742" s="18"/>
    </row>
    <row r="743" spans="1:9" x14ac:dyDescent="0.35">
      <c r="A743" s="24"/>
      <c r="F743" s="18"/>
      <c r="G743" s="18"/>
      <c r="I743" s="18"/>
    </row>
    <row r="744" spans="1:9" x14ac:dyDescent="0.35">
      <c r="A744" s="24"/>
      <c r="F744" s="18"/>
      <c r="G744" s="18"/>
      <c r="I744" s="18"/>
    </row>
    <row r="745" spans="1:9" x14ac:dyDescent="0.35">
      <c r="A745" s="24"/>
      <c r="F745" s="18"/>
      <c r="G745" s="18"/>
      <c r="I745" s="18"/>
    </row>
    <row r="746" spans="1:9" x14ac:dyDescent="0.35">
      <c r="A746" s="24"/>
      <c r="F746" s="18"/>
      <c r="G746" s="18"/>
      <c r="I746" s="18"/>
    </row>
    <row r="747" spans="1:9" x14ac:dyDescent="0.35">
      <c r="A747" s="24"/>
      <c r="F747" s="18"/>
      <c r="G747" s="18"/>
      <c r="I747" s="18"/>
    </row>
    <row r="748" spans="1:9" x14ac:dyDescent="0.35">
      <c r="A748" s="24"/>
      <c r="F748" s="18"/>
      <c r="G748" s="18"/>
      <c r="I748" s="18"/>
    </row>
    <row r="749" spans="1:9" x14ac:dyDescent="0.35">
      <c r="A749" s="24"/>
      <c r="F749" s="18"/>
      <c r="G749" s="18"/>
      <c r="I749" s="18"/>
    </row>
    <row r="750" spans="1:9" x14ac:dyDescent="0.35">
      <c r="A750" s="24"/>
      <c r="F750" s="18"/>
      <c r="G750" s="18"/>
      <c r="I750" s="18"/>
    </row>
    <row r="751" spans="1:9" x14ac:dyDescent="0.35">
      <c r="A751" s="24"/>
      <c r="F751" s="18"/>
      <c r="G751" s="18"/>
      <c r="I751" s="18"/>
    </row>
    <row r="752" spans="1:9" x14ac:dyDescent="0.35">
      <c r="A752" s="24"/>
      <c r="F752" s="18"/>
      <c r="G752" s="18"/>
      <c r="I752" s="18"/>
    </row>
    <row r="753" spans="1:9" x14ac:dyDescent="0.35">
      <c r="A753" s="24"/>
      <c r="F753" s="18"/>
      <c r="G753" s="18"/>
      <c r="I753" s="18"/>
    </row>
    <row r="754" spans="1:9" x14ac:dyDescent="0.35">
      <c r="A754" s="24"/>
      <c r="F754" s="18"/>
      <c r="G754" s="18"/>
      <c r="I754" s="18"/>
    </row>
    <row r="755" spans="1:9" x14ac:dyDescent="0.35">
      <c r="A755" s="24"/>
      <c r="F755" s="18"/>
      <c r="G755" s="18"/>
      <c r="I755" s="18"/>
    </row>
    <row r="756" spans="1:9" x14ac:dyDescent="0.35">
      <c r="A756" s="24"/>
      <c r="F756" s="18"/>
      <c r="G756" s="18"/>
      <c r="I756" s="18"/>
    </row>
    <row r="757" spans="1:9" x14ac:dyDescent="0.35">
      <c r="A757" s="24"/>
      <c r="F757" s="18"/>
      <c r="G757" s="18"/>
      <c r="I757" s="18"/>
    </row>
    <row r="758" spans="1:9" x14ac:dyDescent="0.35">
      <c r="A758" s="24"/>
      <c r="F758" s="18"/>
      <c r="G758" s="18"/>
      <c r="I758" s="18"/>
    </row>
    <row r="759" spans="1:9" x14ac:dyDescent="0.35">
      <c r="A759" s="24"/>
      <c r="F759" s="18"/>
      <c r="G759" s="18"/>
      <c r="I759" s="18"/>
    </row>
    <row r="760" spans="1:9" x14ac:dyDescent="0.35">
      <c r="A760" s="24"/>
      <c r="F760" s="18"/>
      <c r="G760" s="18"/>
      <c r="I760" s="18"/>
    </row>
    <row r="761" spans="1:9" x14ac:dyDescent="0.35">
      <c r="A761" s="24"/>
      <c r="F761" s="18"/>
      <c r="G761" s="18"/>
      <c r="I761" s="18"/>
    </row>
    <row r="762" spans="1:9" x14ac:dyDescent="0.35">
      <c r="A762" s="24"/>
      <c r="F762" s="18"/>
      <c r="G762" s="18"/>
      <c r="I762" s="18"/>
    </row>
    <row r="763" spans="1:9" x14ac:dyDescent="0.35">
      <c r="A763" s="24"/>
      <c r="F763" s="18"/>
      <c r="G763" s="18"/>
      <c r="I763" s="18"/>
    </row>
    <row r="764" spans="1:9" x14ac:dyDescent="0.35">
      <c r="A764" s="24"/>
      <c r="F764" s="18"/>
      <c r="G764" s="18"/>
      <c r="I764" s="18"/>
    </row>
    <row r="765" spans="1:9" x14ac:dyDescent="0.35">
      <c r="A765" s="24"/>
      <c r="F765" s="18"/>
      <c r="G765" s="18"/>
      <c r="I765" s="18"/>
    </row>
    <row r="766" spans="1:9" x14ac:dyDescent="0.35">
      <c r="A766" s="24"/>
      <c r="F766" s="18"/>
      <c r="G766" s="18"/>
      <c r="I766" s="18"/>
    </row>
    <row r="767" spans="1:9" x14ac:dyDescent="0.35">
      <c r="A767" s="24"/>
      <c r="F767" s="18"/>
      <c r="G767" s="18"/>
      <c r="I767" s="18"/>
    </row>
    <row r="768" spans="1:9" x14ac:dyDescent="0.35">
      <c r="A768" s="24"/>
      <c r="F768" s="18"/>
      <c r="G768" s="18"/>
      <c r="I768" s="18"/>
    </row>
    <row r="769" spans="1:9" x14ac:dyDescent="0.35">
      <c r="A769" s="24"/>
      <c r="F769" s="18"/>
      <c r="G769" s="18"/>
      <c r="I769" s="18"/>
    </row>
    <row r="770" spans="1:9" x14ac:dyDescent="0.35">
      <c r="A770" s="24"/>
      <c r="F770" s="18"/>
      <c r="G770" s="18"/>
      <c r="I770" s="18"/>
    </row>
    <row r="771" spans="1:9" x14ac:dyDescent="0.35">
      <c r="A771" s="24"/>
      <c r="F771" s="18"/>
      <c r="G771" s="18"/>
      <c r="I771" s="18"/>
    </row>
    <row r="772" spans="1:9" x14ac:dyDescent="0.35">
      <c r="A772" s="24"/>
      <c r="F772" s="18"/>
      <c r="G772" s="18"/>
      <c r="I772" s="18"/>
    </row>
    <row r="773" spans="1:9" x14ac:dyDescent="0.35">
      <c r="A773" s="24"/>
      <c r="F773" s="18"/>
      <c r="G773" s="18"/>
      <c r="I773" s="18"/>
    </row>
    <row r="774" spans="1:9" x14ac:dyDescent="0.35">
      <c r="A774" s="24"/>
      <c r="F774" s="18"/>
      <c r="G774" s="18"/>
      <c r="I774" s="18"/>
    </row>
    <row r="775" spans="1:9" x14ac:dyDescent="0.35">
      <c r="A775" s="24"/>
      <c r="F775" s="18"/>
      <c r="G775" s="18"/>
      <c r="I775" s="18"/>
    </row>
    <row r="776" spans="1:9" x14ac:dyDescent="0.35">
      <c r="A776" s="24"/>
      <c r="F776" s="18"/>
      <c r="G776" s="18"/>
      <c r="I776" s="18"/>
    </row>
    <row r="777" spans="1:9" x14ac:dyDescent="0.35">
      <c r="A777" s="24"/>
      <c r="F777" s="18"/>
      <c r="G777" s="18"/>
      <c r="I777" s="18"/>
    </row>
    <row r="778" spans="1:9" x14ac:dyDescent="0.35">
      <c r="A778" s="24"/>
      <c r="F778" s="18"/>
      <c r="G778" s="18"/>
      <c r="I778" s="18"/>
    </row>
    <row r="779" spans="1:9" x14ac:dyDescent="0.35">
      <c r="A779" s="24"/>
      <c r="F779" s="18"/>
      <c r="G779" s="18"/>
      <c r="I779" s="18"/>
    </row>
    <row r="780" spans="1:9" x14ac:dyDescent="0.35">
      <c r="A780" s="24"/>
      <c r="F780" s="18"/>
      <c r="G780" s="18"/>
      <c r="I780" s="18"/>
    </row>
    <row r="781" spans="1:9" x14ac:dyDescent="0.35">
      <c r="A781" s="24"/>
      <c r="F781" s="18"/>
      <c r="G781" s="18"/>
      <c r="I781" s="18"/>
    </row>
    <row r="782" spans="1:9" x14ac:dyDescent="0.35">
      <c r="A782" s="24"/>
      <c r="F782" s="18"/>
      <c r="G782" s="18"/>
      <c r="I782" s="18"/>
    </row>
    <row r="783" spans="1:9" x14ac:dyDescent="0.35">
      <c r="A783" s="24"/>
      <c r="F783" s="18"/>
      <c r="G783" s="18"/>
      <c r="I783" s="18"/>
    </row>
    <row r="784" spans="1:9" x14ac:dyDescent="0.35">
      <c r="A784" s="24"/>
      <c r="F784" s="18"/>
      <c r="G784" s="18"/>
      <c r="I784" s="18"/>
    </row>
    <row r="785" spans="1:9" x14ac:dyDescent="0.35">
      <c r="A785" s="24"/>
      <c r="F785" s="18"/>
      <c r="G785" s="18"/>
      <c r="I785" s="18"/>
    </row>
    <row r="786" spans="1:9" x14ac:dyDescent="0.35">
      <c r="A786" s="24"/>
      <c r="F786" s="18"/>
      <c r="G786" s="18"/>
      <c r="I786" s="18"/>
    </row>
    <row r="787" spans="1:9" x14ac:dyDescent="0.35">
      <c r="A787" s="24"/>
      <c r="F787" s="18"/>
      <c r="G787" s="18"/>
      <c r="I787" s="18"/>
    </row>
    <row r="788" spans="1:9" x14ac:dyDescent="0.35">
      <c r="A788" s="24"/>
      <c r="F788" s="18"/>
      <c r="G788" s="18"/>
      <c r="I788" s="18"/>
    </row>
    <row r="789" spans="1:9" x14ac:dyDescent="0.35">
      <c r="A789" s="24"/>
      <c r="F789" s="18"/>
      <c r="G789" s="18"/>
      <c r="I789" s="18"/>
    </row>
    <row r="790" spans="1:9" x14ac:dyDescent="0.35">
      <c r="A790" s="24"/>
      <c r="F790" s="18"/>
      <c r="G790" s="18"/>
      <c r="I790" s="18"/>
    </row>
    <row r="791" spans="1:9" x14ac:dyDescent="0.35">
      <c r="A791" s="24"/>
      <c r="F791" s="18"/>
      <c r="G791" s="18"/>
      <c r="I791" s="18"/>
    </row>
    <row r="792" spans="1:9" x14ac:dyDescent="0.35">
      <c r="A792" s="24"/>
      <c r="F792" s="18"/>
      <c r="G792" s="18"/>
      <c r="I792" s="18"/>
    </row>
    <row r="793" spans="1:9" x14ac:dyDescent="0.35">
      <c r="A793" s="24"/>
      <c r="F793" s="18"/>
      <c r="G793" s="18"/>
      <c r="I793" s="18"/>
    </row>
    <row r="794" spans="1:9" x14ac:dyDescent="0.35">
      <c r="A794" s="24"/>
      <c r="F794" s="18"/>
      <c r="G794" s="18"/>
      <c r="I794" s="18"/>
    </row>
    <row r="795" spans="1:9" x14ac:dyDescent="0.35">
      <c r="A795" s="24"/>
      <c r="F795" s="18"/>
      <c r="G795" s="18"/>
      <c r="I795" s="18"/>
    </row>
    <row r="796" spans="1:9" x14ac:dyDescent="0.35">
      <c r="A796" s="24"/>
      <c r="F796" s="18"/>
      <c r="G796" s="18"/>
      <c r="I796" s="18"/>
    </row>
    <row r="797" spans="1:9" x14ac:dyDescent="0.35">
      <c r="A797" s="24"/>
      <c r="F797" s="18"/>
      <c r="G797" s="18"/>
      <c r="I797" s="18"/>
    </row>
    <row r="798" spans="1:9" x14ac:dyDescent="0.35">
      <c r="A798" s="24"/>
      <c r="F798" s="18"/>
      <c r="G798" s="18"/>
      <c r="I798" s="18"/>
    </row>
    <row r="799" spans="1:9" x14ac:dyDescent="0.35">
      <c r="A799" s="24"/>
      <c r="F799" s="18"/>
      <c r="G799" s="18"/>
      <c r="I799" s="18"/>
    </row>
    <row r="800" spans="1:9" x14ac:dyDescent="0.35">
      <c r="A800" s="24"/>
      <c r="F800" s="18"/>
      <c r="G800" s="18"/>
      <c r="I800" s="18"/>
    </row>
    <row r="801" spans="1:9" x14ac:dyDescent="0.35">
      <c r="A801" s="24"/>
      <c r="F801" s="18"/>
      <c r="G801" s="18"/>
      <c r="I801" s="18"/>
    </row>
    <row r="802" spans="1:9" x14ac:dyDescent="0.35">
      <c r="A802" s="24"/>
      <c r="F802" s="18"/>
      <c r="G802" s="18"/>
      <c r="I802" s="18"/>
    </row>
    <row r="803" spans="1:9" x14ac:dyDescent="0.35">
      <c r="A803" s="24"/>
      <c r="F803" s="18"/>
      <c r="G803" s="18"/>
      <c r="I803" s="18"/>
    </row>
    <row r="804" spans="1:9" x14ac:dyDescent="0.35">
      <c r="A804" s="24"/>
      <c r="F804" s="18"/>
      <c r="G804" s="18"/>
      <c r="I804" s="18"/>
    </row>
    <row r="805" spans="1:9" x14ac:dyDescent="0.35">
      <c r="A805" s="24"/>
      <c r="F805" s="18"/>
      <c r="G805" s="18"/>
      <c r="I805" s="18"/>
    </row>
    <row r="806" spans="1:9" x14ac:dyDescent="0.35">
      <c r="A806" s="24"/>
      <c r="F806" s="18"/>
      <c r="G806" s="18"/>
      <c r="I806" s="18"/>
    </row>
    <row r="807" spans="1:9" x14ac:dyDescent="0.35">
      <c r="A807" s="24"/>
      <c r="F807" s="18"/>
      <c r="G807" s="18"/>
      <c r="I807" s="18"/>
    </row>
    <row r="808" spans="1:9" x14ac:dyDescent="0.35">
      <c r="A808" s="24"/>
      <c r="F808" s="18"/>
      <c r="G808" s="18"/>
      <c r="I808" s="18"/>
    </row>
    <row r="809" spans="1:9" x14ac:dyDescent="0.35">
      <c r="A809" s="24"/>
      <c r="F809" s="18"/>
      <c r="G809" s="18"/>
      <c r="I809" s="18"/>
    </row>
    <row r="810" spans="1:9" x14ac:dyDescent="0.35">
      <c r="A810" s="24"/>
      <c r="F810" s="18"/>
      <c r="G810" s="18"/>
      <c r="I810" s="18"/>
    </row>
    <row r="811" spans="1:9" x14ac:dyDescent="0.35">
      <c r="A811" s="24"/>
      <c r="F811" s="18"/>
      <c r="G811" s="18"/>
      <c r="I811" s="18"/>
    </row>
    <row r="812" spans="1:9" x14ac:dyDescent="0.35">
      <c r="A812" s="24"/>
      <c r="F812" s="18"/>
      <c r="G812" s="18"/>
      <c r="I812" s="18"/>
    </row>
    <row r="813" spans="1:9" x14ac:dyDescent="0.35">
      <c r="A813" s="24"/>
      <c r="F813" s="18"/>
      <c r="G813" s="18"/>
      <c r="I813" s="18"/>
    </row>
    <row r="814" spans="1:9" x14ac:dyDescent="0.35">
      <c r="A814" s="24"/>
      <c r="F814" s="18"/>
      <c r="G814" s="18"/>
      <c r="I814" s="18"/>
    </row>
    <row r="815" spans="1:9" x14ac:dyDescent="0.35">
      <c r="A815" s="24"/>
      <c r="F815" s="18"/>
      <c r="G815" s="18"/>
      <c r="I815" s="18"/>
    </row>
    <row r="816" spans="1:9" x14ac:dyDescent="0.35">
      <c r="A816" s="24"/>
      <c r="F816" s="18"/>
      <c r="G816" s="18"/>
      <c r="I816" s="18"/>
    </row>
    <row r="817" spans="1:9" x14ac:dyDescent="0.35">
      <c r="A817" s="24"/>
      <c r="F817" s="18"/>
      <c r="G817" s="18"/>
      <c r="I817" s="18"/>
    </row>
    <row r="818" spans="1:9" x14ac:dyDescent="0.35">
      <c r="A818" s="24"/>
      <c r="F818" s="18"/>
      <c r="G818" s="18"/>
      <c r="I818" s="18"/>
    </row>
    <row r="819" spans="1:9" x14ac:dyDescent="0.35">
      <c r="A819" s="24"/>
      <c r="F819" s="18"/>
      <c r="G819" s="18"/>
      <c r="I819" s="18"/>
    </row>
    <row r="820" spans="1:9" x14ac:dyDescent="0.35">
      <c r="A820" s="24"/>
      <c r="F820" s="18"/>
      <c r="G820" s="18"/>
      <c r="I820" s="18"/>
    </row>
    <row r="821" spans="1:9" x14ac:dyDescent="0.35">
      <c r="A821" s="24"/>
      <c r="F821" s="18"/>
      <c r="G821" s="18"/>
      <c r="I821" s="18"/>
    </row>
    <row r="822" spans="1:9" x14ac:dyDescent="0.35">
      <c r="A822" s="24"/>
      <c r="F822" s="18"/>
      <c r="G822" s="18"/>
      <c r="I822" s="18"/>
    </row>
    <row r="823" spans="1:9" x14ac:dyDescent="0.35">
      <c r="A823" s="24"/>
      <c r="F823" s="18"/>
      <c r="G823" s="18"/>
      <c r="I823" s="18"/>
    </row>
    <row r="824" spans="1:9" x14ac:dyDescent="0.35">
      <c r="A824" s="24"/>
      <c r="F824" s="18"/>
      <c r="G824" s="18"/>
      <c r="I824" s="18"/>
    </row>
    <row r="825" spans="1:9" x14ac:dyDescent="0.35">
      <c r="A825" s="24"/>
      <c r="F825" s="18"/>
      <c r="G825" s="18"/>
      <c r="I825" s="18"/>
    </row>
    <row r="826" spans="1:9" x14ac:dyDescent="0.35">
      <c r="A826" s="24"/>
      <c r="F826" s="18"/>
      <c r="G826" s="18"/>
      <c r="I826" s="18"/>
    </row>
    <row r="827" spans="1:9" x14ac:dyDescent="0.35">
      <c r="A827" s="24"/>
      <c r="F827" s="18"/>
      <c r="G827" s="18"/>
      <c r="I827" s="18"/>
    </row>
    <row r="828" spans="1:9" x14ac:dyDescent="0.35">
      <c r="A828" s="24"/>
      <c r="F828" s="18"/>
      <c r="G828" s="18"/>
      <c r="I828" s="18"/>
    </row>
    <row r="829" spans="1:9" x14ac:dyDescent="0.35">
      <c r="A829" s="24"/>
      <c r="F829" s="18"/>
      <c r="G829" s="18"/>
      <c r="I829" s="18"/>
    </row>
    <row r="830" spans="1:9" x14ac:dyDescent="0.35">
      <c r="A830" s="24"/>
      <c r="F830" s="18"/>
      <c r="G830" s="18"/>
      <c r="I830" s="18"/>
    </row>
    <row r="831" spans="1:9" x14ac:dyDescent="0.35">
      <c r="A831" s="24"/>
      <c r="F831" s="18"/>
      <c r="G831" s="18"/>
      <c r="I831" s="18"/>
    </row>
    <row r="832" spans="1:9" x14ac:dyDescent="0.35">
      <c r="A832" s="24"/>
      <c r="F832" s="18"/>
      <c r="G832" s="18"/>
      <c r="I832" s="18"/>
    </row>
    <row r="833" spans="1:9" x14ac:dyDescent="0.35">
      <c r="A833" s="24"/>
      <c r="F833" s="18"/>
      <c r="G833" s="18"/>
      <c r="I833" s="18"/>
    </row>
    <row r="834" spans="1:9" x14ac:dyDescent="0.35">
      <c r="A834" s="24"/>
      <c r="F834" s="18"/>
      <c r="G834" s="18"/>
      <c r="I834" s="18"/>
    </row>
    <row r="835" spans="1:9" x14ac:dyDescent="0.35">
      <c r="A835" s="24"/>
      <c r="F835" s="18"/>
      <c r="G835" s="18"/>
      <c r="I835" s="18"/>
    </row>
    <row r="836" spans="1:9" x14ac:dyDescent="0.35">
      <c r="A836" s="24"/>
      <c r="F836" s="18"/>
      <c r="G836" s="18"/>
      <c r="I836" s="18"/>
    </row>
    <row r="837" spans="1:9" x14ac:dyDescent="0.35">
      <c r="A837" s="24"/>
      <c r="F837" s="18"/>
      <c r="G837" s="18"/>
      <c r="I837" s="18"/>
    </row>
    <row r="838" spans="1:9" x14ac:dyDescent="0.35">
      <c r="A838" s="24"/>
      <c r="F838" s="18"/>
      <c r="G838" s="18"/>
      <c r="I838" s="18"/>
    </row>
    <row r="839" spans="1:9" x14ac:dyDescent="0.35">
      <c r="A839" s="24"/>
      <c r="F839" s="18"/>
      <c r="G839" s="18"/>
      <c r="I839" s="18"/>
    </row>
    <row r="840" spans="1:9" x14ac:dyDescent="0.35">
      <c r="A840" s="24"/>
      <c r="F840" s="18"/>
      <c r="G840" s="18"/>
      <c r="I840" s="18"/>
    </row>
    <row r="841" spans="1:9" x14ac:dyDescent="0.35">
      <c r="A841" s="24"/>
      <c r="F841" s="18"/>
      <c r="G841" s="18"/>
      <c r="I841" s="18"/>
    </row>
    <row r="842" spans="1:9" x14ac:dyDescent="0.35">
      <c r="A842" s="24"/>
      <c r="F842" s="18"/>
      <c r="G842" s="18"/>
      <c r="I842" s="18"/>
    </row>
    <row r="843" spans="1:9" x14ac:dyDescent="0.35">
      <c r="A843" s="24"/>
      <c r="F843" s="18"/>
      <c r="G843" s="18"/>
      <c r="I843" s="18"/>
    </row>
    <row r="844" spans="1:9" x14ac:dyDescent="0.35">
      <c r="A844" s="24"/>
      <c r="F844" s="18"/>
      <c r="G844" s="18"/>
      <c r="I844" s="18"/>
    </row>
    <row r="845" spans="1:9" x14ac:dyDescent="0.35">
      <c r="A845" s="24"/>
      <c r="F845" s="18"/>
      <c r="G845" s="18"/>
      <c r="I845" s="18"/>
    </row>
    <row r="846" spans="1:9" x14ac:dyDescent="0.35">
      <c r="A846" s="24"/>
      <c r="F846" s="18"/>
      <c r="G846" s="18"/>
      <c r="I846" s="18"/>
    </row>
    <row r="847" spans="1:9" x14ac:dyDescent="0.35">
      <c r="A847" s="24"/>
      <c r="F847" s="18"/>
      <c r="G847" s="18"/>
      <c r="I847" s="18"/>
    </row>
    <row r="848" spans="1:9" x14ac:dyDescent="0.35">
      <c r="A848" s="24"/>
      <c r="F848" s="18"/>
      <c r="G848" s="18"/>
      <c r="I848" s="18"/>
    </row>
    <row r="849" spans="1:9" x14ac:dyDescent="0.35">
      <c r="A849" s="24"/>
      <c r="F849" s="18"/>
      <c r="G849" s="18"/>
      <c r="I849" s="18"/>
    </row>
    <row r="850" spans="1:9" x14ac:dyDescent="0.35">
      <c r="A850" s="24"/>
      <c r="F850" s="18"/>
      <c r="G850" s="18"/>
      <c r="I850" s="18"/>
    </row>
    <row r="851" spans="1:9" x14ac:dyDescent="0.35">
      <c r="A851" s="24"/>
      <c r="F851" s="18"/>
      <c r="G851" s="18"/>
      <c r="I851" s="18"/>
    </row>
    <row r="852" spans="1:9" x14ac:dyDescent="0.35">
      <c r="A852" s="24"/>
      <c r="F852" s="18"/>
      <c r="G852" s="18"/>
      <c r="I852" s="18"/>
    </row>
    <row r="853" spans="1:9" x14ac:dyDescent="0.35">
      <c r="A853" s="24"/>
      <c r="F853" s="18"/>
      <c r="G853" s="18"/>
      <c r="I853" s="18"/>
    </row>
    <row r="854" spans="1:9" x14ac:dyDescent="0.35">
      <c r="A854" s="24"/>
      <c r="F854" s="18"/>
      <c r="G854" s="18"/>
      <c r="I854" s="18"/>
    </row>
    <row r="855" spans="1:9" x14ac:dyDescent="0.35">
      <c r="A855" s="24"/>
      <c r="F855" s="18"/>
      <c r="G855" s="18"/>
      <c r="I855" s="18"/>
    </row>
    <row r="856" spans="1:9" x14ac:dyDescent="0.35">
      <c r="A856" s="24"/>
      <c r="F856" s="18"/>
      <c r="G856" s="18"/>
      <c r="I856" s="18"/>
    </row>
    <row r="857" spans="1:9" x14ac:dyDescent="0.35">
      <c r="A857" s="24"/>
      <c r="F857" s="18"/>
      <c r="G857" s="18"/>
      <c r="I857" s="18"/>
    </row>
    <row r="858" spans="1:9" x14ac:dyDescent="0.35">
      <c r="A858" s="24"/>
      <c r="F858" s="18"/>
      <c r="G858" s="18"/>
      <c r="I858" s="18"/>
    </row>
    <row r="859" spans="1:9" x14ac:dyDescent="0.35">
      <c r="A859" s="24"/>
      <c r="F859" s="18"/>
      <c r="G859" s="18"/>
      <c r="I859" s="18"/>
    </row>
    <row r="860" spans="1:9" x14ac:dyDescent="0.35">
      <c r="A860" s="24"/>
      <c r="F860" s="18"/>
      <c r="G860" s="18"/>
      <c r="I860" s="18"/>
    </row>
    <row r="861" spans="1:9" x14ac:dyDescent="0.35">
      <c r="A861" s="24"/>
      <c r="F861" s="18"/>
      <c r="G861" s="18"/>
      <c r="I861" s="18"/>
    </row>
    <row r="862" spans="1:9" x14ac:dyDescent="0.35">
      <c r="A862" s="24"/>
      <c r="F862" s="18"/>
      <c r="G862" s="18"/>
      <c r="I862" s="18"/>
    </row>
    <row r="863" spans="1:9" x14ac:dyDescent="0.35">
      <c r="A863" s="24"/>
      <c r="F863" s="18"/>
      <c r="G863" s="18"/>
      <c r="I863" s="18"/>
    </row>
    <row r="864" spans="1:9" x14ac:dyDescent="0.35">
      <c r="A864" s="24"/>
      <c r="F864" s="18"/>
      <c r="G864" s="18"/>
      <c r="I864" s="18"/>
    </row>
    <row r="865" spans="1:9" x14ac:dyDescent="0.35">
      <c r="A865" s="24"/>
      <c r="F865" s="18"/>
      <c r="G865" s="18"/>
      <c r="I865" s="18"/>
    </row>
    <row r="866" spans="1:9" x14ac:dyDescent="0.35">
      <c r="A866" s="24"/>
      <c r="F866" s="18"/>
      <c r="G866" s="18"/>
      <c r="I866" s="18"/>
    </row>
    <row r="867" spans="1:9" x14ac:dyDescent="0.35">
      <c r="A867" s="24"/>
      <c r="F867" s="18"/>
      <c r="G867" s="18"/>
      <c r="I867" s="18"/>
    </row>
    <row r="868" spans="1:9" x14ac:dyDescent="0.35">
      <c r="A868" s="24"/>
      <c r="F868" s="18"/>
      <c r="G868" s="18"/>
      <c r="I868" s="18"/>
    </row>
    <row r="869" spans="1:9" x14ac:dyDescent="0.35">
      <c r="A869" s="24"/>
      <c r="F869" s="18"/>
      <c r="G869" s="18"/>
      <c r="I869" s="18"/>
    </row>
    <row r="870" spans="1:9" x14ac:dyDescent="0.35">
      <c r="A870" s="24"/>
      <c r="F870" s="18"/>
      <c r="G870" s="18"/>
      <c r="I870" s="18"/>
    </row>
    <row r="871" spans="1:9" x14ac:dyDescent="0.35">
      <c r="A871" s="24"/>
      <c r="F871" s="18"/>
      <c r="G871" s="18"/>
      <c r="I871" s="18"/>
    </row>
    <row r="872" spans="1:9" x14ac:dyDescent="0.35">
      <c r="A872" s="24"/>
      <c r="F872" s="18"/>
      <c r="G872" s="18"/>
      <c r="I872" s="18"/>
    </row>
    <row r="873" spans="1:9" x14ac:dyDescent="0.35">
      <c r="A873" s="24"/>
      <c r="F873" s="18"/>
      <c r="G873" s="18"/>
      <c r="I873" s="18"/>
    </row>
    <row r="874" spans="1:9" x14ac:dyDescent="0.35">
      <c r="A874" s="24"/>
      <c r="F874" s="18"/>
      <c r="G874" s="18"/>
      <c r="I874" s="18"/>
    </row>
    <row r="875" spans="1:9" x14ac:dyDescent="0.35">
      <c r="A875" s="24"/>
      <c r="F875" s="18"/>
      <c r="G875" s="18"/>
      <c r="I875" s="18"/>
    </row>
    <row r="876" spans="1:9" x14ac:dyDescent="0.35">
      <c r="A876" s="24"/>
      <c r="F876" s="18"/>
      <c r="G876" s="18"/>
      <c r="I876" s="18"/>
    </row>
    <row r="877" spans="1:9" x14ac:dyDescent="0.35">
      <c r="A877" s="24"/>
      <c r="F877" s="18"/>
      <c r="G877" s="18"/>
      <c r="I877" s="18"/>
    </row>
    <row r="878" spans="1:9" x14ac:dyDescent="0.35">
      <c r="A878" s="24"/>
      <c r="F878" s="18"/>
      <c r="G878" s="18"/>
      <c r="I878" s="18"/>
    </row>
    <row r="879" spans="1:9" x14ac:dyDescent="0.35">
      <c r="A879" s="24"/>
      <c r="F879" s="18"/>
      <c r="G879" s="18"/>
      <c r="I879" s="18"/>
    </row>
    <row r="880" spans="1:9" x14ac:dyDescent="0.35">
      <c r="A880" s="24"/>
      <c r="F880" s="18"/>
      <c r="G880" s="18"/>
      <c r="I880" s="18"/>
    </row>
    <row r="881" spans="1:9" x14ac:dyDescent="0.35">
      <c r="A881" s="24"/>
      <c r="F881" s="18"/>
      <c r="G881" s="18"/>
      <c r="I881" s="18"/>
    </row>
    <row r="882" spans="1:9" x14ac:dyDescent="0.35">
      <c r="A882" s="24"/>
      <c r="F882" s="18"/>
      <c r="G882" s="18"/>
      <c r="I882" s="18"/>
    </row>
    <row r="883" spans="1:9" x14ac:dyDescent="0.35">
      <c r="A883" s="24"/>
      <c r="F883" s="18"/>
      <c r="G883" s="18"/>
      <c r="I883" s="18"/>
    </row>
    <row r="884" spans="1:9" x14ac:dyDescent="0.35">
      <c r="A884" s="24"/>
      <c r="F884" s="18"/>
      <c r="G884" s="18"/>
      <c r="I884" s="18"/>
    </row>
    <row r="885" spans="1:9" x14ac:dyDescent="0.35">
      <c r="A885" s="24"/>
      <c r="F885" s="18"/>
      <c r="G885" s="18"/>
      <c r="I885" s="18"/>
    </row>
    <row r="886" spans="1:9" x14ac:dyDescent="0.35">
      <c r="A886" s="24"/>
      <c r="F886" s="18"/>
      <c r="G886" s="18"/>
      <c r="I886" s="18"/>
    </row>
    <row r="887" spans="1:9" x14ac:dyDescent="0.35">
      <c r="A887" s="24"/>
      <c r="F887" s="18"/>
      <c r="G887" s="18"/>
      <c r="I887" s="18"/>
    </row>
    <row r="888" spans="1:9" x14ac:dyDescent="0.35">
      <c r="A888" s="24"/>
      <c r="F888" s="18"/>
      <c r="G888" s="18"/>
      <c r="I888" s="18"/>
    </row>
    <row r="889" spans="1:9" x14ac:dyDescent="0.35">
      <c r="A889" s="24"/>
      <c r="F889" s="18"/>
      <c r="G889" s="18"/>
      <c r="I889" s="18"/>
    </row>
    <row r="890" spans="1:9" x14ac:dyDescent="0.35">
      <c r="A890" s="24"/>
      <c r="F890" s="18"/>
      <c r="G890" s="18"/>
      <c r="I890" s="18"/>
    </row>
    <row r="891" spans="1:9" x14ac:dyDescent="0.35">
      <c r="A891" s="24"/>
      <c r="F891" s="18"/>
      <c r="G891" s="18"/>
      <c r="I891" s="18"/>
    </row>
    <row r="892" spans="1:9" x14ac:dyDescent="0.35">
      <c r="A892" s="24"/>
      <c r="F892" s="18"/>
      <c r="G892" s="18"/>
      <c r="I892" s="18"/>
    </row>
    <row r="893" spans="1:9" x14ac:dyDescent="0.35">
      <c r="A893" s="24"/>
      <c r="F893" s="18"/>
      <c r="G893" s="18"/>
      <c r="I893" s="18"/>
    </row>
    <row r="894" spans="1:9" x14ac:dyDescent="0.35">
      <c r="A894" s="24"/>
      <c r="F894" s="18"/>
      <c r="G894" s="18"/>
      <c r="I894" s="18"/>
    </row>
    <row r="895" spans="1:9" x14ac:dyDescent="0.35">
      <c r="A895" s="24"/>
      <c r="F895" s="18"/>
      <c r="G895" s="18"/>
      <c r="I895" s="18"/>
    </row>
    <row r="896" spans="1:9" x14ac:dyDescent="0.35">
      <c r="A896" s="24"/>
      <c r="F896" s="18"/>
      <c r="G896" s="18"/>
      <c r="I896" s="18"/>
    </row>
    <row r="897" spans="1:9" x14ac:dyDescent="0.35">
      <c r="A897" s="24"/>
      <c r="F897" s="18"/>
      <c r="G897" s="18"/>
      <c r="I897" s="18"/>
    </row>
    <row r="898" spans="1:9" x14ac:dyDescent="0.35">
      <c r="A898" s="24"/>
      <c r="F898" s="18"/>
      <c r="G898" s="18"/>
      <c r="I898" s="18"/>
    </row>
    <row r="899" spans="1:9" x14ac:dyDescent="0.35">
      <c r="A899" s="24"/>
      <c r="F899" s="18"/>
      <c r="G899" s="18"/>
      <c r="I899" s="18"/>
    </row>
    <row r="900" spans="1:9" x14ac:dyDescent="0.35">
      <c r="A900" s="24"/>
      <c r="F900" s="18"/>
      <c r="G900" s="18"/>
      <c r="I900" s="18"/>
    </row>
    <row r="901" spans="1:9" x14ac:dyDescent="0.35">
      <c r="A901" s="24"/>
      <c r="F901" s="18"/>
      <c r="G901" s="18"/>
      <c r="I901" s="18"/>
    </row>
    <row r="902" spans="1:9" x14ac:dyDescent="0.35">
      <c r="A902" s="24"/>
      <c r="F902" s="18"/>
      <c r="G902" s="18"/>
      <c r="I902" s="18"/>
    </row>
    <row r="903" spans="1:9" x14ac:dyDescent="0.35">
      <c r="A903" s="24"/>
      <c r="F903" s="18"/>
      <c r="G903" s="18"/>
      <c r="I903" s="18"/>
    </row>
    <row r="904" spans="1:9" x14ac:dyDescent="0.35">
      <c r="A904" s="24"/>
      <c r="F904" s="18"/>
      <c r="G904" s="18"/>
      <c r="I904" s="18"/>
    </row>
    <row r="905" spans="1:9" x14ac:dyDescent="0.35">
      <c r="A905" s="24"/>
      <c r="F905" s="18"/>
      <c r="G905" s="18"/>
      <c r="I905" s="18"/>
    </row>
    <row r="906" spans="1:9" x14ac:dyDescent="0.35">
      <c r="A906" s="24"/>
      <c r="F906" s="18"/>
      <c r="G906" s="18"/>
      <c r="I906" s="18"/>
    </row>
    <row r="907" spans="1:9" x14ac:dyDescent="0.35">
      <c r="A907" s="24"/>
      <c r="F907" s="18"/>
      <c r="G907" s="18"/>
      <c r="I907" s="18"/>
    </row>
    <row r="908" spans="1:9" x14ac:dyDescent="0.35">
      <c r="A908" s="24"/>
      <c r="F908" s="18"/>
      <c r="G908" s="18"/>
      <c r="I908" s="18"/>
    </row>
    <row r="909" spans="1:9" x14ac:dyDescent="0.35">
      <c r="A909" s="24"/>
      <c r="F909" s="18"/>
      <c r="G909" s="18"/>
      <c r="I909" s="18"/>
    </row>
    <row r="910" spans="1:9" x14ac:dyDescent="0.35">
      <c r="A910" s="24"/>
      <c r="F910" s="18"/>
      <c r="G910" s="18"/>
      <c r="I910" s="18"/>
    </row>
    <row r="911" spans="1:9" x14ac:dyDescent="0.35">
      <c r="A911" s="24"/>
      <c r="F911" s="18"/>
      <c r="G911" s="18"/>
      <c r="I911" s="18"/>
    </row>
    <row r="912" spans="1:9" x14ac:dyDescent="0.35">
      <c r="A912" s="24"/>
      <c r="F912" s="18"/>
      <c r="G912" s="18"/>
      <c r="I912" s="18"/>
    </row>
    <row r="913" spans="1:9" x14ac:dyDescent="0.35">
      <c r="A913" s="24"/>
      <c r="F913" s="18"/>
      <c r="G913" s="18"/>
      <c r="I913" s="18"/>
    </row>
    <row r="914" spans="1:9" x14ac:dyDescent="0.35">
      <c r="A914" s="24"/>
      <c r="F914" s="18"/>
      <c r="G914" s="18"/>
      <c r="I914" s="18"/>
    </row>
    <row r="915" spans="1:9" x14ac:dyDescent="0.35">
      <c r="A915" s="24"/>
      <c r="F915" s="18"/>
      <c r="G915" s="18"/>
      <c r="I915" s="18"/>
    </row>
    <row r="916" spans="1:9" x14ac:dyDescent="0.35">
      <c r="A916" s="24"/>
      <c r="F916" s="18"/>
      <c r="G916" s="18"/>
      <c r="I916" s="18"/>
    </row>
    <row r="917" spans="1:9" x14ac:dyDescent="0.35">
      <c r="A917" s="24"/>
      <c r="F917" s="18"/>
      <c r="G917" s="18"/>
      <c r="I917" s="18"/>
    </row>
    <row r="918" spans="1:9" x14ac:dyDescent="0.35">
      <c r="A918" s="24"/>
      <c r="F918" s="18"/>
      <c r="G918" s="18"/>
      <c r="I918" s="18"/>
    </row>
    <row r="919" spans="1:9" x14ac:dyDescent="0.35">
      <c r="A919" s="24"/>
      <c r="F919" s="18"/>
      <c r="G919" s="18"/>
      <c r="I919" s="18"/>
    </row>
    <row r="920" spans="1:9" x14ac:dyDescent="0.35">
      <c r="A920" s="24"/>
      <c r="F920" s="18"/>
      <c r="G920" s="18"/>
      <c r="I920" s="18"/>
    </row>
    <row r="921" spans="1:9" x14ac:dyDescent="0.35">
      <c r="A921" s="24"/>
      <c r="F921" s="18"/>
      <c r="G921" s="18"/>
      <c r="I921" s="18"/>
    </row>
    <row r="922" spans="1:9" x14ac:dyDescent="0.35">
      <c r="A922" s="24"/>
      <c r="F922" s="18"/>
      <c r="G922" s="18"/>
      <c r="I922" s="18"/>
    </row>
    <row r="923" spans="1:9" x14ac:dyDescent="0.35">
      <c r="A923" s="24"/>
      <c r="F923" s="18"/>
      <c r="G923" s="18"/>
      <c r="I923" s="18"/>
    </row>
    <row r="924" spans="1:9" x14ac:dyDescent="0.35">
      <c r="A924" s="24"/>
      <c r="F924" s="18"/>
      <c r="G924" s="18"/>
      <c r="I924" s="18"/>
    </row>
    <row r="925" spans="1:9" x14ac:dyDescent="0.35">
      <c r="A925" s="24"/>
      <c r="F925" s="18"/>
      <c r="G925" s="18"/>
      <c r="I925" s="18"/>
    </row>
    <row r="926" spans="1:9" x14ac:dyDescent="0.35">
      <c r="A926" s="24"/>
      <c r="F926" s="18"/>
      <c r="G926" s="18"/>
      <c r="I926" s="18"/>
    </row>
    <row r="927" spans="1:9" x14ac:dyDescent="0.35">
      <c r="A927" s="24"/>
      <c r="F927" s="18"/>
      <c r="G927" s="18"/>
      <c r="I927" s="18"/>
    </row>
    <row r="928" spans="1:9" x14ac:dyDescent="0.35">
      <c r="A928" s="24"/>
      <c r="F928" s="18"/>
      <c r="G928" s="18"/>
      <c r="I928" s="18"/>
    </row>
    <row r="929" spans="1:9" x14ac:dyDescent="0.35">
      <c r="A929" s="24"/>
      <c r="F929" s="18"/>
      <c r="G929" s="18"/>
      <c r="I929" s="18"/>
    </row>
    <row r="930" spans="1:9" x14ac:dyDescent="0.35">
      <c r="A930" s="24"/>
      <c r="F930" s="18"/>
      <c r="G930" s="18"/>
      <c r="I930" s="18"/>
    </row>
    <row r="931" spans="1:9" x14ac:dyDescent="0.35">
      <c r="A931" s="24"/>
      <c r="F931" s="18"/>
      <c r="G931" s="18"/>
      <c r="I931" s="18"/>
    </row>
    <row r="932" spans="1:9" x14ac:dyDescent="0.35">
      <c r="A932" s="24"/>
      <c r="F932" s="18"/>
      <c r="G932" s="18"/>
      <c r="I932" s="18"/>
    </row>
    <row r="933" spans="1:9" x14ac:dyDescent="0.35">
      <c r="A933" s="24"/>
      <c r="F933" s="18"/>
      <c r="G933" s="18"/>
      <c r="I933" s="18"/>
    </row>
    <row r="934" spans="1:9" x14ac:dyDescent="0.35">
      <c r="A934" s="24"/>
      <c r="F934" s="18"/>
      <c r="G934" s="18"/>
      <c r="I934" s="18"/>
    </row>
    <row r="935" spans="1:9" x14ac:dyDescent="0.35">
      <c r="A935" s="24"/>
      <c r="F935" s="18"/>
      <c r="G935" s="18"/>
      <c r="I935" s="18"/>
    </row>
    <row r="936" spans="1:9" x14ac:dyDescent="0.35">
      <c r="A936" s="24"/>
      <c r="F936" s="18"/>
      <c r="G936" s="18"/>
      <c r="I936" s="18"/>
    </row>
    <row r="937" spans="1:9" x14ac:dyDescent="0.35">
      <c r="A937" s="24"/>
      <c r="F937" s="18"/>
      <c r="G937" s="18"/>
      <c r="I937" s="18"/>
    </row>
    <row r="938" spans="1:9" x14ac:dyDescent="0.35">
      <c r="A938" s="24"/>
      <c r="F938" s="18"/>
      <c r="G938" s="18"/>
      <c r="I938" s="18"/>
    </row>
    <row r="939" spans="1:9" x14ac:dyDescent="0.35">
      <c r="A939" s="24"/>
      <c r="F939" s="18"/>
      <c r="G939" s="18"/>
      <c r="I939" s="18"/>
    </row>
    <row r="940" spans="1:9" x14ac:dyDescent="0.35">
      <c r="A940" s="24"/>
      <c r="F940" s="18"/>
      <c r="G940" s="18"/>
      <c r="I940" s="18"/>
    </row>
    <row r="941" spans="1:9" x14ac:dyDescent="0.35">
      <c r="A941" s="24"/>
      <c r="F941" s="18"/>
      <c r="G941" s="18"/>
      <c r="I941" s="18"/>
    </row>
    <row r="942" spans="1:9" x14ac:dyDescent="0.35">
      <c r="A942" s="24"/>
      <c r="F942" s="18"/>
      <c r="G942" s="18"/>
      <c r="I942" s="18"/>
    </row>
    <row r="943" spans="1:9" x14ac:dyDescent="0.35">
      <c r="A943" s="24"/>
      <c r="F943" s="18"/>
      <c r="G943" s="18"/>
      <c r="I943" s="18"/>
    </row>
    <row r="944" spans="1:9" x14ac:dyDescent="0.35">
      <c r="A944" s="24"/>
      <c r="F944" s="18"/>
      <c r="G944" s="18"/>
      <c r="I944" s="18"/>
    </row>
    <row r="945" spans="1:9" x14ac:dyDescent="0.35">
      <c r="A945" s="24"/>
      <c r="F945" s="18"/>
      <c r="G945" s="18"/>
      <c r="I945" s="18"/>
    </row>
    <row r="946" spans="1:9" x14ac:dyDescent="0.35">
      <c r="A946" s="24"/>
      <c r="F946" s="18"/>
      <c r="G946" s="18"/>
      <c r="I946" s="18"/>
    </row>
    <row r="947" spans="1:9" x14ac:dyDescent="0.35">
      <c r="A947" s="24"/>
      <c r="F947" s="18"/>
      <c r="G947" s="18"/>
      <c r="I947" s="18"/>
    </row>
    <row r="948" spans="1:9" x14ac:dyDescent="0.35">
      <c r="A948" s="24"/>
      <c r="F948" s="18"/>
      <c r="G948" s="18"/>
      <c r="I948" s="18"/>
    </row>
    <row r="949" spans="1:9" x14ac:dyDescent="0.35">
      <c r="A949" s="24"/>
      <c r="F949" s="18"/>
      <c r="G949" s="18"/>
      <c r="I949" s="18"/>
    </row>
    <row r="950" spans="1:9" x14ac:dyDescent="0.35">
      <c r="A950" s="24"/>
      <c r="F950" s="18"/>
      <c r="G950" s="18"/>
      <c r="I950" s="18"/>
    </row>
    <row r="951" spans="1:9" x14ac:dyDescent="0.35">
      <c r="A951" s="24"/>
      <c r="F951" s="18"/>
      <c r="G951" s="18"/>
      <c r="I951" s="18"/>
    </row>
    <row r="952" spans="1:9" x14ac:dyDescent="0.35">
      <c r="A952" s="24"/>
      <c r="F952" s="18"/>
      <c r="G952" s="18"/>
      <c r="I952" s="18"/>
    </row>
    <row r="953" spans="1:9" x14ac:dyDescent="0.35">
      <c r="A953" s="24"/>
      <c r="F953" s="18"/>
      <c r="G953" s="18"/>
      <c r="I953" s="18"/>
    </row>
    <row r="954" spans="1:9" x14ac:dyDescent="0.35">
      <c r="A954" s="24"/>
      <c r="F954" s="18"/>
      <c r="G954" s="18"/>
      <c r="I954" s="18"/>
    </row>
    <row r="955" spans="1:9" x14ac:dyDescent="0.35">
      <c r="A955" s="24"/>
      <c r="F955" s="18"/>
      <c r="G955" s="18"/>
      <c r="I955" s="18"/>
    </row>
    <row r="956" spans="1:9" x14ac:dyDescent="0.35">
      <c r="A956" s="24"/>
      <c r="F956" s="18"/>
      <c r="G956" s="18"/>
      <c r="I956" s="18"/>
    </row>
    <row r="957" spans="1:9" x14ac:dyDescent="0.35">
      <c r="A957" s="24"/>
      <c r="F957" s="18"/>
      <c r="G957" s="18"/>
      <c r="I957" s="18"/>
    </row>
    <row r="958" spans="1:9" x14ac:dyDescent="0.35">
      <c r="A958" s="24"/>
      <c r="F958" s="18"/>
      <c r="G958" s="18"/>
      <c r="I958" s="18"/>
    </row>
    <row r="959" spans="1:9" x14ac:dyDescent="0.35">
      <c r="A959" s="24"/>
      <c r="F959" s="18"/>
      <c r="G959" s="18"/>
      <c r="I959" s="18"/>
    </row>
    <row r="960" spans="1:9" x14ac:dyDescent="0.35">
      <c r="A960" s="24"/>
      <c r="F960" s="18"/>
      <c r="G960" s="18"/>
      <c r="I960" s="18"/>
    </row>
    <row r="961" spans="1:9" x14ac:dyDescent="0.35">
      <c r="A961" s="24"/>
      <c r="F961" s="18"/>
      <c r="G961" s="18"/>
      <c r="I961" s="18"/>
    </row>
    <row r="962" spans="1:9" x14ac:dyDescent="0.35">
      <c r="A962" s="24"/>
      <c r="F962" s="18"/>
      <c r="G962" s="18"/>
      <c r="I962" s="18"/>
    </row>
    <row r="963" spans="1:9" x14ac:dyDescent="0.35">
      <c r="A963" s="24"/>
      <c r="F963" s="18"/>
      <c r="G963" s="18"/>
      <c r="I963" s="18"/>
    </row>
    <row r="964" spans="1:9" x14ac:dyDescent="0.35">
      <c r="A964" s="24"/>
      <c r="F964" s="18"/>
      <c r="G964" s="18"/>
      <c r="I964" s="18"/>
    </row>
    <row r="965" spans="1:9" x14ac:dyDescent="0.35">
      <c r="A965" s="24"/>
      <c r="F965" s="18"/>
      <c r="G965" s="18"/>
      <c r="I965" s="18"/>
    </row>
    <row r="966" spans="1:9" x14ac:dyDescent="0.35">
      <c r="A966" s="24"/>
      <c r="F966" s="18"/>
      <c r="G966" s="18"/>
      <c r="I966" s="18"/>
    </row>
    <row r="967" spans="1:9" x14ac:dyDescent="0.35">
      <c r="A967" s="24"/>
      <c r="F967" s="18"/>
      <c r="G967" s="18"/>
      <c r="I967" s="18"/>
    </row>
    <row r="968" spans="1:9" x14ac:dyDescent="0.35">
      <c r="A968" s="24"/>
      <c r="F968" s="18"/>
      <c r="G968" s="18"/>
      <c r="I968" s="18"/>
    </row>
    <row r="969" spans="1:9" x14ac:dyDescent="0.35">
      <c r="A969" s="24"/>
      <c r="F969" s="18"/>
      <c r="G969" s="18"/>
      <c r="I969" s="18"/>
    </row>
    <row r="970" spans="1:9" x14ac:dyDescent="0.35">
      <c r="A970" s="24"/>
      <c r="F970" s="18"/>
      <c r="G970" s="18"/>
      <c r="I970" s="18"/>
    </row>
    <row r="971" spans="1:9" x14ac:dyDescent="0.35">
      <c r="A971" s="24"/>
      <c r="F971" s="18"/>
      <c r="G971" s="18"/>
      <c r="I971" s="18"/>
    </row>
    <row r="972" spans="1:9" x14ac:dyDescent="0.35">
      <c r="A972" s="24"/>
      <c r="F972" s="18"/>
      <c r="G972" s="18"/>
      <c r="I972" s="18"/>
    </row>
    <row r="973" spans="1:9" x14ac:dyDescent="0.35">
      <c r="A973" s="24"/>
      <c r="F973" s="18"/>
      <c r="G973" s="18"/>
      <c r="I973" s="18"/>
    </row>
    <row r="974" spans="1:9" x14ac:dyDescent="0.35">
      <c r="A974" s="24"/>
      <c r="F974" s="18"/>
      <c r="G974" s="18"/>
      <c r="I974" s="18"/>
    </row>
    <row r="975" spans="1:9" x14ac:dyDescent="0.35">
      <c r="A975" s="24"/>
      <c r="F975" s="18"/>
      <c r="G975" s="18"/>
      <c r="I975" s="18"/>
    </row>
    <row r="976" spans="1:9" x14ac:dyDescent="0.35">
      <c r="A976" s="24"/>
      <c r="F976" s="18"/>
      <c r="G976" s="18"/>
      <c r="I976" s="18"/>
    </row>
    <row r="977" spans="1:9" x14ac:dyDescent="0.35">
      <c r="A977" s="24"/>
      <c r="F977" s="18"/>
      <c r="G977" s="18"/>
      <c r="I977" s="18"/>
    </row>
    <row r="978" spans="1:9" x14ac:dyDescent="0.35">
      <c r="A978" s="24"/>
      <c r="F978" s="18"/>
      <c r="G978" s="18"/>
      <c r="I978" s="18"/>
    </row>
    <row r="979" spans="1:9" x14ac:dyDescent="0.35">
      <c r="A979" s="24"/>
      <c r="F979" s="18"/>
      <c r="G979" s="18"/>
      <c r="I979" s="18"/>
    </row>
    <row r="980" spans="1:9" x14ac:dyDescent="0.35">
      <c r="A980" s="24"/>
      <c r="F980" s="18"/>
      <c r="G980" s="18"/>
      <c r="I980" s="18"/>
    </row>
    <row r="981" spans="1:9" x14ac:dyDescent="0.35">
      <c r="A981" s="24"/>
      <c r="F981" s="18"/>
      <c r="G981" s="18"/>
      <c r="I981" s="18"/>
    </row>
    <row r="982" spans="1:9" x14ac:dyDescent="0.35">
      <c r="A982" s="24"/>
      <c r="F982" s="18"/>
      <c r="G982" s="18"/>
      <c r="I982" s="18"/>
    </row>
    <row r="983" spans="1:9" x14ac:dyDescent="0.35">
      <c r="A983" s="24"/>
      <c r="F983" s="18"/>
      <c r="G983" s="18"/>
      <c r="I983" s="18"/>
    </row>
    <row r="984" spans="1:9" x14ac:dyDescent="0.35">
      <c r="A984" s="24"/>
      <c r="F984" s="18"/>
      <c r="G984" s="18"/>
      <c r="I984" s="18"/>
    </row>
    <row r="985" spans="1:9" x14ac:dyDescent="0.35">
      <c r="A985" s="24"/>
      <c r="F985" s="18"/>
      <c r="G985" s="18"/>
      <c r="I985" s="18"/>
    </row>
    <row r="986" spans="1:9" x14ac:dyDescent="0.35">
      <c r="A986" s="24"/>
      <c r="F986" s="18"/>
      <c r="G986" s="18"/>
      <c r="I986" s="18"/>
    </row>
    <row r="987" spans="1:9" x14ac:dyDescent="0.35">
      <c r="A987" s="24"/>
      <c r="F987" s="18"/>
      <c r="G987" s="18"/>
      <c r="I987" s="18"/>
    </row>
    <row r="988" spans="1:9" x14ac:dyDescent="0.35">
      <c r="A988" s="24"/>
      <c r="F988" s="18"/>
      <c r="G988" s="18"/>
      <c r="I988" s="18"/>
    </row>
    <row r="989" spans="1:9" x14ac:dyDescent="0.35">
      <c r="A989" s="24"/>
      <c r="F989" s="18"/>
      <c r="G989" s="18"/>
      <c r="I989" s="18"/>
    </row>
    <row r="990" spans="1:9" x14ac:dyDescent="0.35">
      <c r="A990" s="24"/>
      <c r="F990" s="18"/>
      <c r="G990" s="18"/>
      <c r="I990" s="18"/>
    </row>
    <row r="991" spans="1:9" x14ac:dyDescent="0.35">
      <c r="A991" s="24"/>
      <c r="F991" s="18"/>
      <c r="G991" s="18"/>
      <c r="I991" s="18"/>
    </row>
    <row r="992" spans="1:9" x14ac:dyDescent="0.35">
      <c r="A992" s="24"/>
      <c r="F992" s="18"/>
      <c r="G992" s="18"/>
      <c r="I992" s="18"/>
    </row>
    <row r="993" spans="1:9" x14ac:dyDescent="0.35">
      <c r="A993" s="24"/>
      <c r="F993" s="18"/>
      <c r="G993" s="18"/>
      <c r="I993" s="18"/>
    </row>
    <row r="994" spans="1:9" x14ac:dyDescent="0.35">
      <c r="A994" s="24"/>
      <c r="F994" s="18"/>
      <c r="G994" s="18"/>
      <c r="I994" s="18"/>
    </row>
    <row r="995" spans="1:9" x14ac:dyDescent="0.35">
      <c r="A995" s="24"/>
      <c r="F995" s="18"/>
      <c r="G995" s="18"/>
      <c r="I995" s="18"/>
    </row>
    <row r="996" spans="1:9" x14ac:dyDescent="0.35">
      <c r="A996" s="24"/>
      <c r="F996" s="18"/>
      <c r="G996" s="18"/>
      <c r="I996" s="18"/>
    </row>
    <row r="997" spans="1:9" x14ac:dyDescent="0.35">
      <c r="A997" s="24"/>
      <c r="F997" s="18"/>
      <c r="G997" s="18"/>
      <c r="I997" s="18"/>
    </row>
    <row r="998" spans="1:9" x14ac:dyDescent="0.35">
      <c r="A998" s="24"/>
      <c r="F998" s="18"/>
      <c r="G998" s="18"/>
      <c r="I998" s="18"/>
    </row>
    <row r="999" spans="1:9" x14ac:dyDescent="0.35">
      <c r="A999" s="24"/>
      <c r="F999" s="18"/>
      <c r="G999" s="18"/>
      <c r="I999" s="18"/>
    </row>
    <row r="1000" spans="1:9" x14ac:dyDescent="0.35">
      <c r="A1000" s="24"/>
      <c r="F1000" s="18"/>
      <c r="G1000" s="18"/>
      <c r="I1000" s="18"/>
    </row>
  </sheetData>
  <mergeCells count="3">
    <mergeCell ref="B1:C1"/>
    <mergeCell ref="E1:F1"/>
    <mergeCell ref="H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E861F-7919-4BA3-94D3-C06851F3288A}">
  <dimension ref="A1:L9"/>
  <sheetViews>
    <sheetView workbookViewId="0">
      <pane ySplit="1" topLeftCell="A2" activePane="bottomLeft" state="frozen"/>
      <selection activeCell="B1" sqref="B1"/>
      <selection pane="bottomLeft" activeCell="H9" sqref="H9"/>
    </sheetView>
  </sheetViews>
  <sheetFormatPr defaultRowHeight="14.5" x14ac:dyDescent="0.35"/>
  <cols>
    <col min="1" max="1" width="25.7265625" style="25" customWidth="1"/>
    <col min="2" max="2" width="36.08984375" customWidth="1"/>
    <col min="3" max="3" width="14.81640625" customWidth="1"/>
    <col min="4" max="4" width="14.26953125" customWidth="1"/>
    <col min="5" max="7" width="19.453125" customWidth="1"/>
    <col min="8" max="8" width="13.36328125" customWidth="1"/>
    <col min="9" max="9" width="18.1796875" customWidth="1"/>
    <col min="10" max="10" width="20.54296875" customWidth="1"/>
    <col min="11" max="11" width="14.26953125" customWidth="1"/>
  </cols>
  <sheetData>
    <row r="1" spans="1:12" ht="43.5" x14ac:dyDescent="0.35">
      <c r="A1" s="25" t="s">
        <v>238</v>
      </c>
      <c r="B1" s="25" t="s">
        <v>248</v>
      </c>
      <c r="C1" s="21" t="s">
        <v>226</v>
      </c>
      <c r="D1" s="21" t="s">
        <v>292</v>
      </c>
      <c r="E1" s="21" t="s">
        <v>293</v>
      </c>
      <c r="F1" s="21" t="s">
        <v>294</v>
      </c>
      <c r="G1" s="21" t="s">
        <v>295</v>
      </c>
      <c r="H1" s="21" t="s">
        <v>296</v>
      </c>
      <c r="I1" s="21" t="s">
        <v>297</v>
      </c>
      <c r="J1" s="21" t="s">
        <v>298</v>
      </c>
      <c r="K1" s="21" t="s">
        <v>126</v>
      </c>
      <c r="L1" s="21"/>
    </row>
    <row r="2" spans="1:12" x14ac:dyDescent="0.35">
      <c r="A2" s="25">
        <v>1997</v>
      </c>
      <c r="B2" t="s">
        <v>240</v>
      </c>
      <c r="C2">
        <v>10931</v>
      </c>
      <c r="D2">
        <v>36.700000000000003</v>
      </c>
      <c r="E2">
        <v>22</v>
      </c>
      <c r="F2">
        <v>13.1</v>
      </c>
      <c r="G2">
        <v>2.2999999999999998</v>
      </c>
      <c r="H2">
        <v>0.4</v>
      </c>
      <c r="I2">
        <v>3.2</v>
      </c>
      <c r="J2">
        <v>22.3</v>
      </c>
    </row>
    <row r="3" spans="1:12" x14ac:dyDescent="0.35">
      <c r="A3" s="25">
        <v>2000</v>
      </c>
      <c r="B3" t="s">
        <v>240</v>
      </c>
      <c r="C3">
        <v>12310</v>
      </c>
      <c r="D3">
        <v>39.799999999999997</v>
      </c>
      <c r="E3">
        <v>19.600000000000001</v>
      </c>
      <c r="F3">
        <v>14.9</v>
      </c>
      <c r="G3">
        <v>2.4</v>
      </c>
      <c r="H3">
        <v>0.3</v>
      </c>
      <c r="I3">
        <v>4.5999999999999996</v>
      </c>
      <c r="J3">
        <v>18.3</v>
      </c>
    </row>
    <row r="4" spans="1:12" x14ac:dyDescent="0.35">
      <c r="A4" s="25">
        <v>2003</v>
      </c>
      <c r="B4" t="s">
        <v>240</v>
      </c>
      <c r="C4">
        <v>12186</v>
      </c>
      <c r="D4">
        <v>33.6</v>
      </c>
      <c r="E4">
        <v>17.899999999999999</v>
      </c>
      <c r="F4">
        <v>15.3</v>
      </c>
      <c r="G4">
        <v>2.2000000000000002</v>
      </c>
      <c r="H4">
        <v>0.3</v>
      </c>
      <c r="I4">
        <v>5.6</v>
      </c>
      <c r="J4">
        <v>25.1</v>
      </c>
    </row>
    <row r="5" spans="1:12" x14ac:dyDescent="0.35">
      <c r="A5" s="25">
        <v>2006</v>
      </c>
      <c r="B5" t="s">
        <v>240</v>
      </c>
      <c r="C5">
        <v>14801</v>
      </c>
      <c r="D5">
        <v>36</v>
      </c>
      <c r="E5">
        <v>19.600000000000001</v>
      </c>
      <c r="F5">
        <v>16</v>
      </c>
      <c r="G5">
        <v>2.6</v>
      </c>
      <c r="H5">
        <v>0.4</v>
      </c>
      <c r="I5">
        <v>6.3</v>
      </c>
      <c r="J5">
        <v>19.100000000000001</v>
      </c>
    </row>
    <row r="6" spans="1:12" x14ac:dyDescent="0.35">
      <c r="A6" s="25">
        <v>2009</v>
      </c>
      <c r="B6" s="30" t="s">
        <v>299</v>
      </c>
      <c r="C6">
        <v>16338</v>
      </c>
      <c r="D6">
        <v>37.299999999999997</v>
      </c>
      <c r="E6">
        <v>23.5</v>
      </c>
      <c r="F6">
        <v>16.3</v>
      </c>
      <c r="G6">
        <v>3.2</v>
      </c>
      <c r="H6">
        <v>0.5</v>
      </c>
      <c r="I6">
        <v>5.9</v>
      </c>
      <c r="J6">
        <v>13.3</v>
      </c>
    </row>
    <row r="7" spans="1:12" x14ac:dyDescent="0.35">
      <c r="A7" s="25">
        <v>2012</v>
      </c>
      <c r="B7" s="30" t="s">
        <v>299</v>
      </c>
      <c r="C7">
        <v>17534</v>
      </c>
      <c r="D7">
        <v>38.6</v>
      </c>
      <c r="E7">
        <v>25.1</v>
      </c>
      <c r="F7">
        <v>15.6</v>
      </c>
      <c r="G7">
        <v>3.5</v>
      </c>
      <c r="H7">
        <v>0.6</v>
      </c>
      <c r="I7">
        <v>7.6</v>
      </c>
      <c r="J7">
        <v>9</v>
      </c>
    </row>
    <row r="8" spans="1:12" x14ac:dyDescent="0.35">
      <c r="A8" s="25">
        <v>2016</v>
      </c>
      <c r="B8" s="30" t="s">
        <v>302</v>
      </c>
      <c r="C8" s="27">
        <v>26978</v>
      </c>
      <c r="D8">
        <v>36.9</v>
      </c>
      <c r="E8">
        <v>25.7</v>
      </c>
      <c r="F8">
        <v>16.2</v>
      </c>
      <c r="G8">
        <v>3.6</v>
      </c>
      <c r="H8">
        <v>0.7</v>
      </c>
      <c r="I8">
        <v>6.5</v>
      </c>
      <c r="J8">
        <v>10.5</v>
      </c>
    </row>
    <row r="9" spans="1:12" x14ac:dyDescent="0.35">
      <c r="A9" s="25">
        <v>2019</v>
      </c>
      <c r="B9" s="30" t="s">
        <v>302</v>
      </c>
      <c r="C9" s="27">
        <v>27080</v>
      </c>
      <c r="D9">
        <v>35.299999999999997</v>
      </c>
      <c r="E9">
        <v>27.4</v>
      </c>
      <c r="F9">
        <v>17.3</v>
      </c>
      <c r="G9">
        <v>3.7</v>
      </c>
      <c r="H9">
        <v>0.6</v>
      </c>
      <c r="I9">
        <v>7.4</v>
      </c>
      <c r="J9">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F2CD9-B3BA-4F23-8970-C23B2D376599}">
  <dimension ref="A1:J11"/>
  <sheetViews>
    <sheetView workbookViewId="0"/>
  </sheetViews>
  <sheetFormatPr defaultRowHeight="14.5" x14ac:dyDescent="0.35"/>
  <sheetData>
    <row r="1" spans="1:10" x14ac:dyDescent="0.35">
      <c r="A1" s="28" t="s">
        <v>289</v>
      </c>
      <c r="J1" t="s">
        <v>288</v>
      </c>
    </row>
    <row r="2" spans="1:10" x14ac:dyDescent="0.35">
      <c r="A2" s="28"/>
      <c r="C2" t="s">
        <v>281</v>
      </c>
      <c r="D2" s="25" t="s">
        <v>282</v>
      </c>
      <c r="E2" t="s">
        <v>283</v>
      </c>
      <c r="F2" t="s">
        <v>284</v>
      </c>
      <c r="J2" t="s">
        <v>240</v>
      </c>
    </row>
    <row r="3" spans="1:10" x14ac:dyDescent="0.35">
      <c r="A3" s="28" t="s">
        <v>285</v>
      </c>
      <c r="B3">
        <v>1</v>
      </c>
      <c r="C3">
        <v>4016</v>
      </c>
      <c r="D3" s="25">
        <v>36.700000000000003</v>
      </c>
      <c r="E3">
        <v>47.3</v>
      </c>
      <c r="F3">
        <v>47.3</v>
      </c>
    </row>
    <row r="4" spans="1:10" x14ac:dyDescent="0.35">
      <c r="A4" s="28"/>
      <c r="B4">
        <v>2</v>
      </c>
      <c r="C4">
        <v>2403</v>
      </c>
      <c r="D4" s="25">
        <v>22</v>
      </c>
      <c r="E4">
        <v>28.3</v>
      </c>
      <c r="F4">
        <v>75.599999999999994</v>
      </c>
    </row>
    <row r="5" spans="1:10" x14ac:dyDescent="0.35">
      <c r="A5" s="28"/>
      <c r="B5">
        <v>3</v>
      </c>
      <c r="C5">
        <v>1435</v>
      </c>
      <c r="D5" s="25">
        <v>13.1</v>
      </c>
      <c r="E5">
        <v>16.899999999999999</v>
      </c>
      <c r="F5">
        <v>92.5</v>
      </c>
    </row>
    <row r="6" spans="1:10" x14ac:dyDescent="0.35">
      <c r="A6" s="28"/>
      <c r="B6">
        <v>4</v>
      </c>
      <c r="C6">
        <v>246</v>
      </c>
      <c r="D6" s="25">
        <v>2.2999999999999998</v>
      </c>
      <c r="E6">
        <v>2.9</v>
      </c>
      <c r="F6">
        <v>95.4</v>
      </c>
    </row>
    <row r="7" spans="1:10" x14ac:dyDescent="0.35">
      <c r="A7" s="28"/>
      <c r="B7">
        <v>5</v>
      </c>
      <c r="C7">
        <v>41</v>
      </c>
      <c r="D7" s="25">
        <v>0.4</v>
      </c>
      <c r="E7">
        <v>0.5</v>
      </c>
      <c r="F7">
        <v>95.8</v>
      </c>
    </row>
    <row r="8" spans="1:10" x14ac:dyDescent="0.35">
      <c r="A8" s="28"/>
      <c r="B8">
        <v>6</v>
      </c>
      <c r="C8">
        <v>354</v>
      </c>
      <c r="D8" s="25">
        <v>3.2</v>
      </c>
      <c r="E8">
        <v>4.2</v>
      </c>
      <c r="F8">
        <v>100</v>
      </c>
    </row>
    <row r="9" spans="1:10" x14ac:dyDescent="0.35">
      <c r="A9" s="28"/>
      <c r="B9" t="s">
        <v>239</v>
      </c>
      <c r="C9">
        <v>8494</v>
      </c>
      <c r="D9">
        <v>77.7</v>
      </c>
      <c r="E9">
        <v>100</v>
      </c>
    </row>
    <row r="10" spans="1:10" x14ac:dyDescent="0.35">
      <c r="A10" t="s">
        <v>286</v>
      </c>
      <c r="B10">
        <v>-9</v>
      </c>
      <c r="C10">
        <v>2436</v>
      </c>
      <c r="D10" s="25">
        <v>22.3</v>
      </c>
    </row>
    <row r="11" spans="1:10" x14ac:dyDescent="0.35">
      <c r="A11" t="s">
        <v>239</v>
      </c>
      <c r="C11" s="25">
        <v>10931</v>
      </c>
      <c r="D11">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DF98-79AC-47E6-BDBF-72563B02A3DC}">
  <dimension ref="A1:J11"/>
  <sheetViews>
    <sheetView topLeftCell="G1" workbookViewId="0"/>
  </sheetViews>
  <sheetFormatPr defaultRowHeight="14.5" x14ac:dyDescent="0.35"/>
  <sheetData>
    <row r="1" spans="1:10" x14ac:dyDescent="0.35">
      <c r="A1" s="28" t="s">
        <v>289</v>
      </c>
      <c r="J1" t="s">
        <v>288</v>
      </c>
    </row>
    <row r="2" spans="1:10" x14ac:dyDescent="0.35">
      <c r="C2" t="s">
        <v>281</v>
      </c>
      <c r="D2" s="25" t="s">
        <v>282</v>
      </c>
      <c r="E2" t="s">
        <v>283</v>
      </c>
      <c r="F2" t="s">
        <v>284</v>
      </c>
      <c r="J2" t="s">
        <v>240</v>
      </c>
    </row>
    <row r="3" spans="1:10" x14ac:dyDescent="0.35">
      <c r="A3" t="s">
        <v>285</v>
      </c>
      <c r="B3">
        <v>1</v>
      </c>
      <c r="C3">
        <v>4901</v>
      </c>
      <c r="D3" s="25">
        <v>39.799999999999997</v>
      </c>
      <c r="E3">
        <v>48.8</v>
      </c>
      <c r="F3">
        <v>48.8</v>
      </c>
    </row>
    <row r="4" spans="1:10" x14ac:dyDescent="0.35">
      <c r="B4">
        <v>2</v>
      </c>
      <c r="C4">
        <v>2410</v>
      </c>
      <c r="D4" s="25">
        <v>19.600000000000001</v>
      </c>
      <c r="E4">
        <v>24</v>
      </c>
      <c r="F4">
        <v>72.7</v>
      </c>
    </row>
    <row r="5" spans="1:10" x14ac:dyDescent="0.35">
      <c r="B5">
        <v>3</v>
      </c>
      <c r="C5">
        <v>1837</v>
      </c>
      <c r="D5" s="25">
        <v>14.9</v>
      </c>
      <c r="E5">
        <v>18.3</v>
      </c>
      <c r="F5">
        <v>91</v>
      </c>
    </row>
    <row r="6" spans="1:10" x14ac:dyDescent="0.35">
      <c r="B6">
        <v>4</v>
      </c>
      <c r="C6">
        <v>301</v>
      </c>
      <c r="D6" s="25">
        <v>2.4</v>
      </c>
      <c r="E6">
        <v>3</v>
      </c>
      <c r="F6">
        <v>94</v>
      </c>
    </row>
    <row r="7" spans="1:10" x14ac:dyDescent="0.35">
      <c r="B7">
        <v>5</v>
      </c>
      <c r="C7">
        <v>42</v>
      </c>
      <c r="D7" s="25">
        <v>0.3</v>
      </c>
      <c r="E7">
        <v>0.4</v>
      </c>
      <c r="F7">
        <v>94.4</v>
      </c>
    </row>
    <row r="8" spans="1:10" x14ac:dyDescent="0.35">
      <c r="B8">
        <v>6</v>
      </c>
      <c r="C8">
        <v>562</v>
      </c>
      <c r="D8" s="25">
        <v>4.5999999999999996</v>
      </c>
      <c r="E8">
        <v>5.6</v>
      </c>
      <c r="F8">
        <v>100</v>
      </c>
    </row>
    <row r="9" spans="1:10" x14ac:dyDescent="0.35">
      <c r="B9" t="s">
        <v>239</v>
      </c>
      <c r="C9">
        <v>10053</v>
      </c>
      <c r="D9">
        <v>81.7</v>
      </c>
      <c r="E9">
        <v>100</v>
      </c>
    </row>
    <row r="10" spans="1:10" x14ac:dyDescent="0.35">
      <c r="A10" t="s">
        <v>286</v>
      </c>
      <c r="B10" t="s">
        <v>287</v>
      </c>
      <c r="C10">
        <v>2257</v>
      </c>
      <c r="D10" s="25">
        <v>18.3</v>
      </c>
    </row>
    <row r="11" spans="1:10" x14ac:dyDescent="0.35">
      <c r="A11" t="s">
        <v>239</v>
      </c>
      <c r="C11" s="25">
        <v>12310</v>
      </c>
      <c r="D11">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1701-4124-4F78-8696-2EF87593AF7A}">
  <dimension ref="A1:J11"/>
  <sheetViews>
    <sheetView workbookViewId="0">
      <selection activeCell="J15" sqref="J15"/>
    </sheetView>
  </sheetViews>
  <sheetFormatPr defaultRowHeight="14.5" x14ac:dyDescent="0.35"/>
  <sheetData>
    <row r="1" spans="1:10" x14ac:dyDescent="0.35">
      <c r="A1" s="28" t="s">
        <v>289</v>
      </c>
      <c r="J1" t="s">
        <v>288</v>
      </c>
    </row>
    <row r="2" spans="1:10" x14ac:dyDescent="0.35">
      <c r="C2" t="s">
        <v>281</v>
      </c>
      <c r="D2" s="25" t="s">
        <v>282</v>
      </c>
      <c r="E2" t="s">
        <v>283</v>
      </c>
      <c r="F2" t="s">
        <v>284</v>
      </c>
      <c r="J2" t="s">
        <v>240</v>
      </c>
    </row>
    <row r="3" spans="1:10" x14ac:dyDescent="0.35">
      <c r="A3" t="s">
        <v>285</v>
      </c>
      <c r="B3">
        <v>1</v>
      </c>
      <c r="C3">
        <v>4094</v>
      </c>
      <c r="D3" s="25">
        <v>33.6</v>
      </c>
      <c r="E3">
        <v>44.9</v>
      </c>
      <c r="F3">
        <v>44.9</v>
      </c>
    </row>
    <row r="4" spans="1:10" x14ac:dyDescent="0.35">
      <c r="B4">
        <v>2</v>
      </c>
      <c r="C4">
        <v>2177</v>
      </c>
      <c r="D4" s="25">
        <v>17.899999999999999</v>
      </c>
      <c r="E4">
        <v>23.8</v>
      </c>
      <c r="F4">
        <v>68.7</v>
      </c>
    </row>
    <row r="5" spans="1:10" x14ac:dyDescent="0.35">
      <c r="B5">
        <v>3</v>
      </c>
      <c r="C5">
        <v>1863</v>
      </c>
      <c r="D5" s="25">
        <v>15.3</v>
      </c>
      <c r="E5">
        <v>20.399999999999999</v>
      </c>
      <c r="F5">
        <v>89.1</v>
      </c>
    </row>
    <row r="6" spans="1:10" x14ac:dyDescent="0.35">
      <c r="B6">
        <v>4</v>
      </c>
      <c r="C6">
        <v>274</v>
      </c>
      <c r="D6" s="25">
        <v>2.2000000000000002</v>
      </c>
      <c r="E6">
        <v>3</v>
      </c>
      <c r="F6">
        <v>92.1</v>
      </c>
    </row>
    <row r="7" spans="1:10" x14ac:dyDescent="0.35">
      <c r="B7">
        <v>5</v>
      </c>
      <c r="C7">
        <v>36</v>
      </c>
      <c r="D7" s="25">
        <v>0.3</v>
      </c>
      <c r="E7">
        <v>0.4</v>
      </c>
      <c r="F7">
        <v>92.5</v>
      </c>
    </row>
    <row r="8" spans="1:10" x14ac:dyDescent="0.35">
      <c r="B8">
        <v>6</v>
      </c>
      <c r="C8">
        <v>683</v>
      </c>
      <c r="D8" s="25">
        <v>5.6</v>
      </c>
      <c r="E8">
        <v>7.5</v>
      </c>
      <c r="F8">
        <v>100</v>
      </c>
    </row>
    <row r="9" spans="1:10" x14ac:dyDescent="0.35">
      <c r="B9" t="s">
        <v>239</v>
      </c>
      <c r="C9">
        <v>9127</v>
      </c>
      <c r="D9">
        <v>74.900000000000006</v>
      </c>
      <c r="E9">
        <v>100</v>
      </c>
    </row>
    <row r="10" spans="1:10" x14ac:dyDescent="0.35">
      <c r="A10" t="s">
        <v>286</v>
      </c>
      <c r="B10" t="s">
        <v>287</v>
      </c>
      <c r="C10">
        <v>3059</v>
      </c>
      <c r="D10" s="25">
        <v>25.1</v>
      </c>
    </row>
    <row r="11" spans="1:10" x14ac:dyDescent="0.35">
      <c r="A11" t="s">
        <v>239</v>
      </c>
      <c r="C11" s="25">
        <v>12186</v>
      </c>
      <c r="D11">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2440-EB22-4C4F-B10E-570EC96470AD}">
  <dimension ref="A1:J11"/>
  <sheetViews>
    <sheetView workbookViewId="0">
      <selection activeCell="J2" sqref="J2"/>
    </sheetView>
  </sheetViews>
  <sheetFormatPr defaultRowHeight="14.5" x14ac:dyDescent="0.35"/>
  <sheetData>
    <row r="1" spans="1:10" x14ac:dyDescent="0.35">
      <c r="A1" s="28" t="s">
        <v>289</v>
      </c>
      <c r="J1" t="s">
        <v>290</v>
      </c>
    </row>
    <row r="2" spans="1:10" x14ac:dyDescent="0.35">
      <c r="A2" s="29"/>
      <c r="C2" t="s">
        <v>281</v>
      </c>
      <c r="D2" s="25" t="s">
        <v>282</v>
      </c>
      <c r="E2" t="s">
        <v>283</v>
      </c>
      <c r="F2" t="s">
        <v>284</v>
      </c>
      <c r="J2" t="s">
        <v>240</v>
      </c>
    </row>
    <row r="3" spans="1:10" x14ac:dyDescent="0.35">
      <c r="A3" s="29" t="s">
        <v>285</v>
      </c>
      <c r="B3">
        <v>1</v>
      </c>
      <c r="C3">
        <v>5326</v>
      </c>
      <c r="D3" s="25">
        <v>36</v>
      </c>
      <c r="E3">
        <v>44.5</v>
      </c>
      <c r="F3">
        <v>44.5</v>
      </c>
    </row>
    <row r="4" spans="1:10" x14ac:dyDescent="0.35">
      <c r="A4" s="29"/>
      <c r="B4">
        <v>2</v>
      </c>
      <c r="C4">
        <v>2901</v>
      </c>
      <c r="D4" s="25">
        <v>19.600000000000001</v>
      </c>
      <c r="E4">
        <v>24.2</v>
      </c>
      <c r="F4">
        <v>68.7</v>
      </c>
      <c r="J4" s="26"/>
    </row>
    <row r="5" spans="1:10" x14ac:dyDescent="0.35">
      <c r="A5" s="29"/>
      <c r="B5">
        <v>3</v>
      </c>
      <c r="C5">
        <v>2371</v>
      </c>
      <c r="D5" s="25">
        <v>16</v>
      </c>
      <c r="E5">
        <v>19.8</v>
      </c>
      <c r="F5">
        <v>88.5</v>
      </c>
      <c r="J5" s="26"/>
    </row>
    <row r="6" spans="1:10" x14ac:dyDescent="0.35">
      <c r="A6" s="29"/>
      <c r="B6">
        <v>4</v>
      </c>
      <c r="C6">
        <v>383</v>
      </c>
      <c r="D6" s="25">
        <v>2.6</v>
      </c>
      <c r="E6">
        <v>3.2</v>
      </c>
      <c r="F6">
        <v>91.7</v>
      </c>
      <c r="J6" s="26"/>
    </row>
    <row r="7" spans="1:10" x14ac:dyDescent="0.35">
      <c r="A7" s="29"/>
      <c r="B7">
        <v>5</v>
      </c>
      <c r="C7">
        <v>57</v>
      </c>
      <c r="D7" s="25">
        <v>0.4</v>
      </c>
      <c r="E7">
        <v>0.5</v>
      </c>
      <c r="F7">
        <v>92.2</v>
      </c>
      <c r="J7" s="26"/>
    </row>
    <row r="8" spans="1:10" x14ac:dyDescent="0.35">
      <c r="A8" s="29"/>
      <c r="B8">
        <v>6</v>
      </c>
      <c r="C8">
        <v>933</v>
      </c>
      <c r="D8" s="25">
        <v>6.3</v>
      </c>
      <c r="E8">
        <v>7.8</v>
      </c>
      <c r="F8">
        <v>100</v>
      </c>
      <c r="J8" s="26"/>
    </row>
    <row r="9" spans="1:10" x14ac:dyDescent="0.35">
      <c r="A9" s="29"/>
      <c r="B9" t="s">
        <v>239</v>
      </c>
      <c r="C9">
        <v>11971</v>
      </c>
      <c r="D9">
        <v>80.900000000000006</v>
      </c>
      <c r="E9">
        <v>100</v>
      </c>
      <c r="J9" s="26"/>
    </row>
    <row r="10" spans="1:10" x14ac:dyDescent="0.35">
      <c r="A10" s="29" t="s">
        <v>286</v>
      </c>
      <c r="B10" t="s">
        <v>287</v>
      </c>
      <c r="C10">
        <v>2830</v>
      </c>
      <c r="D10" s="25">
        <v>19.100000000000001</v>
      </c>
      <c r="J10" s="26"/>
    </row>
    <row r="11" spans="1:10" x14ac:dyDescent="0.35">
      <c r="A11" t="s">
        <v>239</v>
      </c>
      <c r="C11" s="25">
        <v>14801</v>
      </c>
      <c r="D11">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94303-103C-434C-B14C-F7CD410A903A}">
  <dimension ref="A1:I11"/>
  <sheetViews>
    <sheetView workbookViewId="0">
      <selection activeCell="I3" sqref="I3:I10"/>
    </sheetView>
  </sheetViews>
  <sheetFormatPr defaultRowHeight="14.5" x14ac:dyDescent="0.35"/>
  <sheetData>
    <row r="1" spans="1:9" x14ac:dyDescent="0.35">
      <c r="A1" s="28" t="s">
        <v>289</v>
      </c>
      <c r="I1" t="s">
        <v>291</v>
      </c>
    </row>
    <row r="2" spans="1:9" x14ac:dyDescent="0.35">
      <c r="C2" t="s">
        <v>281</v>
      </c>
      <c r="D2" s="25" t="s">
        <v>282</v>
      </c>
      <c r="E2" t="s">
        <v>283</v>
      </c>
      <c r="F2" t="s">
        <v>284</v>
      </c>
      <c r="I2" t="s">
        <v>300</v>
      </c>
    </row>
    <row r="3" spans="1:9" x14ac:dyDescent="0.35">
      <c r="A3" t="s">
        <v>285</v>
      </c>
      <c r="B3">
        <v>1</v>
      </c>
      <c r="C3">
        <v>6097</v>
      </c>
      <c r="D3" s="25">
        <v>37.299999999999997</v>
      </c>
      <c r="E3">
        <v>43.1</v>
      </c>
      <c r="F3">
        <v>43.1</v>
      </c>
      <c r="I3" t="s">
        <v>240</v>
      </c>
    </row>
    <row r="4" spans="1:9" x14ac:dyDescent="0.35">
      <c r="B4">
        <v>2</v>
      </c>
      <c r="C4">
        <v>3841</v>
      </c>
      <c r="D4" s="25">
        <v>23.5</v>
      </c>
      <c r="E4">
        <v>27.1</v>
      </c>
      <c r="F4">
        <v>70.2</v>
      </c>
      <c r="I4" s="26" t="s">
        <v>241</v>
      </c>
    </row>
    <row r="5" spans="1:9" x14ac:dyDescent="0.35">
      <c r="B5">
        <v>3</v>
      </c>
      <c r="C5">
        <v>2660</v>
      </c>
      <c r="D5" s="25">
        <v>16.3</v>
      </c>
      <c r="E5">
        <v>18.8</v>
      </c>
      <c r="F5">
        <v>89</v>
      </c>
      <c r="I5" s="26" t="s">
        <v>242</v>
      </c>
    </row>
    <row r="6" spans="1:9" x14ac:dyDescent="0.35">
      <c r="B6">
        <v>4</v>
      </c>
      <c r="C6">
        <v>518</v>
      </c>
      <c r="D6" s="25">
        <v>3.2</v>
      </c>
      <c r="E6">
        <v>3.7</v>
      </c>
      <c r="F6">
        <v>92.6</v>
      </c>
      <c r="I6" s="26" t="s">
        <v>243</v>
      </c>
    </row>
    <row r="7" spans="1:9" x14ac:dyDescent="0.35">
      <c r="B7">
        <v>5</v>
      </c>
      <c r="C7">
        <v>84</v>
      </c>
      <c r="D7" s="25">
        <v>0.5</v>
      </c>
      <c r="E7">
        <v>0.6</v>
      </c>
      <c r="F7">
        <v>93.2</v>
      </c>
      <c r="I7" s="26" t="s">
        <v>244</v>
      </c>
    </row>
    <row r="8" spans="1:9" x14ac:dyDescent="0.35">
      <c r="B8">
        <v>6</v>
      </c>
      <c r="C8">
        <v>958</v>
      </c>
      <c r="D8" s="25">
        <v>5.9</v>
      </c>
      <c r="E8">
        <v>6.8</v>
      </c>
      <c r="F8">
        <v>100</v>
      </c>
      <c r="I8" s="26" t="s">
        <v>245</v>
      </c>
    </row>
    <row r="9" spans="1:9" x14ac:dyDescent="0.35">
      <c r="B9" t="s">
        <v>239</v>
      </c>
      <c r="C9">
        <v>14159</v>
      </c>
      <c r="D9">
        <v>86.7</v>
      </c>
      <c r="E9">
        <v>100</v>
      </c>
      <c r="I9" s="26" t="s">
        <v>246</v>
      </c>
    </row>
    <row r="10" spans="1:9" x14ac:dyDescent="0.35">
      <c r="A10" t="s">
        <v>286</v>
      </c>
      <c r="B10" t="s">
        <v>287</v>
      </c>
      <c r="C10">
        <v>2179</v>
      </c>
      <c r="D10" s="25">
        <v>13.3</v>
      </c>
      <c r="I10" s="26" t="s">
        <v>247</v>
      </c>
    </row>
    <row r="11" spans="1:9" x14ac:dyDescent="0.35">
      <c r="A11" t="s">
        <v>239</v>
      </c>
      <c r="C11" s="25">
        <v>16338</v>
      </c>
      <c r="D11">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Final Study List</vt:lpstr>
      <vt:lpstr>Coding</vt:lpstr>
      <vt:lpstr>Census Data</vt:lpstr>
      <vt:lpstr>ROP Incidence Data</vt:lpstr>
      <vt:lpstr>1997 by Race</vt:lpstr>
      <vt:lpstr>2000 by Race</vt:lpstr>
      <vt:lpstr>2003 by Race</vt:lpstr>
      <vt:lpstr>2006 by Race</vt:lpstr>
      <vt:lpstr>2009 by Race</vt:lpstr>
      <vt:lpstr>2012 by Race</vt:lpstr>
      <vt:lpstr>2016 by Race</vt:lpstr>
      <vt:lpstr>2019 by Race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Yannet</dc:creator>
  <cp:lastModifiedBy>Daniel, Yannet</cp:lastModifiedBy>
  <dcterms:created xsi:type="dcterms:W3CDTF">2024-08-17T02:50:28Z</dcterms:created>
  <dcterms:modified xsi:type="dcterms:W3CDTF">2026-05-10T22:37:09Z</dcterms:modified>
</cp:coreProperties>
</file>