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ni\Desktop\new study\"/>
    </mc:Choice>
  </mc:AlternateContent>
  <bookViews>
    <workbookView xWindow="0" yWindow="0" windowWidth="10605" windowHeight="4425" activeTab="4"/>
  </bookViews>
  <sheets>
    <sheet name="RESULTS" sheetId="1" r:id="rId1"/>
    <sheet name="SPSS input" sheetId="4" r:id="rId2"/>
    <sheet name="SPSS ouput" sheetId="6" r:id="rId3"/>
    <sheet name="Respondent rate" sheetId="3" r:id="rId4"/>
    <sheet name="RII" sheetId="2" r:id="rId5"/>
  </sheets>
  <definedNames>
    <definedName name="_xlnm._FilterDatabase" localSheetId="4" hidden="1">RII!$B$83:$L$87</definedName>
  </definedNames>
  <calcPr calcId="162913"/>
</workbook>
</file>

<file path=xl/calcChain.xml><?xml version="1.0" encoding="utf-8"?>
<calcChain xmlns="http://schemas.openxmlformats.org/spreadsheetml/2006/main">
  <c r="L61" i="2" l="1"/>
  <c r="L62" i="2"/>
  <c r="L63" i="2"/>
  <c r="L60" i="2"/>
  <c r="I87" i="2"/>
  <c r="K87" i="2" s="1"/>
  <c r="H87" i="2"/>
  <c r="I84" i="2"/>
  <c r="K84" i="2" s="1"/>
  <c r="H84" i="2"/>
  <c r="I85" i="2"/>
  <c r="K85" i="2" s="1"/>
  <c r="H85" i="2"/>
  <c r="I86" i="2"/>
  <c r="K86" i="2" s="1"/>
  <c r="L86" i="2" s="1"/>
  <c r="H86" i="2"/>
  <c r="I81" i="2"/>
  <c r="H81" i="2"/>
  <c r="K81" i="2" s="1"/>
  <c r="I80" i="2"/>
  <c r="H80" i="2"/>
  <c r="I78" i="2"/>
  <c r="H78" i="2"/>
  <c r="I79" i="2"/>
  <c r="K79" i="2" s="1"/>
  <c r="H79" i="2"/>
  <c r="J79" i="2" s="1"/>
  <c r="I75" i="2"/>
  <c r="H75" i="2"/>
  <c r="I74" i="2"/>
  <c r="K74" i="2" s="1"/>
  <c r="H74" i="2"/>
  <c r="I72" i="2"/>
  <c r="K72" i="2" s="1"/>
  <c r="H72" i="2"/>
  <c r="I73" i="2"/>
  <c r="K73" i="2" s="1"/>
  <c r="H73" i="2"/>
  <c r="I68" i="2"/>
  <c r="H68" i="2"/>
  <c r="K68" i="2" s="1"/>
  <c r="I67" i="2"/>
  <c r="H67" i="2"/>
  <c r="I66" i="2"/>
  <c r="H66" i="2"/>
  <c r="I69" i="2"/>
  <c r="K69" i="2" s="1"/>
  <c r="H69" i="2"/>
  <c r="J69" i="2" s="1"/>
  <c r="K63" i="2"/>
  <c r="I63" i="2"/>
  <c r="J63" i="2" s="1"/>
  <c r="H63" i="2"/>
  <c r="I62" i="2"/>
  <c r="K62" i="2" s="1"/>
  <c r="H62" i="2"/>
  <c r="I61" i="2"/>
  <c r="K61" i="2" s="1"/>
  <c r="H61" i="2"/>
  <c r="K60" i="2"/>
  <c r="J60" i="2"/>
  <c r="I60" i="2"/>
  <c r="H60" i="2"/>
  <c r="I57" i="2"/>
  <c r="H57" i="2"/>
  <c r="I55" i="2"/>
  <c r="K55" i="2" s="1"/>
  <c r="L55" i="2" s="1"/>
  <c r="H55" i="2"/>
  <c r="I54" i="2"/>
  <c r="H54" i="2"/>
  <c r="K56" i="2"/>
  <c r="L56" i="2" s="1"/>
  <c r="I56" i="2"/>
  <c r="J56" i="2" s="1"/>
  <c r="H56" i="2"/>
  <c r="L7" i="2"/>
  <c r="L8" i="2"/>
  <c r="L9" i="2"/>
  <c r="L6" i="2"/>
  <c r="U45" i="2"/>
  <c r="W45" i="2" s="1"/>
  <c r="T45" i="2"/>
  <c r="U39" i="2"/>
  <c r="W39" i="2" s="1"/>
  <c r="T39" i="2"/>
  <c r="U48" i="2"/>
  <c r="T48" i="2"/>
  <c r="W48" i="2" s="1"/>
  <c r="U50" i="2"/>
  <c r="T50" i="2"/>
  <c r="U49" i="2"/>
  <c r="T49" i="2"/>
  <c r="U40" i="2"/>
  <c r="W40" i="2" s="1"/>
  <c r="T40" i="2"/>
  <c r="V40" i="2" s="1"/>
  <c r="U42" i="2"/>
  <c r="V42" i="2" s="1"/>
  <c r="T42" i="2"/>
  <c r="U44" i="2"/>
  <c r="W44" i="2" s="1"/>
  <c r="T44" i="2"/>
  <c r="U46" i="2"/>
  <c r="W46" i="2" s="1"/>
  <c r="T46" i="2"/>
  <c r="U41" i="2"/>
  <c r="V41" i="2" s="1"/>
  <c r="T41" i="2"/>
  <c r="U38" i="2"/>
  <c r="T38" i="2"/>
  <c r="W38" i="2" s="1"/>
  <c r="U47" i="2"/>
  <c r="T47" i="2"/>
  <c r="U43" i="2"/>
  <c r="T43" i="2"/>
  <c r="N81" i="1"/>
  <c r="N80" i="1"/>
  <c r="N79" i="1"/>
  <c r="N78" i="1"/>
  <c r="L77" i="1"/>
  <c r="L76" i="1"/>
  <c r="J80" i="1"/>
  <c r="J79" i="1"/>
  <c r="J78" i="1"/>
  <c r="J77" i="1"/>
  <c r="H80" i="1"/>
  <c r="H72" i="1"/>
  <c r="H73" i="1"/>
  <c r="H74" i="1"/>
  <c r="F90" i="1"/>
  <c r="F89" i="1"/>
  <c r="F88" i="1"/>
  <c r="F87" i="1"/>
  <c r="F86" i="1"/>
  <c r="F85" i="1"/>
  <c r="F84" i="1"/>
  <c r="F83" i="1"/>
  <c r="N12" i="3"/>
  <c r="N11" i="3"/>
  <c r="N10" i="3"/>
  <c r="N9" i="3"/>
  <c r="M12" i="3"/>
  <c r="L12" i="3"/>
  <c r="K12" i="3"/>
  <c r="J10" i="3"/>
  <c r="J11" i="3"/>
  <c r="J9" i="3"/>
  <c r="D81" i="1"/>
  <c r="D80" i="1"/>
  <c r="D79" i="1"/>
  <c r="D78" i="1"/>
  <c r="L85" i="2" l="1"/>
  <c r="L87" i="2"/>
  <c r="L84" i="2"/>
  <c r="J86" i="2"/>
  <c r="K78" i="2"/>
  <c r="L78" i="2" s="1"/>
  <c r="J81" i="2"/>
  <c r="K80" i="2"/>
  <c r="L80" i="2" s="1"/>
  <c r="J75" i="2"/>
  <c r="J73" i="2"/>
  <c r="K75" i="2"/>
  <c r="L75" i="2" s="1"/>
  <c r="K67" i="2"/>
  <c r="L67" i="2" s="1"/>
  <c r="K66" i="2"/>
  <c r="L66" i="2" s="1"/>
  <c r="J68" i="2"/>
  <c r="K54" i="2"/>
  <c r="L54" i="2" s="1"/>
  <c r="J57" i="2"/>
  <c r="K57" i="2"/>
  <c r="L57" i="2" s="1"/>
  <c r="J84" i="2"/>
  <c r="J54" i="2"/>
  <c r="J61" i="2"/>
  <c r="J66" i="2"/>
  <c r="J72" i="2"/>
  <c r="J78" i="2"/>
  <c r="J85" i="2"/>
  <c r="J55" i="2"/>
  <c r="J62" i="2"/>
  <c r="J67" i="2"/>
  <c r="J74" i="2"/>
  <c r="J80" i="2"/>
  <c r="J87" i="2"/>
  <c r="W41" i="2"/>
  <c r="X46" i="2" s="1"/>
  <c r="W47" i="2"/>
  <c r="W49" i="2"/>
  <c r="X49" i="2" s="1"/>
  <c r="V48" i="2"/>
  <c r="V39" i="2"/>
  <c r="W43" i="2"/>
  <c r="X43" i="2" s="1"/>
  <c r="V38" i="2"/>
  <c r="W42" i="2"/>
  <c r="W50" i="2"/>
  <c r="X47" i="2"/>
  <c r="X48" i="2"/>
  <c r="X42" i="2"/>
  <c r="X50" i="2"/>
  <c r="X41" i="2"/>
  <c r="X45" i="2"/>
  <c r="V43" i="2"/>
  <c r="V46" i="2"/>
  <c r="V49" i="2"/>
  <c r="V45" i="2"/>
  <c r="V47" i="2"/>
  <c r="V44" i="2"/>
  <c r="V50" i="2"/>
  <c r="J12" i="3"/>
  <c r="D75" i="1"/>
  <c r="F35" i="3"/>
  <c r="H3" i="3"/>
  <c r="H39" i="2"/>
  <c r="H40" i="2"/>
  <c r="H41" i="2"/>
  <c r="H42" i="2"/>
  <c r="H43" i="2"/>
  <c r="H44" i="2"/>
  <c r="H45" i="2"/>
  <c r="H46" i="2"/>
  <c r="H47" i="2"/>
  <c r="H48" i="2"/>
  <c r="H49" i="2"/>
  <c r="H50" i="2"/>
  <c r="H38" i="2"/>
  <c r="U19" i="2"/>
  <c r="W19" i="2" s="1"/>
  <c r="T19" i="2"/>
  <c r="U6" i="2"/>
  <c r="W6" i="2" s="1"/>
  <c r="T6" i="2"/>
  <c r="U12" i="2"/>
  <c r="T12" i="2"/>
  <c r="U18" i="2"/>
  <c r="T18" i="2"/>
  <c r="U16" i="2"/>
  <c r="T16" i="2"/>
  <c r="U9" i="2"/>
  <c r="W9" i="2" s="1"/>
  <c r="T9" i="2"/>
  <c r="U7" i="2"/>
  <c r="T7" i="2"/>
  <c r="U8" i="2"/>
  <c r="W8" i="2" s="1"/>
  <c r="T8" i="2"/>
  <c r="U34" i="2"/>
  <c r="T34" i="2"/>
  <c r="U33" i="2"/>
  <c r="W33" i="2" s="1"/>
  <c r="T33" i="2"/>
  <c r="U31" i="2"/>
  <c r="T31" i="2"/>
  <c r="U32" i="2"/>
  <c r="W32" i="2" s="1"/>
  <c r="T32" i="2"/>
  <c r="U23" i="2"/>
  <c r="W23" i="2" s="1"/>
  <c r="T23" i="2"/>
  <c r="U21" i="2"/>
  <c r="V21" i="2" s="1"/>
  <c r="T21" i="2"/>
  <c r="U13" i="2"/>
  <c r="T13" i="2"/>
  <c r="U29" i="2"/>
  <c r="W29" i="2" s="1"/>
  <c r="T29" i="2"/>
  <c r="U28" i="2"/>
  <c r="T28" i="2"/>
  <c r="U27" i="2"/>
  <c r="V27" i="2" s="1"/>
  <c r="T27" i="2"/>
  <c r="U26" i="2"/>
  <c r="W26" i="2" s="1"/>
  <c r="T26" i="2"/>
  <c r="U24" i="2"/>
  <c r="W24" i="2" s="1"/>
  <c r="T24" i="2"/>
  <c r="U22" i="2"/>
  <c r="T22" i="2"/>
  <c r="W14" i="2"/>
  <c r="U14" i="2"/>
  <c r="V14" i="2" s="1"/>
  <c r="T14" i="2"/>
  <c r="W11" i="2"/>
  <c r="U11" i="2"/>
  <c r="T11" i="2"/>
  <c r="U17" i="2"/>
  <c r="T17" i="2"/>
  <c r="H7" i="2"/>
  <c r="H8" i="2"/>
  <c r="H9" i="2"/>
  <c r="H11" i="2"/>
  <c r="H12" i="2"/>
  <c r="H13" i="2"/>
  <c r="H14" i="2"/>
  <c r="H16" i="2"/>
  <c r="H17" i="2"/>
  <c r="H18" i="2"/>
  <c r="H19" i="2"/>
  <c r="H21" i="2"/>
  <c r="H22" i="2"/>
  <c r="H23" i="2"/>
  <c r="H24" i="2"/>
  <c r="H26" i="2"/>
  <c r="H27" i="2"/>
  <c r="H28" i="2"/>
  <c r="H29" i="2"/>
  <c r="H31" i="2"/>
  <c r="H32" i="2"/>
  <c r="H33" i="2"/>
  <c r="H34" i="2"/>
  <c r="H6" i="2"/>
  <c r="I39" i="2"/>
  <c r="K39" i="2" s="1"/>
  <c r="I40" i="2"/>
  <c r="J40" i="2" s="1"/>
  <c r="I41" i="2"/>
  <c r="J41" i="2" s="1"/>
  <c r="I42" i="2"/>
  <c r="I43" i="2"/>
  <c r="J43" i="2" s="1"/>
  <c r="I44" i="2"/>
  <c r="J44" i="2" s="1"/>
  <c r="I45" i="2"/>
  <c r="I46" i="2"/>
  <c r="I47" i="2"/>
  <c r="K47" i="2" s="1"/>
  <c r="I48" i="2"/>
  <c r="K48" i="2" s="1"/>
  <c r="I49" i="2"/>
  <c r="J49" i="2" s="1"/>
  <c r="I50" i="2"/>
  <c r="I38" i="2"/>
  <c r="J38" i="2" s="1"/>
  <c r="I7" i="2"/>
  <c r="K7" i="2" s="1"/>
  <c r="I8" i="2"/>
  <c r="K8" i="2" s="1"/>
  <c r="I9" i="2"/>
  <c r="I11" i="2"/>
  <c r="I12" i="2"/>
  <c r="J12" i="2" s="1"/>
  <c r="I13" i="2"/>
  <c r="K13" i="2" s="1"/>
  <c r="I14" i="2"/>
  <c r="J14" i="2" s="1"/>
  <c r="I16" i="2"/>
  <c r="I17" i="2"/>
  <c r="K17" i="2" s="1"/>
  <c r="I18" i="2"/>
  <c r="K18" i="2" s="1"/>
  <c r="I19" i="2"/>
  <c r="K19" i="2" s="1"/>
  <c r="I21" i="2"/>
  <c r="I22" i="2"/>
  <c r="K22" i="2" s="1"/>
  <c r="I23" i="2"/>
  <c r="K23" i="2" s="1"/>
  <c r="I24" i="2"/>
  <c r="J24" i="2" s="1"/>
  <c r="I26" i="2"/>
  <c r="I27" i="2"/>
  <c r="K27" i="2" s="1"/>
  <c r="I28" i="2"/>
  <c r="J28" i="2" s="1"/>
  <c r="I29" i="2"/>
  <c r="J29" i="2" s="1"/>
  <c r="I31" i="2"/>
  <c r="I32" i="2"/>
  <c r="K32" i="2" s="1"/>
  <c r="I33" i="2"/>
  <c r="K33" i="2" s="1"/>
  <c r="I34" i="2"/>
  <c r="K34" i="2" s="1"/>
  <c r="I6" i="2"/>
  <c r="L79" i="2" l="1"/>
  <c r="L81" i="2"/>
  <c r="L74" i="2"/>
  <c r="L72" i="2"/>
  <c r="L73" i="2"/>
  <c r="L68" i="2"/>
  <c r="L69" i="2"/>
  <c r="X44" i="2"/>
  <c r="X40" i="2"/>
  <c r="X38" i="2"/>
  <c r="X39" i="2"/>
  <c r="J32" i="2"/>
  <c r="V26" i="2"/>
  <c r="K9" i="2"/>
  <c r="K12" i="2"/>
  <c r="V13" i="2"/>
  <c r="W12" i="2"/>
  <c r="V34" i="2"/>
  <c r="V7" i="2"/>
  <c r="W27" i="2"/>
  <c r="K41" i="2"/>
  <c r="J45" i="2"/>
  <c r="K42" i="2"/>
  <c r="K50" i="2"/>
  <c r="K46" i="2"/>
  <c r="K49" i="2"/>
  <c r="V11" i="2"/>
  <c r="W22" i="2"/>
  <c r="W13" i="2"/>
  <c r="W21" i="2"/>
  <c r="V16" i="2"/>
  <c r="V12" i="2"/>
  <c r="V6" i="2"/>
  <c r="V9" i="2"/>
  <c r="V31" i="2"/>
  <c r="V33" i="2"/>
  <c r="W7" i="2"/>
  <c r="W18" i="2"/>
  <c r="W17" i="2"/>
  <c r="W28" i="2"/>
  <c r="W31" i="2"/>
  <c r="V22" i="2"/>
  <c r="V28" i="2"/>
  <c r="V23" i="2"/>
  <c r="V19" i="2"/>
  <c r="V17" i="2"/>
  <c r="V24" i="2"/>
  <c r="V29" i="2"/>
  <c r="V32" i="2"/>
  <c r="W34" i="2"/>
  <c r="V8" i="2"/>
  <c r="W16" i="2"/>
  <c r="X12" i="2" s="1"/>
  <c r="V18" i="2"/>
  <c r="K44" i="2"/>
  <c r="J22" i="2"/>
  <c r="J48" i="2"/>
  <c r="K40" i="2"/>
  <c r="J9" i="2"/>
  <c r="J23" i="2"/>
  <c r="J8" i="2"/>
  <c r="K31" i="2"/>
  <c r="K26" i="2"/>
  <c r="K21" i="2"/>
  <c r="K16" i="2"/>
  <c r="K11" i="2"/>
  <c r="J34" i="2"/>
  <c r="J17" i="2"/>
  <c r="K45" i="2"/>
  <c r="J31" i="2"/>
  <c r="J16" i="2"/>
  <c r="K29" i="2"/>
  <c r="J47" i="2"/>
  <c r="J39" i="2"/>
  <c r="J19" i="2"/>
  <c r="J13" i="2"/>
  <c r="K24" i="2"/>
  <c r="K14" i="2"/>
  <c r="J50" i="2"/>
  <c r="J46" i="2"/>
  <c r="J42" i="2"/>
  <c r="K38" i="2"/>
  <c r="K43" i="2"/>
  <c r="K6" i="2"/>
  <c r="J21" i="2"/>
  <c r="J11" i="2"/>
  <c r="J18" i="2"/>
  <c r="J7" i="2"/>
  <c r="K28" i="2"/>
  <c r="L13" i="2" s="1"/>
  <c r="J26" i="2"/>
  <c r="J27" i="2"/>
  <c r="J33" i="2"/>
  <c r="L18" i="2"/>
  <c r="J6" i="2"/>
  <c r="L43" i="2" l="1"/>
  <c r="L39" i="2"/>
  <c r="X6" i="2"/>
  <c r="X32" i="2"/>
  <c r="X13" i="2"/>
  <c r="X34" i="2"/>
  <c r="X23" i="2"/>
  <c r="X33" i="2"/>
  <c r="X31" i="2"/>
  <c r="X27" i="2"/>
  <c r="X18" i="2"/>
  <c r="X24" i="2"/>
  <c r="X29" i="2"/>
  <c r="X19" i="2"/>
  <c r="X28" i="2"/>
  <c r="X26" i="2"/>
  <c r="X9" i="2"/>
  <c r="X14" i="2"/>
  <c r="X16" i="2"/>
  <c r="X8" i="2"/>
  <c r="X17" i="2"/>
  <c r="X21" i="2"/>
  <c r="X7" i="2"/>
  <c r="X11" i="2"/>
  <c r="X22" i="2"/>
  <c r="L50" i="2"/>
  <c r="L45" i="2"/>
  <c r="L41" i="2"/>
  <c r="L49" i="2"/>
  <c r="L42" i="2"/>
  <c r="L40" i="2"/>
  <c r="L38" i="2"/>
  <c r="L48" i="2"/>
  <c r="L47" i="2"/>
  <c r="L46" i="2"/>
  <c r="L44" i="2"/>
  <c r="L19" i="2"/>
  <c r="L31" i="2"/>
  <c r="L27" i="2"/>
  <c r="L21" i="2"/>
  <c r="L29" i="2"/>
  <c r="L17" i="2"/>
  <c r="L11" i="2"/>
  <c r="L28" i="2"/>
  <c r="L34" i="2"/>
  <c r="L14" i="2"/>
  <c r="L22" i="2"/>
  <c r="L16" i="2"/>
  <c r="L23" i="2"/>
  <c r="L24" i="2"/>
  <c r="L32" i="2"/>
  <c r="L12" i="2"/>
  <c r="L26" i="2"/>
  <c r="L33" i="2"/>
  <c r="Q72" i="1" l="1"/>
  <c r="R72" i="1"/>
  <c r="S72" i="1"/>
  <c r="T72" i="1"/>
  <c r="T77" i="1" s="1"/>
  <c r="U72" i="1"/>
  <c r="V72" i="1"/>
  <c r="W72" i="1"/>
  <c r="X72" i="1"/>
  <c r="X77" i="1" s="1"/>
  <c r="Y72" i="1"/>
  <c r="Z72" i="1"/>
  <c r="AA72" i="1"/>
  <c r="AB72" i="1"/>
  <c r="AB77" i="1" s="1"/>
  <c r="AC72" i="1"/>
  <c r="AD72" i="1"/>
  <c r="AE72" i="1"/>
  <c r="AF72" i="1"/>
  <c r="AF77" i="1" s="1"/>
  <c r="AG72" i="1"/>
  <c r="AH72" i="1"/>
  <c r="AI72" i="1"/>
  <c r="AJ72" i="1"/>
  <c r="AJ77" i="1" s="1"/>
  <c r="AK72" i="1"/>
  <c r="AL72" i="1"/>
  <c r="AM72" i="1"/>
  <c r="AO72" i="1"/>
  <c r="AP72" i="1"/>
  <c r="AQ72" i="1"/>
  <c r="AR72" i="1"/>
  <c r="AR77" i="1" s="1"/>
  <c r="AS72" i="1"/>
  <c r="AT72" i="1"/>
  <c r="AU72" i="1"/>
  <c r="AV72" i="1"/>
  <c r="AV77" i="1" s="1"/>
  <c r="AW72" i="1"/>
  <c r="AX72" i="1"/>
  <c r="AY72" i="1"/>
  <c r="AZ72" i="1"/>
  <c r="AZ77" i="1" s="1"/>
  <c r="BA72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Q74" i="1"/>
  <c r="R74" i="1"/>
  <c r="R77" i="1" s="1"/>
  <c r="S74" i="1"/>
  <c r="T74" i="1"/>
  <c r="U74" i="1"/>
  <c r="V74" i="1"/>
  <c r="V77" i="1" s="1"/>
  <c r="W74" i="1"/>
  <c r="X74" i="1"/>
  <c r="Y74" i="1"/>
  <c r="Z74" i="1"/>
  <c r="Z77" i="1" s="1"/>
  <c r="AA74" i="1"/>
  <c r="AB74" i="1"/>
  <c r="AC74" i="1"/>
  <c r="AD74" i="1"/>
  <c r="AD77" i="1" s="1"/>
  <c r="AE74" i="1"/>
  <c r="AF74" i="1"/>
  <c r="AG74" i="1"/>
  <c r="AH74" i="1"/>
  <c r="AH77" i="1" s="1"/>
  <c r="AI74" i="1"/>
  <c r="AJ74" i="1"/>
  <c r="AK74" i="1"/>
  <c r="AL74" i="1"/>
  <c r="AL77" i="1" s="1"/>
  <c r="AM74" i="1"/>
  <c r="AO74" i="1"/>
  <c r="AP74" i="1"/>
  <c r="AP77" i="1" s="1"/>
  <c r="AQ74" i="1"/>
  <c r="AR74" i="1"/>
  <c r="AS74" i="1"/>
  <c r="AT74" i="1"/>
  <c r="AT77" i="1" s="1"/>
  <c r="AU74" i="1"/>
  <c r="AV74" i="1"/>
  <c r="AW74" i="1"/>
  <c r="AX74" i="1"/>
  <c r="AX77" i="1" s="1"/>
  <c r="AY74" i="1"/>
  <c r="AZ74" i="1"/>
  <c r="BA74" i="1"/>
  <c r="Q75" i="1"/>
  <c r="Q77" i="1" s="1"/>
  <c r="R75" i="1"/>
  <c r="S75" i="1"/>
  <c r="T75" i="1"/>
  <c r="U75" i="1"/>
  <c r="U77" i="1" s="1"/>
  <c r="V75" i="1"/>
  <c r="W75" i="1"/>
  <c r="X75" i="1"/>
  <c r="Y75" i="1"/>
  <c r="Y77" i="1" s="1"/>
  <c r="Z75" i="1"/>
  <c r="AA75" i="1"/>
  <c r="AB75" i="1"/>
  <c r="AC75" i="1"/>
  <c r="AC77" i="1" s="1"/>
  <c r="AD75" i="1"/>
  <c r="AE75" i="1"/>
  <c r="AF75" i="1"/>
  <c r="AG75" i="1"/>
  <c r="AG77" i="1" s="1"/>
  <c r="AH75" i="1"/>
  <c r="AI75" i="1"/>
  <c r="AJ75" i="1"/>
  <c r="AK75" i="1"/>
  <c r="AK77" i="1" s="1"/>
  <c r="AL75" i="1"/>
  <c r="AM75" i="1"/>
  <c r="AO75" i="1"/>
  <c r="AO77" i="1" s="1"/>
  <c r="AP75" i="1"/>
  <c r="AQ75" i="1"/>
  <c r="AR75" i="1"/>
  <c r="AS75" i="1"/>
  <c r="AS77" i="1" s="1"/>
  <c r="AT75" i="1"/>
  <c r="AU75" i="1"/>
  <c r="AV75" i="1"/>
  <c r="AW75" i="1"/>
  <c r="AW77" i="1" s="1"/>
  <c r="AX75" i="1"/>
  <c r="AY75" i="1"/>
  <c r="AZ75" i="1"/>
  <c r="BA75" i="1"/>
  <c r="BA77" i="1" s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S77" i="1"/>
  <c r="W77" i="1"/>
  <c r="AA77" i="1"/>
  <c r="AE77" i="1"/>
  <c r="AI77" i="1"/>
  <c r="AM77" i="1"/>
  <c r="AQ77" i="1"/>
  <c r="AU77" i="1"/>
  <c r="AY77" i="1"/>
  <c r="P76" i="1"/>
  <c r="P75" i="1"/>
  <c r="P74" i="1"/>
  <c r="P73" i="1"/>
  <c r="P72" i="1"/>
  <c r="P77" i="1" l="1"/>
  <c r="N75" i="1"/>
  <c r="N74" i="1"/>
  <c r="N73" i="1"/>
  <c r="N72" i="1"/>
  <c r="L73" i="1"/>
  <c r="L72" i="1"/>
  <c r="J74" i="1"/>
  <c r="J73" i="1"/>
  <c r="J72" i="1"/>
  <c r="F78" i="1"/>
  <c r="F77" i="1"/>
  <c r="F76" i="1"/>
  <c r="F75" i="1"/>
  <c r="F74" i="1"/>
  <c r="F73" i="1"/>
  <c r="F72" i="1"/>
  <c r="D74" i="1"/>
  <c r="D73" i="1"/>
  <c r="D72" i="1"/>
  <c r="N76" i="1" l="1"/>
  <c r="L74" i="1"/>
  <c r="J75" i="1"/>
  <c r="H75" i="1"/>
  <c r="F79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</calcChain>
</file>

<file path=xl/sharedStrings.xml><?xml version="1.0" encoding="utf-8"?>
<sst xmlns="http://schemas.openxmlformats.org/spreadsheetml/2006/main" count="3538" uniqueCount="242">
  <si>
    <t>Timestamp</t>
  </si>
  <si>
    <r>
      <rPr>
        <b/>
        <sz val="10"/>
        <color theme="1"/>
        <rFont val="Arial"/>
      </rPr>
      <t>1.</t>
    </r>
    <r>
      <rPr>
        <sz val="10"/>
        <color theme="1"/>
        <rFont val="Arial"/>
      </rPr>
      <t xml:space="preserve">      </t>
    </r>
    <r>
      <rPr>
        <sz val="10"/>
        <color theme="1"/>
        <rFont val="Arial"/>
      </rPr>
      <t>What is your profession?</t>
    </r>
  </si>
  <si>
    <r>
      <rPr>
        <b/>
        <sz val="10"/>
        <color theme="1"/>
        <rFont val="Arial"/>
      </rPr>
      <t>2.</t>
    </r>
    <r>
      <rPr>
        <sz val="10"/>
        <color theme="1"/>
        <rFont val="Arial"/>
      </rPr>
      <t xml:space="preserve"> </t>
    </r>
    <r>
      <rPr>
        <sz val="10"/>
        <color theme="1"/>
        <rFont val="Arial"/>
      </rPr>
      <t xml:space="preserve">What is your primary role/duty in your company? </t>
    </r>
  </si>
  <si>
    <r>
      <rPr>
        <b/>
        <sz val="10"/>
        <color theme="1"/>
        <rFont val="Arial"/>
      </rPr>
      <t>3.</t>
    </r>
    <r>
      <rPr>
        <sz val="10"/>
        <color theme="1"/>
        <rFont val="Arial"/>
      </rPr>
      <t xml:space="preserve"> </t>
    </r>
    <r>
      <rPr>
        <sz val="10"/>
        <color theme="1"/>
        <rFont val="Arial"/>
      </rPr>
      <t>Which of the following best describes your company?</t>
    </r>
  </si>
  <si>
    <r>
      <rPr>
        <b/>
        <sz val="10"/>
        <color theme="1"/>
        <rFont val="Arial"/>
      </rPr>
      <t>4.</t>
    </r>
    <r>
      <rPr>
        <sz val="10"/>
        <color theme="1"/>
        <rFont val="Arial"/>
      </rPr>
      <t>Experience you have in your company</t>
    </r>
  </si>
  <si>
    <r>
      <rPr>
        <b/>
        <sz val="10"/>
        <color theme="1"/>
        <rFont val="Arial"/>
      </rPr>
      <t>5.</t>
    </r>
    <r>
      <rPr>
        <sz val="10"/>
        <color theme="1"/>
        <rFont val="Arial"/>
      </rPr>
      <t xml:space="preserve"> </t>
    </r>
    <r>
      <rPr>
        <sz val="10"/>
        <color theme="1"/>
        <rFont val="Arial"/>
      </rPr>
      <t>Your educational qualification</t>
    </r>
  </si>
  <si>
    <r>
      <rPr>
        <b/>
        <sz val="10"/>
        <color theme="1"/>
        <rFont val="Arial"/>
      </rPr>
      <t>6.</t>
    </r>
    <r>
      <rPr>
        <sz val="10"/>
        <color theme="1"/>
        <rFont val="Arial"/>
      </rPr>
      <t xml:space="preserve"> </t>
    </r>
    <r>
      <rPr>
        <sz val="10"/>
        <color theme="1"/>
        <rFont val="Arial"/>
      </rPr>
      <t>Your specialization</t>
    </r>
  </si>
  <si>
    <t xml:space="preserve"> [Poor leadership within our construction company]</t>
  </si>
  <si>
    <t xml:space="preserve"> [Leadership lacks clear direction and communication, leading to confusion.]</t>
  </si>
  <si>
    <t xml:space="preserve"> [Employees feel demotivated due to ineffective leadership practices.]</t>
  </si>
  <si>
    <t xml:space="preserve"> [There is a lack of trust and respect towards leadership within the organization.]</t>
  </si>
  <si>
    <t xml:space="preserve"> [Lack of clarity in company values and mission undermines the organizational culture.]</t>
  </si>
  <si>
    <t xml:space="preserve"> [Employees are unsure of how their work contributes to the company's mission.]</t>
  </si>
  <si>
    <t xml:space="preserve"> [Company values are inconsistently upheld, leading to confusion among employees.]</t>
  </si>
  <si>
    <t xml:space="preserve"> [The company's values and mission are not aligned with employees' expectations.]</t>
  </si>
  <si>
    <t xml:space="preserve"> [The work environment in our company hinders collaboration and teamwork.]</t>
  </si>
  <si>
    <t xml:space="preserve"> [Safety standards are not prioritized, putting employees at risk.]</t>
  </si>
  <si>
    <t xml:space="preserve"> [Employees feel unsupported and undervalued in their workspaces.]</t>
  </si>
  <si>
    <t xml:space="preserve"> [The work environment stifles creativity and innovation among employees.]</t>
  </si>
  <si>
    <t xml:space="preserve"> [Our company's lack of diversity and inclusion negatively impacts the culture.]</t>
  </si>
  <si>
    <t xml:space="preserve"> [Employees from diverse backgrounds do not feel valued or included.]</t>
  </si>
  <si>
    <t xml:space="preserve"> [Diversity of perspectives is not encouraged or respected within the organization.]</t>
  </si>
  <si>
    <t xml:space="preserve"> [The workforce lacks representation from various ethnicities, genders, and backgrounds.]</t>
  </si>
  <si>
    <t xml:space="preserve"> [Ineffective communication channels hinder positive interactions among employees.]</t>
  </si>
  <si>
    <t xml:space="preserve"> [Misunderstandings arise frequently due to poor communication practices.]</t>
  </si>
  <si>
    <t xml:space="preserve"> [Important information is not communicated effectively to all employees.]</t>
  </si>
  <si>
    <t xml:space="preserve"> [Employees feel left out of important discussions and decisions.]</t>
  </si>
  <si>
    <t xml:space="preserve"> [The organizational structure stifles creativity and innovation.]</t>
  </si>
  <si>
    <t xml:space="preserve"> [Employees feel constrained by bureaucratic processes and hierarchies.]</t>
  </si>
  <si>
    <t xml:space="preserve"> [Decision-making processes are slow and inefficient due to the rigid structure.]</t>
  </si>
  <si>
    <t xml:space="preserve"> [Communication of authority and responsibilities is unclear within the organization.]</t>
  </si>
  <si>
    <t xml:space="preserve"> [Safety Incidents]</t>
  </si>
  <si>
    <t xml:space="preserve"> [Low Quality Workmanship]</t>
  </si>
  <si>
    <t xml:space="preserve"> [Project Delays]</t>
  </si>
  <si>
    <t xml:space="preserve"> [Poor Communication]</t>
  </si>
  <si>
    <t xml:space="preserve"> [Resistance to Innovation]</t>
  </si>
  <si>
    <t xml:space="preserve"> [Employee Disengagement]</t>
  </si>
  <si>
    <t xml:space="preserve"> [Client Dissatisfaction]</t>
  </si>
  <si>
    <t xml:space="preserve"> [Risk Management Failures]</t>
  </si>
  <si>
    <t xml:space="preserve"> [Ethical Breaches]</t>
  </si>
  <si>
    <t xml:space="preserve"> [Environmental Damage]</t>
  </si>
  <si>
    <t xml:space="preserve"> [Lack of Compliance]</t>
  </si>
  <si>
    <t xml:space="preserve"> [Waste and Resource Mismanagement]</t>
  </si>
  <si>
    <t xml:space="preserve"> [Short-Term Focus]</t>
  </si>
  <si>
    <t>Engineer</t>
  </si>
  <si>
    <t>Neutral</t>
  </si>
  <si>
    <t>Agree</t>
  </si>
  <si>
    <t>Disagree</t>
  </si>
  <si>
    <t>resident Engineer</t>
  </si>
  <si>
    <t>Strongly disagree</t>
  </si>
  <si>
    <t>Team leader</t>
  </si>
  <si>
    <t>Strongly Agree</t>
  </si>
  <si>
    <t>Design and BIm team leader</t>
  </si>
  <si>
    <t xml:space="preserve">Quality control and assurance </t>
  </si>
  <si>
    <t>Architecture</t>
  </si>
  <si>
    <t xml:space="preserve">Architecture </t>
  </si>
  <si>
    <t xml:space="preserve">Construction technology and management </t>
  </si>
  <si>
    <t>Contract Adminstration Team Leader</t>
  </si>
  <si>
    <t xml:space="preserve">Irrigation and Water resource engineer  </t>
  </si>
  <si>
    <t>Project Manager</t>
  </si>
  <si>
    <t xml:space="preserve"> project management</t>
  </si>
  <si>
    <t>quantity surveyor</t>
  </si>
  <si>
    <t xml:space="preserve">Total </t>
  </si>
  <si>
    <t>Total</t>
  </si>
  <si>
    <t xml:space="preserve"> Client</t>
  </si>
  <si>
    <t>Contractor</t>
  </si>
  <si>
    <t>Consultant</t>
  </si>
  <si>
    <t>5-10 years</t>
  </si>
  <si>
    <t>Above 10 years</t>
  </si>
  <si>
    <t>Less than 5 years</t>
  </si>
  <si>
    <t>TOTAL</t>
  </si>
  <si>
    <t>Master’s</t>
  </si>
  <si>
    <t>Bachelor’s</t>
  </si>
  <si>
    <t>Civil Engineering</t>
  </si>
  <si>
    <t>Factors affecting organizational culture of
ECWC Company</t>
  </si>
  <si>
    <t xml:space="preserve">Poor leadership within our construction company </t>
  </si>
  <si>
    <t>Leadership lacks clear direction and communication, leading to confusion.</t>
  </si>
  <si>
    <t>Employees feel demotivated due to ineffective leadership practices.</t>
  </si>
  <si>
    <t>There is a lack of trust and respect towards leadership within the organization.</t>
  </si>
  <si>
    <t>Lack of clarity in company values and mission undermines the organizational culture.</t>
  </si>
  <si>
    <t>Employees are unsure of how their work contributes to the company's mission.</t>
  </si>
  <si>
    <t>Company values are inconsistently upheld, leading to confusion among employees.</t>
  </si>
  <si>
    <t>The company's values and mission are not aligned with employees' expectations.</t>
  </si>
  <si>
    <t>The work environment in our company hinders collaboration and teamwork.</t>
  </si>
  <si>
    <t>Safety standards are not prioritized, putting employees at risk.</t>
  </si>
  <si>
    <t>Employees feel unsupported and undervalued in their workspaces.</t>
  </si>
  <si>
    <t>The work environment stifles creativity and innovation among employees.</t>
  </si>
  <si>
    <t>Our company's lack of diversity and inclusion negatively impacts the culture.</t>
  </si>
  <si>
    <t>Employees from diverse backgrounds do not feel valued or included.</t>
  </si>
  <si>
    <t>Diversity of perspectives is not encouraged or respected within the organization.</t>
  </si>
  <si>
    <t>The workforce lacks representation from various ethnicities, genders, and backgrounds.</t>
  </si>
  <si>
    <t>Ineffective communication channels hinder positive interactions among employees.</t>
  </si>
  <si>
    <t>Misunderstandings arise frequently due to poor communication practices.</t>
  </si>
  <si>
    <t>Important information is not communicated effectively to all employees.</t>
  </si>
  <si>
    <t>Employees feel left out of important discussions and decisions.</t>
  </si>
  <si>
    <t>The organizational structure stifles creativity and innovation.</t>
  </si>
  <si>
    <t>Employees feel constrained by bureaucratic processes and hierarchies.</t>
  </si>
  <si>
    <t>Decision-making processes are slow and inefficient due to the rigid structure.</t>
  </si>
  <si>
    <t>Communication of authority and responsibilities is unclear within the organization.</t>
  </si>
  <si>
    <t>Weight of Total</t>
  </si>
  <si>
    <t>mean Value</t>
  </si>
  <si>
    <t>RII</t>
  </si>
  <si>
    <t>Rank</t>
  </si>
  <si>
    <t>Safety Incidents</t>
  </si>
  <si>
    <t>Low Quality Workmanship</t>
  </si>
  <si>
    <t>Project Delays</t>
  </si>
  <si>
    <t>Poor Communication</t>
  </si>
  <si>
    <t>Resistance to Innovation</t>
  </si>
  <si>
    <t>Employee Disengagement</t>
  </si>
  <si>
    <t>Client Dissatisfaction</t>
  </si>
  <si>
    <t>Risk Management Failures</t>
  </si>
  <si>
    <t>Ethical Breaches</t>
  </si>
  <si>
    <t>Environmental Damage</t>
  </si>
  <si>
    <t>Lack of Compliance</t>
  </si>
  <si>
    <t>Waste and Resource Mismanagement</t>
  </si>
  <si>
    <t>Short-Term Focus</t>
  </si>
  <si>
    <t xml:space="preserve">imapacts of orginizational culture in construction projects </t>
  </si>
  <si>
    <t>S.N</t>
  </si>
  <si>
    <t>Name of the construction project</t>
  </si>
  <si>
    <t>Number of respondents</t>
  </si>
  <si>
    <t>G+7 ICT Incubation Ceter Building</t>
  </si>
  <si>
    <t>Public Service Depot Jemo</t>
  </si>
  <si>
    <t>Public Service Depot Yeka sub city</t>
  </si>
  <si>
    <t>Public Service Depot Gulele</t>
  </si>
  <si>
    <t>Attorney General Office Renovation</t>
  </si>
  <si>
    <t>Abattoir Quality Kera</t>
  </si>
  <si>
    <t>Prosperity Party Office Maintenance</t>
  </si>
  <si>
    <t>FDRE Documents Authentication and Registration Head Office Building (4B+G+21)</t>
  </si>
  <si>
    <t xml:space="preserve">number of Respondents </t>
  </si>
  <si>
    <t>Distriuted Questinarries</t>
  </si>
  <si>
    <t xml:space="preserve">Returned Questinnarries </t>
  </si>
  <si>
    <t xml:space="preserve">Invalid Response </t>
  </si>
  <si>
    <t>Valid Response</t>
  </si>
  <si>
    <t>Name of respondents</t>
  </si>
  <si>
    <t>% of respondents</t>
  </si>
  <si>
    <t>Impacts of organizational culture in ECWC</t>
  </si>
  <si>
    <t>Poor Leadership related factors</t>
  </si>
  <si>
    <t>Lack of Clarity in Values and Mission related factors</t>
  </si>
  <si>
    <t>Unsupportive Work Environment related factors</t>
  </si>
  <si>
    <t>Lack of Diversity and Inclusion related factors</t>
  </si>
  <si>
    <t>lack of Communication related factors</t>
  </si>
  <si>
    <t>Organizational Structure related factors</t>
  </si>
  <si>
    <t>PL2</t>
  </si>
  <si>
    <t>PL3</t>
  </si>
  <si>
    <t>PL4</t>
  </si>
  <si>
    <t>PL1</t>
  </si>
  <si>
    <t>LC1</t>
  </si>
  <si>
    <t>LC2</t>
  </si>
  <si>
    <t>LC3</t>
  </si>
  <si>
    <t>LC4</t>
  </si>
  <si>
    <t>USW1</t>
  </si>
  <si>
    <t>USW2</t>
  </si>
  <si>
    <t>USW3</t>
  </si>
  <si>
    <t>USW4</t>
  </si>
  <si>
    <t>LDV1</t>
  </si>
  <si>
    <t>LDV2</t>
  </si>
  <si>
    <t>LDV3</t>
  </si>
  <si>
    <t>LDV4</t>
  </si>
  <si>
    <t>LCOM1</t>
  </si>
  <si>
    <t>LCOM2</t>
  </si>
  <si>
    <t>LCOM3</t>
  </si>
  <si>
    <t>LCOM4</t>
  </si>
  <si>
    <t>ORG1</t>
  </si>
  <si>
    <t>ORG2</t>
  </si>
  <si>
    <t>ORG3</t>
  </si>
  <si>
    <t>ORG4</t>
  </si>
  <si>
    <t>IMP2</t>
  </si>
  <si>
    <t>IMP3</t>
  </si>
  <si>
    <t>IMP1</t>
  </si>
  <si>
    <t>IMP4</t>
  </si>
  <si>
    <t>IMP5</t>
  </si>
  <si>
    <t>IMP6</t>
  </si>
  <si>
    <t>IMP7</t>
  </si>
  <si>
    <t>IMP8</t>
  </si>
  <si>
    <t>IMP10</t>
  </si>
  <si>
    <t>IMP11</t>
  </si>
  <si>
    <t>IMP12</t>
  </si>
  <si>
    <t>IMP13</t>
  </si>
  <si>
    <t>IMP14</t>
  </si>
  <si>
    <t/>
  </si>
  <si>
    <t>Reliability Statistics</t>
  </si>
  <si>
    <t>Cronbach's Alpha</t>
  </si>
  <si>
    <t>N of Items</t>
  </si>
  <si>
    <t>factors affecting</t>
  </si>
  <si>
    <t>Correlations</t>
  </si>
  <si>
    <t>PL</t>
  </si>
  <si>
    <t>LC</t>
  </si>
  <si>
    <t>USW</t>
  </si>
  <si>
    <t>LDV</t>
  </si>
  <si>
    <t>LCOM</t>
  </si>
  <si>
    <t>ORG</t>
  </si>
  <si>
    <t>Spearman's rho</t>
  </si>
  <si>
    <t>Correlation Coefficient</t>
  </si>
  <si>
    <t>Sig. (2-tailed)</t>
  </si>
  <si>
    <t>N</t>
  </si>
  <si>
    <t>**. Correlation is significant at the 0.01 level (2-tailed).</t>
  </si>
  <si>
    <r>
      <t>.599</t>
    </r>
    <r>
      <rPr>
        <vertAlign val="superscript"/>
        <sz val="9"/>
        <color indexed="60"/>
        <rFont val="Arial"/>
        <family val="2"/>
      </rPr>
      <t>**</t>
    </r>
  </si>
  <si>
    <r>
      <t>.524</t>
    </r>
    <r>
      <rPr>
        <vertAlign val="superscript"/>
        <sz val="9"/>
        <color indexed="60"/>
        <rFont val="Arial"/>
        <family val="2"/>
      </rPr>
      <t>**</t>
    </r>
  </si>
  <si>
    <r>
      <t>.361</t>
    </r>
    <r>
      <rPr>
        <vertAlign val="superscript"/>
        <sz val="9"/>
        <color indexed="60"/>
        <rFont val="Arial"/>
        <family val="2"/>
      </rPr>
      <t>**</t>
    </r>
  </si>
  <si>
    <r>
      <t>.600</t>
    </r>
    <r>
      <rPr>
        <vertAlign val="superscript"/>
        <sz val="9"/>
        <color indexed="60"/>
        <rFont val="Arial"/>
        <family val="2"/>
      </rPr>
      <t>**</t>
    </r>
  </si>
  <si>
    <r>
      <t>.562</t>
    </r>
    <r>
      <rPr>
        <vertAlign val="superscript"/>
        <sz val="9"/>
        <color indexed="60"/>
        <rFont val="Arial"/>
        <family val="2"/>
      </rPr>
      <t>**</t>
    </r>
  </si>
  <si>
    <r>
      <t>.587</t>
    </r>
    <r>
      <rPr>
        <vertAlign val="superscript"/>
        <sz val="9"/>
        <color indexed="60"/>
        <rFont val="Arial"/>
        <family val="2"/>
      </rPr>
      <t>**</t>
    </r>
  </si>
  <si>
    <r>
      <t>.416</t>
    </r>
    <r>
      <rPr>
        <vertAlign val="superscript"/>
        <sz val="9"/>
        <color indexed="60"/>
        <rFont val="Arial"/>
        <family val="2"/>
      </rPr>
      <t>**</t>
    </r>
  </si>
  <si>
    <r>
      <t>.673</t>
    </r>
    <r>
      <rPr>
        <vertAlign val="superscript"/>
        <sz val="9"/>
        <color indexed="60"/>
        <rFont val="Arial"/>
        <family val="2"/>
      </rPr>
      <t>**</t>
    </r>
  </si>
  <si>
    <r>
      <t>.527</t>
    </r>
    <r>
      <rPr>
        <vertAlign val="superscript"/>
        <sz val="9"/>
        <color indexed="60"/>
        <rFont val="Arial"/>
        <family val="2"/>
      </rPr>
      <t>**</t>
    </r>
  </si>
  <si>
    <r>
      <t>.666</t>
    </r>
    <r>
      <rPr>
        <vertAlign val="superscript"/>
        <sz val="9"/>
        <color indexed="60"/>
        <rFont val="Arial"/>
        <family val="2"/>
      </rPr>
      <t>**</t>
    </r>
  </si>
  <si>
    <r>
      <t>.727</t>
    </r>
    <r>
      <rPr>
        <vertAlign val="superscript"/>
        <sz val="9"/>
        <color indexed="60"/>
        <rFont val="Arial"/>
        <family val="2"/>
      </rPr>
      <t>**</t>
    </r>
  </si>
  <si>
    <r>
      <t>.515</t>
    </r>
    <r>
      <rPr>
        <vertAlign val="superscript"/>
        <sz val="9"/>
        <color indexed="60"/>
        <rFont val="Arial"/>
        <family val="2"/>
      </rPr>
      <t>**</t>
    </r>
  </si>
  <si>
    <r>
      <t>.374</t>
    </r>
    <r>
      <rPr>
        <vertAlign val="superscript"/>
        <sz val="9"/>
        <color indexed="60"/>
        <rFont val="Arial"/>
        <family val="2"/>
      </rPr>
      <t>**</t>
    </r>
  </si>
  <si>
    <r>
      <t>.698</t>
    </r>
    <r>
      <rPr>
        <vertAlign val="superscript"/>
        <sz val="9"/>
        <color indexed="60"/>
        <rFont val="Arial"/>
        <family val="2"/>
      </rPr>
      <t>**</t>
    </r>
  </si>
  <si>
    <t>PL and LC</t>
  </si>
  <si>
    <t xml:space="preserve">Factors </t>
  </si>
  <si>
    <t>significance</t>
  </si>
  <si>
    <t>Poor Leadership and Lack of Clarity in Values and Mission</t>
  </si>
  <si>
    <t>Poor Leadership and Lack of Diversity and Inclusion</t>
  </si>
  <si>
    <t xml:space="preserve">Poor Leadership and lack of Communication </t>
  </si>
  <si>
    <t xml:space="preserve">Poor Leadership and Organizational Structure </t>
  </si>
  <si>
    <t>Poor Leadership and Unsupportive Work Environment and Unsupportive Work Environment</t>
  </si>
  <si>
    <t>Lack of Clarity in Values and Mission and Unsupportive Work Environment and Unsupportive Work Environment</t>
  </si>
  <si>
    <t>Lack of Clarity in Values and Mission and Lack of Diversity and Inclusion</t>
  </si>
  <si>
    <t xml:space="preserve">Lack of Clarity in Values and Mission and lack of Communication </t>
  </si>
  <si>
    <t xml:space="preserve">Lack of Clarity in Values and Mission and Organizational Structure </t>
  </si>
  <si>
    <t>Unsupportive Work Environment and Unsupportive Work Environment and Lack of Diversity and Inclusion</t>
  </si>
  <si>
    <t xml:space="preserve">Unsupportive Work Environment and Unsupportive Work Environment and lack of Communication </t>
  </si>
  <si>
    <t xml:space="preserve">Unsupportive Work Environment and Unsupportive Work Environment and Organizational Structure </t>
  </si>
  <si>
    <t xml:space="preserve">Lack of Diversity and Inclusion and  lack of Communication </t>
  </si>
  <si>
    <t>Lack of Diversity and Inclusion and Organizational Structure</t>
  </si>
  <si>
    <t>lack of Communication and Organizational Structure</t>
  </si>
  <si>
    <t>Model</t>
  </si>
  <si>
    <t>Sum of Squares</t>
  </si>
  <si>
    <t>df</t>
  </si>
  <si>
    <t>Mean Square</t>
  </si>
  <si>
    <t>F</t>
  </si>
  <si>
    <t>Sig.</t>
  </si>
  <si>
    <t>1</t>
  </si>
  <si>
    <t>Regression</t>
  </si>
  <si>
    <t>Residual</t>
  </si>
  <si>
    <t>a. Dependent Variable: IMP</t>
  </si>
  <si>
    <t>b. Predictors: (Constant), ORG, LDV, LC, PL, LCOM, USW</t>
  </si>
  <si>
    <r>
      <t>ANOVA</t>
    </r>
    <r>
      <rPr>
        <b/>
        <vertAlign val="superscript"/>
        <sz val="11"/>
        <color indexed="60"/>
        <rFont val="Arial Bold"/>
      </rPr>
      <t>a</t>
    </r>
  </si>
  <si>
    <r>
      <t>.000</t>
    </r>
    <r>
      <rPr>
        <vertAlign val="superscript"/>
        <sz val="9"/>
        <color indexed="60"/>
        <rFont val="Arial"/>
        <family val="2"/>
      </rPr>
      <t>b</t>
    </r>
  </si>
  <si>
    <t>impects of 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</si>
</sst>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/d/yyyy\ h:mm:ss"/>
    <numFmt numFmtId="165" formatCode="0.000"/>
    <numFmt numFmtId="166" formatCode="###0.000"/>
    <numFmt numFmtId="167" formatCode="###0"/>
  </numFmts>
  <fonts count="2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2"/>
      <color rgb="FF000000"/>
      <name val="TimesNewRomanPS-BoldMT"/>
    </font>
    <font>
      <sz val="12"/>
      <color theme="1"/>
      <name val="Times New Roman"/>
      <family val="1"/>
    </font>
    <font>
      <b/>
      <sz val="10"/>
      <color rgb="FF000000"/>
      <name val="Arial"/>
      <family val="2"/>
      <scheme val="minor"/>
    </font>
    <font>
      <sz val="12"/>
      <color rgb="FF0D0D0D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scheme val="minor"/>
    </font>
    <font>
      <b/>
      <sz val="12"/>
      <color rgb="FF000000"/>
      <name val="Times New Roman"/>
      <family val="1"/>
    </font>
    <font>
      <b/>
      <sz val="12"/>
      <color rgb="FF0D0D0D"/>
      <name val="Times New Roman"/>
      <family val="1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vertAlign val="superscript"/>
      <sz val="9"/>
      <color indexed="60"/>
      <name val="Arial"/>
      <family val="2"/>
    </font>
    <font>
      <b/>
      <vertAlign val="superscript"/>
      <sz val="11"/>
      <color indexed="60"/>
      <name val="Arial Bold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/>
      <right/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15" fillId="0" borderId="0"/>
  </cellStyleXfs>
  <cellXfs count="128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0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/>
    <xf numFmtId="0" fontId="0" fillId="2" borderId="0" xfId="0" applyFont="1" applyFill="1" applyAlignment="1"/>
    <xf numFmtId="0" fontId="1" fillId="0" borderId="1" xfId="0" applyFont="1" applyBorder="1" applyAlignment="1"/>
    <xf numFmtId="0" fontId="0" fillId="0" borderId="2" xfId="0" applyFont="1" applyBorder="1" applyAlignment="1">
      <alignment horizontal="center"/>
    </xf>
    <xf numFmtId="0" fontId="1" fillId="0" borderId="2" xfId="0" applyFont="1" applyBorder="1" applyAlignment="1"/>
    <xf numFmtId="0" fontId="0" fillId="0" borderId="3" xfId="0" applyFont="1" applyBorder="1" applyAlignment="1">
      <alignment horizontal="center"/>
    </xf>
    <xf numFmtId="0" fontId="1" fillId="0" borderId="4" xfId="0" applyFont="1" applyBorder="1" applyAlignment="1"/>
    <xf numFmtId="0" fontId="0" fillId="0" borderId="5" xfId="0" applyFont="1" applyBorder="1" applyAlignment="1">
      <alignment horizontal="center"/>
    </xf>
    <xf numFmtId="0" fontId="1" fillId="0" borderId="5" xfId="0" applyFont="1" applyBorder="1" applyAlignment="1"/>
    <xf numFmtId="0" fontId="0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8" xfId="0" applyFont="1" applyBorder="1" applyAlignment="1"/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5" fontId="0" fillId="0" borderId="5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7" xfId="0" applyFont="1" applyBorder="1"/>
    <xf numFmtId="0" fontId="8" fillId="0" borderId="1" xfId="0" applyFont="1" applyFill="1" applyBorder="1" applyAlignment="1">
      <alignment horizontal="center" wrapText="1"/>
    </xf>
    <xf numFmtId="0" fontId="0" fillId="0" borderId="4" xfId="0" applyFont="1" applyBorder="1" applyAlignment="1"/>
    <xf numFmtId="0" fontId="0" fillId="0" borderId="7" xfId="0" applyFont="1" applyBorder="1" applyAlignment="1"/>
    <xf numFmtId="0" fontId="10" fillId="0" borderId="5" xfId="0" applyFont="1" applyBorder="1" applyAlignment="1"/>
    <xf numFmtId="0" fontId="10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9" fillId="0" borderId="8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9" fontId="0" fillId="0" borderId="0" xfId="1" applyFont="1" applyAlignment="1"/>
    <xf numFmtId="9" fontId="0" fillId="0" borderId="0" xfId="1" applyFont="1" applyAlignment="1">
      <alignment horizontal="center"/>
    </xf>
    <xf numFmtId="0" fontId="9" fillId="0" borderId="8" xfId="0" applyFont="1" applyFill="1" applyBorder="1" applyAlignment="1">
      <alignment horizontal="right"/>
    </xf>
    <xf numFmtId="9" fontId="0" fillId="0" borderId="6" xfId="1" applyFont="1" applyBorder="1" applyAlignment="1">
      <alignment horizontal="center"/>
    </xf>
    <xf numFmtId="9" fontId="0" fillId="0" borderId="9" xfId="1" applyFont="1" applyBorder="1" applyAlignment="1">
      <alignment horizontal="center"/>
    </xf>
    <xf numFmtId="9" fontId="0" fillId="0" borderId="0" xfId="1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0" fontId="12" fillId="0" borderId="0" xfId="0" applyFont="1" applyAlignment="1"/>
    <xf numFmtId="0" fontId="13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12" fillId="0" borderId="4" xfId="0" applyFont="1" applyBorder="1" applyAlignment="1"/>
    <xf numFmtId="2" fontId="0" fillId="0" borderId="8" xfId="0" applyNumberFormat="1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2" fontId="0" fillId="0" borderId="15" xfId="0" applyNumberFormat="1" applyFont="1" applyBorder="1" applyAlignment="1">
      <alignment horizontal="center"/>
    </xf>
    <xf numFmtId="165" fontId="0" fillId="0" borderId="15" xfId="0" applyNumberFormat="1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2" fillId="0" borderId="1" xfId="0" applyFont="1" applyBorder="1" applyAlignment="1"/>
    <xf numFmtId="0" fontId="12" fillId="0" borderId="1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4" fillId="0" borderId="0" xfId="0" applyFont="1" applyAlignment="1"/>
    <xf numFmtId="0" fontId="14" fillId="0" borderId="1" xfId="0" applyFont="1" applyBorder="1" applyAlignment="1"/>
    <xf numFmtId="0" fontId="14" fillId="0" borderId="2" xfId="0" applyFont="1" applyBorder="1" applyAlignment="1"/>
    <xf numFmtId="0" fontId="14" fillId="0" borderId="3" xfId="0" applyFont="1" applyBorder="1" applyAlignment="1"/>
    <xf numFmtId="0" fontId="5" fillId="0" borderId="4" xfId="0" applyFont="1" applyBorder="1" applyAlignment="1">
      <alignment horizontal="center" wrapText="1"/>
    </xf>
    <xf numFmtId="0" fontId="15" fillId="0" borderId="0" xfId="2"/>
    <xf numFmtId="0" fontId="17" fillId="0" borderId="17" xfId="2" applyFont="1" applyBorder="1" applyAlignment="1">
      <alignment horizontal="center" wrapText="1"/>
    </xf>
    <xf numFmtId="0" fontId="17" fillId="0" borderId="18" xfId="2" applyFont="1" applyBorder="1" applyAlignment="1">
      <alignment horizontal="center" wrapText="1"/>
    </xf>
    <xf numFmtId="166" fontId="18" fillId="3" borderId="19" xfId="2" applyNumberFormat="1" applyFont="1" applyFill="1" applyBorder="1" applyAlignment="1">
      <alignment horizontal="right" vertical="top"/>
    </xf>
    <xf numFmtId="167" fontId="18" fillId="3" borderId="20" xfId="2" applyNumberFormat="1" applyFont="1" applyFill="1" applyBorder="1" applyAlignment="1">
      <alignment horizontal="right" vertical="top"/>
    </xf>
    <xf numFmtId="0" fontId="17" fillId="0" borderId="22" xfId="2" applyFont="1" applyBorder="1" applyAlignment="1">
      <alignment horizontal="center" wrapText="1"/>
    </xf>
    <xf numFmtId="0" fontId="17" fillId="4" borderId="24" xfId="2" applyFont="1" applyFill="1" applyBorder="1" applyAlignment="1">
      <alignment horizontal="left" vertical="top" wrapText="1"/>
    </xf>
    <xf numFmtId="166" fontId="18" fillId="3" borderId="25" xfId="2" applyNumberFormat="1" applyFont="1" applyFill="1" applyBorder="1" applyAlignment="1">
      <alignment horizontal="right" vertical="top"/>
    </xf>
    <xf numFmtId="0" fontId="18" fillId="3" borderId="26" xfId="2" applyFont="1" applyFill="1" applyBorder="1" applyAlignment="1">
      <alignment horizontal="right" vertical="top"/>
    </xf>
    <xf numFmtId="0" fontId="18" fillId="3" borderId="27" xfId="2" applyFont="1" applyFill="1" applyBorder="1" applyAlignment="1">
      <alignment horizontal="right" vertical="top"/>
    </xf>
    <xf numFmtId="0" fontId="17" fillId="4" borderId="28" xfId="2" applyFont="1" applyFill="1" applyBorder="1" applyAlignment="1">
      <alignment horizontal="left" vertical="top" wrapText="1"/>
    </xf>
    <xf numFmtId="0" fontId="18" fillId="3" borderId="29" xfId="2" applyFont="1" applyFill="1" applyBorder="1" applyAlignment="1">
      <alignment horizontal="right" vertical="top"/>
    </xf>
    <xf numFmtId="166" fontId="18" fillId="3" borderId="30" xfId="2" applyNumberFormat="1" applyFont="1" applyFill="1" applyBorder="1" applyAlignment="1">
      <alignment horizontal="right" vertical="top"/>
    </xf>
    <xf numFmtId="166" fontId="18" fillId="3" borderId="31" xfId="2" applyNumberFormat="1" applyFont="1" applyFill="1" applyBorder="1" applyAlignment="1">
      <alignment horizontal="right" vertical="top"/>
    </xf>
    <xf numFmtId="0" fontId="17" fillId="4" borderId="32" xfId="2" applyFont="1" applyFill="1" applyBorder="1" applyAlignment="1">
      <alignment horizontal="left" vertical="top" wrapText="1"/>
    </xf>
    <xf numFmtId="167" fontId="18" fillId="3" borderId="33" xfId="2" applyNumberFormat="1" applyFont="1" applyFill="1" applyBorder="1" applyAlignment="1">
      <alignment horizontal="right" vertical="top"/>
    </xf>
    <xf numFmtId="167" fontId="18" fillId="3" borderId="34" xfId="2" applyNumberFormat="1" applyFont="1" applyFill="1" applyBorder="1" applyAlignment="1">
      <alignment horizontal="right" vertical="top"/>
    </xf>
    <xf numFmtId="167" fontId="18" fillId="3" borderId="35" xfId="2" applyNumberFormat="1" applyFont="1" applyFill="1" applyBorder="1" applyAlignment="1">
      <alignment horizontal="right" vertical="top"/>
    </xf>
    <xf numFmtId="0" fontId="18" fillId="3" borderId="30" xfId="2" applyFont="1" applyFill="1" applyBorder="1" applyAlignment="1">
      <alignment horizontal="right" vertical="top"/>
    </xf>
    <xf numFmtId="0" fontId="18" fillId="3" borderId="31" xfId="2" applyFont="1" applyFill="1" applyBorder="1" applyAlignment="1">
      <alignment horizontal="right" vertical="top"/>
    </xf>
    <xf numFmtId="166" fontId="18" fillId="3" borderId="29" xfId="2" applyNumberFormat="1" applyFont="1" applyFill="1" applyBorder="1" applyAlignment="1">
      <alignment horizontal="right" vertical="top"/>
    </xf>
    <xf numFmtId="0" fontId="17" fillId="4" borderId="36" xfId="2" applyFont="1" applyFill="1" applyBorder="1" applyAlignment="1">
      <alignment horizontal="left" vertical="top" wrapText="1"/>
    </xf>
    <xf numFmtId="167" fontId="18" fillId="3" borderId="37" xfId="2" applyNumberFormat="1" applyFont="1" applyFill="1" applyBorder="1" applyAlignment="1">
      <alignment horizontal="right" vertical="top"/>
    </xf>
    <xf numFmtId="167" fontId="18" fillId="3" borderId="38" xfId="2" applyNumberFormat="1" applyFont="1" applyFill="1" applyBorder="1" applyAlignment="1">
      <alignment horizontal="right" vertical="top"/>
    </xf>
    <xf numFmtId="167" fontId="18" fillId="3" borderId="39" xfId="2" applyNumberFormat="1" applyFont="1" applyFill="1" applyBorder="1" applyAlignment="1">
      <alignment horizontal="right" vertical="top"/>
    </xf>
    <xf numFmtId="0" fontId="14" fillId="0" borderId="40" xfId="0" applyFont="1" applyBorder="1" applyAlignment="1"/>
    <xf numFmtId="0" fontId="14" fillId="0" borderId="40" xfId="0" applyFont="1" applyBorder="1" applyAlignment="1">
      <alignment wrapText="1"/>
    </xf>
    <xf numFmtId="0" fontId="14" fillId="0" borderId="41" xfId="0" applyFont="1" applyBorder="1" applyAlignment="1">
      <alignment wrapText="1"/>
    </xf>
    <xf numFmtId="0" fontId="18" fillId="3" borderId="41" xfId="2" applyFont="1" applyFill="1" applyBorder="1" applyAlignment="1">
      <alignment horizontal="right" vertical="top"/>
    </xf>
    <xf numFmtId="166" fontId="18" fillId="3" borderId="41" xfId="2" applyNumberFormat="1" applyFont="1" applyFill="1" applyBorder="1" applyAlignment="1">
      <alignment horizontal="right" vertical="top"/>
    </xf>
    <xf numFmtId="0" fontId="14" fillId="0" borderId="41" xfId="0" applyFont="1" applyBorder="1" applyAlignment="1"/>
    <xf numFmtId="0" fontId="14" fillId="0" borderId="42" xfId="0" applyFont="1" applyBorder="1" applyAlignment="1"/>
    <xf numFmtId="0" fontId="18" fillId="3" borderId="42" xfId="2" applyFont="1" applyFill="1" applyBorder="1" applyAlignment="1">
      <alignment horizontal="right" vertical="top"/>
    </xf>
    <xf numFmtId="166" fontId="18" fillId="3" borderId="42" xfId="2" applyNumberFormat="1" applyFont="1" applyFill="1" applyBorder="1" applyAlignment="1">
      <alignment horizontal="right" vertical="top"/>
    </xf>
    <xf numFmtId="167" fontId="18" fillId="3" borderId="26" xfId="2" applyNumberFormat="1" applyFont="1" applyFill="1" applyBorder="1" applyAlignment="1">
      <alignment horizontal="right" vertical="top"/>
    </xf>
    <xf numFmtId="166" fontId="18" fillId="3" borderId="26" xfId="2" applyNumberFormat="1" applyFont="1" applyFill="1" applyBorder="1" applyAlignment="1">
      <alignment horizontal="right" vertical="top"/>
    </xf>
    <xf numFmtId="167" fontId="18" fillId="3" borderId="30" xfId="2" applyNumberFormat="1" applyFont="1" applyFill="1" applyBorder="1" applyAlignment="1">
      <alignment horizontal="right" vertical="top"/>
    </xf>
    <xf numFmtId="0" fontId="18" fillId="3" borderId="30" xfId="2" applyFont="1" applyFill="1" applyBorder="1" applyAlignment="1">
      <alignment horizontal="left" vertical="top" wrapText="1"/>
    </xf>
    <xf numFmtId="0" fontId="18" fillId="3" borderId="31" xfId="2" applyFont="1" applyFill="1" applyBorder="1" applyAlignment="1">
      <alignment horizontal="left" vertical="top" wrapText="1"/>
    </xf>
    <xf numFmtId="166" fontId="18" fillId="3" borderId="37" xfId="2" applyNumberFormat="1" applyFont="1" applyFill="1" applyBorder="1" applyAlignment="1">
      <alignment horizontal="right" vertical="top"/>
    </xf>
    <xf numFmtId="0" fontId="18" fillId="3" borderId="38" xfId="2" applyFont="1" applyFill="1" applyBorder="1" applyAlignment="1">
      <alignment horizontal="left" vertical="top" wrapText="1"/>
    </xf>
    <xf numFmtId="0" fontId="18" fillId="3" borderId="39" xfId="2" applyFont="1" applyFill="1" applyBorder="1" applyAlignment="1">
      <alignment horizontal="left" vertical="top" wrapText="1"/>
    </xf>
    <xf numFmtId="0" fontId="16" fillId="0" borderId="0" xfId="2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0" borderId="21" xfId="2" applyFont="1" applyBorder="1" applyAlignment="1">
      <alignment horizontal="left" wrapText="1"/>
    </xf>
    <xf numFmtId="0" fontId="18" fillId="0" borderId="0" xfId="2" applyFont="1" applyBorder="1" applyAlignment="1">
      <alignment horizontal="left" vertical="top" wrapText="1"/>
    </xf>
    <xf numFmtId="0" fontId="17" fillId="4" borderId="23" xfId="2" applyFont="1" applyFill="1" applyBorder="1" applyAlignment="1">
      <alignment horizontal="left" vertical="top" wrapText="1"/>
    </xf>
    <xf numFmtId="0" fontId="17" fillId="4" borderId="28" xfId="2" applyFont="1" applyFill="1" applyBorder="1" applyAlignment="1">
      <alignment horizontal="left" vertical="top" wrapText="1"/>
    </xf>
    <xf numFmtId="0" fontId="17" fillId="4" borderId="36" xfId="2" applyFont="1" applyFill="1" applyBorder="1" applyAlignment="1">
      <alignment horizontal="left" vertical="top" wrapText="1"/>
    </xf>
    <xf numFmtId="0" fontId="17" fillId="4" borderId="32" xfId="2" applyFont="1" applyFill="1" applyBorder="1" applyAlignment="1">
      <alignment horizontal="left" vertical="top" wrapText="1"/>
    </xf>
    <xf numFmtId="0" fontId="17" fillId="4" borderId="23" xfId="2" applyFont="1" applyFill="1" applyBorder="1" applyAlignment="1">
      <alignment horizontal="left" vertical="top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</cellXfs>
  <cellStyles count="3">
    <cellStyle name="Normal" xfId="0" builtinId="0"/>
    <cellStyle name="Normal_Sheet3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Respodents proffession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B5-44B0-9A96-FB8AEBA589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B5-44B0-9A96-FB8AEBA589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B5-44B0-9A96-FB8AEBA589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RESULTS!$C$78:$C$80</c:f>
              <c:strCache>
                <c:ptCount val="3"/>
                <c:pt idx="0">
                  <c:v>Engineer</c:v>
                </c:pt>
                <c:pt idx="1">
                  <c:v>Project Manager</c:v>
                </c:pt>
                <c:pt idx="2">
                  <c:v>Architecture </c:v>
                </c:pt>
              </c:strCache>
            </c:strRef>
          </c:cat>
          <c:val>
            <c:numRef>
              <c:f>RESULTS!$D$78:$D$80</c:f>
              <c:numCache>
                <c:formatCode>0%</c:formatCode>
                <c:ptCount val="3"/>
                <c:pt idx="0">
                  <c:v>0.8</c:v>
                </c:pt>
                <c:pt idx="1">
                  <c:v>0.11428571428571428</c:v>
                </c:pt>
                <c:pt idx="2">
                  <c:v>8.5714285714285715E-2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4-44F3-9A78-DF470E23E7A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role of respondents</a:t>
            </a:r>
            <a:r>
              <a:rPr lang="en-US" sz="1200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in company</a:t>
            </a:r>
            <a:endParaRPr lang="en-US" sz="12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RESULTS!$E$83:$E$89</c:f>
              <c:strCache>
                <c:ptCount val="7"/>
                <c:pt idx="0">
                  <c:v>resident Engineer</c:v>
                </c:pt>
                <c:pt idx="1">
                  <c:v>Team leader</c:v>
                </c:pt>
                <c:pt idx="2">
                  <c:v> project management</c:v>
                </c:pt>
                <c:pt idx="3">
                  <c:v>Design and BIm team leader</c:v>
                </c:pt>
                <c:pt idx="4">
                  <c:v>Quality control and assurance </c:v>
                </c:pt>
                <c:pt idx="5">
                  <c:v>quantity surveyor</c:v>
                </c:pt>
                <c:pt idx="6">
                  <c:v>Contract Adminstration Team Leader</c:v>
                </c:pt>
              </c:strCache>
            </c:strRef>
          </c:cat>
          <c:val>
            <c:numRef>
              <c:f>RESULTS!$F$83:$F$89</c:f>
              <c:numCache>
                <c:formatCode>0%</c:formatCode>
                <c:ptCount val="7"/>
                <c:pt idx="0">
                  <c:v>2.8571428571428571E-2</c:v>
                </c:pt>
                <c:pt idx="1">
                  <c:v>0.34285714285714286</c:v>
                </c:pt>
                <c:pt idx="2">
                  <c:v>0.34285714285714286</c:v>
                </c:pt>
                <c:pt idx="3">
                  <c:v>0.1</c:v>
                </c:pt>
                <c:pt idx="4">
                  <c:v>7.1428571428571425E-2</c:v>
                </c:pt>
                <c:pt idx="5">
                  <c:v>5.7142857142857141E-2</c:v>
                </c:pt>
                <c:pt idx="6">
                  <c:v>5.7142857142857141E-2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3-4FD8-BE5E-A2205713B7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3567360"/>
        <c:axId val="1693569024"/>
      </c:barChart>
      <c:catAx>
        <c:axId val="169356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93569024"/>
        <c:crosses val="autoZero"/>
        <c:auto val="1"/>
        <c:lblAlgn val="ctr"/>
        <c:lblOffset val="100"/>
        <c:noMultiLvlLbl val="0"/>
      </c:catAx>
      <c:valAx>
        <c:axId val="169356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9356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Categories of Resondents company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RESULTS!$G$77:$G$79</c:f>
              <c:strCache>
                <c:ptCount val="3"/>
                <c:pt idx="0">
                  <c:v> Client</c:v>
                </c:pt>
                <c:pt idx="1">
                  <c:v>Contractor</c:v>
                </c:pt>
                <c:pt idx="2">
                  <c:v>Consultant</c:v>
                </c:pt>
              </c:strCache>
            </c:strRef>
          </c:cat>
          <c:val>
            <c:numRef>
              <c:f>RESULTS!$H$77:$H$79</c:f>
              <c:numCache>
                <c:formatCode>0%</c:formatCode>
                <c:ptCount val="3"/>
                <c:pt idx="0">
                  <c:v>0.14000000000000001</c:v>
                </c:pt>
                <c:pt idx="1">
                  <c:v>0.72</c:v>
                </c:pt>
                <c:pt idx="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7-4189-874A-8676DD0939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8098240"/>
        <c:axId val="1698101984"/>
      </c:barChart>
      <c:catAx>
        <c:axId val="169809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98101984"/>
        <c:crosses val="autoZero"/>
        <c:auto val="1"/>
        <c:lblAlgn val="ctr"/>
        <c:lblOffset val="100"/>
        <c:noMultiLvlLbl val="0"/>
      </c:catAx>
      <c:valAx>
        <c:axId val="169810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9809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Experience of respondent's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RESULTS!$I$77:$I$79</c:f>
              <c:strCache>
                <c:ptCount val="3"/>
                <c:pt idx="0">
                  <c:v>Less than 5 years</c:v>
                </c:pt>
                <c:pt idx="1">
                  <c:v>5-10 years</c:v>
                </c:pt>
                <c:pt idx="2">
                  <c:v>Above 10 years</c:v>
                </c:pt>
              </c:strCache>
            </c:strRef>
          </c:cat>
          <c:val>
            <c:numRef>
              <c:f>RESULTS!$J$77:$J$79</c:f>
              <c:numCache>
                <c:formatCode>0%</c:formatCode>
                <c:ptCount val="3"/>
                <c:pt idx="0">
                  <c:v>0.72857142857142854</c:v>
                </c:pt>
                <c:pt idx="1">
                  <c:v>0.22857142857142856</c:v>
                </c:pt>
                <c:pt idx="2">
                  <c:v>4.2857142857142858E-2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7-4328-A94B-3101CAE2A4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8113632"/>
        <c:axId val="1698096576"/>
      </c:barChart>
      <c:catAx>
        <c:axId val="169811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096576"/>
        <c:crosses val="autoZero"/>
        <c:auto val="1"/>
        <c:lblAlgn val="ctr"/>
        <c:lblOffset val="100"/>
        <c:noMultiLvlLbl val="0"/>
      </c:catAx>
      <c:valAx>
        <c:axId val="169809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113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Respondents Educational level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243875765529306"/>
          <c:y val="0.20603310002916303"/>
          <c:w val="0.42734492563429571"/>
          <c:h val="0.7122415427238262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B3-43B5-AE52-DD8A895AA7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B3-43B5-AE52-DD8A895AA7C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RESULTS!$K$76:$K$77</c:f>
              <c:strCache>
                <c:ptCount val="2"/>
                <c:pt idx="0">
                  <c:v>Bachelor’s</c:v>
                </c:pt>
                <c:pt idx="1">
                  <c:v>Master’s</c:v>
                </c:pt>
              </c:strCache>
            </c:strRef>
          </c:cat>
          <c:val>
            <c:numRef>
              <c:f>RESULTS!$L$76:$L$77</c:f>
              <c:numCache>
                <c:formatCode>0%</c:formatCode>
                <c:ptCount val="2"/>
                <c:pt idx="0">
                  <c:v>0.8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F-4F44-84C8-1B9D582FF16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specilization of respondent's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RESULTS!$M$78:$M$81</c:f>
              <c:strCache>
                <c:ptCount val="4"/>
                <c:pt idx="0">
                  <c:v>Civil Engineering</c:v>
                </c:pt>
                <c:pt idx="1">
                  <c:v>Architecture</c:v>
                </c:pt>
                <c:pt idx="2">
                  <c:v>Construction technology and management </c:v>
                </c:pt>
                <c:pt idx="3">
                  <c:v>Irrigation and Water resource engineer  </c:v>
                </c:pt>
              </c:strCache>
            </c:strRef>
          </c:cat>
          <c:val>
            <c:numRef>
              <c:f>RESULTS!$N$78:$N$81</c:f>
              <c:numCache>
                <c:formatCode>0%</c:formatCode>
                <c:ptCount val="4"/>
                <c:pt idx="0">
                  <c:v>0.77142857142857146</c:v>
                </c:pt>
                <c:pt idx="1">
                  <c:v>0.1</c:v>
                </c:pt>
                <c:pt idx="2">
                  <c:v>7.1428571428571425E-2</c:v>
                </c:pt>
                <c:pt idx="3">
                  <c:v>5.7142857142857141E-2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5-4497-985E-A72D2F0E8F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8120288"/>
        <c:axId val="1698105312"/>
      </c:barChart>
      <c:catAx>
        <c:axId val="169812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105312"/>
        <c:crosses val="autoZero"/>
        <c:auto val="1"/>
        <c:lblAlgn val="ctr"/>
        <c:lblOffset val="100"/>
        <c:noMultiLvlLbl val="0"/>
      </c:catAx>
      <c:valAx>
        <c:axId val="169810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120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Five impacts of orginizational culture in</a:t>
            </a:r>
            <a:r>
              <a:rPr lang="en-US" baseline="0"/>
              <a:t> ECWC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RII!$N$38:$N$42</c:f>
              <c:strCache>
                <c:ptCount val="5"/>
                <c:pt idx="0">
                  <c:v>Project Delays</c:v>
                </c:pt>
                <c:pt idx="1">
                  <c:v>Waste and Resource Mismanagement</c:v>
                </c:pt>
                <c:pt idx="2">
                  <c:v>Risk Management Failures</c:v>
                </c:pt>
                <c:pt idx="3">
                  <c:v>Poor Communication</c:v>
                </c:pt>
                <c:pt idx="4">
                  <c:v>Client Dissatisfaction</c:v>
                </c:pt>
              </c:strCache>
            </c:strRef>
          </c:cat>
          <c:val>
            <c:numRef>
              <c:f>RII!$W$38:$W$42</c:f>
              <c:numCache>
                <c:formatCode>0.00</c:formatCode>
                <c:ptCount val="5"/>
                <c:pt idx="0">
                  <c:v>0.85142857142857142</c:v>
                </c:pt>
                <c:pt idx="1">
                  <c:v>0.84857142857142853</c:v>
                </c:pt>
                <c:pt idx="2">
                  <c:v>0.77714285714285714</c:v>
                </c:pt>
                <c:pt idx="3">
                  <c:v>0.71714285714285719</c:v>
                </c:pt>
                <c:pt idx="4">
                  <c:v>0.64857142857142858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A-4561-9990-6C9B8B5C98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8099488"/>
        <c:axId val="1698110720"/>
      </c:barChart>
      <c:catAx>
        <c:axId val="169809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110720"/>
        <c:crosses val="autoZero"/>
        <c:auto val="1"/>
        <c:lblAlgn val="ctr"/>
        <c:lblOffset val="100"/>
        <c:noMultiLvlLbl val="0"/>
      </c:catAx>
      <c:valAx>
        <c:axId val="169811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09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five factors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RII!$N$6:$N$11</c:f>
              <c:strCache>
                <c:ptCount val="6"/>
                <c:pt idx="0">
                  <c:v>Decision-making processes are slow and inefficient due to the rigid structure.</c:v>
                </c:pt>
                <c:pt idx="1">
                  <c:v>Misunderstandings arise frequently due to poor communication practices.</c:v>
                </c:pt>
                <c:pt idx="2">
                  <c:v>Ineffective communication channels hinder positive interactions among employees.</c:v>
                </c:pt>
                <c:pt idx="3">
                  <c:v>Important information is not communicated effectively to all employees.</c:v>
                </c:pt>
                <c:pt idx="5">
                  <c:v>Leadership lacks clear direction and communication, leading to confusion.</c:v>
                </c:pt>
              </c:strCache>
            </c:strRef>
          </c:cat>
          <c:val>
            <c:numRef>
              <c:f>RII!$W$6:$W$11</c:f>
              <c:numCache>
                <c:formatCode>0.00</c:formatCode>
                <c:ptCount val="6"/>
                <c:pt idx="0">
                  <c:v>0.87764705882352945</c:v>
                </c:pt>
                <c:pt idx="1">
                  <c:v>0.86</c:v>
                </c:pt>
                <c:pt idx="2">
                  <c:v>0.73428571428571432</c:v>
                </c:pt>
                <c:pt idx="3">
                  <c:v>0.72857142857142854</c:v>
                </c:pt>
                <c:pt idx="5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E-4881-A1B8-C5E52A26C3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2916448"/>
        <c:axId val="658681392"/>
      </c:barChart>
      <c:catAx>
        <c:axId val="61291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681392"/>
        <c:crosses val="autoZero"/>
        <c:auto val="1"/>
        <c:lblAlgn val="ctr"/>
        <c:lblOffset val="100"/>
        <c:noMultiLvlLbl val="0"/>
      </c:catAx>
      <c:valAx>
        <c:axId val="65868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91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80</xdr:row>
      <xdr:rowOff>9525</xdr:rowOff>
    </xdr:from>
    <xdr:to>
      <xdr:col>3</xdr:col>
      <xdr:colOff>752475</xdr:colOff>
      <xdr:row>93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542925</xdr:colOff>
      <xdr:row>96</xdr:row>
      <xdr:rowOff>66675</xdr:rowOff>
    </xdr:from>
    <xdr:to>
      <xdr:col>4</xdr:col>
      <xdr:colOff>390526</xdr:colOff>
      <xdr:row>115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457200</xdr:colOff>
      <xdr:row>90</xdr:row>
      <xdr:rowOff>123825</xdr:rowOff>
    </xdr:from>
    <xdr:to>
      <xdr:col>7</xdr:col>
      <xdr:colOff>914400</xdr:colOff>
      <xdr:row>104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1038225</xdr:colOff>
      <xdr:row>79</xdr:row>
      <xdr:rowOff>190500</xdr:rowOff>
    </xdr:from>
    <xdr:to>
      <xdr:col>10</xdr:col>
      <xdr:colOff>114300</xdr:colOff>
      <xdr:row>93</xdr:row>
      <xdr:rowOff>133350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104775</xdr:colOff>
      <xdr:row>104</xdr:row>
      <xdr:rowOff>142875</xdr:rowOff>
    </xdr:from>
    <xdr:to>
      <xdr:col>10</xdr:col>
      <xdr:colOff>123825</xdr:colOff>
      <xdr:row>115</xdr:row>
      <xdr:rowOff>104775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1209675</xdr:colOff>
      <xdr:row>82</xdr:row>
      <xdr:rowOff>28575</xdr:rowOff>
    </xdr:from>
    <xdr:to>
      <xdr:col>13</xdr:col>
      <xdr:colOff>752475</xdr:colOff>
      <xdr:row>95</xdr:row>
      <xdr:rowOff>171450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476250</xdr:colOff>
      <xdr:row>36</xdr:row>
      <xdr:rowOff>95250</xdr:rowOff>
    </xdr:from>
    <xdr:to>
      <xdr:col>32</xdr:col>
      <xdr:colOff>171450</xdr:colOff>
      <xdr:row>49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76200</xdr:colOff>
      <xdr:row>2</xdr:row>
      <xdr:rowOff>85725</xdr:rowOff>
    </xdr:from>
    <xdr:to>
      <xdr:col>32</xdr:col>
      <xdr:colOff>209550</xdr:colOff>
      <xdr:row>11</xdr:row>
      <xdr:rowOff>333375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A90"/>
  <sheetViews>
    <sheetView workbookViewId="0">
      <pane ySplit="1" topLeftCell="A2" activePane="bottomLeft" state="frozen"/>
      <selection pane="bottomLeft" activeCell="C69" sqref="C69"/>
    </sheetView>
  </sheetViews>
  <sheetFormatPr defaultColWidth="12.5703125" defaultRowHeight="15.75" customHeight="1"/>
  <cols>
    <col min="2" max="2" width="18.85546875" customWidth="1"/>
    <col min="3" max="3" width="13.28515625" customWidth="1"/>
    <col min="4" max="5" width="18.85546875" customWidth="1"/>
    <col min="6" max="7" width="21.42578125" customWidth="1"/>
    <col min="8" max="8" width="18.85546875" customWidth="1"/>
    <col min="9" max="9" width="13.140625" customWidth="1"/>
    <col min="10" max="14" width="18.85546875" customWidth="1"/>
    <col min="15" max="15" width="12.42578125" style="7" customWidth="1"/>
    <col min="16" max="39" width="18.85546875" customWidth="1"/>
    <col min="40" max="40" width="14.140625" style="7" customWidth="1"/>
    <col min="41" max="59" width="18.85546875" customWidth="1"/>
  </cols>
  <sheetData>
    <row r="1" spans="1:53" ht="12.75">
      <c r="B1" s="1" t="s">
        <v>0</v>
      </c>
      <c r="C1" s="1"/>
      <c r="D1" s="1" t="s">
        <v>1</v>
      </c>
      <c r="E1" s="1"/>
      <c r="F1" s="1" t="s">
        <v>2</v>
      </c>
      <c r="G1" s="1"/>
      <c r="H1" s="1" t="s">
        <v>3</v>
      </c>
      <c r="I1" s="1"/>
      <c r="J1" s="1" t="s">
        <v>4</v>
      </c>
      <c r="K1" s="1"/>
      <c r="L1" s="1" t="s">
        <v>5</v>
      </c>
      <c r="M1" s="1"/>
      <c r="N1" s="1" t="s">
        <v>6</v>
      </c>
      <c r="O1" s="5"/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  <c r="AD1" s="1" t="s">
        <v>21</v>
      </c>
      <c r="AE1" s="1" t="s">
        <v>22</v>
      </c>
      <c r="AF1" s="1" t="s">
        <v>23</v>
      </c>
      <c r="AG1" s="1" t="s">
        <v>24</v>
      </c>
      <c r="AH1" s="1" t="s">
        <v>25</v>
      </c>
      <c r="AI1" s="1" t="s">
        <v>26</v>
      </c>
      <c r="AJ1" s="1" t="s">
        <v>27</v>
      </c>
      <c r="AK1" s="1" t="s">
        <v>28</v>
      </c>
      <c r="AL1" s="1" t="s">
        <v>29</v>
      </c>
      <c r="AM1" s="1" t="s">
        <v>30</v>
      </c>
      <c r="AN1" s="5"/>
      <c r="AO1" s="1" t="s">
        <v>31</v>
      </c>
      <c r="AP1" s="1" t="s">
        <v>32</v>
      </c>
      <c r="AQ1" s="1" t="s">
        <v>33</v>
      </c>
      <c r="AR1" s="1" t="s">
        <v>34</v>
      </c>
      <c r="AS1" s="1" t="s">
        <v>35</v>
      </c>
      <c r="AT1" s="1" t="s">
        <v>36</v>
      </c>
      <c r="AU1" s="1" t="s">
        <v>37</v>
      </c>
      <c r="AV1" s="1" t="s">
        <v>38</v>
      </c>
      <c r="AW1" s="1" t="s">
        <v>39</v>
      </c>
      <c r="AX1" s="1" t="s">
        <v>40</v>
      </c>
      <c r="AY1" s="1" t="s">
        <v>41</v>
      </c>
      <c r="AZ1" s="1" t="s">
        <v>42</v>
      </c>
      <c r="BA1" s="1" t="s">
        <v>43</v>
      </c>
    </row>
    <row r="2" spans="1:53" ht="12.75">
      <c r="A2">
        <v>1</v>
      </c>
      <c r="B2" s="2">
        <v>45392.636287905094</v>
      </c>
      <c r="C2" s="2"/>
      <c r="D2" s="3" t="s">
        <v>44</v>
      </c>
      <c r="E2" s="3"/>
      <c r="F2" s="3" t="s">
        <v>48</v>
      </c>
      <c r="G2" s="3"/>
      <c r="H2" s="3" t="s">
        <v>64</v>
      </c>
      <c r="I2" s="3"/>
      <c r="J2" s="3" t="s">
        <v>67</v>
      </c>
      <c r="K2" s="3"/>
      <c r="L2" s="3" t="s">
        <v>71</v>
      </c>
      <c r="M2" s="3"/>
      <c r="N2" s="3" t="s">
        <v>73</v>
      </c>
      <c r="O2" s="6"/>
      <c r="P2" s="3" t="s">
        <v>45</v>
      </c>
      <c r="Q2" s="3" t="s">
        <v>46</v>
      </c>
      <c r="R2" s="3" t="s">
        <v>46</v>
      </c>
      <c r="S2" s="3" t="s">
        <v>45</v>
      </c>
      <c r="T2" s="3" t="s">
        <v>45</v>
      </c>
      <c r="U2" s="3" t="s">
        <v>45</v>
      </c>
      <c r="V2" s="3" t="s">
        <v>47</v>
      </c>
      <c r="W2" s="3" t="s">
        <v>47</v>
      </c>
      <c r="X2" s="3" t="s">
        <v>47</v>
      </c>
      <c r="Y2" s="3" t="s">
        <v>47</v>
      </c>
      <c r="Z2" s="3" t="s">
        <v>47</v>
      </c>
      <c r="AA2" s="3" t="s">
        <v>47</v>
      </c>
      <c r="AB2" s="3" t="s">
        <v>47</v>
      </c>
      <c r="AC2" s="3" t="s">
        <v>47</v>
      </c>
      <c r="AD2" s="3" t="s">
        <v>47</v>
      </c>
      <c r="AE2" s="3" t="s">
        <v>47</v>
      </c>
      <c r="AF2" s="3" t="s">
        <v>47</v>
      </c>
      <c r="AG2" s="3" t="s">
        <v>47</v>
      </c>
      <c r="AH2" s="3" t="s">
        <v>47</v>
      </c>
      <c r="AI2" s="3" t="s">
        <v>47</v>
      </c>
      <c r="AJ2" s="3" t="s">
        <v>47</v>
      </c>
      <c r="AK2" s="3" t="s">
        <v>45</v>
      </c>
      <c r="AL2" s="3" t="s">
        <v>45</v>
      </c>
      <c r="AM2" s="3" t="s">
        <v>45</v>
      </c>
      <c r="AN2" s="6"/>
      <c r="AO2" s="3" t="s">
        <v>47</v>
      </c>
      <c r="AP2" s="3" t="s">
        <v>47</v>
      </c>
      <c r="AQ2" s="3" t="s">
        <v>45</v>
      </c>
      <c r="AR2" s="3" t="s">
        <v>45</v>
      </c>
      <c r="AS2" s="3" t="s">
        <v>46</v>
      </c>
      <c r="AT2" s="3" t="s">
        <v>46</v>
      </c>
      <c r="AU2" s="3" t="s">
        <v>46</v>
      </c>
      <c r="AV2" s="3" t="s">
        <v>46</v>
      </c>
      <c r="AW2" s="3" t="s">
        <v>46</v>
      </c>
      <c r="AX2" s="3" t="s">
        <v>46</v>
      </c>
      <c r="AY2" s="3" t="s">
        <v>46</v>
      </c>
      <c r="AZ2" s="3" t="s">
        <v>46</v>
      </c>
      <c r="BA2" s="3" t="s">
        <v>46</v>
      </c>
    </row>
    <row r="3" spans="1:53" ht="12.75">
      <c r="A3">
        <f>A2+1</f>
        <v>2</v>
      </c>
      <c r="B3" s="2">
        <v>45392.639802210644</v>
      </c>
      <c r="C3" s="2"/>
      <c r="D3" s="3" t="s">
        <v>44</v>
      </c>
      <c r="E3" s="3"/>
      <c r="F3" s="3" t="s">
        <v>48</v>
      </c>
      <c r="G3" s="3"/>
      <c r="H3" s="3" t="s">
        <v>64</v>
      </c>
      <c r="I3" s="3"/>
      <c r="J3" s="3" t="s">
        <v>67</v>
      </c>
      <c r="K3" s="3"/>
      <c r="L3" s="3" t="s">
        <v>72</v>
      </c>
      <c r="M3" s="3"/>
      <c r="N3" s="3" t="s">
        <v>54</v>
      </c>
      <c r="O3" s="6"/>
      <c r="P3" s="3" t="s">
        <v>46</v>
      </c>
      <c r="Q3" s="3" t="s">
        <v>45</v>
      </c>
      <c r="R3" s="3" t="s">
        <v>45</v>
      </c>
      <c r="S3" s="3" t="s">
        <v>46</v>
      </c>
      <c r="T3" s="3" t="s">
        <v>46</v>
      </c>
      <c r="U3" s="3" t="s">
        <v>46</v>
      </c>
      <c r="V3" s="3" t="s">
        <v>46</v>
      </c>
      <c r="W3" s="3" t="s">
        <v>46</v>
      </c>
      <c r="X3" s="3" t="s">
        <v>46</v>
      </c>
      <c r="Y3" s="3" t="s">
        <v>46</v>
      </c>
      <c r="Z3" s="3" t="s">
        <v>45</v>
      </c>
      <c r="AA3" s="3" t="s">
        <v>45</v>
      </c>
      <c r="AB3" s="3" t="s">
        <v>46</v>
      </c>
      <c r="AC3" s="3" t="s">
        <v>46</v>
      </c>
      <c r="AD3" s="3" t="s">
        <v>45</v>
      </c>
      <c r="AE3" s="3" t="s">
        <v>45</v>
      </c>
      <c r="AF3" s="3" t="s">
        <v>46</v>
      </c>
      <c r="AG3" s="3" t="s">
        <v>45</v>
      </c>
      <c r="AH3" s="3" t="s">
        <v>46</v>
      </c>
      <c r="AI3" s="3" t="s">
        <v>46</v>
      </c>
      <c r="AJ3" s="3" t="s">
        <v>46</v>
      </c>
      <c r="AK3" s="3" t="s">
        <v>46</v>
      </c>
      <c r="AL3" s="3" t="s">
        <v>46</v>
      </c>
      <c r="AM3" s="3" t="s">
        <v>46</v>
      </c>
      <c r="AN3" s="6"/>
      <c r="AO3" s="3" t="s">
        <v>46</v>
      </c>
      <c r="AP3" s="3" t="s">
        <v>46</v>
      </c>
      <c r="AQ3" s="3" t="s">
        <v>46</v>
      </c>
      <c r="AR3" s="3" t="s">
        <v>45</v>
      </c>
      <c r="AS3" s="3" t="s">
        <v>45</v>
      </c>
      <c r="AT3" s="3" t="s">
        <v>45</v>
      </c>
      <c r="AU3" s="3" t="s">
        <v>45</v>
      </c>
      <c r="AV3" s="3" t="s">
        <v>46</v>
      </c>
      <c r="AW3" s="3" t="s">
        <v>46</v>
      </c>
      <c r="AX3" s="3" t="s">
        <v>46</v>
      </c>
      <c r="AY3" s="3" t="s">
        <v>46</v>
      </c>
      <c r="AZ3" s="3" t="s">
        <v>46</v>
      </c>
      <c r="BA3" s="3" t="s">
        <v>46</v>
      </c>
    </row>
    <row r="4" spans="1:53" ht="12.75">
      <c r="A4">
        <f t="shared" ref="A4:A67" si="0">A3+1</f>
        <v>3</v>
      </c>
      <c r="B4" s="2">
        <v>45402.453952199074</v>
      </c>
      <c r="C4" s="2"/>
      <c r="D4" s="3" t="s">
        <v>44</v>
      </c>
      <c r="E4" s="3"/>
      <c r="F4" s="3" t="s">
        <v>60</v>
      </c>
      <c r="G4" s="3"/>
      <c r="H4" s="3" t="s">
        <v>65</v>
      </c>
      <c r="I4" s="3"/>
      <c r="J4" s="3" t="s">
        <v>68</v>
      </c>
      <c r="K4" s="3"/>
      <c r="L4" s="3" t="s">
        <v>71</v>
      </c>
      <c r="M4" s="3"/>
      <c r="N4" s="3" t="s">
        <v>73</v>
      </c>
      <c r="O4" s="6"/>
      <c r="P4" s="3" t="s">
        <v>49</v>
      </c>
      <c r="Q4" s="3" t="s">
        <v>49</v>
      </c>
      <c r="R4" s="3" t="s">
        <v>49</v>
      </c>
      <c r="S4" s="3" t="s">
        <v>49</v>
      </c>
      <c r="T4" s="3" t="s">
        <v>49</v>
      </c>
      <c r="U4" s="3" t="s">
        <v>49</v>
      </c>
      <c r="V4" s="3" t="s">
        <v>49</v>
      </c>
      <c r="W4" s="3" t="s">
        <v>49</v>
      </c>
      <c r="X4" s="3" t="s">
        <v>47</v>
      </c>
      <c r="Y4" s="3" t="s">
        <v>49</v>
      </c>
      <c r="Z4" s="3" t="s">
        <v>49</v>
      </c>
      <c r="AA4" s="3" t="s">
        <v>49</v>
      </c>
      <c r="AB4" s="3" t="s">
        <v>49</v>
      </c>
      <c r="AC4" s="3" t="s">
        <v>49</v>
      </c>
      <c r="AD4" s="3" t="s">
        <v>49</v>
      </c>
      <c r="AE4" s="3" t="s">
        <v>49</v>
      </c>
      <c r="AF4" s="3" t="s">
        <v>47</v>
      </c>
      <c r="AG4" s="3" t="s">
        <v>47</v>
      </c>
      <c r="AH4" s="3" t="s">
        <v>49</v>
      </c>
      <c r="AI4" s="3" t="s">
        <v>49</v>
      </c>
      <c r="AJ4" s="3" t="s">
        <v>49</v>
      </c>
      <c r="AK4" s="3" t="s">
        <v>47</v>
      </c>
      <c r="AL4" s="3" t="s">
        <v>45</v>
      </c>
      <c r="AM4" s="3" t="s">
        <v>49</v>
      </c>
      <c r="AN4" s="6"/>
      <c r="AO4" s="3" t="s">
        <v>49</v>
      </c>
      <c r="AP4" s="3" t="s">
        <v>49</v>
      </c>
      <c r="AQ4" s="3" t="s">
        <v>49</v>
      </c>
      <c r="AR4" s="3" t="s">
        <v>49</v>
      </c>
      <c r="AS4" s="3" t="s">
        <v>49</v>
      </c>
      <c r="AT4" s="3" t="s">
        <v>49</v>
      </c>
      <c r="AU4" s="3" t="s">
        <v>49</v>
      </c>
      <c r="AV4" s="3" t="s">
        <v>49</v>
      </c>
      <c r="AW4" s="3" t="s">
        <v>49</v>
      </c>
      <c r="AX4" s="3" t="s">
        <v>49</v>
      </c>
      <c r="AY4" s="3" t="s">
        <v>49</v>
      </c>
      <c r="AZ4" s="3" t="s">
        <v>49</v>
      </c>
      <c r="BA4" s="3" t="s">
        <v>49</v>
      </c>
    </row>
    <row r="5" spans="1:53" ht="12.75">
      <c r="A5">
        <f t="shared" si="0"/>
        <v>4</v>
      </c>
      <c r="B5" s="2">
        <v>45421.794412037038</v>
      </c>
      <c r="C5" s="2"/>
      <c r="D5" s="3" t="s">
        <v>44</v>
      </c>
      <c r="E5" s="3"/>
      <c r="F5" s="3" t="s">
        <v>60</v>
      </c>
      <c r="G5" s="3"/>
      <c r="H5" s="3" t="s">
        <v>65</v>
      </c>
      <c r="I5" s="3"/>
      <c r="J5" s="3" t="s">
        <v>67</v>
      </c>
      <c r="K5" s="3"/>
      <c r="L5" s="3" t="s">
        <v>72</v>
      </c>
      <c r="M5" s="3"/>
      <c r="N5" s="3" t="s">
        <v>73</v>
      </c>
      <c r="O5" s="6"/>
      <c r="P5" s="3" t="s">
        <v>47</v>
      </c>
      <c r="Q5" s="3" t="s">
        <v>47</v>
      </c>
      <c r="R5" s="3" t="s">
        <v>47</v>
      </c>
      <c r="S5" s="3" t="s">
        <v>49</v>
      </c>
      <c r="T5" s="3" t="s">
        <v>47</v>
      </c>
      <c r="U5" s="3" t="s">
        <v>49</v>
      </c>
      <c r="V5" s="3" t="s">
        <v>45</v>
      </c>
      <c r="W5" s="3" t="s">
        <v>47</v>
      </c>
      <c r="X5" s="3" t="s">
        <v>49</v>
      </c>
      <c r="Y5" s="3" t="s">
        <v>47</v>
      </c>
      <c r="Z5" s="3" t="s">
        <v>49</v>
      </c>
      <c r="AA5" s="3" t="s">
        <v>47</v>
      </c>
      <c r="AB5" s="3" t="s">
        <v>47</v>
      </c>
      <c r="AC5" s="3" t="s">
        <v>49</v>
      </c>
      <c r="AD5" s="3" t="s">
        <v>47</v>
      </c>
      <c r="AE5" s="3" t="s">
        <v>49</v>
      </c>
      <c r="AF5" s="3" t="s">
        <v>47</v>
      </c>
      <c r="AG5" s="3" t="s">
        <v>47</v>
      </c>
      <c r="AH5" s="3" t="s">
        <v>47</v>
      </c>
      <c r="AI5" s="3" t="s">
        <v>47</v>
      </c>
      <c r="AJ5" s="3" t="s">
        <v>47</v>
      </c>
      <c r="AK5" s="3" t="s">
        <v>47</v>
      </c>
      <c r="AL5" s="3" t="s">
        <v>47</v>
      </c>
      <c r="AM5" s="3" t="s">
        <v>47</v>
      </c>
      <c r="AN5" s="6"/>
      <c r="AO5" s="3" t="s">
        <v>47</v>
      </c>
      <c r="AP5" s="3" t="s">
        <v>49</v>
      </c>
      <c r="AQ5" s="3" t="s">
        <v>46</v>
      </c>
      <c r="AR5" s="3" t="s">
        <v>47</v>
      </c>
      <c r="AS5" s="3" t="s">
        <v>47</v>
      </c>
      <c r="AT5" s="3" t="s">
        <v>45</v>
      </c>
      <c r="AU5" s="3" t="s">
        <v>45</v>
      </c>
      <c r="AV5" s="3" t="s">
        <v>46</v>
      </c>
      <c r="AW5" s="3" t="s">
        <v>45</v>
      </c>
      <c r="AX5" s="3" t="s">
        <v>47</v>
      </c>
      <c r="AY5" s="3" t="s">
        <v>47</v>
      </c>
      <c r="AZ5" s="3" t="s">
        <v>45</v>
      </c>
      <c r="BA5" s="3" t="s">
        <v>45</v>
      </c>
    </row>
    <row r="6" spans="1:53" ht="12.75">
      <c r="A6">
        <f t="shared" si="0"/>
        <v>5</v>
      </c>
      <c r="B6" s="2">
        <v>45421.795940925927</v>
      </c>
      <c r="C6" s="2"/>
      <c r="D6" s="3" t="s">
        <v>55</v>
      </c>
      <c r="E6" s="3"/>
      <c r="F6" s="3" t="s">
        <v>60</v>
      </c>
      <c r="G6" s="3"/>
      <c r="H6" s="3" t="s">
        <v>65</v>
      </c>
      <c r="I6" s="3"/>
      <c r="J6" s="3" t="s">
        <v>69</v>
      </c>
      <c r="K6" s="3"/>
      <c r="L6" s="3" t="s">
        <v>72</v>
      </c>
      <c r="M6" s="3"/>
      <c r="N6" s="3" t="s">
        <v>54</v>
      </c>
      <c r="O6" s="6"/>
      <c r="P6" s="3" t="s">
        <v>51</v>
      </c>
      <c r="Q6" s="3" t="s">
        <v>46</v>
      </c>
      <c r="R6" s="3" t="s">
        <v>45</v>
      </c>
      <c r="S6" s="3" t="s">
        <v>49</v>
      </c>
      <c r="T6" s="3" t="s">
        <v>45</v>
      </c>
      <c r="U6" s="3" t="s">
        <v>46</v>
      </c>
      <c r="V6" s="3" t="s">
        <v>47</v>
      </c>
      <c r="W6" s="3" t="s">
        <v>46</v>
      </c>
      <c r="X6" s="3" t="s">
        <v>46</v>
      </c>
      <c r="Y6" s="3" t="s">
        <v>51</v>
      </c>
      <c r="Z6" s="3" t="s">
        <v>46</v>
      </c>
      <c r="AA6" s="3" t="s">
        <v>47</v>
      </c>
      <c r="AB6" s="3" t="s">
        <v>45</v>
      </c>
      <c r="AC6" s="3" t="s">
        <v>49</v>
      </c>
      <c r="AD6" s="3" t="s">
        <v>47</v>
      </c>
      <c r="AE6" s="3" t="s">
        <v>49</v>
      </c>
      <c r="AF6" s="3" t="s">
        <v>46</v>
      </c>
      <c r="AG6" s="3" t="s">
        <v>51</v>
      </c>
      <c r="AH6" s="3" t="s">
        <v>51</v>
      </c>
      <c r="AI6" s="3" t="s">
        <v>46</v>
      </c>
      <c r="AJ6" s="3" t="s">
        <v>46</v>
      </c>
      <c r="AK6" s="3" t="s">
        <v>51</v>
      </c>
      <c r="AL6" s="3" t="s">
        <v>51</v>
      </c>
      <c r="AM6" s="3" t="s">
        <v>51</v>
      </c>
      <c r="AN6" s="6"/>
      <c r="AO6" s="3" t="s">
        <v>45</v>
      </c>
      <c r="AP6" s="3" t="s">
        <v>46</v>
      </c>
      <c r="AQ6" s="3" t="s">
        <v>51</v>
      </c>
      <c r="AR6" s="3" t="s">
        <v>51</v>
      </c>
      <c r="AS6" s="3" t="s">
        <v>46</v>
      </c>
      <c r="AT6" s="3" t="s">
        <v>46</v>
      </c>
      <c r="AU6" s="3" t="s">
        <v>51</v>
      </c>
      <c r="AV6" s="3" t="s">
        <v>51</v>
      </c>
      <c r="AW6" s="3" t="s">
        <v>46</v>
      </c>
      <c r="AX6" s="3" t="s">
        <v>49</v>
      </c>
      <c r="AY6" s="3" t="s">
        <v>46</v>
      </c>
      <c r="AZ6" s="3" t="s">
        <v>51</v>
      </c>
      <c r="BA6" s="3" t="s">
        <v>51</v>
      </c>
    </row>
    <row r="7" spans="1:53" ht="12.75">
      <c r="A7">
        <f t="shared" si="0"/>
        <v>6</v>
      </c>
      <c r="B7" s="2">
        <v>45421.802492719908</v>
      </c>
      <c r="C7" s="2"/>
      <c r="D7" s="3" t="s">
        <v>55</v>
      </c>
      <c r="E7" s="3"/>
      <c r="F7" s="3" t="s">
        <v>50</v>
      </c>
      <c r="G7" s="3"/>
      <c r="H7" s="3" t="s">
        <v>65</v>
      </c>
      <c r="I7" s="3"/>
      <c r="J7" s="3" t="s">
        <v>69</v>
      </c>
      <c r="K7" s="3"/>
      <c r="L7" s="3" t="s">
        <v>72</v>
      </c>
      <c r="M7" s="3"/>
      <c r="N7" s="3" t="s">
        <v>54</v>
      </c>
      <c r="O7" s="6"/>
      <c r="P7" s="3" t="s">
        <v>46</v>
      </c>
      <c r="Q7" s="3" t="s">
        <v>46</v>
      </c>
      <c r="R7" s="3" t="s">
        <v>45</v>
      </c>
      <c r="S7" s="3" t="s">
        <v>46</v>
      </c>
      <c r="T7" s="3" t="s">
        <v>47</v>
      </c>
      <c r="U7" s="3" t="s">
        <v>47</v>
      </c>
      <c r="V7" s="3" t="s">
        <v>46</v>
      </c>
      <c r="W7" s="3" t="s">
        <v>47</v>
      </c>
      <c r="X7" s="3" t="s">
        <v>46</v>
      </c>
      <c r="Y7" s="3" t="s">
        <v>47</v>
      </c>
      <c r="Z7" s="3" t="s">
        <v>51</v>
      </c>
      <c r="AA7" s="3" t="s">
        <v>46</v>
      </c>
      <c r="AB7" s="3" t="s">
        <v>46</v>
      </c>
      <c r="AC7" s="3" t="s">
        <v>46</v>
      </c>
      <c r="AD7" s="3" t="s">
        <v>46</v>
      </c>
      <c r="AE7" s="3" t="s">
        <v>46</v>
      </c>
      <c r="AF7" s="3" t="s">
        <v>46</v>
      </c>
      <c r="AG7" s="3" t="s">
        <v>47</v>
      </c>
      <c r="AH7" s="3" t="s">
        <v>47</v>
      </c>
      <c r="AI7" s="3" t="s">
        <v>47</v>
      </c>
      <c r="AJ7" s="3" t="s">
        <v>47</v>
      </c>
      <c r="AK7" s="3" t="s">
        <v>47</v>
      </c>
      <c r="AL7" s="3" t="s">
        <v>46</v>
      </c>
      <c r="AM7" s="3" t="s">
        <v>46</v>
      </c>
      <c r="AN7" s="6"/>
      <c r="AO7" s="3" t="s">
        <v>47</v>
      </c>
      <c r="AP7" s="3" t="s">
        <v>47</v>
      </c>
      <c r="AQ7" s="3" t="s">
        <v>46</v>
      </c>
      <c r="AR7" s="3" t="s">
        <v>46</v>
      </c>
      <c r="AS7" s="3" t="s">
        <v>51</v>
      </c>
      <c r="AT7" s="3" t="s">
        <v>47</v>
      </c>
      <c r="AU7" s="3" t="s">
        <v>45</v>
      </c>
      <c r="AV7" s="3" t="s">
        <v>46</v>
      </c>
      <c r="AW7" s="3" t="s">
        <v>45</v>
      </c>
      <c r="AX7" s="3" t="s">
        <v>47</v>
      </c>
      <c r="AY7" s="3" t="s">
        <v>47</v>
      </c>
      <c r="AZ7" s="3" t="s">
        <v>46</v>
      </c>
      <c r="BA7" s="3" t="s">
        <v>47</v>
      </c>
    </row>
    <row r="8" spans="1:53" ht="12.75">
      <c r="A8">
        <f t="shared" si="0"/>
        <v>7</v>
      </c>
      <c r="B8" s="2">
        <v>45421.804982789356</v>
      </c>
      <c r="C8" s="2"/>
      <c r="D8" s="3" t="s">
        <v>59</v>
      </c>
      <c r="E8" s="3"/>
      <c r="F8" s="3" t="s">
        <v>60</v>
      </c>
      <c r="G8" s="3"/>
      <c r="H8" s="3" t="s">
        <v>64</v>
      </c>
      <c r="I8" s="3"/>
      <c r="J8" s="3" t="s">
        <v>69</v>
      </c>
      <c r="K8" s="3"/>
      <c r="L8" s="3" t="s">
        <v>72</v>
      </c>
      <c r="M8" s="3"/>
      <c r="N8" s="3" t="s">
        <v>73</v>
      </c>
      <c r="O8" s="6"/>
      <c r="P8" s="3" t="s">
        <v>47</v>
      </c>
      <c r="Q8" s="3" t="s">
        <v>47</v>
      </c>
      <c r="R8" s="3" t="s">
        <v>47</v>
      </c>
      <c r="S8" s="3" t="s">
        <v>47</v>
      </c>
      <c r="T8" s="3" t="s">
        <v>47</v>
      </c>
      <c r="U8" s="3" t="s">
        <v>47</v>
      </c>
      <c r="V8" s="3" t="s">
        <v>47</v>
      </c>
      <c r="W8" s="3" t="s">
        <v>45</v>
      </c>
      <c r="X8" s="3" t="s">
        <v>47</v>
      </c>
      <c r="Y8" s="3" t="s">
        <v>46</v>
      </c>
      <c r="Z8" s="3" t="s">
        <v>47</v>
      </c>
      <c r="AA8" s="3" t="s">
        <v>47</v>
      </c>
      <c r="AB8" s="3" t="s">
        <v>47</v>
      </c>
      <c r="AC8" s="3" t="s">
        <v>47</v>
      </c>
      <c r="AD8" s="3" t="s">
        <v>47</v>
      </c>
      <c r="AE8" s="3" t="s">
        <v>47</v>
      </c>
      <c r="AF8" s="3" t="s">
        <v>46</v>
      </c>
      <c r="AG8" s="3" t="s">
        <v>47</v>
      </c>
      <c r="AH8" s="3" t="s">
        <v>45</v>
      </c>
      <c r="AI8" s="3" t="s">
        <v>47</v>
      </c>
      <c r="AJ8" s="3" t="s">
        <v>49</v>
      </c>
      <c r="AK8" s="3" t="s">
        <v>49</v>
      </c>
      <c r="AL8" s="3" t="s">
        <v>47</v>
      </c>
      <c r="AM8" s="3" t="s">
        <v>49</v>
      </c>
      <c r="AN8" s="6"/>
      <c r="AO8" s="3" t="s">
        <v>46</v>
      </c>
      <c r="AP8" s="3" t="s">
        <v>47</v>
      </c>
      <c r="AQ8" s="3" t="s">
        <v>46</v>
      </c>
      <c r="AR8" s="3" t="s">
        <v>47</v>
      </c>
      <c r="AS8" s="3" t="s">
        <v>47</v>
      </c>
      <c r="AT8" s="3" t="s">
        <v>46</v>
      </c>
      <c r="AU8" s="3" t="s">
        <v>47</v>
      </c>
      <c r="AV8" s="3" t="s">
        <v>45</v>
      </c>
      <c r="AW8" s="3" t="s">
        <v>49</v>
      </c>
      <c r="AX8" s="3" t="s">
        <v>49</v>
      </c>
      <c r="AY8" s="3" t="s">
        <v>49</v>
      </c>
      <c r="AZ8" s="3" t="s">
        <v>46</v>
      </c>
      <c r="BA8" s="3" t="s">
        <v>47</v>
      </c>
    </row>
    <row r="9" spans="1:53" ht="12.75">
      <c r="A9">
        <f t="shared" si="0"/>
        <v>8</v>
      </c>
      <c r="B9" s="2">
        <v>45421.806577210649</v>
      </c>
      <c r="C9" s="2"/>
      <c r="D9" s="3" t="s">
        <v>44</v>
      </c>
      <c r="E9" s="3"/>
      <c r="F9" s="3" t="s">
        <v>60</v>
      </c>
      <c r="G9" s="3"/>
      <c r="H9" s="3" t="s">
        <v>64</v>
      </c>
      <c r="I9" s="3"/>
      <c r="J9" s="3" t="s">
        <v>69</v>
      </c>
      <c r="K9" s="3"/>
      <c r="L9" s="3" t="s">
        <v>72</v>
      </c>
      <c r="M9" s="3"/>
      <c r="N9" s="3" t="s">
        <v>73</v>
      </c>
      <c r="O9" s="6"/>
      <c r="P9" s="3" t="s">
        <v>47</v>
      </c>
      <c r="Q9" s="3" t="s">
        <v>47</v>
      </c>
      <c r="R9" s="3" t="s">
        <v>47</v>
      </c>
      <c r="S9" s="3" t="s">
        <v>47</v>
      </c>
      <c r="T9" s="3" t="s">
        <v>47</v>
      </c>
      <c r="U9" s="3" t="s">
        <v>47</v>
      </c>
      <c r="V9" s="3" t="s">
        <v>47</v>
      </c>
      <c r="W9" s="3" t="s">
        <v>49</v>
      </c>
      <c r="X9" s="3" t="s">
        <v>49</v>
      </c>
      <c r="Y9" s="3" t="s">
        <v>49</v>
      </c>
      <c r="Z9" s="3" t="s">
        <v>47</v>
      </c>
      <c r="AA9" s="3" t="s">
        <v>49</v>
      </c>
      <c r="AB9" s="3" t="s">
        <v>49</v>
      </c>
      <c r="AC9" s="3" t="s">
        <v>49</v>
      </c>
      <c r="AD9" s="3" t="s">
        <v>49</v>
      </c>
      <c r="AE9" s="3" t="s">
        <v>49</v>
      </c>
      <c r="AF9" s="3" t="s">
        <v>47</v>
      </c>
      <c r="AG9" s="3" t="s">
        <v>47</v>
      </c>
      <c r="AH9" s="3" t="s">
        <v>49</v>
      </c>
      <c r="AI9" s="3" t="s">
        <v>49</v>
      </c>
      <c r="AJ9" s="3" t="s">
        <v>49</v>
      </c>
      <c r="AK9" s="3" t="s">
        <v>45</v>
      </c>
      <c r="AL9" s="3" t="s">
        <v>45</v>
      </c>
      <c r="AM9" s="3" t="s">
        <v>49</v>
      </c>
      <c r="AN9" s="6"/>
      <c r="AO9" s="3" t="s">
        <v>45</v>
      </c>
      <c r="AP9" s="3" t="s">
        <v>45</v>
      </c>
      <c r="AQ9" s="3" t="s">
        <v>46</v>
      </c>
      <c r="AR9" s="3" t="s">
        <v>47</v>
      </c>
      <c r="AS9" s="3" t="s">
        <v>49</v>
      </c>
      <c r="AT9" s="3" t="s">
        <v>49</v>
      </c>
      <c r="AU9" s="3" t="s">
        <v>45</v>
      </c>
      <c r="AV9" s="3" t="s">
        <v>47</v>
      </c>
      <c r="AW9" s="3" t="s">
        <v>47</v>
      </c>
      <c r="AX9" s="3" t="s">
        <v>47</v>
      </c>
      <c r="AY9" s="3" t="s">
        <v>47</v>
      </c>
      <c r="AZ9" s="3" t="s">
        <v>45</v>
      </c>
      <c r="BA9" s="3" t="s">
        <v>45</v>
      </c>
    </row>
    <row r="10" spans="1:53" ht="12.75">
      <c r="A10">
        <f t="shared" si="0"/>
        <v>9</v>
      </c>
      <c r="B10" s="2">
        <v>45421.813276493056</v>
      </c>
      <c r="C10" s="2"/>
      <c r="D10" s="3" t="s">
        <v>59</v>
      </c>
      <c r="E10" s="3"/>
      <c r="F10" s="3" t="s">
        <v>50</v>
      </c>
      <c r="G10" s="3"/>
      <c r="H10" s="3" t="s">
        <v>64</v>
      </c>
      <c r="I10" s="3"/>
      <c r="J10" s="3" t="s">
        <v>69</v>
      </c>
      <c r="K10" s="3"/>
      <c r="L10" s="3" t="s">
        <v>72</v>
      </c>
      <c r="M10" s="3"/>
      <c r="N10" s="3" t="s">
        <v>54</v>
      </c>
      <c r="O10" s="6"/>
      <c r="P10" s="3" t="s">
        <v>49</v>
      </c>
      <c r="Q10" s="3" t="s">
        <v>51</v>
      </c>
      <c r="R10" s="3" t="s">
        <v>45</v>
      </c>
      <c r="S10" s="3" t="s">
        <v>46</v>
      </c>
      <c r="T10" s="3" t="s">
        <v>46</v>
      </c>
      <c r="U10" s="3" t="s">
        <v>45</v>
      </c>
      <c r="V10" s="3" t="s">
        <v>45</v>
      </c>
      <c r="W10" s="3" t="s">
        <v>49</v>
      </c>
      <c r="X10" s="3" t="s">
        <v>49</v>
      </c>
      <c r="Y10" s="3" t="s">
        <v>46</v>
      </c>
      <c r="Z10" s="3" t="s">
        <v>49</v>
      </c>
      <c r="AA10" s="3" t="s">
        <v>45</v>
      </c>
      <c r="AB10" s="3" t="s">
        <v>49</v>
      </c>
      <c r="AC10" s="3" t="s">
        <v>49</v>
      </c>
      <c r="AD10" s="3" t="s">
        <v>49</v>
      </c>
      <c r="AE10" s="3" t="s">
        <v>45</v>
      </c>
      <c r="AF10" s="3" t="s">
        <v>47</v>
      </c>
      <c r="AG10" s="3" t="s">
        <v>47</v>
      </c>
      <c r="AH10" s="3" t="s">
        <v>47</v>
      </c>
      <c r="AI10" s="3" t="s">
        <v>45</v>
      </c>
      <c r="AJ10" s="3" t="s">
        <v>51</v>
      </c>
      <c r="AK10" s="3" t="s">
        <v>45</v>
      </c>
      <c r="AL10" s="3" t="s">
        <v>47</v>
      </c>
      <c r="AM10" s="3" t="s">
        <v>49</v>
      </c>
      <c r="AN10" s="6"/>
      <c r="AO10" s="3" t="s">
        <v>47</v>
      </c>
      <c r="AP10" s="3" t="s">
        <v>49</v>
      </c>
      <c r="AQ10" s="3" t="s">
        <v>51</v>
      </c>
      <c r="AR10" s="3" t="s">
        <v>45</v>
      </c>
      <c r="AS10" s="3" t="s">
        <v>45</v>
      </c>
      <c r="AT10" s="3" t="s">
        <v>49</v>
      </c>
      <c r="AU10" s="3" t="s">
        <v>51</v>
      </c>
      <c r="AV10" s="3" t="s">
        <v>45</v>
      </c>
      <c r="AW10" s="3" t="s">
        <v>47</v>
      </c>
      <c r="AX10" s="3" t="s">
        <v>49</v>
      </c>
      <c r="AY10" s="3" t="s">
        <v>45</v>
      </c>
      <c r="AZ10" s="3" t="s">
        <v>51</v>
      </c>
      <c r="BA10" s="3" t="s">
        <v>51</v>
      </c>
    </row>
    <row r="11" spans="1:53" ht="12.75">
      <c r="A11">
        <f t="shared" si="0"/>
        <v>10</v>
      </c>
      <c r="B11" s="2">
        <v>45421.81799299769</v>
      </c>
      <c r="C11" s="2"/>
      <c r="D11" s="3" t="s">
        <v>44</v>
      </c>
      <c r="E11" s="3"/>
      <c r="F11" s="3" t="s">
        <v>60</v>
      </c>
      <c r="G11" s="3"/>
      <c r="H11" s="3" t="s">
        <v>64</v>
      </c>
      <c r="I11" s="3"/>
      <c r="J11" s="3" t="s">
        <v>69</v>
      </c>
      <c r="K11" s="3"/>
      <c r="L11" s="3" t="s">
        <v>72</v>
      </c>
      <c r="M11" s="3"/>
      <c r="N11" s="3" t="s">
        <v>73</v>
      </c>
      <c r="O11" s="6"/>
      <c r="P11" s="3" t="s">
        <v>45</v>
      </c>
      <c r="Q11" s="3" t="s">
        <v>45</v>
      </c>
      <c r="R11" s="3" t="s">
        <v>46</v>
      </c>
      <c r="S11" s="3" t="s">
        <v>46</v>
      </c>
      <c r="T11" s="3" t="s">
        <v>45</v>
      </c>
      <c r="U11" s="3" t="s">
        <v>46</v>
      </c>
      <c r="V11" s="3" t="s">
        <v>45</v>
      </c>
      <c r="W11" s="3" t="s">
        <v>46</v>
      </c>
      <c r="X11" s="3" t="s">
        <v>45</v>
      </c>
      <c r="Y11" s="3" t="s">
        <v>46</v>
      </c>
      <c r="Z11" s="3" t="s">
        <v>46</v>
      </c>
      <c r="AA11" s="3" t="s">
        <v>45</v>
      </c>
      <c r="AB11" s="3" t="s">
        <v>45</v>
      </c>
      <c r="AC11" s="3" t="s">
        <v>46</v>
      </c>
      <c r="AD11" s="3" t="s">
        <v>46</v>
      </c>
      <c r="AE11" s="3" t="s">
        <v>45</v>
      </c>
      <c r="AF11" s="3" t="s">
        <v>46</v>
      </c>
      <c r="AG11" s="3" t="s">
        <v>46</v>
      </c>
      <c r="AH11" s="3" t="s">
        <v>45</v>
      </c>
      <c r="AI11" s="3" t="s">
        <v>47</v>
      </c>
      <c r="AJ11" s="3" t="s">
        <v>45</v>
      </c>
      <c r="AK11" s="3" t="s">
        <v>45</v>
      </c>
      <c r="AL11" s="3" t="s">
        <v>46</v>
      </c>
      <c r="AM11" s="3" t="s">
        <v>46</v>
      </c>
      <c r="AN11" s="6"/>
      <c r="AO11" s="3" t="s">
        <v>45</v>
      </c>
      <c r="AP11" s="3" t="s">
        <v>46</v>
      </c>
      <c r="AQ11" s="3" t="s">
        <v>51</v>
      </c>
      <c r="AR11" s="3" t="s">
        <v>47</v>
      </c>
      <c r="AS11" s="3" t="s">
        <v>45</v>
      </c>
      <c r="AT11" s="3" t="s">
        <v>45</v>
      </c>
      <c r="AU11" s="3" t="s">
        <v>45</v>
      </c>
      <c r="AV11" s="3" t="s">
        <v>45</v>
      </c>
      <c r="AW11" s="3" t="s">
        <v>47</v>
      </c>
      <c r="AX11" s="3" t="s">
        <v>47</v>
      </c>
      <c r="AY11" s="3" t="s">
        <v>45</v>
      </c>
      <c r="AZ11" s="3" t="s">
        <v>45</v>
      </c>
      <c r="BA11" s="3" t="s">
        <v>45</v>
      </c>
    </row>
    <row r="12" spans="1:53" ht="12.75">
      <c r="A12">
        <f t="shared" si="0"/>
        <v>11</v>
      </c>
      <c r="B12" s="2">
        <v>45421.818280277774</v>
      </c>
      <c r="C12" s="2"/>
      <c r="D12" s="3" t="s">
        <v>59</v>
      </c>
      <c r="E12" s="3"/>
      <c r="F12" s="3" t="s">
        <v>60</v>
      </c>
      <c r="G12" s="3"/>
      <c r="H12" s="3" t="s">
        <v>65</v>
      </c>
      <c r="I12" s="3"/>
      <c r="J12" s="3" t="s">
        <v>69</v>
      </c>
      <c r="K12" s="3"/>
      <c r="L12" s="3" t="s">
        <v>72</v>
      </c>
      <c r="M12" s="3"/>
      <c r="N12" s="3" t="s">
        <v>73</v>
      </c>
      <c r="O12" s="6"/>
      <c r="P12" s="3" t="s">
        <v>46</v>
      </c>
      <c r="Q12" s="3" t="s">
        <v>46</v>
      </c>
      <c r="R12" s="3" t="s">
        <v>46</v>
      </c>
      <c r="S12" s="3" t="s">
        <v>45</v>
      </c>
      <c r="T12" s="3" t="s">
        <v>46</v>
      </c>
      <c r="U12" s="3" t="s">
        <v>46</v>
      </c>
      <c r="V12" s="3" t="s">
        <v>46</v>
      </c>
      <c r="W12" s="3" t="s">
        <v>45</v>
      </c>
      <c r="X12" s="3" t="s">
        <v>47</v>
      </c>
      <c r="Y12" s="3" t="s">
        <v>46</v>
      </c>
      <c r="Z12" s="3" t="s">
        <v>46</v>
      </c>
      <c r="AA12" s="3" t="s">
        <v>47</v>
      </c>
      <c r="AB12" s="3" t="s">
        <v>47</v>
      </c>
      <c r="AC12" s="3" t="s">
        <v>47</v>
      </c>
      <c r="AD12" s="3" t="s">
        <v>47</v>
      </c>
      <c r="AE12" s="3" t="s">
        <v>47</v>
      </c>
      <c r="AF12" s="3" t="s">
        <v>46</v>
      </c>
      <c r="AG12" s="3" t="s">
        <v>46</v>
      </c>
      <c r="AH12" s="3" t="s">
        <v>46</v>
      </c>
      <c r="AI12" s="3" t="s">
        <v>46</v>
      </c>
      <c r="AJ12" s="3" t="s">
        <v>47</v>
      </c>
      <c r="AK12" s="3" t="s">
        <v>46</v>
      </c>
      <c r="AL12" s="3" t="s">
        <v>46</v>
      </c>
      <c r="AM12" s="3" t="s">
        <v>46</v>
      </c>
      <c r="AN12" s="6"/>
      <c r="AO12" s="3" t="s">
        <v>46</v>
      </c>
      <c r="AP12" s="3" t="s">
        <v>46</v>
      </c>
      <c r="AQ12" s="3" t="s">
        <v>51</v>
      </c>
      <c r="AR12" s="3" t="s">
        <v>51</v>
      </c>
      <c r="AS12" s="3" t="s">
        <v>47</v>
      </c>
      <c r="AT12" s="3" t="s">
        <v>45</v>
      </c>
      <c r="AU12" s="3" t="s">
        <v>46</v>
      </c>
      <c r="AV12" s="3" t="s">
        <v>46</v>
      </c>
      <c r="AW12" s="3" t="s">
        <v>45</v>
      </c>
      <c r="AX12" s="3" t="s">
        <v>46</v>
      </c>
      <c r="AY12" s="3" t="s">
        <v>46</v>
      </c>
      <c r="AZ12" s="3" t="s">
        <v>46</v>
      </c>
      <c r="BA12" s="3" t="s">
        <v>46</v>
      </c>
    </row>
    <row r="13" spans="1:53" ht="12.75">
      <c r="A13">
        <f t="shared" si="0"/>
        <v>12</v>
      </c>
      <c r="B13" s="2">
        <v>45421.81870502315</v>
      </c>
      <c r="C13" s="2"/>
      <c r="D13" s="3" t="s">
        <v>44</v>
      </c>
      <c r="E13" s="3"/>
      <c r="F13" s="3" t="s">
        <v>50</v>
      </c>
      <c r="G13" s="3"/>
      <c r="H13" s="3" t="s">
        <v>65</v>
      </c>
      <c r="I13" s="3"/>
      <c r="J13" s="3" t="s">
        <v>69</v>
      </c>
      <c r="K13" s="3"/>
      <c r="L13" s="3" t="s">
        <v>72</v>
      </c>
      <c r="M13" s="3"/>
      <c r="N13" s="3" t="s">
        <v>54</v>
      </c>
      <c r="O13" s="6"/>
      <c r="P13" s="3" t="s">
        <v>46</v>
      </c>
      <c r="Q13" s="3" t="s">
        <v>46</v>
      </c>
      <c r="R13" s="3" t="s">
        <v>47</v>
      </c>
      <c r="S13" s="3" t="s">
        <v>47</v>
      </c>
      <c r="T13" s="3" t="s">
        <v>49</v>
      </c>
      <c r="U13" s="3" t="s">
        <v>47</v>
      </c>
      <c r="V13" s="3" t="s">
        <v>49</v>
      </c>
      <c r="W13" s="3" t="s">
        <v>49</v>
      </c>
      <c r="X13" s="3" t="s">
        <v>49</v>
      </c>
      <c r="Y13" s="3" t="s">
        <v>45</v>
      </c>
      <c r="Z13" s="3" t="s">
        <v>46</v>
      </c>
      <c r="AA13" s="3" t="s">
        <v>45</v>
      </c>
      <c r="AB13" s="3" t="s">
        <v>47</v>
      </c>
      <c r="AC13" s="3" t="s">
        <v>49</v>
      </c>
      <c r="AD13" s="3" t="s">
        <v>46</v>
      </c>
      <c r="AE13" s="3" t="s">
        <v>49</v>
      </c>
      <c r="AF13" s="3" t="s">
        <v>46</v>
      </c>
      <c r="AG13" s="3" t="s">
        <v>46</v>
      </c>
      <c r="AH13" s="3" t="s">
        <v>46</v>
      </c>
      <c r="AI13" s="3" t="s">
        <v>47</v>
      </c>
      <c r="AJ13" s="3" t="s">
        <v>46</v>
      </c>
      <c r="AK13" s="3" t="s">
        <v>47</v>
      </c>
      <c r="AL13" s="3" t="s">
        <v>46</v>
      </c>
      <c r="AM13" s="3" t="s">
        <v>46</v>
      </c>
      <c r="AN13" s="6"/>
      <c r="AO13" s="3" t="s">
        <v>47</v>
      </c>
      <c r="AP13" s="3" t="s">
        <v>47</v>
      </c>
      <c r="AQ13" s="3" t="s">
        <v>46</v>
      </c>
      <c r="AR13" s="3" t="s">
        <v>46</v>
      </c>
      <c r="AS13" s="3" t="s">
        <v>47</v>
      </c>
      <c r="AT13" s="3" t="s">
        <v>46</v>
      </c>
      <c r="AU13" s="3" t="s">
        <v>47</v>
      </c>
      <c r="AV13" s="3" t="s">
        <v>46</v>
      </c>
      <c r="AW13" s="3" t="s">
        <v>45</v>
      </c>
      <c r="AX13" s="3" t="s">
        <v>47</v>
      </c>
      <c r="AY13" s="3" t="s">
        <v>47</v>
      </c>
      <c r="AZ13" s="3" t="s">
        <v>46</v>
      </c>
      <c r="BA13" s="3" t="s">
        <v>47</v>
      </c>
    </row>
    <row r="14" spans="1:53" ht="12.75">
      <c r="A14">
        <f t="shared" si="0"/>
        <v>13</v>
      </c>
      <c r="B14" s="2">
        <v>45421.819229340283</v>
      </c>
      <c r="C14" s="2"/>
      <c r="D14" s="3" t="s">
        <v>44</v>
      </c>
      <c r="E14" s="3"/>
      <c r="F14" s="3" t="s">
        <v>60</v>
      </c>
      <c r="G14" s="3"/>
      <c r="H14" s="3" t="s">
        <v>65</v>
      </c>
      <c r="I14" s="3"/>
      <c r="J14" s="3" t="s">
        <v>67</v>
      </c>
      <c r="K14" s="3"/>
      <c r="L14" s="3" t="s">
        <v>71</v>
      </c>
      <c r="M14" s="3"/>
      <c r="N14" s="3" t="s">
        <v>73</v>
      </c>
      <c r="O14" s="6"/>
      <c r="P14" s="3" t="s">
        <v>47</v>
      </c>
      <c r="Q14" s="3" t="s">
        <v>47</v>
      </c>
      <c r="R14" s="3" t="s">
        <v>47</v>
      </c>
      <c r="S14" s="3" t="s">
        <v>47</v>
      </c>
      <c r="T14" s="3" t="s">
        <v>47</v>
      </c>
      <c r="U14" s="3" t="s">
        <v>47</v>
      </c>
      <c r="V14" s="3" t="s">
        <v>47</v>
      </c>
      <c r="W14" s="3" t="s">
        <v>47</v>
      </c>
      <c r="X14" s="3" t="s">
        <v>47</v>
      </c>
      <c r="Y14" s="3" t="s">
        <v>47</v>
      </c>
      <c r="Z14" s="3" t="s">
        <v>47</v>
      </c>
      <c r="AA14" s="3" t="s">
        <v>47</v>
      </c>
      <c r="AB14" s="3" t="s">
        <v>47</v>
      </c>
      <c r="AC14" s="3" t="s">
        <v>47</v>
      </c>
      <c r="AD14" s="3" t="s">
        <v>47</v>
      </c>
      <c r="AE14" s="3" t="s">
        <v>47</v>
      </c>
      <c r="AF14" s="3" t="s">
        <v>47</v>
      </c>
      <c r="AG14" s="3" t="s">
        <v>47</v>
      </c>
      <c r="AH14" s="3" t="s">
        <v>47</v>
      </c>
      <c r="AI14" s="3" t="s">
        <v>47</v>
      </c>
      <c r="AJ14" s="3" t="s">
        <v>47</v>
      </c>
      <c r="AK14" s="3" t="s">
        <v>47</v>
      </c>
      <c r="AL14" s="3" t="s">
        <v>47</v>
      </c>
      <c r="AM14" s="3" t="s">
        <v>47</v>
      </c>
      <c r="AN14" s="6"/>
      <c r="AO14" s="3" t="s">
        <v>46</v>
      </c>
      <c r="AP14" s="3" t="s">
        <v>47</v>
      </c>
      <c r="AQ14" s="3" t="s">
        <v>51</v>
      </c>
      <c r="AR14" s="3" t="s">
        <v>46</v>
      </c>
      <c r="AS14" s="3" t="s">
        <v>47</v>
      </c>
      <c r="AT14" s="3" t="s">
        <v>46</v>
      </c>
      <c r="AU14" s="3" t="s">
        <v>46</v>
      </c>
      <c r="AV14" s="3" t="s">
        <v>46</v>
      </c>
      <c r="AW14" s="3" t="s">
        <v>47</v>
      </c>
      <c r="AX14" s="3" t="s">
        <v>46</v>
      </c>
      <c r="AY14" s="3" t="s">
        <v>46</v>
      </c>
      <c r="AZ14" s="3" t="s">
        <v>46</v>
      </c>
      <c r="BA14" s="3" t="s">
        <v>47</v>
      </c>
    </row>
    <row r="15" spans="1:53" ht="12.75">
      <c r="A15">
        <f t="shared" si="0"/>
        <v>14</v>
      </c>
      <c r="B15" s="2">
        <v>45421.826454675931</v>
      </c>
      <c r="C15" s="2"/>
      <c r="D15" s="3" t="s">
        <v>44</v>
      </c>
      <c r="E15" s="3"/>
      <c r="F15" s="3" t="s">
        <v>50</v>
      </c>
      <c r="G15" s="3"/>
      <c r="H15" s="3" t="s">
        <v>65</v>
      </c>
      <c r="I15" s="3"/>
      <c r="J15" s="3" t="s">
        <v>69</v>
      </c>
      <c r="K15" s="3"/>
      <c r="L15" s="3" t="s">
        <v>72</v>
      </c>
      <c r="M15" s="3"/>
      <c r="N15" s="3" t="s">
        <v>73</v>
      </c>
      <c r="O15" s="6"/>
      <c r="P15" s="3" t="s">
        <v>49</v>
      </c>
      <c r="Q15" s="3" t="s">
        <v>47</v>
      </c>
      <c r="R15" s="3" t="s">
        <v>47</v>
      </c>
      <c r="S15" s="3" t="s">
        <v>45</v>
      </c>
      <c r="T15" s="3" t="s">
        <v>49</v>
      </c>
      <c r="U15" s="3" t="s">
        <v>47</v>
      </c>
      <c r="V15" s="3" t="s">
        <v>47</v>
      </c>
      <c r="W15" s="3" t="s">
        <v>47</v>
      </c>
      <c r="X15" s="3" t="s">
        <v>47</v>
      </c>
      <c r="Y15" s="3" t="s">
        <v>47</v>
      </c>
      <c r="Z15" s="3" t="s">
        <v>47</v>
      </c>
      <c r="AA15" s="3" t="s">
        <v>46</v>
      </c>
      <c r="AB15" s="3" t="s">
        <v>47</v>
      </c>
      <c r="AC15" s="3" t="s">
        <v>47</v>
      </c>
      <c r="AD15" s="3" t="s">
        <v>49</v>
      </c>
      <c r="AE15" s="3" t="s">
        <v>47</v>
      </c>
      <c r="AF15" s="3" t="s">
        <v>47</v>
      </c>
      <c r="AG15" s="3" t="s">
        <v>46</v>
      </c>
      <c r="AH15" s="3" t="s">
        <v>49</v>
      </c>
      <c r="AI15" s="3" t="s">
        <v>47</v>
      </c>
      <c r="AJ15" s="3" t="s">
        <v>45</v>
      </c>
      <c r="AK15" s="3" t="s">
        <v>47</v>
      </c>
      <c r="AL15" s="3" t="s">
        <v>49</v>
      </c>
      <c r="AM15" s="3" t="s">
        <v>49</v>
      </c>
      <c r="AN15" s="6"/>
      <c r="AO15" s="3" t="s">
        <v>46</v>
      </c>
      <c r="AP15" s="3" t="s">
        <v>47</v>
      </c>
      <c r="AQ15" s="3" t="s">
        <v>46</v>
      </c>
      <c r="AR15" s="3" t="s">
        <v>47</v>
      </c>
      <c r="AS15" s="3" t="s">
        <v>46</v>
      </c>
      <c r="AT15" s="3" t="s">
        <v>47</v>
      </c>
      <c r="AU15" s="3" t="s">
        <v>47</v>
      </c>
      <c r="AV15" s="3" t="s">
        <v>47</v>
      </c>
      <c r="AW15" s="3" t="s">
        <v>45</v>
      </c>
      <c r="AX15" s="3" t="s">
        <v>47</v>
      </c>
      <c r="AY15" s="3" t="s">
        <v>49</v>
      </c>
      <c r="AZ15" s="3" t="s">
        <v>47</v>
      </c>
      <c r="BA15" s="3" t="s">
        <v>46</v>
      </c>
    </row>
    <row r="16" spans="1:53" ht="12.75">
      <c r="A16">
        <f t="shared" si="0"/>
        <v>15</v>
      </c>
      <c r="B16" s="2">
        <v>45421.827124490737</v>
      </c>
      <c r="C16" s="2"/>
      <c r="D16" s="3" t="s">
        <v>44</v>
      </c>
      <c r="E16" s="3"/>
      <c r="F16" s="3" t="s">
        <v>50</v>
      </c>
      <c r="G16" s="3"/>
      <c r="H16" s="3" t="s">
        <v>64</v>
      </c>
      <c r="I16" s="3"/>
      <c r="J16" s="3" t="s">
        <v>67</v>
      </c>
      <c r="K16" s="3"/>
      <c r="L16" s="3" t="s">
        <v>71</v>
      </c>
      <c r="M16" s="3"/>
      <c r="N16" s="3" t="s">
        <v>73</v>
      </c>
      <c r="O16" s="6"/>
      <c r="P16" s="3" t="s">
        <v>46</v>
      </c>
      <c r="Q16" s="3" t="s">
        <v>47</v>
      </c>
      <c r="R16" s="3" t="s">
        <v>46</v>
      </c>
      <c r="S16" s="3" t="s">
        <v>45</v>
      </c>
      <c r="T16" s="3" t="s">
        <v>49</v>
      </c>
      <c r="U16" s="3" t="s">
        <v>47</v>
      </c>
      <c r="V16" s="3" t="s">
        <v>47</v>
      </c>
      <c r="W16" s="3" t="s">
        <v>46</v>
      </c>
      <c r="X16" s="3" t="s">
        <v>46</v>
      </c>
      <c r="Y16" s="3" t="s">
        <v>45</v>
      </c>
      <c r="Z16" s="3" t="s">
        <v>47</v>
      </c>
      <c r="AA16" s="3" t="s">
        <v>46</v>
      </c>
      <c r="AB16" s="3" t="s">
        <v>47</v>
      </c>
      <c r="AC16" s="3" t="s">
        <v>46</v>
      </c>
      <c r="AD16" s="3" t="s">
        <v>47</v>
      </c>
      <c r="AE16" s="3" t="s">
        <v>45</v>
      </c>
      <c r="AF16" s="3" t="s">
        <v>47</v>
      </c>
      <c r="AG16" s="3" t="s">
        <v>46</v>
      </c>
      <c r="AH16" s="3" t="s">
        <v>46</v>
      </c>
      <c r="AI16" s="3" t="s">
        <v>47</v>
      </c>
      <c r="AJ16" s="3" t="s">
        <v>46</v>
      </c>
      <c r="AK16" s="3" t="s">
        <v>47</v>
      </c>
      <c r="AL16" s="3" t="s">
        <v>46</v>
      </c>
      <c r="AM16" s="3" t="s">
        <v>47</v>
      </c>
      <c r="AN16" s="6"/>
      <c r="AO16" s="3" t="s">
        <v>46</v>
      </c>
      <c r="AP16" s="3" t="s">
        <v>47</v>
      </c>
      <c r="AQ16" s="3" t="s">
        <v>51</v>
      </c>
      <c r="AR16" s="3" t="s">
        <v>46</v>
      </c>
      <c r="AS16" s="3" t="s">
        <v>47</v>
      </c>
      <c r="AT16" s="3" t="s">
        <v>46</v>
      </c>
      <c r="AU16" s="3" t="s">
        <v>46</v>
      </c>
      <c r="AV16" s="3" t="s">
        <v>46</v>
      </c>
      <c r="AW16" s="3" t="s">
        <v>47</v>
      </c>
      <c r="AX16" s="3" t="s">
        <v>46</v>
      </c>
      <c r="AY16" s="3" t="s">
        <v>46</v>
      </c>
      <c r="AZ16" s="3" t="s">
        <v>46</v>
      </c>
      <c r="BA16" s="3" t="s">
        <v>46</v>
      </c>
    </row>
    <row r="17" spans="1:53" ht="12.75">
      <c r="A17">
        <f t="shared" si="0"/>
        <v>16</v>
      </c>
      <c r="B17" s="2">
        <v>45421.828263414354</v>
      </c>
      <c r="C17" s="2"/>
      <c r="D17" s="3" t="s">
        <v>44</v>
      </c>
      <c r="E17" s="3"/>
      <c r="F17" s="3" t="s">
        <v>50</v>
      </c>
      <c r="G17" s="3"/>
      <c r="H17" s="3" t="s">
        <v>65</v>
      </c>
      <c r="I17" s="3"/>
      <c r="J17" s="3" t="s">
        <v>69</v>
      </c>
      <c r="K17" s="3"/>
      <c r="L17" s="3" t="s">
        <v>72</v>
      </c>
      <c r="M17" s="3"/>
      <c r="N17" s="3" t="s">
        <v>73</v>
      </c>
      <c r="O17" s="6"/>
      <c r="P17" s="3" t="s">
        <v>47</v>
      </c>
      <c r="Q17" s="3" t="s">
        <v>46</v>
      </c>
      <c r="R17" s="3" t="s">
        <v>47</v>
      </c>
      <c r="S17" s="3" t="s">
        <v>47</v>
      </c>
      <c r="T17" s="3" t="s">
        <v>46</v>
      </c>
      <c r="U17" s="3" t="s">
        <v>46</v>
      </c>
      <c r="V17" s="3" t="s">
        <v>46</v>
      </c>
      <c r="W17" s="3" t="s">
        <v>47</v>
      </c>
      <c r="X17" s="3" t="s">
        <v>47</v>
      </c>
      <c r="Y17" s="3" t="s">
        <v>51</v>
      </c>
      <c r="Z17" s="3" t="s">
        <v>46</v>
      </c>
      <c r="AA17" s="3" t="s">
        <v>46</v>
      </c>
      <c r="AB17" s="3" t="s">
        <v>49</v>
      </c>
      <c r="AC17" s="3" t="s">
        <v>47</v>
      </c>
      <c r="AD17" s="3" t="s">
        <v>46</v>
      </c>
      <c r="AE17" s="3" t="s">
        <v>49</v>
      </c>
      <c r="AF17" s="3" t="s">
        <v>51</v>
      </c>
      <c r="AG17" s="3" t="s">
        <v>51</v>
      </c>
      <c r="AH17" s="3" t="s">
        <v>51</v>
      </c>
      <c r="AI17" s="3" t="s">
        <v>51</v>
      </c>
      <c r="AJ17" s="3" t="s">
        <v>46</v>
      </c>
      <c r="AK17" s="3" t="s">
        <v>45</v>
      </c>
      <c r="AL17" s="3" t="s">
        <v>46</v>
      </c>
      <c r="AM17" s="3" t="s">
        <v>46</v>
      </c>
      <c r="AN17" s="6"/>
      <c r="AO17" s="3" t="s">
        <v>46</v>
      </c>
      <c r="AP17" s="3" t="s">
        <v>46</v>
      </c>
      <c r="AQ17" s="3" t="s">
        <v>51</v>
      </c>
      <c r="AR17" s="3" t="s">
        <v>46</v>
      </c>
      <c r="AS17" s="3" t="s">
        <v>46</v>
      </c>
      <c r="AT17" s="3" t="s">
        <v>46</v>
      </c>
      <c r="AU17" s="3" t="s">
        <v>45</v>
      </c>
      <c r="AV17" s="3" t="s">
        <v>46</v>
      </c>
      <c r="AW17" s="3" t="s">
        <v>51</v>
      </c>
      <c r="AX17" s="3" t="s">
        <v>46</v>
      </c>
      <c r="AY17" s="3" t="s">
        <v>46</v>
      </c>
      <c r="AZ17" s="3" t="s">
        <v>51</v>
      </c>
      <c r="BA17" s="3" t="s">
        <v>51</v>
      </c>
    </row>
    <row r="18" spans="1:53" ht="12.75">
      <c r="A18">
        <f t="shared" si="0"/>
        <v>17</v>
      </c>
      <c r="B18" s="2">
        <v>45421.83079206018</v>
      </c>
      <c r="C18" s="2"/>
      <c r="D18" s="3" t="s">
        <v>44</v>
      </c>
      <c r="E18" s="3"/>
      <c r="F18" s="3" t="s">
        <v>50</v>
      </c>
      <c r="G18" s="3"/>
      <c r="H18" s="3" t="s">
        <v>65</v>
      </c>
      <c r="I18" s="3"/>
      <c r="J18" s="3" t="s">
        <v>69</v>
      </c>
      <c r="K18" s="3"/>
      <c r="L18" s="3" t="s">
        <v>72</v>
      </c>
      <c r="M18" s="3"/>
      <c r="N18" s="3" t="s">
        <v>56</v>
      </c>
      <c r="O18" s="6"/>
      <c r="P18" s="3" t="s">
        <v>49</v>
      </c>
      <c r="Q18" s="3" t="s">
        <v>47</v>
      </c>
      <c r="R18" s="3" t="s">
        <v>47</v>
      </c>
      <c r="S18" s="3" t="s">
        <v>49</v>
      </c>
      <c r="T18" s="3" t="s">
        <v>49</v>
      </c>
      <c r="U18" s="3" t="s">
        <v>47</v>
      </c>
      <c r="V18" s="3" t="s">
        <v>49</v>
      </c>
      <c r="W18" s="3" t="s">
        <v>49</v>
      </c>
      <c r="X18" s="3" t="s">
        <v>49</v>
      </c>
      <c r="Y18" s="3" t="s">
        <v>45</v>
      </c>
      <c r="Z18" s="3" t="s">
        <v>49</v>
      </c>
      <c r="AA18" s="3" t="s">
        <v>49</v>
      </c>
      <c r="AB18" s="3" t="s">
        <v>49</v>
      </c>
      <c r="AC18" s="3" t="s">
        <v>49</v>
      </c>
      <c r="AD18" s="3" t="s">
        <v>49</v>
      </c>
      <c r="AE18" s="3" t="s">
        <v>49</v>
      </c>
      <c r="AF18" s="3" t="s">
        <v>49</v>
      </c>
      <c r="AG18" s="3" t="s">
        <v>47</v>
      </c>
      <c r="AH18" s="3" t="s">
        <v>47</v>
      </c>
      <c r="AI18" s="3" t="s">
        <v>47</v>
      </c>
      <c r="AJ18" s="3" t="s">
        <v>47</v>
      </c>
      <c r="AK18" s="3" t="s">
        <v>47</v>
      </c>
      <c r="AL18" s="3" t="s">
        <v>49</v>
      </c>
      <c r="AM18" s="3" t="s">
        <v>49</v>
      </c>
      <c r="AN18" s="6"/>
      <c r="AO18" s="3" t="s">
        <v>46</v>
      </c>
      <c r="AP18" s="3" t="s">
        <v>49</v>
      </c>
      <c r="AQ18" s="3" t="s">
        <v>51</v>
      </c>
      <c r="AR18" s="3" t="s">
        <v>47</v>
      </c>
      <c r="AS18" s="3" t="s">
        <v>49</v>
      </c>
      <c r="AT18" s="3" t="s">
        <v>47</v>
      </c>
      <c r="AU18" s="3" t="s">
        <v>45</v>
      </c>
      <c r="AV18" s="3" t="s">
        <v>45</v>
      </c>
      <c r="AW18" s="3" t="s">
        <v>47</v>
      </c>
      <c r="AX18" s="3" t="s">
        <v>49</v>
      </c>
      <c r="AY18" s="3" t="s">
        <v>49</v>
      </c>
      <c r="AZ18" s="3" t="s">
        <v>46</v>
      </c>
      <c r="BA18" s="3" t="s">
        <v>49</v>
      </c>
    </row>
    <row r="19" spans="1:53" ht="12.75">
      <c r="A19">
        <f t="shared" si="0"/>
        <v>18</v>
      </c>
      <c r="B19" s="2">
        <v>45421.836178414349</v>
      </c>
      <c r="C19" s="2"/>
      <c r="D19" s="3" t="s">
        <v>44</v>
      </c>
      <c r="E19" s="3"/>
      <c r="F19" s="3" t="s">
        <v>52</v>
      </c>
      <c r="G19" s="3"/>
      <c r="H19" s="3" t="s">
        <v>65</v>
      </c>
      <c r="I19" s="3"/>
      <c r="J19" s="3" t="s">
        <v>69</v>
      </c>
      <c r="K19" s="3"/>
      <c r="L19" s="3" t="s">
        <v>72</v>
      </c>
      <c r="M19" s="3"/>
      <c r="N19" s="3" t="s">
        <v>73</v>
      </c>
      <c r="O19" s="6"/>
      <c r="P19" s="3" t="s">
        <v>47</v>
      </c>
      <c r="Q19" s="3" t="s">
        <v>47</v>
      </c>
      <c r="R19" s="3" t="s">
        <v>47</v>
      </c>
      <c r="S19" s="3" t="s">
        <v>49</v>
      </c>
      <c r="T19" s="3" t="s">
        <v>49</v>
      </c>
      <c r="U19" s="3" t="s">
        <v>49</v>
      </c>
      <c r="V19" s="3" t="s">
        <v>49</v>
      </c>
      <c r="W19" s="3" t="s">
        <v>49</v>
      </c>
      <c r="X19" s="3" t="s">
        <v>47</v>
      </c>
      <c r="Y19" s="3" t="s">
        <v>49</v>
      </c>
      <c r="Z19" s="3" t="s">
        <v>49</v>
      </c>
      <c r="AA19" s="3" t="s">
        <v>49</v>
      </c>
      <c r="AB19" s="3" t="s">
        <v>49</v>
      </c>
      <c r="AC19" s="3" t="s">
        <v>49</v>
      </c>
      <c r="AD19" s="3" t="s">
        <v>49</v>
      </c>
      <c r="AE19" s="3" t="s">
        <v>47</v>
      </c>
      <c r="AF19" s="3" t="s">
        <v>51</v>
      </c>
      <c r="AG19" s="3" t="s">
        <v>49</v>
      </c>
      <c r="AH19" s="3" t="s">
        <v>49</v>
      </c>
      <c r="AI19" s="3" t="s">
        <v>47</v>
      </c>
      <c r="AJ19" s="3" t="s">
        <v>49</v>
      </c>
      <c r="AK19" s="3" t="s">
        <v>47</v>
      </c>
      <c r="AL19" s="3" t="s">
        <v>47</v>
      </c>
      <c r="AM19" s="3" t="s">
        <v>47</v>
      </c>
      <c r="AN19" s="6"/>
      <c r="AO19" s="3" t="s">
        <v>47</v>
      </c>
      <c r="AP19" s="3" t="s">
        <v>47</v>
      </c>
      <c r="AQ19" s="3" t="s">
        <v>46</v>
      </c>
      <c r="AR19" s="3" t="s">
        <v>47</v>
      </c>
      <c r="AS19" s="3" t="s">
        <v>47</v>
      </c>
      <c r="AT19" s="3" t="s">
        <v>47</v>
      </c>
      <c r="AU19" s="3" t="s">
        <v>47</v>
      </c>
      <c r="AV19" s="3" t="s">
        <v>47</v>
      </c>
      <c r="AW19" s="3" t="s">
        <v>47</v>
      </c>
      <c r="AX19" s="3" t="s">
        <v>47</v>
      </c>
      <c r="AY19" s="3" t="s">
        <v>47</v>
      </c>
      <c r="AZ19" s="3" t="s">
        <v>47</v>
      </c>
      <c r="BA19" s="3" t="s">
        <v>47</v>
      </c>
    </row>
    <row r="20" spans="1:53" ht="12.75">
      <c r="A20">
        <f t="shared" si="0"/>
        <v>19</v>
      </c>
      <c r="B20" s="2">
        <v>45421.839114155096</v>
      </c>
      <c r="C20" s="2"/>
      <c r="D20" s="3" t="s">
        <v>55</v>
      </c>
      <c r="E20" s="3"/>
      <c r="F20" s="3" t="s">
        <v>52</v>
      </c>
      <c r="G20" s="3"/>
      <c r="H20" s="3" t="s">
        <v>65</v>
      </c>
      <c r="I20" s="3"/>
      <c r="J20" s="3" t="s">
        <v>69</v>
      </c>
      <c r="K20" s="3"/>
      <c r="L20" s="3" t="s">
        <v>72</v>
      </c>
      <c r="M20" s="3"/>
      <c r="N20" s="3" t="s">
        <v>73</v>
      </c>
      <c r="O20" s="6"/>
      <c r="P20" s="3" t="s">
        <v>45</v>
      </c>
      <c r="Q20" s="3" t="s">
        <v>46</v>
      </c>
      <c r="R20" s="3" t="s">
        <v>46</v>
      </c>
      <c r="S20" s="3" t="s">
        <v>45</v>
      </c>
      <c r="T20" s="3" t="s">
        <v>49</v>
      </c>
      <c r="U20" s="3" t="s">
        <v>47</v>
      </c>
      <c r="V20" s="3" t="s">
        <v>49</v>
      </c>
      <c r="W20" s="3" t="s">
        <v>49</v>
      </c>
      <c r="X20" s="3" t="s">
        <v>47</v>
      </c>
      <c r="Y20" s="3" t="s">
        <v>45</v>
      </c>
      <c r="Z20" s="3" t="s">
        <v>45</v>
      </c>
      <c r="AA20" s="3" t="s">
        <v>46</v>
      </c>
      <c r="AB20" s="3" t="s">
        <v>47</v>
      </c>
      <c r="AC20" s="3" t="s">
        <v>47</v>
      </c>
      <c r="AD20" s="3" t="s">
        <v>47</v>
      </c>
      <c r="AE20" s="3" t="s">
        <v>47</v>
      </c>
      <c r="AF20" s="3" t="s">
        <v>46</v>
      </c>
      <c r="AG20" s="3" t="s">
        <v>45</v>
      </c>
      <c r="AH20" s="3" t="s">
        <v>47</v>
      </c>
      <c r="AI20" s="3" t="s">
        <v>45</v>
      </c>
      <c r="AJ20" s="3" t="s">
        <v>46</v>
      </c>
      <c r="AK20" s="3" t="s">
        <v>51</v>
      </c>
      <c r="AL20" s="3" t="s">
        <v>51</v>
      </c>
      <c r="AM20" s="3" t="s">
        <v>45</v>
      </c>
      <c r="AN20" s="6"/>
      <c r="AO20" s="3" t="s">
        <v>46</v>
      </c>
      <c r="AP20" s="3" t="s">
        <v>47</v>
      </c>
      <c r="AQ20" s="3" t="s">
        <v>46</v>
      </c>
      <c r="AR20" s="3" t="s">
        <v>45</v>
      </c>
      <c r="AS20" s="3" t="s">
        <v>47</v>
      </c>
      <c r="AT20" s="3" t="s">
        <v>45</v>
      </c>
      <c r="AU20" s="3" t="s">
        <v>46</v>
      </c>
      <c r="AV20" s="3" t="s">
        <v>45</v>
      </c>
      <c r="AW20" s="3" t="s">
        <v>45</v>
      </c>
      <c r="AX20" s="3" t="s">
        <v>49</v>
      </c>
      <c r="AY20" s="3" t="s">
        <v>47</v>
      </c>
      <c r="AZ20" s="3" t="s">
        <v>45</v>
      </c>
      <c r="BA20" s="3" t="s">
        <v>47</v>
      </c>
    </row>
    <row r="21" spans="1:53" ht="12.75">
      <c r="A21">
        <f t="shared" si="0"/>
        <v>20</v>
      </c>
      <c r="B21" s="2">
        <v>45421.846437037035</v>
      </c>
      <c r="C21" s="2"/>
      <c r="D21" s="3" t="s">
        <v>44</v>
      </c>
      <c r="E21" s="3"/>
      <c r="F21" s="3" t="s">
        <v>60</v>
      </c>
      <c r="G21" s="3"/>
      <c r="H21" s="3" t="s">
        <v>65</v>
      </c>
      <c r="I21" s="3"/>
      <c r="J21" s="3" t="s">
        <v>69</v>
      </c>
      <c r="K21" s="3"/>
      <c r="L21" s="3" t="s">
        <v>71</v>
      </c>
      <c r="M21" s="3"/>
      <c r="N21" s="3" t="s">
        <v>73</v>
      </c>
      <c r="O21" s="6"/>
      <c r="P21" s="3" t="s">
        <v>46</v>
      </c>
      <c r="Q21" s="3" t="s">
        <v>45</v>
      </c>
      <c r="R21" s="3" t="s">
        <v>47</v>
      </c>
      <c r="S21" s="3" t="s">
        <v>46</v>
      </c>
      <c r="T21" s="3" t="s">
        <v>46</v>
      </c>
      <c r="U21" s="3" t="s">
        <v>45</v>
      </c>
      <c r="V21" s="3" t="s">
        <v>47</v>
      </c>
      <c r="W21" s="3" t="s">
        <v>47</v>
      </c>
      <c r="X21" s="3" t="s">
        <v>49</v>
      </c>
      <c r="Y21" s="3" t="s">
        <v>46</v>
      </c>
      <c r="Z21" s="3" t="s">
        <v>46</v>
      </c>
      <c r="AA21" s="3" t="s">
        <v>47</v>
      </c>
      <c r="AB21" s="3" t="s">
        <v>49</v>
      </c>
      <c r="AC21" s="3" t="s">
        <v>47</v>
      </c>
      <c r="AD21" s="3" t="s">
        <v>47</v>
      </c>
      <c r="AE21" s="3" t="s">
        <v>47</v>
      </c>
      <c r="AF21" s="3" t="s">
        <v>45</v>
      </c>
      <c r="AG21" s="3" t="s">
        <v>46</v>
      </c>
      <c r="AH21" s="3" t="s">
        <v>46</v>
      </c>
      <c r="AI21" s="3" t="s">
        <v>46</v>
      </c>
      <c r="AJ21" s="3" t="s">
        <v>47</v>
      </c>
      <c r="AK21" s="3" t="s">
        <v>45</v>
      </c>
      <c r="AL21" s="3" t="s">
        <v>46</v>
      </c>
      <c r="AM21" s="3" t="s">
        <v>45</v>
      </c>
      <c r="AN21" s="6"/>
      <c r="AO21" s="3" t="s">
        <v>46</v>
      </c>
      <c r="AP21" s="3" t="s">
        <v>46</v>
      </c>
      <c r="AQ21" s="3" t="s">
        <v>51</v>
      </c>
      <c r="AR21" s="3" t="s">
        <v>51</v>
      </c>
      <c r="AS21" s="3" t="s">
        <v>46</v>
      </c>
      <c r="AT21" s="3" t="s">
        <v>46</v>
      </c>
      <c r="AU21" s="3" t="s">
        <v>51</v>
      </c>
      <c r="AV21" s="3" t="s">
        <v>46</v>
      </c>
      <c r="AW21" s="3" t="s">
        <v>45</v>
      </c>
      <c r="AX21" s="3" t="s">
        <v>45</v>
      </c>
      <c r="AY21" s="3" t="s">
        <v>46</v>
      </c>
      <c r="AZ21" s="3" t="s">
        <v>51</v>
      </c>
      <c r="BA21" s="3" t="s">
        <v>51</v>
      </c>
    </row>
    <row r="22" spans="1:53" ht="12.75">
      <c r="A22">
        <f t="shared" si="0"/>
        <v>21</v>
      </c>
      <c r="B22" s="2">
        <v>45421.846499513893</v>
      </c>
      <c r="C22" s="2"/>
      <c r="D22" s="3" t="s">
        <v>44</v>
      </c>
      <c r="E22" s="3"/>
      <c r="F22" s="3" t="s">
        <v>53</v>
      </c>
      <c r="G22" s="3"/>
      <c r="H22" s="3" t="s">
        <v>65</v>
      </c>
      <c r="I22" s="3"/>
      <c r="J22" s="3" t="s">
        <v>69</v>
      </c>
      <c r="K22" s="3"/>
      <c r="L22" s="3" t="s">
        <v>72</v>
      </c>
      <c r="M22" s="3"/>
      <c r="N22" s="3" t="s">
        <v>56</v>
      </c>
      <c r="O22" s="6"/>
      <c r="P22" s="3" t="s">
        <v>47</v>
      </c>
      <c r="Q22" s="3" t="s">
        <v>47</v>
      </c>
      <c r="R22" s="3" t="s">
        <v>47</v>
      </c>
      <c r="S22" s="3" t="s">
        <v>47</v>
      </c>
      <c r="T22" s="3" t="s">
        <v>47</v>
      </c>
      <c r="U22" s="3" t="s">
        <v>47</v>
      </c>
      <c r="V22" s="3" t="s">
        <v>47</v>
      </c>
      <c r="W22" s="3" t="s">
        <v>47</v>
      </c>
      <c r="X22" s="3" t="s">
        <v>47</v>
      </c>
      <c r="Y22" s="3" t="s">
        <v>47</v>
      </c>
      <c r="Z22" s="3" t="s">
        <v>47</v>
      </c>
      <c r="AA22" s="3" t="s">
        <v>49</v>
      </c>
      <c r="AB22" s="3" t="s">
        <v>49</v>
      </c>
      <c r="AC22" s="3" t="s">
        <v>47</v>
      </c>
      <c r="AD22" s="3" t="s">
        <v>47</v>
      </c>
      <c r="AE22" s="3" t="s">
        <v>49</v>
      </c>
      <c r="AF22" s="3" t="s">
        <v>47</v>
      </c>
      <c r="AG22" s="3" t="s">
        <v>49</v>
      </c>
      <c r="AH22" s="3" t="s">
        <v>45</v>
      </c>
      <c r="AI22" s="3" t="s">
        <v>47</v>
      </c>
      <c r="AJ22" s="3" t="s">
        <v>49</v>
      </c>
      <c r="AK22" s="3" t="s">
        <v>49</v>
      </c>
      <c r="AL22" s="3" t="s">
        <v>47</v>
      </c>
      <c r="AM22" s="3" t="s">
        <v>49</v>
      </c>
      <c r="AN22" s="6"/>
      <c r="AO22" s="3" t="s">
        <v>45</v>
      </c>
      <c r="AP22" s="3" t="s">
        <v>47</v>
      </c>
      <c r="AQ22" s="3" t="s">
        <v>46</v>
      </c>
      <c r="AR22" s="3" t="s">
        <v>47</v>
      </c>
      <c r="AS22" s="3" t="s">
        <v>45</v>
      </c>
      <c r="AT22" s="3" t="s">
        <v>47</v>
      </c>
      <c r="AU22" s="3" t="s">
        <v>47</v>
      </c>
      <c r="AV22" s="3" t="s">
        <v>47</v>
      </c>
      <c r="AW22" s="3" t="s">
        <v>45</v>
      </c>
      <c r="AX22" s="3" t="s">
        <v>46</v>
      </c>
      <c r="AY22" s="3" t="s">
        <v>49</v>
      </c>
      <c r="AZ22" s="3" t="s">
        <v>46</v>
      </c>
      <c r="BA22" s="3" t="s">
        <v>47</v>
      </c>
    </row>
    <row r="23" spans="1:53" ht="12.75">
      <c r="A23">
        <f t="shared" si="0"/>
        <v>22</v>
      </c>
      <c r="B23" s="2">
        <v>45421.850697731483</v>
      </c>
      <c r="C23" s="2"/>
      <c r="D23" s="3" t="s">
        <v>44</v>
      </c>
      <c r="E23" s="3"/>
      <c r="F23" s="3" t="s">
        <v>57</v>
      </c>
      <c r="G23" s="3"/>
      <c r="H23" s="3" t="s">
        <v>65</v>
      </c>
      <c r="I23" s="3"/>
      <c r="J23" s="3" t="s">
        <v>69</v>
      </c>
      <c r="K23" s="3"/>
      <c r="L23" s="3" t="s">
        <v>72</v>
      </c>
      <c r="M23" s="3"/>
      <c r="N23" s="3" t="s">
        <v>73</v>
      </c>
      <c r="O23" s="6"/>
      <c r="P23" s="3" t="s">
        <v>47</v>
      </c>
      <c r="Q23" s="3" t="s">
        <v>47</v>
      </c>
      <c r="R23" s="3" t="s">
        <v>45</v>
      </c>
      <c r="S23" s="3" t="s">
        <v>45</v>
      </c>
      <c r="T23" s="3" t="s">
        <v>49</v>
      </c>
      <c r="U23" s="3" t="s">
        <v>47</v>
      </c>
      <c r="V23" s="3" t="s">
        <v>45</v>
      </c>
      <c r="W23" s="3" t="s">
        <v>47</v>
      </c>
      <c r="X23" s="3" t="s">
        <v>46</v>
      </c>
      <c r="Y23" s="3" t="s">
        <v>46</v>
      </c>
      <c r="Z23" s="3" t="s">
        <v>45</v>
      </c>
      <c r="AA23" s="3" t="s">
        <v>45</v>
      </c>
      <c r="AB23" s="3" t="s">
        <v>49</v>
      </c>
      <c r="AC23" s="3" t="s">
        <v>47</v>
      </c>
      <c r="AD23" s="3" t="s">
        <v>49</v>
      </c>
      <c r="AE23" s="3" t="s">
        <v>49</v>
      </c>
      <c r="AF23" s="3" t="s">
        <v>49</v>
      </c>
      <c r="AG23" s="3" t="s">
        <v>46</v>
      </c>
      <c r="AH23" s="3" t="s">
        <v>47</v>
      </c>
      <c r="AI23" s="3" t="s">
        <v>45</v>
      </c>
      <c r="AJ23" s="3" t="s">
        <v>46</v>
      </c>
      <c r="AK23" s="3" t="s">
        <v>46</v>
      </c>
      <c r="AL23" s="3" t="s">
        <v>46</v>
      </c>
      <c r="AM23" s="3" t="s">
        <v>45</v>
      </c>
      <c r="AN23" s="6"/>
      <c r="AO23" s="3" t="s">
        <v>45</v>
      </c>
      <c r="AP23" s="3" t="s">
        <v>46</v>
      </c>
      <c r="AQ23" s="3" t="s">
        <v>46</v>
      </c>
      <c r="AR23" s="3" t="s">
        <v>45</v>
      </c>
      <c r="AS23" s="3" t="s">
        <v>45</v>
      </c>
      <c r="AT23" s="3" t="s">
        <v>45</v>
      </c>
      <c r="AU23" s="3" t="s">
        <v>46</v>
      </c>
      <c r="AV23" s="3" t="s">
        <v>47</v>
      </c>
      <c r="AW23" s="3" t="s">
        <v>47</v>
      </c>
      <c r="AX23" s="3" t="s">
        <v>47</v>
      </c>
      <c r="AY23" s="3" t="s">
        <v>47</v>
      </c>
      <c r="AZ23" s="3" t="s">
        <v>47</v>
      </c>
      <c r="BA23" s="3" t="s">
        <v>47</v>
      </c>
    </row>
    <row r="24" spans="1:53" ht="12.75">
      <c r="A24">
        <f t="shared" si="0"/>
        <v>23</v>
      </c>
      <c r="B24" s="2">
        <v>45421.853711655094</v>
      </c>
      <c r="C24" s="2"/>
      <c r="D24" s="3" t="s">
        <v>44</v>
      </c>
      <c r="E24" s="3"/>
      <c r="F24" s="3" t="s">
        <v>50</v>
      </c>
      <c r="G24" s="3"/>
      <c r="H24" s="3" t="s">
        <v>65</v>
      </c>
      <c r="I24" s="3"/>
      <c r="J24" s="3" t="s">
        <v>69</v>
      </c>
      <c r="K24" s="3"/>
      <c r="L24" s="3" t="s">
        <v>72</v>
      </c>
      <c r="M24" s="3"/>
      <c r="N24" s="3" t="s">
        <v>73</v>
      </c>
      <c r="O24" s="6"/>
      <c r="P24" s="3" t="s">
        <v>45</v>
      </c>
      <c r="Q24" s="3" t="s">
        <v>46</v>
      </c>
      <c r="R24" s="3" t="s">
        <v>45</v>
      </c>
      <c r="S24" s="3" t="s">
        <v>47</v>
      </c>
      <c r="T24" s="3" t="s">
        <v>47</v>
      </c>
      <c r="U24" s="3" t="s">
        <v>46</v>
      </c>
      <c r="V24" s="3" t="s">
        <v>45</v>
      </c>
      <c r="W24" s="3" t="s">
        <v>47</v>
      </c>
      <c r="X24" s="3" t="s">
        <v>46</v>
      </c>
      <c r="Y24" s="3" t="s">
        <v>47</v>
      </c>
      <c r="Z24" s="3" t="s">
        <v>47</v>
      </c>
      <c r="AA24" s="3" t="s">
        <v>46</v>
      </c>
      <c r="AB24" s="3" t="s">
        <v>47</v>
      </c>
      <c r="AC24" s="3" t="s">
        <v>47</v>
      </c>
      <c r="AD24" s="3" t="s">
        <v>47</v>
      </c>
      <c r="AE24" s="3" t="s">
        <v>47</v>
      </c>
      <c r="AF24" s="3" t="s">
        <v>45</v>
      </c>
      <c r="AG24" s="3" t="s">
        <v>45</v>
      </c>
      <c r="AH24" s="3" t="s">
        <v>45</v>
      </c>
      <c r="AI24" s="3" t="s">
        <v>45</v>
      </c>
      <c r="AJ24" s="3" t="s">
        <v>46</v>
      </c>
      <c r="AK24" s="3" t="s">
        <v>46</v>
      </c>
      <c r="AL24" s="3" t="s">
        <v>45</v>
      </c>
      <c r="AM24" s="3" t="s">
        <v>47</v>
      </c>
      <c r="AN24" s="6"/>
      <c r="AO24" s="3" t="s">
        <v>51</v>
      </c>
      <c r="AP24" s="3" t="s">
        <v>45</v>
      </c>
      <c r="AQ24" s="3" t="s">
        <v>46</v>
      </c>
      <c r="AR24" s="3" t="s">
        <v>46</v>
      </c>
      <c r="AS24" s="3" t="s">
        <v>45</v>
      </c>
      <c r="AT24" s="3" t="s">
        <v>47</v>
      </c>
      <c r="AU24" s="3" t="s">
        <v>45</v>
      </c>
      <c r="AV24" s="3" t="s">
        <v>45</v>
      </c>
      <c r="AW24" s="3" t="s">
        <v>45</v>
      </c>
      <c r="AX24" s="3" t="s">
        <v>45</v>
      </c>
      <c r="AY24" s="3" t="s">
        <v>45</v>
      </c>
      <c r="AZ24" s="3" t="s">
        <v>46</v>
      </c>
      <c r="BA24" s="3" t="s">
        <v>46</v>
      </c>
    </row>
    <row r="25" spans="1:53" ht="12.75">
      <c r="A25">
        <f t="shared" si="0"/>
        <v>24</v>
      </c>
      <c r="B25" s="2">
        <v>45421.855973460653</v>
      </c>
      <c r="C25" s="2"/>
      <c r="D25" s="3" t="s">
        <v>44</v>
      </c>
      <c r="E25" s="3"/>
      <c r="F25" s="3" t="s">
        <v>60</v>
      </c>
      <c r="G25" s="3"/>
      <c r="H25" s="3" t="s">
        <v>65</v>
      </c>
      <c r="I25" s="3"/>
      <c r="J25" s="3" t="s">
        <v>67</v>
      </c>
      <c r="K25" s="3"/>
      <c r="L25" s="3" t="s">
        <v>71</v>
      </c>
      <c r="M25" s="3"/>
      <c r="N25" s="3" t="s">
        <v>58</v>
      </c>
      <c r="O25" s="6"/>
      <c r="P25" s="3" t="s">
        <v>47</v>
      </c>
      <c r="Q25" s="3" t="s">
        <v>47</v>
      </c>
      <c r="R25" s="3" t="s">
        <v>45</v>
      </c>
      <c r="S25" s="3" t="s">
        <v>45</v>
      </c>
      <c r="T25" s="3" t="s">
        <v>47</v>
      </c>
      <c r="U25" s="3" t="s">
        <v>47</v>
      </c>
      <c r="V25" s="3" t="s">
        <v>47</v>
      </c>
      <c r="W25" s="3" t="s">
        <v>47</v>
      </c>
      <c r="X25" s="3" t="s">
        <v>47</v>
      </c>
      <c r="Y25" s="3" t="s">
        <v>45</v>
      </c>
      <c r="Z25" s="3" t="s">
        <v>45</v>
      </c>
      <c r="AA25" s="3" t="s">
        <v>47</v>
      </c>
      <c r="AB25" s="3" t="s">
        <v>45</v>
      </c>
      <c r="AC25" s="3" t="s">
        <v>45</v>
      </c>
      <c r="AD25" s="3" t="s">
        <v>47</v>
      </c>
      <c r="AE25" s="3" t="s">
        <v>45</v>
      </c>
      <c r="AF25" s="3" t="s">
        <v>45</v>
      </c>
      <c r="AG25" s="3" t="s">
        <v>45</v>
      </c>
      <c r="AH25" s="3" t="s">
        <v>46</v>
      </c>
      <c r="AI25" s="3" t="s">
        <v>45</v>
      </c>
      <c r="AJ25" s="3" t="s">
        <v>45</v>
      </c>
      <c r="AK25" s="3" t="s">
        <v>46</v>
      </c>
      <c r="AL25" s="3" t="s">
        <v>46</v>
      </c>
      <c r="AM25" s="3" t="s">
        <v>45</v>
      </c>
      <c r="AN25" s="6"/>
      <c r="AO25" s="3" t="s">
        <v>45</v>
      </c>
      <c r="AP25" s="3" t="s">
        <v>47</v>
      </c>
      <c r="AQ25" s="3" t="s">
        <v>46</v>
      </c>
      <c r="AR25" s="3" t="s">
        <v>45</v>
      </c>
      <c r="AS25" s="3" t="s">
        <v>47</v>
      </c>
      <c r="AT25" s="3" t="s">
        <v>46</v>
      </c>
      <c r="AU25" s="3" t="s">
        <v>46</v>
      </c>
      <c r="AV25" s="3" t="s">
        <v>45</v>
      </c>
      <c r="AW25" s="3" t="s">
        <v>46</v>
      </c>
      <c r="AX25" s="3" t="s">
        <v>47</v>
      </c>
      <c r="AY25" s="3" t="s">
        <v>47</v>
      </c>
      <c r="AZ25" s="3" t="s">
        <v>46</v>
      </c>
      <c r="BA25" s="3" t="s">
        <v>45</v>
      </c>
    </row>
    <row r="26" spans="1:53" ht="12.75">
      <c r="A26">
        <f t="shared" si="0"/>
        <v>25</v>
      </c>
      <c r="B26" s="2">
        <v>45421.857215543976</v>
      </c>
      <c r="C26" s="2"/>
      <c r="D26" s="3" t="s">
        <v>44</v>
      </c>
      <c r="E26" s="3"/>
      <c r="F26" s="3" t="s">
        <v>52</v>
      </c>
      <c r="G26" s="3"/>
      <c r="H26" s="3" t="s">
        <v>65</v>
      </c>
      <c r="I26" s="3"/>
      <c r="J26" s="3" t="s">
        <v>69</v>
      </c>
      <c r="K26" s="3"/>
      <c r="L26" s="3" t="s">
        <v>72</v>
      </c>
      <c r="M26" s="3"/>
      <c r="N26" s="3" t="s">
        <v>73</v>
      </c>
      <c r="O26" s="6"/>
      <c r="P26" s="3" t="s">
        <v>45</v>
      </c>
      <c r="Q26" s="3" t="s">
        <v>45</v>
      </c>
      <c r="R26" s="3" t="s">
        <v>45</v>
      </c>
      <c r="S26" s="3" t="s">
        <v>45</v>
      </c>
      <c r="T26" s="3" t="s">
        <v>47</v>
      </c>
      <c r="U26" s="3" t="s">
        <v>49</v>
      </c>
      <c r="V26" s="3" t="s">
        <v>49</v>
      </c>
      <c r="W26" s="3" t="s">
        <v>49</v>
      </c>
      <c r="X26" s="3" t="s">
        <v>49</v>
      </c>
      <c r="Y26" s="3" t="s">
        <v>46</v>
      </c>
      <c r="Z26" s="3" t="s">
        <v>49</v>
      </c>
      <c r="AA26" s="3" t="s">
        <v>47</v>
      </c>
      <c r="AB26" s="3" t="s">
        <v>49</v>
      </c>
      <c r="AC26" s="3" t="s">
        <v>47</v>
      </c>
      <c r="AD26" s="3" t="s">
        <v>47</v>
      </c>
      <c r="AE26" s="3" t="s">
        <v>47</v>
      </c>
      <c r="AF26" s="3" t="s">
        <v>47</v>
      </c>
      <c r="AG26" s="3" t="s">
        <v>47</v>
      </c>
      <c r="AH26" s="3" t="s">
        <v>47</v>
      </c>
      <c r="AI26" s="3" t="s">
        <v>47</v>
      </c>
      <c r="AJ26" s="3" t="s">
        <v>47</v>
      </c>
      <c r="AK26" s="3" t="s">
        <v>47</v>
      </c>
      <c r="AL26" s="3" t="s">
        <v>47</v>
      </c>
      <c r="AM26" s="3" t="s">
        <v>47</v>
      </c>
      <c r="AN26" s="6"/>
      <c r="AO26" s="3" t="s">
        <v>47</v>
      </c>
      <c r="AP26" s="3" t="s">
        <v>46</v>
      </c>
      <c r="AQ26" s="3" t="s">
        <v>46</v>
      </c>
      <c r="AR26" s="3" t="s">
        <v>46</v>
      </c>
      <c r="AS26" s="3" t="s">
        <v>45</v>
      </c>
      <c r="AT26" s="3" t="s">
        <v>47</v>
      </c>
      <c r="AU26" s="3" t="s">
        <v>46</v>
      </c>
      <c r="AV26" s="3" t="s">
        <v>46</v>
      </c>
      <c r="AW26" s="3" t="s">
        <v>49</v>
      </c>
      <c r="AX26" s="3" t="s">
        <v>47</v>
      </c>
      <c r="AY26" s="3" t="s">
        <v>46</v>
      </c>
      <c r="AZ26" s="3" t="s">
        <v>46</v>
      </c>
      <c r="BA26" s="3" t="s">
        <v>46</v>
      </c>
    </row>
    <row r="27" spans="1:53" ht="12.75">
      <c r="A27">
        <f t="shared" si="0"/>
        <v>26</v>
      </c>
      <c r="B27" s="2">
        <v>45421.859426215276</v>
      </c>
      <c r="C27" s="2"/>
      <c r="D27" s="3" t="s">
        <v>55</v>
      </c>
      <c r="E27" s="3"/>
      <c r="F27" s="3" t="s">
        <v>57</v>
      </c>
      <c r="G27" s="3"/>
      <c r="H27" s="3" t="s">
        <v>65</v>
      </c>
      <c r="I27" s="3"/>
      <c r="J27" s="3" t="s">
        <v>69</v>
      </c>
      <c r="K27" s="3"/>
      <c r="L27" s="3" t="s">
        <v>72</v>
      </c>
      <c r="M27" s="3"/>
      <c r="N27" s="3" t="s">
        <v>54</v>
      </c>
      <c r="O27" s="6"/>
      <c r="P27" s="3" t="s">
        <v>45</v>
      </c>
      <c r="Q27" s="3" t="s">
        <v>46</v>
      </c>
      <c r="R27" s="3" t="s">
        <v>46</v>
      </c>
      <c r="S27" s="3" t="s">
        <v>47</v>
      </c>
      <c r="T27" s="3" t="s">
        <v>47</v>
      </c>
      <c r="U27" s="3" t="s">
        <v>45</v>
      </c>
      <c r="V27" s="3" t="s">
        <v>47</v>
      </c>
      <c r="W27" s="3" t="s">
        <v>46</v>
      </c>
      <c r="X27" s="3" t="s">
        <v>47</v>
      </c>
      <c r="Y27" s="3" t="s">
        <v>46</v>
      </c>
      <c r="Z27" s="3" t="s">
        <v>45</v>
      </c>
      <c r="AA27" s="3" t="s">
        <v>47</v>
      </c>
      <c r="AB27" s="3" t="s">
        <v>47</v>
      </c>
      <c r="AC27" s="3" t="s">
        <v>47</v>
      </c>
      <c r="AD27" s="3" t="s">
        <v>45</v>
      </c>
      <c r="AE27" s="3" t="s">
        <v>47</v>
      </c>
      <c r="AF27" s="3" t="s">
        <v>46</v>
      </c>
      <c r="AG27" s="3" t="s">
        <v>46</v>
      </c>
      <c r="AH27" s="3" t="s">
        <v>47</v>
      </c>
      <c r="AI27" s="3" t="s">
        <v>46</v>
      </c>
      <c r="AJ27" s="3" t="s">
        <v>47</v>
      </c>
      <c r="AK27" s="3" t="s">
        <v>49</v>
      </c>
      <c r="AL27" s="3" t="s">
        <v>45</v>
      </c>
      <c r="AM27" s="3" t="s">
        <v>49</v>
      </c>
      <c r="AN27" s="6"/>
      <c r="AO27" s="3" t="s">
        <v>46</v>
      </c>
      <c r="AP27" s="3" t="s">
        <v>46</v>
      </c>
      <c r="AQ27" s="3" t="s">
        <v>46</v>
      </c>
      <c r="AR27" s="3" t="s">
        <v>46</v>
      </c>
      <c r="AS27" s="3" t="s">
        <v>47</v>
      </c>
      <c r="AT27" s="3" t="s">
        <v>45</v>
      </c>
      <c r="AU27" s="3" t="s">
        <v>45</v>
      </c>
      <c r="AV27" s="3" t="s">
        <v>47</v>
      </c>
      <c r="AW27" s="3" t="s">
        <v>49</v>
      </c>
      <c r="AX27" s="3" t="s">
        <v>49</v>
      </c>
      <c r="AY27" s="3" t="s">
        <v>47</v>
      </c>
      <c r="AZ27" s="3" t="s">
        <v>45</v>
      </c>
      <c r="BA27" s="3" t="s">
        <v>46</v>
      </c>
    </row>
    <row r="28" spans="1:53" ht="12.75">
      <c r="A28">
        <f t="shared" si="0"/>
        <v>27</v>
      </c>
      <c r="B28" s="2">
        <v>45421.860920486113</v>
      </c>
      <c r="C28" s="2"/>
      <c r="D28" s="3" t="s">
        <v>44</v>
      </c>
      <c r="E28" s="3"/>
      <c r="F28" s="3" t="s">
        <v>60</v>
      </c>
      <c r="G28" s="3"/>
      <c r="H28" s="3" t="s">
        <v>65</v>
      </c>
      <c r="I28" s="3"/>
      <c r="J28" s="3" t="s">
        <v>67</v>
      </c>
      <c r="K28" s="3"/>
      <c r="L28" s="3" t="s">
        <v>71</v>
      </c>
      <c r="M28" s="3"/>
      <c r="N28" s="3" t="s">
        <v>73</v>
      </c>
      <c r="O28" s="6"/>
      <c r="P28" s="3" t="s">
        <v>49</v>
      </c>
      <c r="Q28" s="3" t="s">
        <v>49</v>
      </c>
      <c r="R28" s="3" t="s">
        <v>49</v>
      </c>
      <c r="S28" s="3" t="s">
        <v>47</v>
      </c>
      <c r="T28" s="3" t="s">
        <v>49</v>
      </c>
      <c r="U28" s="3" t="s">
        <v>49</v>
      </c>
      <c r="V28" s="3" t="s">
        <v>49</v>
      </c>
      <c r="W28" s="3" t="s">
        <v>49</v>
      </c>
      <c r="X28" s="3" t="s">
        <v>49</v>
      </c>
      <c r="Y28" s="3" t="s">
        <v>47</v>
      </c>
      <c r="Z28" s="3" t="s">
        <v>49</v>
      </c>
      <c r="AA28" s="3" t="s">
        <v>47</v>
      </c>
      <c r="AB28" s="3" t="s">
        <v>49</v>
      </c>
      <c r="AC28" s="3" t="s">
        <v>49</v>
      </c>
      <c r="AD28" s="3" t="s">
        <v>49</v>
      </c>
      <c r="AE28" s="3" t="s">
        <v>49</v>
      </c>
      <c r="AF28" s="3" t="s">
        <v>49</v>
      </c>
      <c r="AG28" s="3" t="s">
        <v>49</v>
      </c>
      <c r="AH28" s="3" t="s">
        <v>49</v>
      </c>
      <c r="AI28" s="3" t="s">
        <v>47</v>
      </c>
      <c r="AJ28" s="3" t="s">
        <v>47</v>
      </c>
      <c r="AK28" s="3" t="s">
        <v>49</v>
      </c>
      <c r="AL28" s="3" t="s">
        <v>49</v>
      </c>
      <c r="AM28" s="3" t="s">
        <v>49</v>
      </c>
      <c r="AN28" s="6"/>
      <c r="AO28" s="3" t="s">
        <v>49</v>
      </c>
      <c r="AP28" s="3" t="s">
        <v>49</v>
      </c>
      <c r="AQ28" s="3" t="s">
        <v>49</v>
      </c>
      <c r="AR28" s="3" t="s">
        <v>49</v>
      </c>
      <c r="AS28" s="3" t="s">
        <v>49</v>
      </c>
      <c r="AT28" s="3" t="s">
        <v>49</v>
      </c>
      <c r="AU28" s="3" t="s">
        <v>47</v>
      </c>
      <c r="AV28" s="3" t="s">
        <v>49</v>
      </c>
      <c r="AW28" s="3" t="s">
        <v>49</v>
      </c>
      <c r="AX28" s="3" t="s">
        <v>49</v>
      </c>
      <c r="AY28" s="3" t="s">
        <v>49</v>
      </c>
      <c r="AZ28" s="3" t="s">
        <v>49</v>
      </c>
      <c r="BA28" s="3" t="s">
        <v>49</v>
      </c>
    </row>
    <row r="29" spans="1:53" ht="12.75">
      <c r="A29">
        <f t="shared" si="0"/>
        <v>28</v>
      </c>
      <c r="B29" s="2">
        <v>45421.861598460644</v>
      </c>
      <c r="C29" s="2"/>
      <c r="D29" s="3" t="s">
        <v>44</v>
      </c>
      <c r="E29" s="3"/>
      <c r="F29" s="3" t="s">
        <v>50</v>
      </c>
      <c r="G29" s="3"/>
      <c r="H29" s="3" t="s">
        <v>66</v>
      </c>
      <c r="I29" s="3"/>
      <c r="J29" s="3" t="s">
        <v>69</v>
      </c>
      <c r="K29" s="3"/>
      <c r="L29" s="3" t="s">
        <v>71</v>
      </c>
      <c r="M29" s="3"/>
      <c r="N29" s="3" t="s">
        <v>73</v>
      </c>
      <c r="O29" s="6"/>
      <c r="P29" s="3" t="s">
        <v>46</v>
      </c>
      <c r="Q29" s="3" t="s">
        <v>47</v>
      </c>
      <c r="R29" s="3" t="s">
        <v>47</v>
      </c>
      <c r="S29" s="3" t="s">
        <v>45</v>
      </c>
      <c r="T29" s="3" t="s">
        <v>47</v>
      </c>
      <c r="U29" s="3" t="s">
        <v>45</v>
      </c>
      <c r="V29" s="3" t="s">
        <v>45</v>
      </c>
      <c r="W29" s="3" t="s">
        <v>46</v>
      </c>
      <c r="X29" s="3" t="s">
        <v>45</v>
      </c>
      <c r="Y29" s="3" t="s">
        <v>46</v>
      </c>
      <c r="Z29" s="3" t="s">
        <v>45</v>
      </c>
      <c r="AA29" s="3" t="s">
        <v>45</v>
      </c>
      <c r="AB29" s="3" t="s">
        <v>46</v>
      </c>
      <c r="AC29" s="3" t="s">
        <v>45</v>
      </c>
      <c r="AD29" s="3" t="s">
        <v>46</v>
      </c>
      <c r="AE29" s="3" t="s">
        <v>49</v>
      </c>
      <c r="AF29" s="3" t="s">
        <v>47</v>
      </c>
      <c r="AG29" s="3" t="s">
        <v>46</v>
      </c>
      <c r="AH29" s="3" t="s">
        <v>46</v>
      </c>
      <c r="AI29" s="3" t="s">
        <v>45</v>
      </c>
      <c r="AJ29" s="3" t="s">
        <v>46</v>
      </c>
      <c r="AK29" s="3" t="s">
        <v>46</v>
      </c>
      <c r="AL29" s="3" t="s">
        <v>45</v>
      </c>
      <c r="AM29" s="3" t="s">
        <v>45</v>
      </c>
      <c r="AN29" s="6"/>
      <c r="AO29" s="3" t="s">
        <v>46</v>
      </c>
      <c r="AP29" s="3" t="s">
        <v>46</v>
      </c>
      <c r="AQ29" s="3" t="s">
        <v>51</v>
      </c>
      <c r="AR29" s="3" t="s">
        <v>45</v>
      </c>
      <c r="AS29" s="3" t="s">
        <v>47</v>
      </c>
      <c r="AT29" s="3" t="s">
        <v>47</v>
      </c>
      <c r="AU29" s="3" t="s">
        <v>46</v>
      </c>
      <c r="AV29" s="3" t="s">
        <v>46</v>
      </c>
      <c r="AW29" s="3" t="s">
        <v>46</v>
      </c>
      <c r="AX29" s="3" t="s">
        <v>46</v>
      </c>
      <c r="AY29" s="3" t="s">
        <v>45</v>
      </c>
      <c r="AZ29" s="3" t="s">
        <v>46</v>
      </c>
      <c r="BA29" s="3" t="s">
        <v>47</v>
      </c>
    </row>
    <row r="30" spans="1:53" ht="12.75">
      <c r="A30">
        <f t="shared" si="0"/>
        <v>29</v>
      </c>
      <c r="B30" s="2">
        <v>45421.863083252319</v>
      </c>
      <c r="C30" s="2"/>
      <c r="D30" s="3" t="s">
        <v>44</v>
      </c>
      <c r="E30" s="3"/>
      <c r="F30" s="3" t="s">
        <v>60</v>
      </c>
      <c r="G30" s="3"/>
      <c r="H30" s="3" t="s">
        <v>65</v>
      </c>
      <c r="I30" s="3"/>
      <c r="J30" s="3" t="s">
        <v>69</v>
      </c>
      <c r="K30" s="3"/>
      <c r="L30" s="3" t="s">
        <v>72</v>
      </c>
      <c r="M30" s="3"/>
      <c r="N30" s="3" t="s">
        <v>73</v>
      </c>
      <c r="O30" s="6"/>
      <c r="P30" s="3" t="s">
        <v>49</v>
      </c>
      <c r="Q30" s="3" t="s">
        <v>47</v>
      </c>
      <c r="R30" s="3" t="s">
        <v>47</v>
      </c>
      <c r="S30" s="3" t="s">
        <v>49</v>
      </c>
      <c r="T30" s="3" t="s">
        <v>47</v>
      </c>
      <c r="U30" s="3" t="s">
        <v>47</v>
      </c>
      <c r="V30" s="3" t="s">
        <v>47</v>
      </c>
      <c r="W30" s="3" t="s">
        <v>47</v>
      </c>
      <c r="X30" s="3" t="s">
        <v>47</v>
      </c>
      <c r="Y30" s="3" t="s">
        <v>47</v>
      </c>
      <c r="Z30" s="3" t="s">
        <v>47</v>
      </c>
      <c r="AA30" s="3" t="s">
        <v>47</v>
      </c>
      <c r="AB30" s="3" t="s">
        <v>47</v>
      </c>
      <c r="AC30" s="3" t="s">
        <v>47</v>
      </c>
      <c r="AD30" s="3" t="s">
        <v>47</v>
      </c>
      <c r="AE30" s="3" t="s">
        <v>47</v>
      </c>
      <c r="AF30" s="3" t="s">
        <v>47</v>
      </c>
      <c r="AG30" s="3" t="s">
        <v>49</v>
      </c>
      <c r="AH30" s="3" t="s">
        <v>47</v>
      </c>
      <c r="AI30" s="3" t="s">
        <v>47</v>
      </c>
      <c r="AJ30" s="3" t="s">
        <v>47</v>
      </c>
      <c r="AK30" s="3" t="s">
        <v>47</v>
      </c>
      <c r="AL30" s="3" t="s">
        <v>49</v>
      </c>
      <c r="AM30" s="3" t="s">
        <v>47</v>
      </c>
      <c r="AN30" s="6"/>
      <c r="AO30" s="3" t="s">
        <v>46</v>
      </c>
      <c r="AP30" s="3" t="s">
        <v>46</v>
      </c>
      <c r="AQ30" s="3" t="s">
        <v>46</v>
      </c>
      <c r="AR30" s="3" t="s">
        <v>46</v>
      </c>
      <c r="AS30" s="3" t="s">
        <v>46</v>
      </c>
      <c r="AT30" s="3" t="s">
        <v>46</v>
      </c>
      <c r="AU30" s="3" t="s">
        <v>46</v>
      </c>
      <c r="AV30" s="3" t="s">
        <v>46</v>
      </c>
      <c r="AW30" s="3" t="s">
        <v>46</v>
      </c>
      <c r="AX30" s="3" t="s">
        <v>46</v>
      </c>
      <c r="AY30" s="3" t="s">
        <v>46</v>
      </c>
      <c r="AZ30" s="3" t="s">
        <v>46</v>
      </c>
      <c r="BA30" s="3" t="s">
        <v>46</v>
      </c>
    </row>
    <row r="31" spans="1:53" ht="12.75">
      <c r="A31">
        <f t="shared" si="0"/>
        <v>30</v>
      </c>
      <c r="B31" s="2">
        <v>45421.864341921297</v>
      </c>
      <c r="C31" s="2"/>
      <c r="D31" s="3" t="s">
        <v>44</v>
      </c>
      <c r="E31" s="3"/>
      <c r="F31" s="3" t="s">
        <v>53</v>
      </c>
      <c r="G31" s="3"/>
      <c r="H31" s="3" t="s">
        <v>65</v>
      </c>
      <c r="I31" s="3"/>
      <c r="J31" s="3" t="s">
        <v>69</v>
      </c>
      <c r="K31" s="3"/>
      <c r="L31" s="3" t="s">
        <v>72</v>
      </c>
      <c r="M31" s="3"/>
      <c r="N31" s="3" t="s">
        <v>73</v>
      </c>
      <c r="O31" s="6"/>
      <c r="P31" s="3" t="s">
        <v>47</v>
      </c>
      <c r="Q31" s="3" t="s">
        <v>45</v>
      </c>
      <c r="R31" s="3" t="s">
        <v>45</v>
      </c>
      <c r="S31" s="3" t="s">
        <v>47</v>
      </c>
      <c r="T31" s="3" t="s">
        <v>47</v>
      </c>
      <c r="U31" s="3" t="s">
        <v>49</v>
      </c>
      <c r="V31" s="3" t="s">
        <v>49</v>
      </c>
      <c r="W31" s="3" t="s">
        <v>49</v>
      </c>
      <c r="X31" s="3" t="s">
        <v>47</v>
      </c>
      <c r="Y31" s="3" t="s">
        <v>47</v>
      </c>
      <c r="Z31" s="3" t="s">
        <v>47</v>
      </c>
      <c r="AA31" s="3" t="s">
        <v>49</v>
      </c>
      <c r="AB31" s="3" t="s">
        <v>49</v>
      </c>
      <c r="AC31" s="3" t="s">
        <v>47</v>
      </c>
      <c r="AD31" s="3" t="s">
        <v>49</v>
      </c>
      <c r="AE31" s="3" t="s">
        <v>49</v>
      </c>
      <c r="AF31" s="3" t="s">
        <v>47</v>
      </c>
      <c r="AG31" s="3" t="s">
        <v>45</v>
      </c>
      <c r="AH31" s="3" t="s">
        <v>47</v>
      </c>
      <c r="AI31" s="3" t="s">
        <v>47</v>
      </c>
      <c r="AJ31" s="3" t="s">
        <v>49</v>
      </c>
      <c r="AK31" s="3" t="s">
        <v>47</v>
      </c>
      <c r="AL31" s="3" t="s">
        <v>47</v>
      </c>
      <c r="AM31" s="3" t="s">
        <v>49</v>
      </c>
      <c r="AN31" s="6"/>
      <c r="AO31" s="3" t="s">
        <v>47</v>
      </c>
      <c r="AP31" s="3" t="s">
        <v>47</v>
      </c>
      <c r="AQ31" s="3" t="s">
        <v>45</v>
      </c>
      <c r="AR31" s="3" t="s">
        <v>47</v>
      </c>
      <c r="AS31" s="3" t="s">
        <v>46</v>
      </c>
      <c r="AT31" s="3" t="s">
        <v>47</v>
      </c>
      <c r="AU31" s="3" t="s">
        <v>47</v>
      </c>
      <c r="AV31" s="3" t="s">
        <v>47</v>
      </c>
      <c r="AW31" s="3" t="s">
        <v>49</v>
      </c>
      <c r="AX31" s="3" t="s">
        <v>49</v>
      </c>
      <c r="AY31" s="3" t="s">
        <v>47</v>
      </c>
      <c r="AZ31" s="3" t="s">
        <v>47</v>
      </c>
      <c r="BA31" s="3" t="s">
        <v>49</v>
      </c>
    </row>
    <row r="32" spans="1:53" ht="12.75">
      <c r="A32">
        <f t="shared" si="0"/>
        <v>31</v>
      </c>
      <c r="B32" s="2">
        <v>45421.866841840281</v>
      </c>
      <c r="C32" s="2"/>
      <c r="D32" s="3" t="s">
        <v>44</v>
      </c>
      <c r="E32" s="3"/>
      <c r="F32" s="3" t="s">
        <v>53</v>
      </c>
      <c r="G32" s="3"/>
      <c r="H32" s="3" t="s">
        <v>65</v>
      </c>
      <c r="I32" s="3"/>
      <c r="J32" s="3" t="s">
        <v>69</v>
      </c>
      <c r="K32" s="3"/>
      <c r="L32" s="3" t="s">
        <v>72</v>
      </c>
      <c r="M32" s="3"/>
      <c r="N32" s="3" t="s">
        <v>73</v>
      </c>
      <c r="O32" s="6"/>
      <c r="P32" s="3" t="s">
        <v>49</v>
      </c>
      <c r="Q32" s="3" t="s">
        <v>49</v>
      </c>
      <c r="R32" s="3" t="s">
        <v>49</v>
      </c>
      <c r="S32" s="3" t="s">
        <v>49</v>
      </c>
      <c r="T32" s="3" t="s">
        <v>49</v>
      </c>
      <c r="U32" s="3" t="s">
        <v>49</v>
      </c>
      <c r="V32" s="3" t="s">
        <v>49</v>
      </c>
      <c r="W32" s="3" t="s">
        <v>49</v>
      </c>
      <c r="X32" s="3" t="s">
        <v>49</v>
      </c>
      <c r="Y32" s="3" t="s">
        <v>49</v>
      </c>
      <c r="Z32" s="3" t="s">
        <v>49</v>
      </c>
      <c r="AA32" s="3" t="s">
        <v>49</v>
      </c>
      <c r="AB32" s="3" t="s">
        <v>49</v>
      </c>
      <c r="AC32" s="3" t="s">
        <v>49</v>
      </c>
      <c r="AD32" s="3" t="s">
        <v>49</v>
      </c>
      <c r="AE32" s="3" t="s">
        <v>49</v>
      </c>
      <c r="AF32" s="3" t="s">
        <v>49</v>
      </c>
      <c r="AG32" s="3" t="s">
        <v>49</v>
      </c>
      <c r="AH32" s="3" t="s">
        <v>49</v>
      </c>
      <c r="AI32" s="3" t="s">
        <v>49</v>
      </c>
      <c r="AJ32" s="3" t="s">
        <v>49</v>
      </c>
      <c r="AK32" s="3" t="s">
        <v>49</v>
      </c>
      <c r="AL32" s="3" t="s">
        <v>49</v>
      </c>
      <c r="AM32" s="3" t="s">
        <v>49</v>
      </c>
      <c r="AN32" s="6"/>
      <c r="AO32" s="3" t="s">
        <v>47</v>
      </c>
      <c r="AP32" s="3" t="s">
        <v>49</v>
      </c>
      <c r="AQ32" s="3" t="s">
        <v>46</v>
      </c>
      <c r="AR32" s="3" t="s">
        <v>49</v>
      </c>
      <c r="AS32" s="3" t="s">
        <v>49</v>
      </c>
      <c r="AT32" s="3" t="s">
        <v>49</v>
      </c>
      <c r="AU32" s="3" t="s">
        <v>49</v>
      </c>
      <c r="AV32" s="3" t="s">
        <v>49</v>
      </c>
      <c r="AW32" s="3" t="s">
        <v>49</v>
      </c>
      <c r="AX32" s="3" t="s">
        <v>49</v>
      </c>
      <c r="AY32" s="3" t="s">
        <v>49</v>
      </c>
      <c r="AZ32" s="3" t="s">
        <v>49</v>
      </c>
      <c r="BA32" s="3" t="s">
        <v>49</v>
      </c>
    </row>
    <row r="33" spans="1:53" ht="12.75">
      <c r="A33">
        <f t="shared" si="0"/>
        <v>32</v>
      </c>
      <c r="B33" s="2">
        <v>45421.869729039347</v>
      </c>
      <c r="C33" s="2"/>
      <c r="D33" s="3" t="s">
        <v>55</v>
      </c>
      <c r="E33" s="3"/>
      <c r="F33" s="3" t="s">
        <v>52</v>
      </c>
      <c r="G33" s="3"/>
      <c r="H33" s="3" t="s">
        <v>65</v>
      </c>
      <c r="I33" s="3"/>
      <c r="J33" s="3" t="s">
        <v>69</v>
      </c>
      <c r="K33" s="3"/>
      <c r="L33" s="3" t="s">
        <v>72</v>
      </c>
      <c r="M33" s="3"/>
      <c r="N33" s="3" t="s">
        <v>54</v>
      </c>
      <c r="O33" s="6"/>
      <c r="P33" s="3" t="s">
        <v>47</v>
      </c>
      <c r="Q33" s="3" t="s">
        <v>51</v>
      </c>
      <c r="R33" s="3" t="s">
        <v>47</v>
      </c>
      <c r="S33" s="3" t="s">
        <v>49</v>
      </c>
      <c r="T33" s="3" t="s">
        <v>49</v>
      </c>
      <c r="U33" s="3" t="s">
        <v>47</v>
      </c>
      <c r="V33" s="3" t="s">
        <v>47</v>
      </c>
      <c r="W33" s="3" t="s">
        <v>47</v>
      </c>
      <c r="X33" s="3" t="s">
        <v>46</v>
      </c>
      <c r="Y33" s="3" t="s">
        <v>47</v>
      </c>
      <c r="Z33" s="3" t="s">
        <v>47</v>
      </c>
      <c r="AA33" s="3" t="s">
        <v>47</v>
      </c>
      <c r="AB33" s="3" t="s">
        <v>49</v>
      </c>
      <c r="AC33" s="3" t="s">
        <v>49</v>
      </c>
      <c r="AD33" s="3" t="s">
        <v>49</v>
      </c>
      <c r="AE33" s="3" t="s">
        <v>49</v>
      </c>
      <c r="AF33" s="3" t="s">
        <v>49</v>
      </c>
      <c r="AG33" s="3" t="s">
        <v>49</v>
      </c>
      <c r="AH33" s="3" t="s">
        <v>49</v>
      </c>
      <c r="AI33" s="3" t="s">
        <v>47</v>
      </c>
      <c r="AJ33" s="3" t="s">
        <v>47</v>
      </c>
      <c r="AK33" s="3" t="s">
        <v>51</v>
      </c>
      <c r="AL33" s="3" t="s">
        <v>51</v>
      </c>
      <c r="AM33" s="3" t="s">
        <v>47</v>
      </c>
      <c r="AN33" s="6"/>
      <c r="AO33" s="3" t="s">
        <v>46</v>
      </c>
      <c r="AP33" s="3" t="s">
        <v>49</v>
      </c>
      <c r="AQ33" s="3" t="s">
        <v>46</v>
      </c>
      <c r="AR33" s="3" t="s">
        <v>45</v>
      </c>
      <c r="AS33" s="3" t="s">
        <v>47</v>
      </c>
      <c r="AT33" s="3" t="s">
        <v>47</v>
      </c>
      <c r="AU33" s="3" t="s">
        <v>47</v>
      </c>
      <c r="AV33" s="3" t="s">
        <v>46</v>
      </c>
      <c r="AW33" s="3" t="s">
        <v>49</v>
      </c>
      <c r="AX33" s="3" t="s">
        <v>47</v>
      </c>
      <c r="AY33" s="3" t="s">
        <v>47</v>
      </c>
      <c r="AZ33" s="3" t="s">
        <v>46</v>
      </c>
      <c r="BA33" s="3" t="s">
        <v>49</v>
      </c>
    </row>
    <row r="34" spans="1:53" ht="12.75">
      <c r="A34">
        <f t="shared" si="0"/>
        <v>33</v>
      </c>
      <c r="B34" s="2">
        <v>45421.869759062502</v>
      </c>
      <c r="C34" s="2"/>
      <c r="D34" s="3" t="s">
        <v>55</v>
      </c>
      <c r="E34" s="3"/>
      <c r="F34" s="3" t="s">
        <v>52</v>
      </c>
      <c r="G34" s="3"/>
      <c r="H34" s="3" t="s">
        <v>65</v>
      </c>
      <c r="I34" s="3"/>
      <c r="J34" s="3" t="s">
        <v>69</v>
      </c>
      <c r="K34" s="3"/>
      <c r="L34" s="3" t="s">
        <v>72</v>
      </c>
      <c r="M34" s="3"/>
      <c r="N34" s="3" t="s">
        <v>73</v>
      </c>
      <c r="O34" s="6"/>
      <c r="P34" s="3" t="s">
        <v>45</v>
      </c>
      <c r="Q34" s="3" t="s">
        <v>47</v>
      </c>
      <c r="R34" s="3" t="s">
        <v>46</v>
      </c>
      <c r="S34" s="3" t="s">
        <v>47</v>
      </c>
      <c r="T34" s="3" t="s">
        <v>47</v>
      </c>
      <c r="U34" s="3" t="s">
        <v>49</v>
      </c>
      <c r="V34" s="3" t="s">
        <v>45</v>
      </c>
      <c r="W34" s="3" t="s">
        <v>51</v>
      </c>
      <c r="X34" s="3" t="s">
        <v>51</v>
      </c>
      <c r="Y34" s="3" t="s">
        <v>51</v>
      </c>
      <c r="Z34" s="3" t="s">
        <v>51</v>
      </c>
      <c r="AA34" s="3" t="s">
        <v>51</v>
      </c>
      <c r="AB34" s="3" t="s">
        <v>45</v>
      </c>
      <c r="AC34" s="3" t="s">
        <v>51</v>
      </c>
      <c r="AD34" s="3" t="s">
        <v>46</v>
      </c>
      <c r="AE34" s="3" t="s">
        <v>46</v>
      </c>
      <c r="AF34" s="3" t="s">
        <v>51</v>
      </c>
      <c r="AG34" s="3" t="s">
        <v>51</v>
      </c>
      <c r="AH34" s="3" t="s">
        <v>46</v>
      </c>
      <c r="AI34" s="3" t="s">
        <v>51</v>
      </c>
      <c r="AJ34" s="3" t="s">
        <v>46</v>
      </c>
      <c r="AK34" s="3" t="s">
        <v>51</v>
      </c>
      <c r="AL34" s="3" t="s">
        <v>46</v>
      </c>
      <c r="AM34" s="3" t="s">
        <v>46</v>
      </c>
      <c r="AN34" s="6"/>
      <c r="AO34" s="3" t="s">
        <v>51</v>
      </c>
      <c r="AP34" s="3" t="s">
        <v>46</v>
      </c>
      <c r="AQ34" s="3" t="s">
        <v>51</v>
      </c>
      <c r="AR34" s="3" t="s">
        <v>51</v>
      </c>
      <c r="AS34" s="3" t="s">
        <v>46</v>
      </c>
      <c r="AT34" s="3" t="s">
        <v>46</v>
      </c>
      <c r="AU34" s="3" t="s">
        <v>51</v>
      </c>
      <c r="AV34" s="3" t="s">
        <v>51</v>
      </c>
      <c r="AW34" s="3" t="s">
        <v>46</v>
      </c>
      <c r="AX34" s="3" t="s">
        <v>46</v>
      </c>
      <c r="AY34" s="3" t="s">
        <v>46</v>
      </c>
      <c r="AZ34" s="3" t="s">
        <v>51</v>
      </c>
      <c r="BA34" s="3" t="s">
        <v>46</v>
      </c>
    </row>
    <row r="35" spans="1:53" ht="12.75">
      <c r="A35">
        <f t="shared" si="0"/>
        <v>34</v>
      </c>
      <c r="B35" s="2">
        <v>45421.873639074074</v>
      </c>
      <c r="C35" s="2"/>
      <c r="D35" s="3" t="s">
        <v>44</v>
      </c>
      <c r="E35" s="3"/>
      <c r="F35" s="3" t="s">
        <v>53</v>
      </c>
      <c r="G35" s="3"/>
      <c r="H35" s="3" t="s">
        <v>66</v>
      </c>
      <c r="I35" s="3"/>
      <c r="J35" s="3" t="s">
        <v>69</v>
      </c>
      <c r="K35" s="3"/>
      <c r="L35" s="3" t="s">
        <v>72</v>
      </c>
      <c r="M35" s="3"/>
      <c r="N35" s="3" t="s">
        <v>73</v>
      </c>
      <c r="O35" s="6"/>
      <c r="P35" s="3" t="s">
        <v>47</v>
      </c>
      <c r="Q35" s="3" t="s">
        <v>51</v>
      </c>
      <c r="R35" s="3" t="s">
        <v>47</v>
      </c>
      <c r="S35" s="3" t="s">
        <v>45</v>
      </c>
      <c r="T35" s="3" t="s">
        <v>51</v>
      </c>
      <c r="U35" s="3" t="s">
        <v>47</v>
      </c>
      <c r="V35" s="3" t="s">
        <v>47</v>
      </c>
      <c r="W35" s="3" t="s">
        <v>49</v>
      </c>
      <c r="X35" s="3" t="s">
        <v>49</v>
      </c>
      <c r="Y35" s="3" t="s">
        <v>47</v>
      </c>
      <c r="Z35" s="3" t="s">
        <v>47</v>
      </c>
      <c r="AA35" s="3" t="s">
        <v>47</v>
      </c>
      <c r="AB35" s="3" t="s">
        <v>49</v>
      </c>
      <c r="AC35" s="3" t="s">
        <v>49</v>
      </c>
      <c r="AD35" s="3" t="s">
        <v>49</v>
      </c>
      <c r="AE35" s="3" t="s">
        <v>49</v>
      </c>
      <c r="AF35" s="3" t="s">
        <v>51</v>
      </c>
      <c r="AG35" s="3" t="s">
        <v>51</v>
      </c>
      <c r="AH35" s="3" t="s">
        <v>49</v>
      </c>
      <c r="AI35" s="3" t="s">
        <v>49</v>
      </c>
      <c r="AJ35" s="3" t="s">
        <v>49</v>
      </c>
      <c r="AK35" s="3" t="s">
        <v>49</v>
      </c>
      <c r="AL35" s="3" t="s">
        <v>49</v>
      </c>
      <c r="AM35" s="3" t="s">
        <v>49</v>
      </c>
      <c r="AN35" s="6"/>
      <c r="AO35" s="3" t="s">
        <v>51</v>
      </c>
      <c r="AP35" s="3" t="s">
        <v>51</v>
      </c>
      <c r="AQ35" s="3" t="s">
        <v>51</v>
      </c>
      <c r="AR35" s="3" t="s">
        <v>51</v>
      </c>
      <c r="AS35" s="3" t="s">
        <v>46</v>
      </c>
      <c r="AT35" s="3" t="s">
        <v>51</v>
      </c>
      <c r="AU35" s="3" t="s">
        <v>46</v>
      </c>
      <c r="AV35" s="3" t="s">
        <v>46</v>
      </c>
      <c r="AW35" s="3" t="s">
        <v>51</v>
      </c>
      <c r="AX35" s="3" t="s">
        <v>51</v>
      </c>
      <c r="AY35" s="3" t="s">
        <v>46</v>
      </c>
      <c r="AZ35" s="3" t="s">
        <v>51</v>
      </c>
      <c r="BA35" s="3" t="s">
        <v>46</v>
      </c>
    </row>
    <row r="36" spans="1:53" ht="12.75">
      <c r="A36">
        <f t="shared" si="0"/>
        <v>35</v>
      </c>
      <c r="B36" s="2">
        <v>45421.883214722227</v>
      </c>
      <c r="C36" s="2"/>
      <c r="D36" s="3" t="s">
        <v>44</v>
      </c>
      <c r="E36" s="3"/>
      <c r="F36" s="3" t="s">
        <v>50</v>
      </c>
      <c r="G36" s="3"/>
      <c r="H36" s="3" t="s">
        <v>66</v>
      </c>
      <c r="I36" s="3"/>
      <c r="J36" s="3" t="s">
        <v>69</v>
      </c>
      <c r="K36" s="3"/>
      <c r="L36" s="3" t="s">
        <v>72</v>
      </c>
      <c r="M36" s="3"/>
      <c r="N36" s="3" t="s">
        <v>73</v>
      </c>
      <c r="O36" s="6"/>
      <c r="P36" s="3" t="s">
        <v>49</v>
      </c>
      <c r="Q36" s="3" t="s">
        <v>49</v>
      </c>
      <c r="R36" s="3" t="s">
        <v>49</v>
      </c>
      <c r="S36" s="3" t="s">
        <v>49</v>
      </c>
      <c r="T36" s="3" t="s">
        <v>49</v>
      </c>
      <c r="U36" s="3" t="s">
        <v>46</v>
      </c>
      <c r="V36" s="3" t="s">
        <v>49</v>
      </c>
      <c r="W36" s="3" t="s">
        <v>47</v>
      </c>
      <c r="X36" s="3" t="s">
        <v>49</v>
      </c>
      <c r="Y36" s="3" t="s">
        <v>49</v>
      </c>
      <c r="Z36" s="3" t="s">
        <v>49</v>
      </c>
      <c r="AA36" s="3" t="s">
        <v>49</v>
      </c>
      <c r="AB36" s="3" t="s">
        <v>49</v>
      </c>
      <c r="AC36" s="3" t="s">
        <v>49</v>
      </c>
      <c r="AD36" s="3" t="s">
        <v>49</v>
      </c>
      <c r="AE36" s="3" t="s">
        <v>49</v>
      </c>
      <c r="AF36" s="3" t="s">
        <v>45</v>
      </c>
      <c r="AG36" s="3" t="s">
        <v>49</v>
      </c>
      <c r="AH36" s="3" t="s">
        <v>49</v>
      </c>
      <c r="AI36" s="3" t="s">
        <v>49</v>
      </c>
      <c r="AJ36" s="3" t="s">
        <v>49</v>
      </c>
      <c r="AK36" s="3" t="s">
        <v>49</v>
      </c>
      <c r="AL36" s="3" t="s">
        <v>46</v>
      </c>
      <c r="AM36" s="3" t="s">
        <v>49</v>
      </c>
      <c r="AN36" s="6"/>
      <c r="AO36" s="3" t="s">
        <v>51</v>
      </c>
      <c r="AP36" s="3" t="s">
        <v>46</v>
      </c>
      <c r="AQ36" s="3" t="s">
        <v>46</v>
      </c>
      <c r="AR36" s="3" t="s">
        <v>45</v>
      </c>
      <c r="AS36" s="3" t="s">
        <v>49</v>
      </c>
      <c r="AT36" s="3" t="s">
        <v>47</v>
      </c>
      <c r="AU36" s="3" t="s">
        <v>46</v>
      </c>
      <c r="AV36" s="3" t="s">
        <v>46</v>
      </c>
      <c r="AW36" s="3" t="s">
        <v>47</v>
      </c>
      <c r="AX36" s="3" t="s">
        <v>47</v>
      </c>
      <c r="AY36" s="3" t="s">
        <v>47</v>
      </c>
      <c r="AZ36" s="3" t="s">
        <v>51</v>
      </c>
      <c r="BA36" s="3" t="s">
        <v>47</v>
      </c>
    </row>
    <row r="37" spans="1:53" ht="12.75">
      <c r="A37">
        <f t="shared" si="0"/>
        <v>36</v>
      </c>
      <c r="B37" s="2">
        <v>45421.886944062499</v>
      </c>
      <c r="C37" s="2"/>
      <c r="D37" s="3" t="s">
        <v>44</v>
      </c>
      <c r="E37" s="3"/>
      <c r="F37" s="3" t="s">
        <v>60</v>
      </c>
      <c r="G37" s="3"/>
      <c r="H37" s="3" t="s">
        <v>66</v>
      </c>
      <c r="I37" s="3"/>
      <c r="J37" s="3" t="s">
        <v>69</v>
      </c>
      <c r="K37" s="3"/>
      <c r="L37" s="3" t="s">
        <v>72</v>
      </c>
      <c r="M37" s="3"/>
      <c r="N37" s="3" t="s">
        <v>73</v>
      </c>
      <c r="O37" s="6"/>
      <c r="P37" s="3" t="s">
        <v>46</v>
      </c>
      <c r="Q37" s="3" t="s">
        <v>47</v>
      </c>
      <c r="R37" s="3" t="s">
        <v>46</v>
      </c>
      <c r="S37" s="3" t="s">
        <v>46</v>
      </c>
      <c r="T37" s="3" t="s">
        <v>49</v>
      </c>
      <c r="U37" s="3" t="s">
        <v>47</v>
      </c>
      <c r="V37" s="3" t="s">
        <v>47</v>
      </c>
      <c r="W37" s="3" t="s">
        <v>49</v>
      </c>
      <c r="X37" s="3" t="s">
        <v>45</v>
      </c>
      <c r="Y37" s="3" t="s">
        <v>47</v>
      </c>
      <c r="Z37" s="3" t="s">
        <v>45</v>
      </c>
      <c r="AA37" s="3" t="s">
        <v>45</v>
      </c>
      <c r="AB37" s="3" t="s">
        <v>47</v>
      </c>
      <c r="AC37" s="3" t="s">
        <v>47</v>
      </c>
      <c r="AD37" s="3" t="s">
        <v>47</v>
      </c>
      <c r="AE37" s="3" t="s">
        <v>47</v>
      </c>
      <c r="AF37" s="3" t="s">
        <v>46</v>
      </c>
      <c r="AG37" s="3" t="s">
        <v>46</v>
      </c>
      <c r="AH37" s="3" t="s">
        <v>46</v>
      </c>
      <c r="AI37" s="3" t="s">
        <v>51</v>
      </c>
      <c r="AJ37" s="3" t="s">
        <v>45</v>
      </c>
      <c r="AK37" s="3" t="s">
        <v>46</v>
      </c>
      <c r="AL37" s="3" t="s">
        <v>46</v>
      </c>
      <c r="AM37" s="3" t="s">
        <v>46</v>
      </c>
      <c r="AN37" s="6"/>
      <c r="AO37" s="3" t="s">
        <v>49</v>
      </c>
      <c r="AP37" s="3" t="s">
        <v>46</v>
      </c>
      <c r="AQ37" s="3" t="s">
        <v>46</v>
      </c>
      <c r="AR37" s="3" t="s">
        <v>46</v>
      </c>
      <c r="AS37" s="3" t="s">
        <v>47</v>
      </c>
      <c r="AT37" s="3" t="s">
        <v>46</v>
      </c>
      <c r="AU37" s="3" t="s">
        <v>46</v>
      </c>
      <c r="AV37" s="3" t="s">
        <v>46</v>
      </c>
      <c r="AW37" s="3" t="s">
        <v>47</v>
      </c>
      <c r="AX37" s="3" t="s">
        <v>47</v>
      </c>
      <c r="AY37" s="3" t="s">
        <v>47</v>
      </c>
      <c r="AZ37" s="3" t="s">
        <v>46</v>
      </c>
      <c r="BA37" s="3" t="s">
        <v>45</v>
      </c>
    </row>
    <row r="38" spans="1:53" ht="12.75">
      <c r="A38">
        <f t="shared" si="0"/>
        <v>37</v>
      </c>
      <c r="B38" s="2">
        <v>45421.891016516209</v>
      </c>
      <c r="C38" s="2"/>
      <c r="D38" s="3" t="s">
        <v>44</v>
      </c>
      <c r="E38" s="3"/>
      <c r="F38" s="3" t="s">
        <v>60</v>
      </c>
      <c r="G38" s="3"/>
      <c r="H38" s="3" t="s">
        <v>66</v>
      </c>
      <c r="I38" s="3"/>
      <c r="J38" s="3" t="s">
        <v>67</v>
      </c>
      <c r="K38" s="3"/>
      <c r="L38" s="3" t="s">
        <v>72</v>
      </c>
      <c r="M38" s="3"/>
      <c r="N38" s="3" t="s">
        <v>73</v>
      </c>
      <c r="O38" s="6"/>
      <c r="P38" s="3" t="s">
        <v>46</v>
      </c>
      <c r="Q38" s="3" t="s">
        <v>46</v>
      </c>
      <c r="R38" s="3" t="s">
        <v>46</v>
      </c>
      <c r="S38" s="3" t="s">
        <v>47</v>
      </c>
      <c r="T38" s="3" t="s">
        <v>47</v>
      </c>
      <c r="U38" s="3" t="s">
        <v>47</v>
      </c>
      <c r="V38" s="3" t="s">
        <v>47</v>
      </c>
      <c r="W38" s="3" t="s">
        <v>46</v>
      </c>
      <c r="X38" s="3" t="s">
        <v>45</v>
      </c>
      <c r="Y38" s="3" t="s">
        <v>51</v>
      </c>
      <c r="Z38" s="3" t="s">
        <v>47</v>
      </c>
      <c r="AA38" s="3" t="s">
        <v>47</v>
      </c>
      <c r="AB38" s="3" t="s">
        <v>45</v>
      </c>
      <c r="AC38" s="3" t="s">
        <v>47</v>
      </c>
      <c r="AD38" s="3" t="s">
        <v>47</v>
      </c>
      <c r="AE38" s="3" t="s">
        <v>45</v>
      </c>
      <c r="AF38" s="3" t="s">
        <v>46</v>
      </c>
      <c r="AG38" s="3" t="s">
        <v>46</v>
      </c>
      <c r="AH38" s="3" t="s">
        <v>47</v>
      </c>
      <c r="AI38" s="3" t="s">
        <v>46</v>
      </c>
      <c r="AJ38" s="3" t="s">
        <v>47</v>
      </c>
      <c r="AK38" s="3" t="s">
        <v>47</v>
      </c>
      <c r="AL38" s="3" t="s">
        <v>51</v>
      </c>
      <c r="AM38" s="3" t="s">
        <v>47</v>
      </c>
      <c r="AN38" s="6"/>
      <c r="AO38" s="3" t="s">
        <v>46</v>
      </c>
      <c r="AP38" s="3" t="s">
        <v>46</v>
      </c>
      <c r="AQ38" s="3" t="s">
        <v>51</v>
      </c>
      <c r="AR38" s="3" t="s">
        <v>46</v>
      </c>
      <c r="AS38" s="3" t="s">
        <v>46</v>
      </c>
      <c r="AT38" s="3" t="s">
        <v>46</v>
      </c>
      <c r="AU38" s="3" t="s">
        <v>51</v>
      </c>
      <c r="AV38" s="3" t="s">
        <v>51</v>
      </c>
      <c r="AW38" s="3" t="s">
        <v>47</v>
      </c>
      <c r="AX38" s="3" t="s">
        <v>45</v>
      </c>
      <c r="AY38" s="3" t="s">
        <v>46</v>
      </c>
      <c r="AZ38" s="3" t="s">
        <v>51</v>
      </c>
      <c r="BA38" s="3" t="s">
        <v>51</v>
      </c>
    </row>
    <row r="39" spans="1:53" ht="12.75">
      <c r="A39">
        <f t="shared" si="0"/>
        <v>38</v>
      </c>
      <c r="B39" s="2">
        <v>45421.892560208333</v>
      </c>
      <c r="C39" s="2"/>
      <c r="D39" s="3" t="s">
        <v>44</v>
      </c>
      <c r="E39" s="3"/>
      <c r="F39" s="3" t="s">
        <v>60</v>
      </c>
      <c r="G39" s="3"/>
      <c r="H39" s="3" t="s">
        <v>66</v>
      </c>
      <c r="I39" s="3"/>
      <c r="J39" s="3" t="s">
        <v>67</v>
      </c>
      <c r="K39" s="3"/>
      <c r="L39" s="3" t="s">
        <v>71</v>
      </c>
      <c r="M39" s="3"/>
      <c r="N39" s="3" t="s">
        <v>73</v>
      </c>
      <c r="O39" s="6"/>
      <c r="P39" s="3" t="s">
        <v>46</v>
      </c>
      <c r="Q39" s="3" t="s">
        <v>47</v>
      </c>
      <c r="R39" s="3" t="s">
        <v>46</v>
      </c>
      <c r="S39" s="3" t="s">
        <v>47</v>
      </c>
      <c r="T39" s="3" t="s">
        <v>46</v>
      </c>
      <c r="U39" s="3" t="s">
        <v>45</v>
      </c>
      <c r="V39" s="3" t="s">
        <v>49</v>
      </c>
      <c r="W39" s="3" t="s">
        <v>47</v>
      </c>
      <c r="X39" s="3" t="s">
        <v>49</v>
      </c>
      <c r="Y39" s="3" t="s">
        <v>45</v>
      </c>
      <c r="Z39" s="3" t="s">
        <v>45</v>
      </c>
      <c r="AA39" s="3" t="s">
        <v>46</v>
      </c>
      <c r="AB39" s="3" t="s">
        <v>47</v>
      </c>
      <c r="AC39" s="3" t="s">
        <v>49</v>
      </c>
      <c r="AD39" s="3" t="s">
        <v>49</v>
      </c>
      <c r="AE39" s="3" t="s">
        <v>47</v>
      </c>
      <c r="AF39" s="3" t="s">
        <v>46</v>
      </c>
      <c r="AG39" s="3" t="s">
        <v>51</v>
      </c>
      <c r="AH39" s="3" t="s">
        <v>51</v>
      </c>
      <c r="AI39" s="3" t="s">
        <v>46</v>
      </c>
      <c r="AJ39" s="3" t="s">
        <v>46</v>
      </c>
      <c r="AK39" s="3" t="s">
        <v>51</v>
      </c>
      <c r="AL39" s="3" t="s">
        <v>46</v>
      </c>
      <c r="AM39" s="3" t="s">
        <v>46</v>
      </c>
      <c r="AN39" s="6"/>
      <c r="AO39" s="3" t="s">
        <v>46</v>
      </c>
      <c r="AP39" s="3" t="s">
        <v>51</v>
      </c>
      <c r="AQ39" s="3" t="s">
        <v>51</v>
      </c>
      <c r="AR39" s="3" t="s">
        <v>51</v>
      </c>
      <c r="AS39" s="3" t="s">
        <v>45</v>
      </c>
      <c r="AT39" s="3" t="s">
        <v>46</v>
      </c>
      <c r="AU39" s="3" t="s">
        <v>46</v>
      </c>
      <c r="AV39" s="3" t="s">
        <v>51</v>
      </c>
      <c r="AW39" s="3" t="s">
        <v>45</v>
      </c>
      <c r="AX39" s="3" t="s">
        <v>45</v>
      </c>
      <c r="AY39" s="3" t="s">
        <v>47</v>
      </c>
      <c r="AZ39" s="3" t="s">
        <v>46</v>
      </c>
      <c r="BA39" s="3" t="s">
        <v>45</v>
      </c>
    </row>
    <row r="40" spans="1:53" ht="12.75">
      <c r="A40">
        <f t="shared" si="0"/>
        <v>39</v>
      </c>
      <c r="B40" s="2">
        <v>45421.899694004635</v>
      </c>
      <c r="C40" s="2"/>
      <c r="D40" s="3" t="s">
        <v>44</v>
      </c>
      <c r="E40" s="3"/>
      <c r="F40" s="3" t="s">
        <v>50</v>
      </c>
      <c r="G40" s="3"/>
      <c r="H40" s="3" t="s">
        <v>66</v>
      </c>
      <c r="I40" s="3"/>
      <c r="J40" s="3" t="s">
        <v>69</v>
      </c>
      <c r="K40" s="3"/>
      <c r="L40" s="3" t="s">
        <v>72</v>
      </c>
      <c r="M40" s="3"/>
      <c r="N40" s="3" t="s">
        <v>73</v>
      </c>
      <c r="O40" s="6"/>
      <c r="P40" s="3" t="s">
        <v>45</v>
      </c>
      <c r="Q40" s="3" t="s">
        <v>46</v>
      </c>
      <c r="R40" s="3" t="s">
        <v>47</v>
      </c>
      <c r="S40" s="3" t="s">
        <v>46</v>
      </c>
      <c r="T40" s="3" t="s">
        <v>45</v>
      </c>
      <c r="U40" s="3" t="s">
        <v>47</v>
      </c>
      <c r="V40" s="3" t="s">
        <v>47</v>
      </c>
      <c r="W40" s="3" t="s">
        <v>51</v>
      </c>
      <c r="X40" s="3" t="s">
        <v>46</v>
      </c>
      <c r="Y40" s="3" t="s">
        <v>45</v>
      </c>
      <c r="Z40" s="3" t="s">
        <v>46</v>
      </c>
      <c r="AA40" s="3" t="s">
        <v>46</v>
      </c>
      <c r="AB40" s="3" t="s">
        <v>47</v>
      </c>
      <c r="AC40" s="3" t="s">
        <v>47</v>
      </c>
      <c r="AD40" s="3" t="s">
        <v>49</v>
      </c>
      <c r="AE40" s="3" t="s">
        <v>49</v>
      </c>
      <c r="AF40" s="3" t="s">
        <v>46</v>
      </c>
      <c r="AG40" s="3" t="s">
        <v>45</v>
      </c>
      <c r="AH40" s="3" t="s">
        <v>46</v>
      </c>
      <c r="AI40" s="3" t="s">
        <v>45</v>
      </c>
      <c r="AJ40" s="3" t="s">
        <v>45</v>
      </c>
      <c r="AK40" s="3" t="s">
        <v>46</v>
      </c>
      <c r="AL40" s="3" t="s">
        <v>51</v>
      </c>
      <c r="AM40" s="3" t="s">
        <v>51</v>
      </c>
      <c r="AN40" s="6"/>
      <c r="AO40" s="3" t="s">
        <v>51</v>
      </c>
      <c r="AP40" s="3" t="s">
        <v>46</v>
      </c>
      <c r="AQ40" s="3" t="s">
        <v>51</v>
      </c>
      <c r="AR40" s="3" t="s">
        <v>46</v>
      </c>
      <c r="AS40" s="3" t="s">
        <v>49</v>
      </c>
      <c r="AT40" s="3" t="s">
        <v>46</v>
      </c>
      <c r="AU40" s="3" t="s">
        <v>51</v>
      </c>
      <c r="AV40" s="3" t="s">
        <v>46</v>
      </c>
      <c r="AW40" s="3" t="s">
        <v>45</v>
      </c>
      <c r="AX40" s="3" t="s">
        <v>45</v>
      </c>
      <c r="AY40" s="3" t="s">
        <v>45</v>
      </c>
      <c r="AZ40" s="3" t="s">
        <v>46</v>
      </c>
      <c r="BA40" s="3" t="s">
        <v>47</v>
      </c>
    </row>
    <row r="41" spans="1:53" ht="12.75">
      <c r="A41">
        <f t="shared" si="0"/>
        <v>40</v>
      </c>
      <c r="B41" s="2">
        <v>45421.913523587966</v>
      </c>
      <c r="C41" s="2"/>
      <c r="D41" s="3" t="s">
        <v>44</v>
      </c>
      <c r="E41" s="3"/>
      <c r="F41" s="3" t="s">
        <v>50</v>
      </c>
      <c r="G41" s="3"/>
      <c r="H41" s="3" t="s">
        <v>66</v>
      </c>
      <c r="I41" s="3"/>
      <c r="J41" s="3" t="s">
        <v>69</v>
      </c>
      <c r="K41" s="3"/>
      <c r="L41" s="3" t="s">
        <v>72</v>
      </c>
      <c r="M41" s="3"/>
      <c r="N41" s="3" t="s">
        <v>73</v>
      </c>
      <c r="O41" s="6"/>
      <c r="P41" s="3" t="s">
        <v>51</v>
      </c>
      <c r="Q41" s="3" t="s">
        <v>51</v>
      </c>
      <c r="R41" s="3" t="s">
        <v>51</v>
      </c>
      <c r="S41" s="3" t="s">
        <v>46</v>
      </c>
      <c r="T41" s="3" t="s">
        <v>51</v>
      </c>
      <c r="U41" s="3" t="s">
        <v>45</v>
      </c>
      <c r="V41" s="3" t="s">
        <v>45</v>
      </c>
      <c r="W41" s="3" t="s">
        <v>47</v>
      </c>
      <c r="X41" s="3" t="s">
        <v>51</v>
      </c>
      <c r="Y41" s="3" t="s">
        <v>46</v>
      </c>
      <c r="Z41" s="3" t="s">
        <v>51</v>
      </c>
      <c r="AA41" s="3" t="s">
        <v>45</v>
      </c>
      <c r="AB41" s="3" t="s">
        <v>49</v>
      </c>
      <c r="AC41" s="3" t="s">
        <v>47</v>
      </c>
      <c r="AD41" s="3" t="s">
        <v>47</v>
      </c>
      <c r="AE41" s="3" t="s">
        <v>47</v>
      </c>
      <c r="AF41" s="3" t="s">
        <v>51</v>
      </c>
      <c r="AG41" s="3" t="s">
        <v>46</v>
      </c>
      <c r="AH41" s="3" t="s">
        <v>51</v>
      </c>
      <c r="AI41" s="3" t="s">
        <v>45</v>
      </c>
      <c r="AJ41" s="3" t="s">
        <v>49</v>
      </c>
      <c r="AK41" s="3" t="s">
        <v>47</v>
      </c>
      <c r="AL41" s="3" t="s">
        <v>51</v>
      </c>
      <c r="AM41" s="3" t="s">
        <v>46</v>
      </c>
      <c r="AN41" s="6"/>
      <c r="AO41" s="3" t="s">
        <v>47</v>
      </c>
      <c r="AP41" s="3" t="s">
        <v>49</v>
      </c>
      <c r="AQ41" s="3" t="s">
        <v>51</v>
      </c>
      <c r="AR41" s="3" t="s">
        <v>51</v>
      </c>
      <c r="AS41" s="3" t="s">
        <v>51</v>
      </c>
      <c r="AT41" s="3" t="s">
        <v>51</v>
      </c>
      <c r="AU41" s="3" t="s">
        <v>46</v>
      </c>
      <c r="AV41" s="3" t="s">
        <v>51</v>
      </c>
      <c r="AW41" s="3" t="s">
        <v>46</v>
      </c>
      <c r="AX41" s="3" t="s">
        <v>49</v>
      </c>
      <c r="AY41" s="3" t="s">
        <v>49</v>
      </c>
      <c r="AZ41" s="3" t="s">
        <v>46</v>
      </c>
      <c r="BA41" s="3" t="s">
        <v>51</v>
      </c>
    </row>
    <row r="42" spans="1:53" ht="12.75">
      <c r="A42">
        <f t="shared" si="0"/>
        <v>41</v>
      </c>
      <c r="B42" s="2">
        <v>45421.913675821765</v>
      </c>
      <c r="C42" s="2"/>
      <c r="D42" s="3" t="s">
        <v>44</v>
      </c>
      <c r="E42" s="3"/>
      <c r="F42" s="3" t="s">
        <v>52</v>
      </c>
      <c r="G42" s="3"/>
      <c r="H42" s="3" t="s">
        <v>66</v>
      </c>
      <c r="I42" s="3"/>
      <c r="J42" s="3" t="s">
        <v>69</v>
      </c>
      <c r="K42" s="3"/>
      <c r="L42" s="3" t="s">
        <v>72</v>
      </c>
      <c r="M42" s="3"/>
      <c r="N42" s="3" t="s">
        <v>56</v>
      </c>
      <c r="O42" s="6"/>
      <c r="P42" s="3" t="s">
        <v>46</v>
      </c>
      <c r="Q42" s="3" t="s">
        <v>46</v>
      </c>
      <c r="R42" s="3" t="s">
        <v>46</v>
      </c>
      <c r="S42" s="3" t="s">
        <v>46</v>
      </c>
      <c r="T42" s="3" t="s">
        <v>47</v>
      </c>
      <c r="U42" s="3" t="s">
        <v>47</v>
      </c>
      <c r="V42" s="3" t="s">
        <v>47</v>
      </c>
      <c r="W42" s="3" t="s">
        <v>47</v>
      </c>
      <c r="X42" s="3" t="s">
        <v>47</v>
      </c>
      <c r="Y42" s="3" t="s">
        <v>46</v>
      </c>
      <c r="Z42" s="3" t="s">
        <v>46</v>
      </c>
      <c r="AA42" s="3" t="s">
        <v>47</v>
      </c>
      <c r="AB42" s="3" t="s">
        <v>47</v>
      </c>
      <c r="AC42" s="3" t="s">
        <v>47</v>
      </c>
      <c r="AD42" s="3" t="s">
        <v>47</v>
      </c>
      <c r="AE42" s="3" t="s">
        <v>45</v>
      </c>
      <c r="AF42" s="3" t="s">
        <v>46</v>
      </c>
      <c r="AG42" s="3" t="s">
        <v>46</v>
      </c>
      <c r="AH42" s="3" t="s">
        <v>46</v>
      </c>
      <c r="AI42" s="3" t="s">
        <v>46</v>
      </c>
      <c r="AJ42" s="3" t="s">
        <v>46</v>
      </c>
      <c r="AK42" s="3" t="s">
        <v>46</v>
      </c>
      <c r="AL42" s="3" t="s">
        <v>47</v>
      </c>
      <c r="AM42" s="3" t="s">
        <v>47</v>
      </c>
      <c r="AN42" s="6"/>
      <c r="AO42" s="3" t="s">
        <v>46</v>
      </c>
      <c r="AP42" s="3" t="s">
        <v>47</v>
      </c>
      <c r="AQ42" s="3" t="s">
        <v>51</v>
      </c>
      <c r="AR42" s="3" t="s">
        <v>46</v>
      </c>
      <c r="AS42" s="3" t="s">
        <v>46</v>
      </c>
      <c r="AT42" s="3" t="s">
        <v>46</v>
      </c>
      <c r="AU42" s="3" t="s">
        <v>51</v>
      </c>
      <c r="AV42" s="3" t="s">
        <v>46</v>
      </c>
      <c r="AW42" s="3" t="s">
        <v>47</v>
      </c>
      <c r="AX42" s="3" t="s">
        <v>47</v>
      </c>
      <c r="AY42" s="3" t="s">
        <v>46</v>
      </c>
      <c r="AZ42" s="3" t="s">
        <v>46</v>
      </c>
      <c r="BA42" s="3" t="s">
        <v>47</v>
      </c>
    </row>
    <row r="43" spans="1:53" ht="12.75">
      <c r="A43">
        <f t="shared" si="0"/>
        <v>42</v>
      </c>
      <c r="B43" s="2">
        <v>45421.921563136573</v>
      </c>
      <c r="C43" s="2"/>
      <c r="D43" s="3" t="s">
        <v>44</v>
      </c>
      <c r="E43" s="3"/>
      <c r="F43" s="3" t="s">
        <v>50</v>
      </c>
      <c r="G43" s="3"/>
      <c r="H43" s="3" t="s">
        <v>66</v>
      </c>
      <c r="I43" s="3"/>
      <c r="J43" s="3" t="s">
        <v>69</v>
      </c>
      <c r="K43" s="3"/>
      <c r="L43" s="3" t="s">
        <v>72</v>
      </c>
      <c r="M43" s="3"/>
      <c r="N43" s="3" t="s">
        <v>73</v>
      </c>
      <c r="O43" s="6"/>
      <c r="P43" s="3" t="s">
        <v>51</v>
      </c>
      <c r="Q43" s="3" t="s">
        <v>51</v>
      </c>
      <c r="R43" s="3" t="s">
        <v>51</v>
      </c>
      <c r="S43" s="3" t="s">
        <v>49</v>
      </c>
      <c r="T43" s="3" t="s">
        <v>51</v>
      </c>
      <c r="U43" s="3" t="s">
        <v>45</v>
      </c>
      <c r="V43" s="3" t="s">
        <v>46</v>
      </c>
      <c r="W43" s="3" t="s">
        <v>49</v>
      </c>
      <c r="X43" s="3" t="s">
        <v>49</v>
      </c>
      <c r="Y43" s="3" t="s">
        <v>49</v>
      </c>
      <c r="Z43" s="3" t="s">
        <v>49</v>
      </c>
      <c r="AA43" s="3" t="s">
        <v>49</v>
      </c>
      <c r="AB43" s="3" t="s">
        <v>49</v>
      </c>
      <c r="AC43" s="3" t="s">
        <v>49</v>
      </c>
      <c r="AD43" s="3" t="s">
        <v>49</v>
      </c>
      <c r="AE43" s="3" t="s">
        <v>49</v>
      </c>
      <c r="AF43" s="3" t="s">
        <v>51</v>
      </c>
      <c r="AG43" s="3" t="s">
        <v>51</v>
      </c>
      <c r="AH43" s="3" t="s">
        <v>47</v>
      </c>
      <c r="AI43" s="3" t="s">
        <v>49</v>
      </c>
      <c r="AJ43" s="3" t="s">
        <v>51</v>
      </c>
      <c r="AK43" s="3" t="s">
        <v>45</v>
      </c>
      <c r="AL43" s="3" t="s">
        <v>49</v>
      </c>
      <c r="AM43" s="3" t="s">
        <v>49</v>
      </c>
      <c r="AN43" s="6"/>
      <c r="AO43" s="3" t="s">
        <v>49</v>
      </c>
      <c r="AP43" s="3" t="s">
        <v>49</v>
      </c>
      <c r="AQ43" s="3" t="s">
        <v>46</v>
      </c>
      <c r="AR43" s="3" t="s">
        <v>47</v>
      </c>
      <c r="AS43" s="3" t="s">
        <v>47</v>
      </c>
      <c r="AT43" s="3" t="s">
        <v>45</v>
      </c>
      <c r="AU43" s="3" t="s">
        <v>47</v>
      </c>
      <c r="AV43" s="3" t="s">
        <v>47</v>
      </c>
      <c r="AW43" s="3" t="s">
        <v>49</v>
      </c>
      <c r="AX43" s="3" t="s">
        <v>49</v>
      </c>
      <c r="AY43" s="3" t="s">
        <v>45</v>
      </c>
      <c r="AZ43" s="3" t="s">
        <v>47</v>
      </c>
      <c r="BA43" s="3" t="s">
        <v>45</v>
      </c>
    </row>
    <row r="44" spans="1:53" ht="12.75">
      <c r="A44">
        <f t="shared" si="0"/>
        <v>43</v>
      </c>
      <c r="B44" s="2">
        <v>45421.929137777777</v>
      </c>
      <c r="C44" s="2"/>
      <c r="D44" s="3" t="s">
        <v>44</v>
      </c>
      <c r="E44" s="3"/>
      <c r="F44" s="3" t="s">
        <v>50</v>
      </c>
      <c r="G44" s="3"/>
      <c r="H44" s="3" t="s">
        <v>65</v>
      </c>
      <c r="I44" s="3"/>
      <c r="J44" s="3" t="s">
        <v>69</v>
      </c>
      <c r="K44" s="3"/>
      <c r="L44" s="3" t="s">
        <v>72</v>
      </c>
      <c r="M44" s="3"/>
      <c r="N44" s="3" t="s">
        <v>73</v>
      </c>
      <c r="O44" s="6"/>
      <c r="P44" s="3" t="s">
        <v>45</v>
      </c>
      <c r="Q44" s="3" t="s">
        <v>47</v>
      </c>
      <c r="R44" s="3" t="s">
        <v>49</v>
      </c>
      <c r="S44" s="3" t="s">
        <v>47</v>
      </c>
      <c r="T44" s="3" t="s">
        <v>47</v>
      </c>
      <c r="U44" s="3" t="s">
        <v>45</v>
      </c>
      <c r="V44" s="3" t="s">
        <v>47</v>
      </c>
      <c r="W44" s="3" t="s">
        <v>47</v>
      </c>
      <c r="X44" s="3" t="s">
        <v>47</v>
      </c>
      <c r="Y44" s="3" t="s">
        <v>45</v>
      </c>
      <c r="Z44" s="3" t="s">
        <v>47</v>
      </c>
      <c r="AA44" s="3" t="s">
        <v>45</v>
      </c>
      <c r="AB44" s="3" t="s">
        <v>47</v>
      </c>
      <c r="AC44" s="3" t="s">
        <v>45</v>
      </c>
      <c r="AD44" s="3" t="s">
        <v>47</v>
      </c>
      <c r="AE44" s="3" t="s">
        <v>47</v>
      </c>
      <c r="AF44" s="3" t="s">
        <v>46</v>
      </c>
      <c r="AG44" s="3" t="s">
        <v>45</v>
      </c>
      <c r="AH44" s="3" t="s">
        <v>45</v>
      </c>
      <c r="AI44" s="3" t="s">
        <v>45</v>
      </c>
      <c r="AJ44" s="3" t="s">
        <v>47</v>
      </c>
      <c r="AK44" s="3" t="s">
        <v>47</v>
      </c>
      <c r="AL44" s="3" t="s">
        <v>47</v>
      </c>
      <c r="AM44" s="3" t="s">
        <v>47</v>
      </c>
      <c r="AN44" s="6"/>
      <c r="AO44" s="3" t="s">
        <v>45</v>
      </c>
      <c r="AP44" s="3" t="s">
        <v>45</v>
      </c>
      <c r="AQ44" s="3" t="s">
        <v>46</v>
      </c>
      <c r="AR44" s="3" t="s">
        <v>45</v>
      </c>
      <c r="AS44" s="3" t="s">
        <v>47</v>
      </c>
      <c r="AT44" s="3" t="s">
        <v>45</v>
      </c>
      <c r="AU44" s="3" t="s">
        <v>47</v>
      </c>
      <c r="AV44" s="3" t="s">
        <v>47</v>
      </c>
      <c r="AW44" s="3" t="s">
        <v>47</v>
      </c>
      <c r="AX44" s="3" t="s">
        <v>47</v>
      </c>
      <c r="AY44" s="3" t="s">
        <v>47</v>
      </c>
      <c r="AZ44" s="3" t="s">
        <v>45</v>
      </c>
      <c r="BA44" s="3" t="s">
        <v>47</v>
      </c>
    </row>
    <row r="45" spans="1:53" ht="12.75">
      <c r="A45">
        <f t="shared" si="0"/>
        <v>44</v>
      </c>
      <c r="B45" s="2">
        <v>45421.931520138889</v>
      </c>
      <c r="C45" s="2"/>
      <c r="D45" s="3" t="s">
        <v>44</v>
      </c>
      <c r="E45" s="3"/>
      <c r="F45" s="3" t="s">
        <v>50</v>
      </c>
      <c r="G45" s="3"/>
      <c r="H45" s="3" t="s">
        <v>65</v>
      </c>
      <c r="I45" s="3"/>
      <c r="J45" s="3" t="s">
        <v>69</v>
      </c>
      <c r="K45" s="3"/>
      <c r="L45" s="3" t="s">
        <v>72</v>
      </c>
      <c r="M45" s="3"/>
      <c r="N45" s="3" t="s">
        <v>73</v>
      </c>
      <c r="O45" s="6"/>
      <c r="P45" s="3" t="s">
        <v>49</v>
      </c>
      <c r="Q45" s="3" t="s">
        <v>49</v>
      </c>
      <c r="R45" s="3" t="s">
        <v>49</v>
      </c>
      <c r="S45" s="3" t="s">
        <v>47</v>
      </c>
      <c r="T45" s="3" t="s">
        <v>47</v>
      </c>
      <c r="U45" s="3" t="s">
        <v>47</v>
      </c>
      <c r="V45" s="3" t="s">
        <v>49</v>
      </c>
      <c r="W45" s="3" t="s">
        <v>49</v>
      </c>
      <c r="X45" s="3" t="s">
        <v>49</v>
      </c>
      <c r="Y45" s="3" t="s">
        <v>49</v>
      </c>
      <c r="Z45" s="3" t="s">
        <v>49</v>
      </c>
      <c r="AA45" s="3" t="s">
        <v>49</v>
      </c>
      <c r="AB45" s="3" t="s">
        <v>49</v>
      </c>
      <c r="AC45" s="3" t="s">
        <v>49</v>
      </c>
      <c r="AD45" s="3" t="s">
        <v>49</v>
      </c>
      <c r="AE45" s="3" t="s">
        <v>49</v>
      </c>
      <c r="AF45" s="3" t="s">
        <v>47</v>
      </c>
      <c r="AG45" s="3" t="s">
        <v>49</v>
      </c>
      <c r="AH45" s="3" t="s">
        <v>47</v>
      </c>
      <c r="AI45" s="3" t="s">
        <v>47</v>
      </c>
      <c r="AJ45" s="3" t="s">
        <v>47</v>
      </c>
      <c r="AK45" s="3" t="s">
        <v>47</v>
      </c>
      <c r="AL45" s="3" t="s">
        <v>49</v>
      </c>
      <c r="AM45" s="3" t="s">
        <v>49</v>
      </c>
      <c r="AN45" s="6"/>
      <c r="AO45" s="3" t="s">
        <v>47</v>
      </c>
      <c r="AP45" s="3" t="s">
        <v>47</v>
      </c>
      <c r="AQ45" s="3" t="s">
        <v>47</v>
      </c>
      <c r="AR45" s="3" t="s">
        <v>47</v>
      </c>
      <c r="AS45" s="3" t="s">
        <v>49</v>
      </c>
      <c r="AT45" s="3" t="s">
        <v>47</v>
      </c>
      <c r="AU45" s="3" t="s">
        <v>47</v>
      </c>
      <c r="AV45" s="3" t="s">
        <v>47</v>
      </c>
      <c r="AW45" s="3" t="s">
        <v>47</v>
      </c>
      <c r="AX45" s="3" t="s">
        <v>47</v>
      </c>
      <c r="AY45" s="3" t="s">
        <v>47</v>
      </c>
      <c r="AZ45" s="3" t="s">
        <v>47</v>
      </c>
      <c r="BA45" s="3" t="s">
        <v>47</v>
      </c>
    </row>
    <row r="46" spans="1:53" ht="12.75">
      <c r="A46">
        <f t="shared" si="0"/>
        <v>45</v>
      </c>
      <c r="B46" s="2">
        <v>45421.933557314813</v>
      </c>
      <c r="C46" s="2"/>
      <c r="D46" s="3" t="s">
        <v>44</v>
      </c>
      <c r="E46" s="3"/>
      <c r="F46" s="3" t="s">
        <v>50</v>
      </c>
      <c r="G46" s="3"/>
      <c r="H46" s="3" t="s">
        <v>65</v>
      </c>
      <c r="I46" s="3"/>
      <c r="J46" s="3" t="s">
        <v>69</v>
      </c>
      <c r="K46" s="3"/>
      <c r="L46" s="3" t="s">
        <v>71</v>
      </c>
      <c r="M46" s="3"/>
      <c r="N46" s="3" t="s">
        <v>73</v>
      </c>
      <c r="O46" s="6"/>
      <c r="P46" s="3" t="s">
        <v>51</v>
      </c>
      <c r="Q46" s="3" t="s">
        <v>51</v>
      </c>
      <c r="R46" s="3" t="s">
        <v>45</v>
      </c>
      <c r="S46" s="3" t="s">
        <v>49</v>
      </c>
      <c r="T46" s="3" t="s">
        <v>49</v>
      </c>
      <c r="U46" s="3" t="s">
        <v>49</v>
      </c>
      <c r="V46" s="3" t="s">
        <v>51</v>
      </c>
      <c r="W46" s="3" t="s">
        <v>51</v>
      </c>
      <c r="X46" s="3" t="s">
        <v>49</v>
      </c>
      <c r="Y46" s="3" t="s">
        <v>47</v>
      </c>
      <c r="Z46" s="3" t="s">
        <v>45</v>
      </c>
      <c r="AA46" s="3" t="s">
        <v>47</v>
      </c>
      <c r="AB46" s="3" t="s">
        <v>47</v>
      </c>
      <c r="AC46" s="3" t="s">
        <v>47</v>
      </c>
      <c r="AD46" s="3" t="s">
        <v>49</v>
      </c>
      <c r="AE46" s="3" t="s">
        <v>49</v>
      </c>
      <c r="AF46" s="3" t="s">
        <v>46</v>
      </c>
      <c r="AG46" s="3" t="s">
        <v>47</v>
      </c>
      <c r="AH46" s="3" t="s">
        <v>45</v>
      </c>
      <c r="AI46" s="3" t="s">
        <v>45</v>
      </c>
      <c r="AJ46" s="3" t="s">
        <v>45</v>
      </c>
      <c r="AK46" s="3" t="s">
        <v>49</v>
      </c>
      <c r="AL46" s="3" t="s">
        <v>51</v>
      </c>
      <c r="AM46" s="3" t="s">
        <v>46</v>
      </c>
      <c r="AN46" s="6"/>
      <c r="AO46" s="3" t="s">
        <v>47</v>
      </c>
      <c r="AP46" s="3" t="s">
        <v>51</v>
      </c>
      <c r="AQ46" s="3" t="s">
        <v>51</v>
      </c>
      <c r="AR46" s="3" t="s">
        <v>47</v>
      </c>
      <c r="AS46" s="3" t="s">
        <v>51</v>
      </c>
      <c r="AT46" s="3" t="s">
        <v>49</v>
      </c>
      <c r="AU46" s="3" t="s">
        <v>47</v>
      </c>
      <c r="AV46" s="3" t="s">
        <v>46</v>
      </c>
      <c r="AW46" s="3" t="s">
        <v>46</v>
      </c>
      <c r="AX46" s="3" t="s">
        <v>46</v>
      </c>
      <c r="AY46" s="3" t="s">
        <v>46</v>
      </c>
      <c r="AZ46" s="3" t="s">
        <v>46</v>
      </c>
      <c r="BA46" s="3" t="s">
        <v>49</v>
      </c>
    </row>
    <row r="47" spans="1:53" ht="12.75">
      <c r="A47">
        <f t="shared" si="0"/>
        <v>46</v>
      </c>
      <c r="B47" s="2">
        <v>45421.937886493055</v>
      </c>
      <c r="C47" s="2"/>
      <c r="D47" s="3" t="s">
        <v>44</v>
      </c>
      <c r="E47" s="3"/>
      <c r="F47" s="3" t="s">
        <v>50</v>
      </c>
      <c r="G47" s="3"/>
      <c r="H47" s="3" t="s">
        <v>65</v>
      </c>
      <c r="I47" s="3"/>
      <c r="J47" s="3" t="s">
        <v>69</v>
      </c>
      <c r="K47" s="3"/>
      <c r="L47" s="3" t="s">
        <v>72</v>
      </c>
      <c r="M47" s="3"/>
      <c r="N47" s="3" t="s">
        <v>73</v>
      </c>
      <c r="O47" s="6"/>
      <c r="P47" s="3" t="s">
        <v>46</v>
      </c>
      <c r="Q47" s="3" t="s">
        <v>51</v>
      </c>
      <c r="R47" s="3" t="s">
        <v>46</v>
      </c>
      <c r="S47" s="3" t="s">
        <v>46</v>
      </c>
      <c r="T47" s="3" t="s">
        <v>49</v>
      </c>
      <c r="U47" s="3" t="s">
        <v>49</v>
      </c>
      <c r="V47" s="3" t="s">
        <v>45</v>
      </c>
      <c r="W47" s="3" t="s">
        <v>49</v>
      </c>
      <c r="X47" s="3" t="s">
        <v>47</v>
      </c>
      <c r="Y47" s="3" t="s">
        <v>47</v>
      </c>
      <c r="Z47" s="3" t="s">
        <v>47</v>
      </c>
      <c r="AA47" s="3" t="s">
        <v>47</v>
      </c>
      <c r="AB47" s="3" t="s">
        <v>49</v>
      </c>
      <c r="AC47" s="3" t="s">
        <v>49</v>
      </c>
      <c r="AD47" s="3" t="s">
        <v>49</v>
      </c>
      <c r="AE47" s="3" t="s">
        <v>49</v>
      </c>
      <c r="AF47" s="3" t="s">
        <v>47</v>
      </c>
      <c r="AG47" s="3" t="s">
        <v>46</v>
      </c>
      <c r="AH47" s="3" t="s">
        <v>51</v>
      </c>
      <c r="AI47" s="3" t="s">
        <v>46</v>
      </c>
      <c r="AJ47" s="3" t="s">
        <v>45</v>
      </c>
      <c r="AK47" s="3" t="s">
        <v>51</v>
      </c>
      <c r="AL47" s="3" t="s">
        <v>51</v>
      </c>
      <c r="AM47" s="3" t="s">
        <v>47</v>
      </c>
      <c r="AN47" s="6"/>
      <c r="AO47" s="3" t="s">
        <v>49</v>
      </c>
      <c r="AP47" s="3" t="s">
        <v>49</v>
      </c>
      <c r="AQ47" s="3" t="s">
        <v>51</v>
      </c>
      <c r="AR47" s="3" t="s">
        <v>51</v>
      </c>
      <c r="AS47" s="3" t="s">
        <v>47</v>
      </c>
      <c r="AT47" s="3" t="s">
        <v>45</v>
      </c>
      <c r="AU47" s="3" t="s">
        <v>51</v>
      </c>
      <c r="AV47" s="3" t="s">
        <v>46</v>
      </c>
      <c r="AW47" s="3" t="s">
        <v>47</v>
      </c>
      <c r="AX47" s="3" t="s">
        <v>47</v>
      </c>
      <c r="AY47" s="3" t="s">
        <v>47</v>
      </c>
      <c r="AZ47" s="3" t="s">
        <v>46</v>
      </c>
      <c r="BA47" s="3" t="s">
        <v>51</v>
      </c>
    </row>
    <row r="48" spans="1:53" ht="12.75">
      <c r="A48">
        <f t="shared" si="0"/>
        <v>47</v>
      </c>
      <c r="B48" s="2">
        <v>45421.949792372689</v>
      </c>
      <c r="C48" s="2"/>
      <c r="D48" s="3" t="s">
        <v>44</v>
      </c>
      <c r="E48" s="3"/>
      <c r="F48" s="3" t="s">
        <v>50</v>
      </c>
      <c r="G48" s="3"/>
      <c r="H48" s="3" t="s">
        <v>65</v>
      </c>
      <c r="I48" s="3"/>
      <c r="J48" s="3" t="s">
        <v>69</v>
      </c>
      <c r="K48" s="3"/>
      <c r="L48" s="3" t="s">
        <v>72</v>
      </c>
      <c r="M48" s="3"/>
      <c r="N48" s="3" t="s">
        <v>73</v>
      </c>
      <c r="O48" s="6"/>
      <c r="P48" s="3" t="s">
        <v>47</v>
      </c>
      <c r="Q48" s="3" t="s">
        <v>49</v>
      </c>
      <c r="R48" s="3" t="s">
        <v>47</v>
      </c>
      <c r="S48" s="3" t="s">
        <v>47</v>
      </c>
      <c r="T48" s="3" t="s">
        <v>47</v>
      </c>
      <c r="U48" s="3" t="s">
        <v>46</v>
      </c>
      <c r="V48" s="3" t="s">
        <v>45</v>
      </c>
      <c r="W48" s="3" t="s">
        <v>45</v>
      </c>
      <c r="X48" s="3" t="s">
        <v>47</v>
      </c>
      <c r="Y48" s="3" t="s">
        <v>51</v>
      </c>
      <c r="Z48" s="3" t="s">
        <v>47</v>
      </c>
      <c r="AA48" s="3" t="s">
        <v>45</v>
      </c>
      <c r="AB48" s="3" t="s">
        <v>47</v>
      </c>
      <c r="AC48" s="3" t="s">
        <v>49</v>
      </c>
      <c r="AD48" s="3" t="s">
        <v>49</v>
      </c>
      <c r="AE48" s="3" t="s">
        <v>45</v>
      </c>
      <c r="AF48" s="3" t="s">
        <v>51</v>
      </c>
      <c r="AG48" s="3" t="s">
        <v>51</v>
      </c>
      <c r="AH48" s="3" t="s">
        <v>51</v>
      </c>
      <c r="AI48" s="3" t="s">
        <v>51</v>
      </c>
      <c r="AJ48" s="3" t="s">
        <v>45</v>
      </c>
      <c r="AK48" s="3" t="s">
        <v>51</v>
      </c>
      <c r="AL48" s="3" t="s">
        <v>51</v>
      </c>
      <c r="AM48" s="3" t="s">
        <v>51</v>
      </c>
      <c r="AN48" s="6"/>
      <c r="AO48" s="3" t="s">
        <v>45</v>
      </c>
      <c r="AP48" s="3" t="s">
        <v>45</v>
      </c>
      <c r="AQ48" s="3" t="s">
        <v>51</v>
      </c>
      <c r="AR48" s="3" t="s">
        <v>51</v>
      </c>
      <c r="AS48" s="3" t="s">
        <v>51</v>
      </c>
      <c r="AT48" s="3" t="s">
        <v>51</v>
      </c>
      <c r="AU48" s="3" t="s">
        <v>46</v>
      </c>
      <c r="AV48" s="3" t="s">
        <v>51</v>
      </c>
      <c r="AW48" s="3" t="s">
        <v>45</v>
      </c>
      <c r="AX48" s="3" t="s">
        <v>45</v>
      </c>
      <c r="AY48" s="3" t="s">
        <v>45</v>
      </c>
      <c r="AZ48" s="3" t="s">
        <v>45</v>
      </c>
      <c r="BA48" s="3" t="s">
        <v>46</v>
      </c>
    </row>
    <row r="49" spans="1:53" ht="12.75">
      <c r="A49">
        <f t="shared" si="0"/>
        <v>48</v>
      </c>
      <c r="B49" s="2">
        <v>45421.957165405096</v>
      </c>
      <c r="C49" s="2"/>
      <c r="D49" s="3" t="s">
        <v>44</v>
      </c>
      <c r="E49" s="3"/>
      <c r="F49" s="3" t="s">
        <v>61</v>
      </c>
      <c r="G49" s="3"/>
      <c r="H49" s="3" t="s">
        <v>65</v>
      </c>
      <c r="I49" s="3"/>
      <c r="J49" s="3" t="s">
        <v>67</v>
      </c>
      <c r="K49" s="3"/>
      <c r="L49" s="3" t="s">
        <v>72</v>
      </c>
      <c r="M49" s="3"/>
      <c r="N49" s="3" t="s">
        <v>56</v>
      </c>
      <c r="O49" s="6"/>
      <c r="P49" s="3" t="s">
        <v>45</v>
      </c>
      <c r="Q49" s="3" t="s">
        <v>45</v>
      </c>
      <c r="R49" s="3" t="s">
        <v>45</v>
      </c>
      <c r="S49" s="3" t="s">
        <v>47</v>
      </c>
      <c r="T49" s="3" t="s">
        <v>47</v>
      </c>
      <c r="U49" s="3" t="s">
        <v>47</v>
      </c>
      <c r="V49" s="3" t="s">
        <v>47</v>
      </c>
      <c r="W49" s="3" t="s">
        <v>49</v>
      </c>
      <c r="X49" s="3" t="s">
        <v>47</v>
      </c>
      <c r="Y49" s="3" t="s">
        <v>47</v>
      </c>
      <c r="Z49" s="3" t="s">
        <v>49</v>
      </c>
      <c r="AA49" s="3" t="s">
        <v>49</v>
      </c>
      <c r="AB49" s="3" t="s">
        <v>47</v>
      </c>
      <c r="AC49" s="3" t="s">
        <v>49</v>
      </c>
      <c r="AD49" s="3" t="s">
        <v>49</v>
      </c>
      <c r="AE49" s="3" t="s">
        <v>49</v>
      </c>
      <c r="AF49" s="3" t="s">
        <v>51</v>
      </c>
      <c r="AG49" s="3" t="s">
        <v>47</v>
      </c>
      <c r="AH49" s="3" t="s">
        <v>47</v>
      </c>
      <c r="AI49" s="3" t="s">
        <v>47</v>
      </c>
      <c r="AJ49" s="3" t="s">
        <v>47</v>
      </c>
      <c r="AK49" s="3" t="s">
        <v>45</v>
      </c>
      <c r="AL49" s="3" t="s">
        <v>45</v>
      </c>
      <c r="AM49" s="3" t="s">
        <v>49</v>
      </c>
      <c r="AN49" s="6"/>
      <c r="AO49" s="3" t="s">
        <v>46</v>
      </c>
      <c r="AP49" s="3" t="s">
        <v>47</v>
      </c>
      <c r="AQ49" s="3" t="s">
        <v>46</v>
      </c>
      <c r="AR49" s="3" t="s">
        <v>46</v>
      </c>
      <c r="AS49" s="3" t="s">
        <v>47</v>
      </c>
      <c r="AT49" s="3" t="s">
        <v>45</v>
      </c>
      <c r="AU49" s="3" t="s">
        <v>45</v>
      </c>
      <c r="AV49" s="3" t="s">
        <v>45</v>
      </c>
      <c r="AW49" s="3" t="s">
        <v>45</v>
      </c>
      <c r="AX49" s="3" t="s">
        <v>45</v>
      </c>
      <c r="AY49" s="3" t="s">
        <v>45</v>
      </c>
      <c r="AZ49" s="3" t="s">
        <v>45</v>
      </c>
      <c r="BA49" s="3" t="s">
        <v>46</v>
      </c>
    </row>
    <row r="50" spans="1:53" ht="12.75">
      <c r="A50">
        <f t="shared" si="0"/>
        <v>49</v>
      </c>
      <c r="B50" s="2">
        <v>45421.967067893522</v>
      </c>
      <c r="C50" s="2"/>
      <c r="D50" s="3" t="s">
        <v>44</v>
      </c>
      <c r="E50" s="3"/>
      <c r="F50" s="3" t="s">
        <v>61</v>
      </c>
      <c r="G50" s="3"/>
      <c r="H50" s="3" t="s">
        <v>65</v>
      </c>
      <c r="I50" s="3"/>
      <c r="J50" s="3" t="s">
        <v>69</v>
      </c>
      <c r="K50" s="3"/>
      <c r="L50" s="3" t="s">
        <v>72</v>
      </c>
      <c r="M50" s="3"/>
      <c r="N50" s="3" t="s">
        <v>56</v>
      </c>
      <c r="O50" s="6"/>
      <c r="P50" s="3" t="s">
        <v>45</v>
      </c>
      <c r="Q50" s="3" t="s">
        <v>46</v>
      </c>
      <c r="R50" s="3" t="s">
        <v>46</v>
      </c>
      <c r="S50" s="3" t="s">
        <v>46</v>
      </c>
      <c r="T50" s="3" t="s">
        <v>46</v>
      </c>
      <c r="U50" s="3" t="s">
        <v>51</v>
      </c>
      <c r="V50" s="3" t="s">
        <v>45</v>
      </c>
      <c r="W50" s="3" t="s">
        <v>45</v>
      </c>
      <c r="X50" s="3" t="s">
        <v>45</v>
      </c>
      <c r="Y50" s="3" t="s">
        <v>51</v>
      </c>
      <c r="Z50" s="3" t="s">
        <v>49</v>
      </c>
      <c r="AA50" s="3" t="s">
        <v>47</v>
      </c>
      <c r="AB50" s="3" t="s">
        <v>49</v>
      </c>
      <c r="AC50" s="3" t="s">
        <v>49</v>
      </c>
      <c r="AD50" s="3" t="s">
        <v>49</v>
      </c>
      <c r="AE50" s="3" t="s">
        <v>45</v>
      </c>
      <c r="AF50" s="3" t="s">
        <v>51</v>
      </c>
      <c r="AG50" s="3" t="s">
        <v>51</v>
      </c>
      <c r="AH50" s="3" t="s">
        <v>46</v>
      </c>
      <c r="AI50" s="3" t="s">
        <v>45</v>
      </c>
      <c r="AJ50" s="3" t="s">
        <v>47</v>
      </c>
      <c r="AK50" s="3" t="s">
        <v>45</v>
      </c>
      <c r="AL50" s="3" t="s">
        <v>51</v>
      </c>
      <c r="AM50" s="3" t="s">
        <v>45</v>
      </c>
      <c r="AN50" s="6"/>
      <c r="AO50" s="3" t="s">
        <v>46</v>
      </c>
      <c r="AP50" s="3" t="s">
        <v>46</v>
      </c>
      <c r="AQ50" s="3" t="s">
        <v>51</v>
      </c>
      <c r="AR50" s="3" t="s">
        <v>51</v>
      </c>
      <c r="AS50" s="3" t="s">
        <v>45</v>
      </c>
      <c r="AT50" s="3" t="s">
        <v>45</v>
      </c>
      <c r="AU50" s="3" t="s">
        <v>47</v>
      </c>
      <c r="AV50" s="3" t="s">
        <v>46</v>
      </c>
      <c r="AW50" s="3" t="s">
        <v>45</v>
      </c>
      <c r="AX50" s="3" t="s">
        <v>45</v>
      </c>
      <c r="AY50" s="3" t="s">
        <v>47</v>
      </c>
      <c r="AZ50" s="3" t="s">
        <v>45</v>
      </c>
      <c r="BA50" s="3" t="s">
        <v>46</v>
      </c>
    </row>
    <row r="51" spans="1:53" ht="12.75">
      <c r="A51">
        <f t="shared" si="0"/>
        <v>50</v>
      </c>
      <c r="B51" s="2">
        <v>45422.260351111108</v>
      </c>
      <c r="C51" s="2"/>
      <c r="D51" s="3" t="s">
        <v>44</v>
      </c>
      <c r="E51" s="3"/>
      <c r="F51" s="3" t="s">
        <v>57</v>
      </c>
      <c r="G51" s="3"/>
      <c r="H51" s="3" t="s">
        <v>65</v>
      </c>
      <c r="I51" s="3"/>
      <c r="J51" s="3" t="s">
        <v>69</v>
      </c>
      <c r="K51" s="3"/>
      <c r="L51" s="3" t="s">
        <v>72</v>
      </c>
      <c r="M51" s="3"/>
      <c r="N51" s="3" t="s">
        <v>73</v>
      </c>
      <c r="O51" s="6"/>
      <c r="P51" s="3" t="s">
        <v>45</v>
      </c>
      <c r="Q51" s="3" t="s">
        <v>46</v>
      </c>
      <c r="R51" s="3" t="s">
        <v>45</v>
      </c>
      <c r="S51" s="3" t="s">
        <v>46</v>
      </c>
      <c r="T51" s="3" t="s">
        <v>46</v>
      </c>
      <c r="U51" s="3" t="s">
        <v>51</v>
      </c>
      <c r="V51" s="3" t="s">
        <v>46</v>
      </c>
      <c r="W51" s="3" t="s">
        <v>45</v>
      </c>
      <c r="X51" s="3" t="s">
        <v>45</v>
      </c>
      <c r="Y51" s="3" t="s">
        <v>47</v>
      </c>
      <c r="Z51" s="3" t="s">
        <v>47</v>
      </c>
      <c r="AA51" s="3" t="s">
        <v>47</v>
      </c>
      <c r="AB51" s="3" t="s">
        <v>49</v>
      </c>
      <c r="AC51" s="3" t="s">
        <v>49</v>
      </c>
      <c r="AD51" s="3" t="s">
        <v>49</v>
      </c>
      <c r="AE51" s="3" t="s">
        <v>49</v>
      </c>
      <c r="AF51" s="3" t="s">
        <v>46</v>
      </c>
      <c r="AG51" s="3" t="s">
        <v>45</v>
      </c>
      <c r="AH51" s="3" t="s">
        <v>45</v>
      </c>
      <c r="AI51" s="3" t="s">
        <v>47</v>
      </c>
      <c r="AJ51" s="3" t="s">
        <v>45</v>
      </c>
      <c r="AK51" s="3" t="s">
        <v>51</v>
      </c>
      <c r="AL51" s="3" t="s">
        <v>51</v>
      </c>
      <c r="AM51" s="3" t="s">
        <v>46</v>
      </c>
      <c r="AN51" s="6"/>
      <c r="AO51" s="3" t="s">
        <v>47</v>
      </c>
      <c r="AP51" s="3" t="s">
        <v>47</v>
      </c>
      <c r="AQ51" s="3" t="s">
        <v>46</v>
      </c>
      <c r="AR51" s="3" t="s">
        <v>45</v>
      </c>
      <c r="AS51" s="3" t="s">
        <v>47</v>
      </c>
      <c r="AT51" s="3" t="s">
        <v>47</v>
      </c>
      <c r="AU51" s="3" t="s">
        <v>45</v>
      </c>
      <c r="AV51" s="3" t="s">
        <v>45</v>
      </c>
      <c r="AW51" s="3" t="s">
        <v>47</v>
      </c>
      <c r="AX51" s="3" t="s">
        <v>47</v>
      </c>
      <c r="AY51" s="3" t="s">
        <v>47</v>
      </c>
      <c r="AZ51" s="3" t="s">
        <v>45</v>
      </c>
      <c r="BA51" s="3" t="s">
        <v>47</v>
      </c>
    </row>
    <row r="52" spans="1:53" ht="12.75">
      <c r="A52">
        <f t="shared" si="0"/>
        <v>51</v>
      </c>
      <c r="B52" s="2">
        <v>45422.298240567128</v>
      </c>
      <c r="C52" s="2"/>
      <c r="D52" s="3" t="s">
        <v>44</v>
      </c>
      <c r="E52" s="3"/>
      <c r="F52" s="3" t="s">
        <v>52</v>
      </c>
      <c r="G52" s="3"/>
      <c r="H52" s="3" t="s">
        <v>65</v>
      </c>
      <c r="I52" s="3"/>
      <c r="J52" s="3" t="s">
        <v>69</v>
      </c>
      <c r="K52" s="3"/>
      <c r="L52" s="3" t="s">
        <v>72</v>
      </c>
      <c r="M52" s="3"/>
      <c r="N52" s="3" t="s">
        <v>73</v>
      </c>
      <c r="O52" s="6"/>
      <c r="P52" s="3" t="s">
        <v>46</v>
      </c>
      <c r="Q52" s="3" t="s">
        <v>47</v>
      </c>
      <c r="R52" s="3" t="s">
        <v>51</v>
      </c>
      <c r="S52" s="3" t="s">
        <v>46</v>
      </c>
      <c r="T52" s="3" t="s">
        <v>45</v>
      </c>
      <c r="U52" s="3" t="s">
        <v>49</v>
      </c>
      <c r="V52" s="3" t="s">
        <v>45</v>
      </c>
      <c r="W52" s="3" t="s">
        <v>47</v>
      </c>
      <c r="X52" s="3" t="s">
        <v>46</v>
      </c>
      <c r="Y52" s="3" t="s">
        <v>51</v>
      </c>
      <c r="Z52" s="3" t="s">
        <v>51</v>
      </c>
      <c r="AA52" s="3" t="s">
        <v>49</v>
      </c>
      <c r="AB52" s="3" t="s">
        <v>45</v>
      </c>
      <c r="AC52" s="3" t="s">
        <v>45</v>
      </c>
      <c r="AD52" s="3" t="s">
        <v>46</v>
      </c>
      <c r="AE52" s="3" t="s">
        <v>46</v>
      </c>
      <c r="AF52" s="3" t="s">
        <v>46</v>
      </c>
      <c r="AG52" s="3" t="s">
        <v>51</v>
      </c>
      <c r="AH52" s="3" t="s">
        <v>51</v>
      </c>
      <c r="AI52" s="3" t="s">
        <v>45</v>
      </c>
      <c r="AJ52" s="3" t="s">
        <v>49</v>
      </c>
      <c r="AK52" s="3" t="s">
        <v>51</v>
      </c>
      <c r="AL52" s="3" t="s">
        <v>51</v>
      </c>
      <c r="AM52" s="3" t="s">
        <v>46</v>
      </c>
      <c r="AN52" s="6"/>
      <c r="AO52" s="3" t="s">
        <v>46</v>
      </c>
      <c r="AP52" s="3" t="s">
        <v>46</v>
      </c>
      <c r="AQ52" s="3" t="s">
        <v>51</v>
      </c>
      <c r="AR52" s="3" t="s">
        <v>45</v>
      </c>
      <c r="AS52" s="3" t="s">
        <v>49</v>
      </c>
      <c r="AT52" s="3" t="s">
        <v>45</v>
      </c>
      <c r="AU52" s="3" t="s">
        <v>51</v>
      </c>
      <c r="AV52" s="3" t="s">
        <v>46</v>
      </c>
      <c r="AW52" s="3" t="s">
        <v>47</v>
      </c>
      <c r="AX52" s="3" t="s">
        <v>45</v>
      </c>
      <c r="AY52" s="3" t="s">
        <v>46</v>
      </c>
      <c r="AZ52" s="3" t="s">
        <v>46</v>
      </c>
      <c r="BA52" s="3" t="s">
        <v>49</v>
      </c>
    </row>
    <row r="53" spans="1:53" ht="12.75">
      <c r="A53">
        <f t="shared" si="0"/>
        <v>52</v>
      </c>
      <c r="B53" s="2">
        <v>45422.300179085651</v>
      </c>
      <c r="C53" s="2"/>
      <c r="D53" s="3" t="s">
        <v>44</v>
      </c>
      <c r="E53" s="3"/>
      <c r="F53" s="3" t="s">
        <v>60</v>
      </c>
      <c r="G53" s="3"/>
      <c r="H53" s="3" t="s">
        <v>65</v>
      </c>
      <c r="I53" s="3"/>
      <c r="J53" s="3" t="s">
        <v>68</v>
      </c>
      <c r="K53" s="3"/>
      <c r="L53" s="3" t="s">
        <v>72</v>
      </c>
      <c r="M53" s="3"/>
      <c r="N53" s="3" t="s">
        <v>73</v>
      </c>
      <c r="O53" s="6"/>
      <c r="P53" s="3" t="s">
        <v>49</v>
      </c>
      <c r="Q53" s="3" t="s">
        <v>49</v>
      </c>
      <c r="R53" s="3" t="s">
        <v>49</v>
      </c>
      <c r="S53" s="3" t="s">
        <v>49</v>
      </c>
      <c r="T53" s="3" t="s">
        <v>49</v>
      </c>
      <c r="U53" s="3" t="s">
        <v>49</v>
      </c>
      <c r="V53" s="3" t="s">
        <v>49</v>
      </c>
      <c r="W53" s="3" t="s">
        <v>49</v>
      </c>
      <c r="X53" s="3" t="s">
        <v>49</v>
      </c>
      <c r="Y53" s="3" t="s">
        <v>45</v>
      </c>
      <c r="Z53" s="3" t="s">
        <v>49</v>
      </c>
      <c r="AA53" s="3" t="s">
        <v>45</v>
      </c>
      <c r="AB53" s="3" t="s">
        <v>49</v>
      </c>
      <c r="AC53" s="3" t="s">
        <v>49</v>
      </c>
      <c r="AD53" s="3" t="s">
        <v>49</v>
      </c>
      <c r="AE53" s="3" t="s">
        <v>47</v>
      </c>
      <c r="AF53" s="3" t="s">
        <v>49</v>
      </c>
      <c r="AG53" s="3" t="s">
        <v>49</v>
      </c>
      <c r="AH53" s="3" t="s">
        <v>49</v>
      </c>
      <c r="AI53" s="3" t="s">
        <v>47</v>
      </c>
      <c r="AJ53" s="3" t="s">
        <v>45</v>
      </c>
      <c r="AK53" s="3" t="s">
        <v>49</v>
      </c>
      <c r="AL53" s="3" t="s">
        <v>47</v>
      </c>
      <c r="AM53" s="3" t="s">
        <v>49</v>
      </c>
      <c r="AN53" s="6"/>
      <c r="AO53" s="3" t="s">
        <v>46</v>
      </c>
      <c r="AP53" s="3" t="s">
        <v>49</v>
      </c>
      <c r="AQ53" s="3" t="s">
        <v>46</v>
      </c>
      <c r="AR53" s="3" t="s">
        <v>49</v>
      </c>
      <c r="AS53" s="3" t="s">
        <v>49</v>
      </c>
      <c r="AT53" s="3" t="s">
        <v>49</v>
      </c>
      <c r="AU53" s="3" t="s">
        <v>46</v>
      </c>
      <c r="AV53" s="3" t="s">
        <v>47</v>
      </c>
      <c r="AW53" s="3" t="s">
        <v>49</v>
      </c>
      <c r="AX53" s="3" t="s">
        <v>49</v>
      </c>
      <c r="AY53" s="3" t="s">
        <v>49</v>
      </c>
      <c r="AZ53" s="3" t="s">
        <v>49</v>
      </c>
      <c r="BA53" s="3" t="s">
        <v>49</v>
      </c>
    </row>
    <row r="54" spans="1:53" ht="12.75">
      <c r="A54">
        <f t="shared" si="0"/>
        <v>53</v>
      </c>
      <c r="B54" s="2">
        <v>45422.319738634258</v>
      </c>
      <c r="C54" s="2"/>
      <c r="D54" s="3" t="s">
        <v>44</v>
      </c>
      <c r="E54" s="3"/>
      <c r="F54" s="3" t="s">
        <v>50</v>
      </c>
      <c r="G54" s="3"/>
      <c r="H54" s="3" t="s">
        <v>65</v>
      </c>
      <c r="I54" s="3"/>
      <c r="J54" s="3" t="s">
        <v>69</v>
      </c>
      <c r="K54" s="3"/>
      <c r="L54" s="3" t="s">
        <v>71</v>
      </c>
      <c r="M54" s="3"/>
      <c r="N54" s="3" t="s">
        <v>73</v>
      </c>
      <c r="O54" s="6"/>
      <c r="P54" s="3" t="s">
        <v>51</v>
      </c>
      <c r="Q54" s="3" t="s">
        <v>51</v>
      </c>
      <c r="R54" s="3" t="s">
        <v>46</v>
      </c>
      <c r="S54" s="3" t="s">
        <v>46</v>
      </c>
      <c r="T54" s="3" t="s">
        <v>46</v>
      </c>
      <c r="U54" s="3" t="s">
        <v>51</v>
      </c>
      <c r="V54" s="3" t="s">
        <v>49</v>
      </c>
      <c r="W54" s="3" t="s">
        <v>45</v>
      </c>
      <c r="X54" s="3" t="s">
        <v>46</v>
      </c>
      <c r="Y54" s="3" t="s">
        <v>45</v>
      </c>
      <c r="Z54" s="3" t="s">
        <v>46</v>
      </c>
      <c r="AA54" s="3" t="s">
        <v>47</v>
      </c>
      <c r="AB54" s="3" t="s">
        <v>49</v>
      </c>
      <c r="AC54" s="3" t="s">
        <v>49</v>
      </c>
      <c r="AD54" s="3" t="s">
        <v>49</v>
      </c>
      <c r="AE54" s="3" t="s">
        <v>49</v>
      </c>
      <c r="AF54" s="3" t="s">
        <v>46</v>
      </c>
      <c r="AG54" s="3" t="s">
        <v>46</v>
      </c>
      <c r="AH54" s="3" t="s">
        <v>46</v>
      </c>
      <c r="AI54" s="3" t="s">
        <v>46</v>
      </c>
      <c r="AJ54" s="3" t="s">
        <v>47</v>
      </c>
      <c r="AK54" s="3" t="s">
        <v>51</v>
      </c>
      <c r="AL54" s="3" t="s">
        <v>46</v>
      </c>
      <c r="AM54" s="3" t="s">
        <v>46</v>
      </c>
      <c r="AN54" s="6"/>
      <c r="AO54" s="3" t="s">
        <v>47</v>
      </c>
      <c r="AP54" s="3" t="s">
        <v>47</v>
      </c>
      <c r="AQ54" s="3" t="s">
        <v>51</v>
      </c>
      <c r="AR54" s="3" t="s">
        <v>46</v>
      </c>
      <c r="AS54" s="3" t="s">
        <v>46</v>
      </c>
      <c r="AT54" s="3" t="s">
        <v>46</v>
      </c>
      <c r="AU54" s="3" t="s">
        <v>46</v>
      </c>
      <c r="AV54" s="3" t="s">
        <v>46</v>
      </c>
      <c r="AW54" s="3" t="s">
        <v>47</v>
      </c>
      <c r="AX54" s="3" t="s">
        <v>47</v>
      </c>
      <c r="AY54" s="3" t="s">
        <v>47</v>
      </c>
      <c r="AZ54" s="3" t="s">
        <v>47</v>
      </c>
      <c r="BA54" s="3" t="s">
        <v>47</v>
      </c>
    </row>
    <row r="55" spans="1:53" ht="12.75">
      <c r="A55">
        <f t="shared" si="0"/>
        <v>54</v>
      </c>
      <c r="B55" s="2">
        <v>45422.324246689815</v>
      </c>
      <c r="C55" s="2"/>
      <c r="D55" s="3" t="s">
        <v>44</v>
      </c>
      <c r="E55" s="3"/>
      <c r="F55" s="3" t="s">
        <v>60</v>
      </c>
      <c r="G55" s="3"/>
      <c r="H55" s="3" t="s">
        <v>65</v>
      </c>
      <c r="I55" s="3"/>
      <c r="J55" s="3" t="s">
        <v>69</v>
      </c>
      <c r="K55" s="3"/>
      <c r="L55" s="3" t="s">
        <v>72</v>
      </c>
      <c r="M55" s="3"/>
      <c r="N55" s="3" t="s">
        <v>73</v>
      </c>
      <c r="O55" s="6"/>
      <c r="P55" s="3" t="s">
        <v>51</v>
      </c>
      <c r="Q55" s="3" t="s">
        <v>46</v>
      </c>
      <c r="R55" s="3" t="s">
        <v>46</v>
      </c>
      <c r="S55" s="3" t="s">
        <v>45</v>
      </c>
      <c r="T55" s="3" t="s">
        <v>45</v>
      </c>
      <c r="U55" s="3" t="s">
        <v>45</v>
      </c>
      <c r="V55" s="3" t="s">
        <v>45</v>
      </c>
      <c r="W55" s="3" t="s">
        <v>46</v>
      </c>
      <c r="X55" s="3" t="s">
        <v>45</v>
      </c>
      <c r="Y55" s="3" t="s">
        <v>46</v>
      </c>
      <c r="Z55" s="3" t="s">
        <v>45</v>
      </c>
      <c r="AA55" s="3" t="s">
        <v>46</v>
      </c>
      <c r="AB55" s="3" t="s">
        <v>45</v>
      </c>
      <c r="AC55" s="3" t="s">
        <v>45</v>
      </c>
      <c r="AD55" s="3" t="s">
        <v>46</v>
      </c>
      <c r="AE55" s="3" t="s">
        <v>45</v>
      </c>
      <c r="AF55" s="3" t="s">
        <v>51</v>
      </c>
      <c r="AG55" s="3" t="s">
        <v>51</v>
      </c>
      <c r="AH55" s="3" t="s">
        <v>51</v>
      </c>
      <c r="AI55" s="3" t="s">
        <v>46</v>
      </c>
      <c r="AJ55" s="3" t="s">
        <v>46</v>
      </c>
      <c r="AK55" s="3" t="s">
        <v>46</v>
      </c>
      <c r="AL55" s="3" t="s">
        <v>45</v>
      </c>
      <c r="AM55" s="3" t="s">
        <v>46</v>
      </c>
      <c r="AN55" s="6"/>
      <c r="AO55" s="3" t="s">
        <v>51</v>
      </c>
      <c r="AP55" s="3" t="s">
        <v>46</v>
      </c>
      <c r="AQ55" s="3" t="s">
        <v>45</v>
      </c>
      <c r="AR55" s="3" t="s">
        <v>45</v>
      </c>
      <c r="AS55" s="3" t="s">
        <v>45</v>
      </c>
      <c r="AT55" s="3" t="s">
        <v>46</v>
      </c>
      <c r="AU55" s="3" t="s">
        <v>47</v>
      </c>
      <c r="AV55" s="3" t="s">
        <v>45</v>
      </c>
      <c r="AW55" s="3" t="s">
        <v>49</v>
      </c>
      <c r="AX55" s="3" t="s">
        <v>47</v>
      </c>
      <c r="AY55" s="3" t="s">
        <v>47</v>
      </c>
      <c r="AZ55" s="3" t="s">
        <v>49</v>
      </c>
      <c r="BA55" s="3" t="s">
        <v>47</v>
      </c>
    </row>
    <row r="56" spans="1:53" ht="12.75">
      <c r="A56">
        <f t="shared" si="0"/>
        <v>55</v>
      </c>
      <c r="B56" s="2">
        <v>45422.330181840276</v>
      </c>
      <c r="C56" s="2"/>
      <c r="D56" s="3" t="s">
        <v>44</v>
      </c>
      <c r="E56" s="3"/>
      <c r="F56" s="3" t="s">
        <v>57</v>
      </c>
      <c r="G56" s="3"/>
      <c r="H56" s="3" t="s">
        <v>65</v>
      </c>
      <c r="I56" s="3"/>
      <c r="J56" s="3" t="s">
        <v>69</v>
      </c>
      <c r="K56" s="3"/>
      <c r="L56" s="3" t="s">
        <v>72</v>
      </c>
      <c r="M56" s="3"/>
      <c r="N56" s="3" t="s">
        <v>73</v>
      </c>
      <c r="O56" s="6"/>
      <c r="P56" s="3" t="s">
        <v>47</v>
      </c>
      <c r="Q56" s="3" t="s">
        <v>45</v>
      </c>
      <c r="R56" s="3" t="s">
        <v>47</v>
      </c>
      <c r="S56" s="3" t="s">
        <v>45</v>
      </c>
      <c r="T56" s="3" t="s">
        <v>47</v>
      </c>
      <c r="U56" s="3" t="s">
        <v>45</v>
      </c>
      <c r="V56" s="3" t="s">
        <v>45</v>
      </c>
      <c r="W56" s="3" t="s">
        <v>47</v>
      </c>
      <c r="X56" s="3" t="s">
        <v>47</v>
      </c>
      <c r="Y56" s="3" t="s">
        <v>49</v>
      </c>
      <c r="Z56" s="3" t="s">
        <v>47</v>
      </c>
      <c r="AA56" s="3" t="s">
        <v>46</v>
      </c>
      <c r="AB56" s="3" t="s">
        <v>47</v>
      </c>
      <c r="AC56" s="3" t="s">
        <v>47</v>
      </c>
      <c r="AD56" s="3" t="s">
        <v>47</v>
      </c>
      <c r="AE56" s="3" t="s">
        <v>47</v>
      </c>
      <c r="AF56" s="3" t="s">
        <v>47</v>
      </c>
      <c r="AG56" s="3" t="s">
        <v>45</v>
      </c>
      <c r="AH56" s="3" t="s">
        <v>46</v>
      </c>
      <c r="AI56" s="3" t="s">
        <v>51</v>
      </c>
      <c r="AJ56" s="3" t="s">
        <v>46</v>
      </c>
      <c r="AK56" s="3" t="s">
        <v>46</v>
      </c>
      <c r="AL56" s="3" t="s">
        <v>46</v>
      </c>
      <c r="AM56" s="3" t="s">
        <v>46</v>
      </c>
      <c r="AN56" s="6"/>
      <c r="AO56" s="3" t="s">
        <v>47</v>
      </c>
      <c r="AP56" s="3" t="s">
        <v>47</v>
      </c>
      <c r="AQ56" s="3" t="s">
        <v>46</v>
      </c>
      <c r="AR56" s="3" t="s">
        <v>45</v>
      </c>
      <c r="AS56" s="3" t="s">
        <v>47</v>
      </c>
      <c r="AT56" s="3" t="s">
        <v>47</v>
      </c>
      <c r="AU56" s="3" t="s">
        <v>45</v>
      </c>
      <c r="AV56" s="3" t="s">
        <v>45</v>
      </c>
      <c r="AW56" s="3" t="s">
        <v>47</v>
      </c>
      <c r="AX56" s="3" t="s">
        <v>47</v>
      </c>
      <c r="AY56" s="3" t="s">
        <v>47</v>
      </c>
      <c r="AZ56" s="3" t="s">
        <v>46</v>
      </c>
      <c r="BA56" s="3" t="s">
        <v>45</v>
      </c>
    </row>
    <row r="57" spans="1:53" ht="12.75">
      <c r="A57">
        <f t="shared" si="0"/>
        <v>56</v>
      </c>
      <c r="B57" s="2">
        <v>45422.337667361113</v>
      </c>
      <c r="C57" s="2"/>
      <c r="D57" s="3" t="s">
        <v>44</v>
      </c>
      <c r="E57" s="3"/>
      <c r="F57" s="3" t="s">
        <v>53</v>
      </c>
      <c r="G57" s="3"/>
      <c r="H57" s="3" t="s">
        <v>65</v>
      </c>
      <c r="I57" s="3"/>
      <c r="J57" s="3" t="s">
        <v>69</v>
      </c>
      <c r="K57" s="3"/>
      <c r="L57" s="3" t="s">
        <v>72</v>
      </c>
      <c r="M57" s="3"/>
      <c r="N57" s="3" t="s">
        <v>73</v>
      </c>
      <c r="O57" s="6"/>
      <c r="P57" s="3" t="s">
        <v>51</v>
      </c>
      <c r="Q57" s="3" t="s">
        <v>51</v>
      </c>
      <c r="R57" s="3" t="s">
        <v>51</v>
      </c>
      <c r="S57" s="3" t="s">
        <v>46</v>
      </c>
      <c r="T57" s="3" t="s">
        <v>51</v>
      </c>
      <c r="U57" s="3" t="s">
        <v>46</v>
      </c>
      <c r="V57" s="3" t="s">
        <v>46</v>
      </c>
      <c r="W57" s="3" t="s">
        <v>46</v>
      </c>
      <c r="X57" s="3" t="s">
        <v>46</v>
      </c>
      <c r="Y57" s="3" t="s">
        <v>46</v>
      </c>
      <c r="Z57" s="3" t="s">
        <v>46</v>
      </c>
      <c r="AA57" s="3" t="s">
        <v>46</v>
      </c>
      <c r="AB57" s="3" t="s">
        <v>46</v>
      </c>
      <c r="AC57" s="3" t="s">
        <v>46</v>
      </c>
      <c r="AD57" s="3" t="s">
        <v>46</v>
      </c>
      <c r="AE57" s="3" t="s">
        <v>46</v>
      </c>
      <c r="AF57" s="3" t="s">
        <v>46</v>
      </c>
      <c r="AG57" s="3" t="s">
        <v>51</v>
      </c>
      <c r="AH57" s="3" t="s">
        <v>51</v>
      </c>
      <c r="AI57" s="3" t="s">
        <v>46</v>
      </c>
      <c r="AJ57" s="3" t="s">
        <v>46</v>
      </c>
      <c r="AK57" s="3" t="s">
        <v>46</v>
      </c>
      <c r="AL57" s="3" t="s">
        <v>51</v>
      </c>
      <c r="AM57" s="3" t="s">
        <v>51</v>
      </c>
      <c r="AN57" s="6"/>
      <c r="AO57" s="3" t="s">
        <v>46</v>
      </c>
      <c r="AP57" s="3" t="s">
        <v>47</v>
      </c>
      <c r="AQ57" s="3" t="s">
        <v>51</v>
      </c>
      <c r="AR57" s="3" t="s">
        <v>46</v>
      </c>
      <c r="AS57" s="3" t="s">
        <v>45</v>
      </c>
      <c r="AT57" s="3" t="s">
        <v>46</v>
      </c>
      <c r="AU57" s="3" t="s">
        <v>46</v>
      </c>
      <c r="AV57" s="3" t="s">
        <v>46</v>
      </c>
      <c r="AW57" s="3" t="s">
        <v>46</v>
      </c>
      <c r="AX57" s="3" t="s">
        <v>46</v>
      </c>
      <c r="AY57" s="3" t="s">
        <v>46</v>
      </c>
      <c r="AZ57" s="3" t="s">
        <v>46</v>
      </c>
      <c r="BA57" s="3" t="s">
        <v>45</v>
      </c>
    </row>
    <row r="58" spans="1:53" ht="12.75">
      <c r="A58">
        <f t="shared" si="0"/>
        <v>57</v>
      </c>
      <c r="B58" s="2">
        <v>45422.36434940972</v>
      </c>
      <c r="C58" s="2"/>
      <c r="D58" s="3" t="s">
        <v>44</v>
      </c>
      <c r="E58" s="3"/>
      <c r="F58" s="3" t="s">
        <v>50</v>
      </c>
      <c r="G58" s="3"/>
      <c r="H58" s="3" t="s">
        <v>65</v>
      </c>
      <c r="I58" s="3"/>
      <c r="J58" s="3" t="s">
        <v>69</v>
      </c>
      <c r="K58" s="3"/>
      <c r="L58" s="3" t="s">
        <v>72</v>
      </c>
      <c r="M58" s="3"/>
      <c r="N58" s="3" t="s">
        <v>73</v>
      </c>
      <c r="O58" s="6"/>
      <c r="P58" s="3" t="s">
        <v>46</v>
      </c>
      <c r="Q58" s="3" t="s">
        <v>46</v>
      </c>
      <c r="R58" s="3" t="s">
        <v>45</v>
      </c>
      <c r="S58" s="3" t="s">
        <v>45</v>
      </c>
      <c r="T58" s="3" t="s">
        <v>46</v>
      </c>
      <c r="U58" s="3" t="s">
        <v>47</v>
      </c>
      <c r="V58" s="3" t="s">
        <v>47</v>
      </c>
      <c r="W58" s="3" t="s">
        <v>47</v>
      </c>
      <c r="X58" s="3" t="s">
        <v>47</v>
      </c>
      <c r="Y58" s="3" t="s">
        <v>45</v>
      </c>
      <c r="Z58" s="3" t="s">
        <v>47</v>
      </c>
      <c r="AA58" s="3" t="s">
        <v>47</v>
      </c>
      <c r="AB58" s="3" t="s">
        <v>47</v>
      </c>
      <c r="AC58" s="3" t="s">
        <v>49</v>
      </c>
      <c r="AD58" s="3" t="s">
        <v>49</v>
      </c>
      <c r="AE58" s="3" t="s">
        <v>49</v>
      </c>
      <c r="AF58" s="3" t="s">
        <v>46</v>
      </c>
      <c r="AG58" s="3" t="s">
        <v>45</v>
      </c>
      <c r="AH58" s="3" t="s">
        <v>47</v>
      </c>
      <c r="AI58" s="3" t="s">
        <v>47</v>
      </c>
      <c r="AJ58" s="3" t="s">
        <v>47</v>
      </c>
      <c r="AK58" s="3" t="s">
        <v>47</v>
      </c>
      <c r="AL58" s="3" t="s">
        <v>47</v>
      </c>
      <c r="AM58" s="3" t="s">
        <v>47</v>
      </c>
      <c r="AN58" s="6"/>
      <c r="AO58" s="3" t="s">
        <v>47</v>
      </c>
      <c r="AP58" s="3" t="s">
        <v>47</v>
      </c>
      <c r="AQ58" s="3" t="s">
        <v>46</v>
      </c>
      <c r="AR58" s="3" t="s">
        <v>46</v>
      </c>
      <c r="AS58" s="3" t="s">
        <v>47</v>
      </c>
      <c r="AT58" s="3" t="s">
        <v>47</v>
      </c>
      <c r="AU58" s="3" t="s">
        <v>45</v>
      </c>
      <c r="AV58" s="3" t="s">
        <v>45</v>
      </c>
      <c r="AW58" s="3" t="s">
        <v>47</v>
      </c>
      <c r="AX58" s="3" t="s">
        <v>47</v>
      </c>
      <c r="AY58" s="3" t="s">
        <v>47</v>
      </c>
      <c r="AZ58" s="3" t="s">
        <v>47</v>
      </c>
      <c r="BA58" s="3" t="s">
        <v>46</v>
      </c>
    </row>
    <row r="59" spans="1:53" ht="12.75">
      <c r="A59">
        <f t="shared" si="0"/>
        <v>58</v>
      </c>
      <c r="B59" s="2">
        <v>45422.365958263894</v>
      </c>
      <c r="C59" s="2"/>
      <c r="D59" s="3" t="s">
        <v>59</v>
      </c>
      <c r="E59" s="3"/>
      <c r="F59" s="3" t="s">
        <v>60</v>
      </c>
      <c r="G59" s="3"/>
      <c r="H59" s="3" t="s">
        <v>65</v>
      </c>
      <c r="I59" s="3"/>
      <c r="J59" s="3" t="s">
        <v>68</v>
      </c>
      <c r="K59" s="3"/>
      <c r="L59" s="3" t="s">
        <v>71</v>
      </c>
      <c r="M59" s="3"/>
      <c r="N59" s="3" t="s">
        <v>73</v>
      </c>
      <c r="O59" s="6"/>
      <c r="P59" s="3" t="s">
        <v>46</v>
      </c>
      <c r="Q59" s="3" t="s">
        <v>47</v>
      </c>
      <c r="R59" s="3" t="s">
        <v>47</v>
      </c>
      <c r="S59" s="3" t="s">
        <v>45</v>
      </c>
      <c r="T59" s="3" t="s">
        <v>47</v>
      </c>
      <c r="U59" s="3" t="s">
        <v>49</v>
      </c>
      <c r="V59" s="3" t="s">
        <v>47</v>
      </c>
      <c r="W59" s="3" t="s">
        <v>47</v>
      </c>
      <c r="X59" s="3" t="s">
        <v>47</v>
      </c>
      <c r="Y59" s="3" t="s">
        <v>49</v>
      </c>
      <c r="Z59" s="3" t="s">
        <v>45</v>
      </c>
      <c r="AA59" s="3" t="s">
        <v>47</v>
      </c>
      <c r="AB59" s="3" t="s">
        <v>45</v>
      </c>
      <c r="AC59" s="3" t="s">
        <v>45</v>
      </c>
      <c r="AD59" s="3" t="s">
        <v>45</v>
      </c>
      <c r="AE59" s="3" t="s">
        <v>45</v>
      </c>
      <c r="AF59" s="3" t="s">
        <v>45</v>
      </c>
      <c r="AG59" s="3" t="s">
        <v>46</v>
      </c>
      <c r="AH59" s="3" t="s">
        <v>45</v>
      </c>
      <c r="AI59" s="3" t="s">
        <v>47</v>
      </c>
      <c r="AJ59" s="3" t="s">
        <v>46</v>
      </c>
      <c r="AK59" s="3" t="s">
        <v>46</v>
      </c>
      <c r="AL59" s="3" t="s">
        <v>46</v>
      </c>
      <c r="AM59" s="3" t="s">
        <v>45</v>
      </c>
      <c r="AN59" s="6"/>
      <c r="AO59" s="3" t="s">
        <v>45</v>
      </c>
      <c r="AP59" s="3" t="s">
        <v>47</v>
      </c>
      <c r="AQ59" s="3" t="s">
        <v>46</v>
      </c>
      <c r="AR59" s="3" t="s">
        <v>47</v>
      </c>
      <c r="AS59" s="3" t="s">
        <v>47</v>
      </c>
      <c r="AT59" s="3" t="s">
        <v>47</v>
      </c>
      <c r="AU59" s="3" t="s">
        <v>45</v>
      </c>
      <c r="AV59" s="3" t="s">
        <v>47</v>
      </c>
      <c r="AW59" s="3" t="s">
        <v>47</v>
      </c>
      <c r="AX59" s="3" t="s">
        <v>47</v>
      </c>
      <c r="AY59" s="3" t="s">
        <v>47</v>
      </c>
      <c r="AZ59" s="3" t="s">
        <v>47</v>
      </c>
      <c r="BA59" s="3" t="s">
        <v>47</v>
      </c>
    </row>
    <row r="60" spans="1:53" ht="12.75">
      <c r="A60">
        <f t="shared" si="0"/>
        <v>59</v>
      </c>
      <c r="B60" s="2">
        <v>45422.411672280097</v>
      </c>
      <c r="C60" s="2"/>
      <c r="D60" s="3" t="s">
        <v>59</v>
      </c>
      <c r="E60" s="3"/>
      <c r="F60" s="3" t="s">
        <v>60</v>
      </c>
      <c r="G60" s="3"/>
      <c r="H60" s="3" t="s">
        <v>65</v>
      </c>
      <c r="I60" s="3"/>
      <c r="J60" s="3" t="s">
        <v>67</v>
      </c>
      <c r="K60" s="3"/>
      <c r="L60" s="3" t="s">
        <v>72</v>
      </c>
      <c r="M60" s="3"/>
      <c r="N60" s="3" t="s">
        <v>73</v>
      </c>
      <c r="O60" s="6"/>
      <c r="P60" s="3" t="s">
        <v>47</v>
      </c>
      <c r="Q60" s="3" t="s">
        <v>47</v>
      </c>
      <c r="R60" s="3" t="s">
        <v>47</v>
      </c>
      <c r="S60" s="3" t="s">
        <v>49</v>
      </c>
      <c r="T60" s="3" t="s">
        <v>49</v>
      </c>
      <c r="U60" s="3" t="s">
        <v>47</v>
      </c>
      <c r="V60" s="3" t="s">
        <v>47</v>
      </c>
      <c r="W60" s="3" t="s">
        <v>47</v>
      </c>
      <c r="X60" s="3" t="s">
        <v>47</v>
      </c>
      <c r="Y60" s="3" t="s">
        <v>45</v>
      </c>
      <c r="Z60" s="3" t="s">
        <v>47</v>
      </c>
      <c r="AA60" s="3" t="s">
        <v>47</v>
      </c>
      <c r="AB60" s="3" t="s">
        <v>47</v>
      </c>
      <c r="AC60" s="3" t="s">
        <v>49</v>
      </c>
      <c r="AD60" s="3" t="s">
        <v>49</v>
      </c>
      <c r="AE60" s="3" t="s">
        <v>49</v>
      </c>
      <c r="AF60" s="3" t="s">
        <v>47</v>
      </c>
      <c r="AG60" s="3" t="s">
        <v>47</v>
      </c>
      <c r="AH60" s="3" t="s">
        <v>47</v>
      </c>
      <c r="AI60" s="3" t="s">
        <v>45</v>
      </c>
      <c r="AJ60" s="3" t="s">
        <v>47</v>
      </c>
      <c r="AK60" s="3" t="s">
        <v>47</v>
      </c>
      <c r="AL60" s="3" t="s">
        <v>47</v>
      </c>
      <c r="AM60" s="3" t="s">
        <v>49</v>
      </c>
      <c r="AN60" s="6"/>
      <c r="AO60" s="3" t="s">
        <v>47</v>
      </c>
      <c r="AP60" s="3" t="s">
        <v>49</v>
      </c>
      <c r="AQ60" s="3" t="s">
        <v>46</v>
      </c>
      <c r="AR60" s="3" t="s">
        <v>47</v>
      </c>
      <c r="AS60" s="3" t="s">
        <v>46</v>
      </c>
      <c r="AT60" s="3" t="s">
        <v>45</v>
      </c>
      <c r="AU60" s="3" t="s">
        <v>45</v>
      </c>
      <c r="AV60" s="3" t="s">
        <v>47</v>
      </c>
      <c r="AW60" s="3" t="s">
        <v>47</v>
      </c>
      <c r="AX60" s="3" t="s">
        <v>47</v>
      </c>
      <c r="AY60" s="3" t="s">
        <v>47</v>
      </c>
      <c r="AZ60" s="3" t="s">
        <v>46</v>
      </c>
      <c r="BA60" s="3" t="s">
        <v>47</v>
      </c>
    </row>
    <row r="61" spans="1:53" ht="12.75">
      <c r="A61">
        <f t="shared" si="0"/>
        <v>60</v>
      </c>
      <c r="B61" s="2">
        <v>45422.526793564815</v>
      </c>
      <c r="C61" s="2"/>
      <c r="D61" s="3" t="s">
        <v>44</v>
      </c>
      <c r="E61" s="3"/>
      <c r="F61" s="3" t="s">
        <v>50</v>
      </c>
      <c r="G61" s="3"/>
      <c r="H61" s="3" t="s">
        <v>65</v>
      </c>
      <c r="I61" s="3"/>
      <c r="J61" s="3" t="s">
        <v>69</v>
      </c>
      <c r="K61" s="3"/>
      <c r="L61" s="3" t="s">
        <v>72</v>
      </c>
      <c r="M61" s="3"/>
      <c r="N61" s="3" t="s">
        <v>73</v>
      </c>
      <c r="O61" s="6"/>
      <c r="P61" s="3" t="s">
        <v>46</v>
      </c>
      <c r="Q61" s="3" t="s">
        <v>45</v>
      </c>
      <c r="R61" s="3" t="s">
        <v>46</v>
      </c>
      <c r="S61" s="3" t="s">
        <v>45</v>
      </c>
      <c r="T61" s="3" t="s">
        <v>47</v>
      </c>
      <c r="U61" s="3" t="s">
        <v>45</v>
      </c>
      <c r="V61" s="3" t="s">
        <v>47</v>
      </c>
      <c r="W61" s="3" t="s">
        <v>46</v>
      </c>
      <c r="X61" s="3" t="s">
        <v>45</v>
      </c>
      <c r="Y61" s="3" t="s">
        <v>45</v>
      </c>
      <c r="Z61" s="3" t="s">
        <v>45</v>
      </c>
      <c r="AA61" s="3" t="s">
        <v>45</v>
      </c>
      <c r="AB61" s="3" t="s">
        <v>45</v>
      </c>
      <c r="AC61" s="3" t="s">
        <v>45</v>
      </c>
      <c r="AD61" s="3" t="s">
        <v>45</v>
      </c>
      <c r="AE61" s="3" t="s">
        <v>45</v>
      </c>
      <c r="AF61" s="3" t="s">
        <v>46</v>
      </c>
      <c r="AG61" s="3" t="s">
        <v>46</v>
      </c>
      <c r="AH61" s="3" t="s">
        <v>46</v>
      </c>
      <c r="AI61" s="3" t="s">
        <v>46</v>
      </c>
      <c r="AJ61" s="3" t="s">
        <v>47</v>
      </c>
      <c r="AK61" s="3" t="s">
        <v>47</v>
      </c>
      <c r="AL61" s="3" t="s">
        <v>46</v>
      </c>
      <c r="AM61" s="3" t="s">
        <v>47</v>
      </c>
      <c r="AN61" s="6"/>
      <c r="AO61" s="3" t="s">
        <v>46</v>
      </c>
      <c r="AP61" s="3" t="s">
        <v>46</v>
      </c>
      <c r="AQ61" s="3" t="s">
        <v>46</v>
      </c>
      <c r="AR61" s="3" t="s">
        <v>46</v>
      </c>
      <c r="AS61" s="3" t="s">
        <v>46</v>
      </c>
      <c r="AT61" s="3" t="s">
        <v>45</v>
      </c>
      <c r="AU61" s="3" t="s">
        <v>46</v>
      </c>
      <c r="AV61" s="3" t="s">
        <v>46</v>
      </c>
      <c r="AW61" s="3" t="s">
        <v>45</v>
      </c>
      <c r="AX61" s="3" t="s">
        <v>47</v>
      </c>
      <c r="AY61" s="3" t="s">
        <v>46</v>
      </c>
      <c r="AZ61" s="3" t="s">
        <v>46</v>
      </c>
      <c r="BA61" s="3" t="s">
        <v>46</v>
      </c>
    </row>
    <row r="62" spans="1:53" ht="12.75">
      <c r="A62">
        <f t="shared" si="0"/>
        <v>61</v>
      </c>
      <c r="B62" s="2">
        <v>45422.566398796298</v>
      </c>
      <c r="C62" s="2"/>
      <c r="D62" s="3" t="s">
        <v>44</v>
      </c>
      <c r="E62" s="3"/>
      <c r="F62" s="3" t="s">
        <v>50</v>
      </c>
      <c r="G62" s="3"/>
      <c r="H62" s="3" t="s">
        <v>65</v>
      </c>
      <c r="I62" s="3"/>
      <c r="J62" s="3" t="s">
        <v>69</v>
      </c>
      <c r="K62" s="3"/>
      <c r="L62" s="3" t="s">
        <v>72</v>
      </c>
      <c r="M62" s="3"/>
      <c r="N62" s="3" t="s">
        <v>73</v>
      </c>
      <c r="O62" s="6"/>
      <c r="P62" s="3" t="s">
        <v>46</v>
      </c>
      <c r="Q62" s="3" t="s">
        <v>51</v>
      </c>
      <c r="R62" s="3" t="s">
        <v>46</v>
      </c>
      <c r="S62" s="3" t="s">
        <v>45</v>
      </c>
      <c r="T62" s="3" t="s">
        <v>47</v>
      </c>
      <c r="U62" s="3" t="s">
        <v>47</v>
      </c>
      <c r="V62" s="3" t="s">
        <v>45</v>
      </c>
      <c r="W62" s="3" t="s">
        <v>45</v>
      </c>
      <c r="X62" s="3" t="s">
        <v>47</v>
      </c>
      <c r="Y62" s="3" t="s">
        <v>47</v>
      </c>
      <c r="Z62" s="3" t="s">
        <v>45</v>
      </c>
      <c r="AA62" s="3" t="s">
        <v>45</v>
      </c>
      <c r="AB62" s="3" t="s">
        <v>49</v>
      </c>
      <c r="AC62" s="3" t="s">
        <v>49</v>
      </c>
      <c r="AD62" s="3" t="s">
        <v>51</v>
      </c>
      <c r="AE62" s="3" t="s">
        <v>49</v>
      </c>
      <c r="AF62" s="3" t="s">
        <v>45</v>
      </c>
      <c r="AG62" s="3" t="s">
        <v>46</v>
      </c>
      <c r="AH62" s="3" t="s">
        <v>46</v>
      </c>
      <c r="AI62" s="3" t="s">
        <v>47</v>
      </c>
      <c r="AJ62" s="3" t="s">
        <v>45</v>
      </c>
      <c r="AK62" s="3" t="s">
        <v>46</v>
      </c>
      <c r="AL62" s="3" t="s">
        <v>51</v>
      </c>
      <c r="AM62" s="3" t="s">
        <v>46</v>
      </c>
      <c r="AN62" s="6"/>
      <c r="AO62" s="3" t="s">
        <v>47</v>
      </c>
      <c r="AP62" s="3" t="s">
        <v>46</v>
      </c>
      <c r="AQ62" s="3" t="s">
        <v>51</v>
      </c>
      <c r="AR62" s="3" t="s">
        <v>46</v>
      </c>
      <c r="AS62" s="3" t="s">
        <v>45</v>
      </c>
      <c r="AT62" s="3" t="s">
        <v>49</v>
      </c>
      <c r="AU62" s="3" t="s">
        <v>47</v>
      </c>
      <c r="AV62" s="3" t="s">
        <v>47</v>
      </c>
      <c r="AW62" s="3" t="s">
        <v>45</v>
      </c>
      <c r="AX62" s="3" t="s">
        <v>45</v>
      </c>
      <c r="AY62" s="3" t="s">
        <v>51</v>
      </c>
      <c r="AZ62" s="3" t="s">
        <v>51</v>
      </c>
      <c r="BA62" s="3" t="s">
        <v>49</v>
      </c>
    </row>
    <row r="63" spans="1:53" ht="12.75">
      <c r="A63">
        <f t="shared" si="0"/>
        <v>62</v>
      </c>
      <c r="B63" s="2">
        <v>45422.773721307865</v>
      </c>
      <c r="C63" s="2"/>
      <c r="D63" s="3" t="s">
        <v>44</v>
      </c>
      <c r="E63" s="3"/>
      <c r="F63" s="3" t="s">
        <v>50</v>
      </c>
      <c r="G63" s="3"/>
      <c r="H63" s="3" t="s">
        <v>65</v>
      </c>
      <c r="I63" s="3"/>
      <c r="J63" s="3" t="s">
        <v>67</v>
      </c>
      <c r="K63" s="3"/>
      <c r="L63" s="3" t="s">
        <v>72</v>
      </c>
      <c r="M63" s="3"/>
      <c r="N63" s="3" t="s">
        <v>73</v>
      </c>
      <c r="O63" s="6"/>
      <c r="P63" s="3" t="s">
        <v>47</v>
      </c>
      <c r="Q63" s="3" t="s">
        <v>47</v>
      </c>
      <c r="R63" s="3" t="s">
        <v>47</v>
      </c>
      <c r="S63" s="3" t="s">
        <v>46</v>
      </c>
      <c r="T63" s="3" t="s">
        <v>45</v>
      </c>
      <c r="U63" s="3" t="s">
        <v>47</v>
      </c>
      <c r="V63" s="3" t="s">
        <v>47</v>
      </c>
      <c r="W63" s="3" t="s">
        <v>47</v>
      </c>
      <c r="X63" s="3" t="s">
        <v>47</v>
      </c>
      <c r="Y63" s="3" t="s">
        <v>46</v>
      </c>
      <c r="Z63" s="3" t="s">
        <v>47</v>
      </c>
      <c r="AA63" s="3" t="s">
        <v>45</v>
      </c>
      <c r="AB63" s="3" t="s">
        <v>47</v>
      </c>
      <c r="AC63" s="3" t="s">
        <v>47</v>
      </c>
      <c r="AD63" s="3" t="s">
        <v>47</v>
      </c>
      <c r="AE63" s="3" t="s">
        <v>47</v>
      </c>
      <c r="AF63" s="3" t="s">
        <v>47</v>
      </c>
      <c r="AG63" s="3" t="s">
        <v>46</v>
      </c>
      <c r="AH63" s="3" t="s">
        <v>47</v>
      </c>
      <c r="AI63" s="3" t="s">
        <v>47</v>
      </c>
      <c r="AJ63" s="3" t="s">
        <v>47</v>
      </c>
      <c r="AK63" s="3" t="s">
        <v>45</v>
      </c>
      <c r="AL63" s="3" t="s">
        <v>45</v>
      </c>
      <c r="AM63" s="3" t="s">
        <v>47</v>
      </c>
      <c r="AN63" s="6"/>
      <c r="AO63" s="3" t="s">
        <v>47</v>
      </c>
      <c r="AP63" s="3" t="s">
        <v>46</v>
      </c>
      <c r="AQ63" s="3" t="s">
        <v>51</v>
      </c>
      <c r="AR63" s="3" t="s">
        <v>46</v>
      </c>
      <c r="AS63" s="3" t="s">
        <v>46</v>
      </c>
      <c r="AT63" s="3" t="s">
        <v>45</v>
      </c>
      <c r="AU63" s="3" t="s">
        <v>47</v>
      </c>
      <c r="AV63" s="3" t="s">
        <v>46</v>
      </c>
      <c r="AW63" s="3" t="s">
        <v>47</v>
      </c>
      <c r="AX63" s="3" t="s">
        <v>47</v>
      </c>
      <c r="AY63" s="3" t="s">
        <v>47</v>
      </c>
      <c r="AZ63" s="3" t="s">
        <v>45</v>
      </c>
      <c r="BA63" s="3" t="s">
        <v>45</v>
      </c>
    </row>
    <row r="64" spans="1:53" ht="12.75">
      <c r="A64">
        <f t="shared" si="0"/>
        <v>63</v>
      </c>
      <c r="B64" s="2">
        <v>45422.809140416663</v>
      </c>
      <c r="C64" s="2"/>
      <c r="D64" s="3" t="s">
        <v>44</v>
      </c>
      <c r="E64" s="3"/>
      <c r="F64" s="3" t="s">
        <v>50</v>
      </c>
      <c r="G64" s="3"/>
      <c r="H64" s="3" t="s">
        <v>65</v>
      </c>
      <c r="I64" s="3"/>
      <c r="J64" s="3" t="s">
        <v>69</v>
      </c>
      <c r="K64" s="3"/>
      <c r="L64" s="3" t="s">
        <v>72</v>
      </c>
      <c r="M64" s="3"/>
      <c r="N64" s="3" t="s">
        <v>73</v>
      </c>
      <c r="O64" s="6"/>
      <c r="P64" s="3" t="s">
        <v>49</v>
      </c>
      <c r="Q64" s="3" t="s">
        <v>47</v>
      </c>
      <c r="R64" s="3" t="s">
        <v>46</v>
      </c>
      <c r="S64" s="3" t="s">
        <v>49</v>
      </c>
      <c r="T64" s="3" t="s">
        <v>47</v>
      </c>
      <c r="U64" s="3" t="s">
        <v>45</v>
      </c>
      <c r="V64" s="3" t="s">
        <v>47</v>
      </c>
      <c r="W64" s="3" t="s">
        <v>47</v>
      </c>
      <c r="X64" s="3" t="s">
        <v>49</v>
      </c>
      <c r="Y64" s="3" t="s">
        <v>45</v>
      </c>
      <c r="Z64" s="3" t="s">
        <v>45</v>
      </c>
      <c r="AA64" s="3" t="s">
        <v>45</v>
      </c>
      <c r="AB64" s="3" t="s">
        <v>49</v>
      </c>
      <c r="AC64" s="3" t="s">
        <v>49</v>
      </c>
      <c r="AD64" s="3" t="s">
        <v>49</v>
      </c>
      <c r="AE64" s="3" t="s">
        <v>49</v>
      </c>
      <c r="AF64" s="3" t="s">
        <v>51</v>
      </c>
      <c r="AG64" s="3" t="s">
        <v>51</v>
      </c>
      <c r="AH64" s="3" t="s">
        <v>45</v>
      </c>
      <c r="AI64" s="3" t="s">
        <v>45</v>
      </c>
      <c r="AJ64" s="3" t="s">
        <v>45</v>
      </c>
      <c r="AK64" s="3" t="s">
        <v>46</v>
      </c>
      <c r="AL64" s="3" t="s">
        <v>46</v>
      </c>
      <c r="AM64" s="3" t="s">
        <v>47</v>
      </c>
      <c r="AN64" s="6"/>
      <c r="AO64" s="3" t="s">
        <v>47</v>
      </c>
      <c r="AP64" s="3" t="s">
        <v>47</v>
      </c>
      <c r="AQ64" s="3" t="s">
        <v>46</v>
      </c>
      <c r="AR64" s="3" t="s">
        <v>45</v>
      </c>
      <c r="AS64" s="3" t="s">
        <v>47</v>
      </c>
      <c r="AT64" s="3" t="s">
        <v>47</v>
      </c>
      <c r="AU64" s="3" t="s">
        <v>47</v>
      </c>
      <c r="AV64" s="3" t="s">
        <v>45</v>
      </c>
      <c r="AW64" s="3" t="s">
        <v>47</v>
      </c>
      <c r="AX64" s="3" t="s">
        <v>47</v>
      </c>
      <c r="AY64" s="3" t="s">
        <v>47</v>
      </c>
      <c r="AZ64" s="3" t="s">
        <v>51</v>
      </c>
      <c r="BA64" s="3" t="s">
        <v>45</v>
      </c>
    </row>
    <row r="65" spans="1:53" ht="12.75">
      <c r="A65">
        <f t="shared" si="0"/>
        <v>64</v>
      </c>
      <c r="B65" s="2">
        <v>45423.013913854171</v>
      </c>
      <c r="C65" s="2"/>
      <c r="D65" s="3" t="s">
        <v>44</v>
      </c>
      <c r="E65" s="3"/>
      <c r="F65" s="3" t="s">
        <v>60</v>
      </c>
      <c r="G65" s="3"/>
      <c r="H65" s="3" t="s">
        <v>65</v>
      </c>
      <c r="I65" s="3"/>
      <c r="J65" s="3" t="s">
        <v>69</v>
      </c>
      <c r="K65" s="3"/>
      <c r="L65" s="3" t="s">
        <v>72</v>
      </c>
      <c r="M65" s="3"/>
      <c r="N65" s="3" t="s">
        <v>73</v>
      </c>
      <c r="O65" s="6"/>
      <c r="P65" s="3" t="s">
        <v>47</v>
      </c>
      <c r="Q65" s="3" t="s">
        <v>45</v>
      </c>
      <c r="R65" s="3" t="s">
        <v>47</v>
      </c>
      <c r="S65" s="3" t="s">
        <v>46</v>
      </c>
      <c r="T65" s="3" t="s">
        <v>47</v>
      </c>
      <c r="U65" s="3" t="s">
        <v>45</v>
      </c>
      <c r="V65" s="3" t="s">
        <v>46</v>
      </c>
      <c r="W65" s="3" t="s">
        <v>46</v>
      </c>
      <c r="X65" s="3" t="s">
        <v>47</v>
      </c>
      <c r="Y65" s="3" t="s">
        <v>47</v>
      </c>
      <c r="Z65" s="3" t="s">
        <v>45</v>
      </c>
      <c r="AA65" s="3" t="s">
        <v>47</v>
      </c>
      <c r="AB65" s="3" t="s">
        <v>47</v>
      </c>
      <c r="AC65" s="3" t="s">
        <v>45</v>
      </c>
      <c r="AD65" s="3" t="s">
        <v>47</v>
      </c>
      <c r="AE65" s="3" t="s">
        <v>47</v>
      </c>
      <c r="AF65" s="3" t="s">
        <v>46</v>
      </c>
      <c r="AG65" s="3" t="s">
        <v>47</v>
      </c>
      <c r="AH65" s="3" t="s">
        <v>45</v>
      </c>
      <c r="AI65" s="3" t="s">
        <v>46</v>
      </c>
      <c r="AJ65" s="3" t="s">
        <v>47</v>
      </c>
      <c r="AK65" s="3" t="s">
        <v>45</v>
      </c>
      <c r="AL65" s="3" t="s">
        <v>46</v>
      </c>
      <c r="AM65" s="3" t="s">
        <v>47</v>
      </c>
      <c r="AN65" s="6"/>
      <c r="AO65" s="3" t="s">
        <v>45</v>
      </c>
      <c r="AP65" s="3" t="s">
        <v>47</v>
      </c>
      <c r="AQ65" s="3" t="s">
        <v>51</v>
      </c>
      <c r="AR65" s="3" t="s">
        <v>46</v>
      </c>
      <c r="AS65" s="3" t="s">
        <v>45</v>
      </c>
      <c r="AT65" s="3" t="s">
        <v>45</v>
      </c>
      <c r="AU65" s="3" t="s">
        <v>45</v>
      </c>
      <c r="AV65" s="3" t="s">
        <v>46</v>
      </c>
      <c r="AW65" s="3" t="s">
        <v>45</v>
      </c>
      <c r="AX65" s="3" t="s">
        <v>47</v>
      </c>
      <c r="AY65" s="3" t="s">
        <v>47</v>
      </c>
      <c r="AZ65" s="3" t="s">
        <v>46</v>
      </c>
      <c r="BA65" s="3" t="s">
        <v>45</v>
      </c>
    </row>
    <row r="66" spans="1:53" ht="12.75">
      <c r="A66">
        <f t="shared" si="0"/>
        <v>65</v>
      </c>
      <c r="B66" s="2">
        <v>45423.020618020833</v>
      </c>
      <c r="C66" s="2"/>
      <c r="D66" s="3" t="s">
        <v>44</v>
      </c>
      <c r="E66" s="3"/>
      <c r="F66" s="3" t="s">
        <v>60</v>
      </c>
      <c r="G66" s="3"/>
      <c r="H66" s="3" t="s">
        <v>65</v>
      </c>
      <c r="I66" s="3"/>
      <c r="J66" s="3" t="s">
        <v>69</v>
      </c>
      <c r="K66" s="3"/>
      <c r="L66" s="3" t="s">
        <v>72</v>
      </c>
      <c r="M66" s="3"/>
      <c r="N66" s="3" t="s">
        <v>73</v>
      </c>
      <c r="O66" s="6"/>
      <c r="P66" s="3" t="s">
        <v>47</v>
      </c>
      <c r="Q66" s="3" t="s">
        <v>45</v>
      </c>
      <c r="R66" s="3" t="s">
        <v>45</v>
      </c>
      <c r="S66" s="3" t="s">
        <v>46</v>
      </c>
      <c r="T66" s="3" t="s">
        <v>47</v>
      </c>
      <c r="U66" s="3" t="s">
        <v>45</v>
      </c>
      <c r="V66" s="3" t="s">
        <v>46</v>
      </c>
      <c r="W66" s="3" t="s">
        <v>46</v>
      </c>
      <c r="X66" s="3" t="s">
        <v>47</v>
      </c>
      <c r="Y66" s="3" t="s">
        <v>47</v>
      </c>
      <c r="Z66" s="3" t="s">
        <v>45</v>
      </c>
      <c r="AA66" s="3" t="s">
        <v>47</v>
      </c>
      <c r="AB66" s="3" t="s">
        <v>47</v>
      </c>
      <c r="AC66" s="3" t="s">
        <v>47</v>
      </c>
      <c r="AD66" s="3" t="s">
        <v>47</v>
      </c>
      <c r="AE66" s="3" t="s">
        <v>47</v>
      </c>
      <c r="AF66" s="3" t="s">
        <v>46</v>
      </c>
      <c r="AG66" s="3" t="s">
        <v>46</v>
      </c>
      <c r="AH66" s="3" t="s">
        <v>46</v>
      </c>
      <c r="AI66" s="3" t="s">
        <v>45</v>
      </c>
      <c r="AJ66" s="3" t="s">
        <v>45</v>
      </c>
      <c r="AK66" s="3" t="s">
        <v>45</v>
      </c>
      <c r="AL66" s="3" t="s">
        <v>46</v>
      </c>
      <c r="AM66" s="3" t="s">
        <v>45</v>
      </c>
      <c r="AN66" s="6"/>
      <c r="AO66" s="3" t="s">
        <v>46</v>
      </c>
      <c r="AP66" s="3" t="s">
        <v>47</v>
      </c>
      <c r="AQ66" s="3" t="s">
        <v>46</v>
      </c>
      <c r="AR66" s="3" t="s">
        <v>45</v>
      </c>
      <c r="AS66" s="3" t="s">
        <v>47</v>
      </c>
      <c r="AT66" s="3" t="s">
        <v>45</v>
      </c>
      <c r="AU66" s="3" t="s">
        <v>45</v>
      </c>
      <c r="AV66" s="3" t="s">
        <v>46</v>
      </c>
      <c r="AW66" s="3" t="s">
        <v>47</v>
      </c>
      <c r="AX66" s="3" t="s">
        <v>47</v>
      </c>
      <c r="AY66" s="3" t="s">
        <v>47</v>
      </c>
      <c r="AZ66" s="3" t="s">
        <v>46</v>
      </c>
      <c r="BA66" s="3" t="s">
        <v>47</v>
      </c>
    </row>
    <row r="67" spans="1:53" ht="12.75">
      <c r="A67">
        <f t="shared" si="0"/>
        <v>66</v>
      </c>
      <c r="B67" s="2">
        <v>45423.307628854163</v>
      </c>
      <c r="C67" s="2"/>
      <c r="D67" s="3" t="s">
        <v>59</v>
      </c>
      <c r="E67" s="3"/>
      <c r="F67" s="3" t="s">
        <v>60</v>
      </c>
      <c r="G67" s="3"/>
      <c r="H67" s="3" t="s">
        <v>65</v>
      </c>
      <c r="I67" s="3"/>
      <c r="J67" s="3" t="s">
        <v>67</v>
      </c>
      <c r="K67" s="3"/>
      <c r="L67" s="3" t="s">
        <v>72</v>
      </c>
      <c r="M67" s="3"/>
      <c r="N67" s="3" t="s">
        <v>58</v>
      </c>
      <c r="O67" s="6"/>
      <c r="P67" s="3" t="s">
        <v>47</v>
      </c>
      <c r="Q67" s="3" t="s">
        <v>47</v>
      </c>
      <c r="R67" s="3" t="s">
        <v>47</v>
      </c>
      <c r="S67" s="3" t="s">
        <v>49</v>
      </c>
      <c r="T67" s="3" t="s">
        <v>49</v>
      </c>
      <c r="U67" s="3" t="s">
        <v>49</v>
      </c>
      <c r="V67" s="3" t="s">
        <v>49</v>
      </c>
      <c r="W67" s="3" t="s">
        <v>49</v>
      </c>
      <c r="X67" s="3" t="s">
        <v>49</v>
      </c>
      <c r="Y67" s="3" t="s">
        <v>47</v>
      </c>
      <c r="Z67" s="3" t="s">
        <v>49</v>
      </c>
      <c r="AA67" s="3" t="s">
        <v>49</v>
      </c>
      <c r="AB67" s="3" t="s">
        <v>49</v>
      </c>
      <c r="AC67" s="3" t="s">
        <v>49</v>
      </c>
      <c r="AD67" s="3" t="s">
        <v>49</v>
      </c>
      <c r="AE67" s="3" t="s">
        <v>49</v>
      </c>
      <c r="AF67" s="3" t="s">
        <v>49</v>
      </c>
      <c r="AG67" s="3" t="s">
        <v>49</v>
      </c>
      <c r="AH67" s="3" t="s">
        <v>47</v>
      </c>
      <c r="AI67" s="3" t="s">
        <v>47</v>
      </c>
      <c r="AJ67" s="3" t="s">
        <v>47</v>
      </c>
      <c r="AK67" s="3" t="s">
        <v>45</v>
      </c>
      <c r="AL67" s="3" t="s">
        <v>47</v>
      </c>
      <c r="AM67" s="3" t="s">
        <v>49</v>
      </c>
      <c r="AN67" s="6"/>
      <c r="AO67" s="3" t="s">
        <v>45</v>
      </c>
      <c r="AP67" s="3" t="s">
        <v>47</v>
      </c>
      <c r="AQ67" s="3" t="s">
        <v>51</v>
      </c>
      <c r="AR67" s="3" t="s">
        <v>47</v>
      </c>
      <c r="AS67" s="3" t="s">
        <v>47</v>
      </c>
      <c r="AT67" s="3" t="s">
        <v>47</v>
      </c>
      <c r="AU67" s="3" t="s">
        <v>51</v>
      </c>
      <c r="AV67" s="3" t="s">
        <v>45</v>
      </c>
      <c r="AW67" s="3" t="s">
        <v>47</v>
      </c>
      <c r="AX67" s="3" t="s">
        <v>46</v>
      </c>
      <c r="AY67" s="3" t="s">
        <v>45</v>
      </c>
      <c r="AZ67" s="3" t="s">
        <v>46</v>
      </c>
      <c r="BA67" s="3" t="s">
        <v>47</v>
      </c>
    </row>
    <row r="68" spans="1:53" ht="12.75">
      <c r="A68">
        <f t="shared" ref="A68:A71" si="1">A67+1</f>
        <v>67</v>
      </c>
      <c r="B68" s="2">
        <v>45425.245622662042</v>
      </c>
      <c r="C68" s="2"/>
      <c r="D68" s="3" t="s">
        <v>59</v>
      </c>
      <c r="E68" s="3"/>
      <c r="F68" s="3" t="s">
        <v>60</v>
      </c>
      <c r="G68" s="3"/>
      <c r="H68" s="3" t="s">
        <v>65</v>
      </c>
      <c r="I68" s="3"/>
      <c r="J68" s="3" t="s">
        <v>67</v>
      </c>
      <c r="K68" s="3"/>
      <c r="L68" s="3" t="s">
        <v>72</v>
      </c>
      <c r="M68" s="3"/>
      <c r="N68" s="3" t="s">
        <v>73</v>
      </c>
      <c r="O68" s="6"/>
      <c r="P68" s="3" t="s">
        <v>45</v>
      </c>
      <c r="Q68" s="3" t="s">
        <v>51</v>
      </c>
      <c r="R68" s="3" t="s">
        <v>51</v>
      </c>
      <c r="S68" s="3" t="s">
        <v>49</v>
      </c>
      <c r="T68" s="3" t="s">
        <v>46</v>
      </c>
      <c r="U68" s="3" t="s">
        <v>49</v>
      </c>
      <c r="V68" s="3" t="s">
        <v>46</v>
      </c>
      <c r="W68" s="3" t="s">
        <v>51</v>
      </c>
      <c r="X68" s="3" t="s">
        <v>49</v>
      </c>
      <c r="Y68" s="3" t="s">
        <v>46</v>
      </c>
      <c r="Z68" s="3" t="s">
        <v>46</v>
      </c>
      <c r="AA68" s="3" t="s">
        <v>47</v>
      </c>
      <c r="AB68" s="3" t="s">
        <v>51</v>
      </c>
      <c r="AC68" s="3" t="s">
        <v>51</v>
      </c>
      <c r="AD68" s="3" t="s">
        <v>46</v>
      </c>
      <c r="AE68" s="3" t="s">
        <v>47</v>
      </c>
      <c r="AF68" s="3" t="s">
        <v>46</v>
      </c>
      <c r="AG68" s="3" t="s">
        <v>46</v>
      </c>
      <c r="AH68" s="3" t="s">
        <v>51</v>
      </c>
      <c r="AI68" s="3" t="s">
        <v>51</v>
      </c>
      <c r="AJ68" s="3" t="s">
        <v>47</v>
      </c>
      <c r="AK68" s="3" t="s">
        <v>46</v>
      </c>
      <c r="AL68" s="3" t="s">
        <v>46</v>
      </c>
      <c r="AM68" s="3" t="s">
        <v>46</v>
      </c>
      <c r="AN68" s="6"/>
      <c r="AO68" s="3" t="s">
        <v>47</v>
      </c>
      <c r="AP68" s="3" t="s">
        <v>47</v>
      </c>
      <c r="AQ68" s="3" t="s">
        <v>45</v>
      </c>
      <c r="AR68" s="3" t="s">
        <v>47</v>
      </c>
      <c r="AS68" s="3" t="s">
        <v>45</v>
      </c>
      <c r="AT68" s="3" t="s">
        <v>51</v>
      </c>
      <c r="AU68" s="3" t="s">
        <v>46</v>
      </c>
      <c r="AV68" s="3" t="s">
        <v>51</v>
      </c>
      <c r="AW68" s="3" t="s">
        <v>45</v>
      </c>
      <c r="AX68" s="3" t="s">
        <v>46</v>
      </c>
      <c r="AY68" s="3" t="s">
        <v>46</v>
      </c>
      <c r="AZ68" s="3" t="s">
        <v>47</v>
      </c>
      <c r="BA68" s="3" t="s">
        <v>46</v>
      </c>
    </row>
    <row r="69" spans="1:53" ht="12.75">
      <c r="A69">
        <f t="shared" si="1"/>
        <v>68</v>
      </c>
      <c r="B69" s="2">
        <v>45425.68276862269</v>
      </c>
      <c r="C69" s="2"/>
      <c r="D69" s="3" t="s">
        <v>59</v>
      </c>
      <c r="E69" s="3"/>
      <c r="F69" s="3" t="s">
        <v>60</v>
      </c>
      <c r="G69" s="3"/>
      <c r="H69" s="3" t="s">
        <v>64</v>
      </c>
      <c r="I69" s="3"/>
      <c r="J69" s="3" t="s">
        <v>69</v>
      </c>
      <c r="K69" s="3"/>
      <c r="L69" s="3" t="s">
        <v>72</v>
      </c>
      <c r="M69" s="3"/>
      <c r="N69" s="3" t="s">
        <v>73</v>
      </c>
      <c r="O69" s="6"/>
      <c r="P69" s="3" t="s">
        <v>47</v>
      </c>
      <c r="Q69" s="3" t="s">
        <v>45</v>
      </c>
      <c r="R69" s="3" t="s">
        <v>47</v>
      </c>
      <c r="S69" s="3" t="s">
        <v>49</v>
      </c>
      <c r="T69" s="3" t="s">
        <v>46</v>
      </c>
      <c r="U69" s="3" t="s">
        <v>47</v>
      </c>
      <c r="V69" s="3" t="s">
        <v>45</v>
      </c>
      <c r="W69" s="3" t="s">
        <v>49</v>
      </c>
      <c r="X69" s="3" t="s">
        <v>47</v>
      </c>
      <c r="Y69" s="3" t="s">
        <v>51</v>
      </c>
      <c r="Z69" s="3" t="s">
        <v>47</v>
      </c>
      <c r="AA69" s="3" t="s">
        <v>46</v>
      </c>
      <c r="AB69" s="3" t="s">
        <v>49</v>
      </c>
      <c r="AC69" s="3" t="s">
        <v>51</v>
      </c>
      <c r="AD69" s="3" t="s">
        <v>47</v>
      </c>
      <c r="AE69" s="3" t="s">
        <v>49</v>
      </c>
      <c r="AF69" s="3" t="s">
        <v>46</v>
      </c>
      <c r="AG69" s="3" t="s">
        <v>46</v>
      </c>
      <c r="AH69" s="3" t="s">
        <v>46</v>
      </c>
      <c r="AI69" s="3" t="s">
        <v>45</v>
      </c>
      <c r="AJ69" s="3" t="s">
        <v>46</v>
      </c>
      <c r="AK69" s="3" t="s">
        <v>46</v>
      </c>
      <c r="AL69" s="3" t="s">
        <v>46</v>
      </c>
      <c r="AM69" s="3" t="s">
        <v>47</v>
      </c>
      <c r="AN69" s="6"/>
      <c r="AO69" s="3" t="s">
        <v>45</v>
      </c>
      <c r="AP69" s="3" t="s">
        <v>47</v>
      </c>
      <c r="AQ69" s="3" t="s">
        <v>46</v>
      </c>
      <c r="AR69" s="3" t="s">
        <v>45</v>
      </c>
      <c r="AS69" s="3" t="s">
        <v>45</v>
      </c>
      <c r="AT69" s="3" t="s">
        <v>47</v>
      </c>
      <c r="AU69" s="3" t="s">
        <v>47</v>
      </c>
      <c r="AV69" s="3" t="s">
        <v>45</v>
      </c>
      <c r="AW69" s="3" t="s">
        <v>47</v>
      </c>
      <c r="AX69" s="3" t="s">
        <v>47</v>
      </c>
      <c r="AY69" s="3" t="s">
        <v>47</v>
      </c>
      <c r="AZ69" s="3" t="s">
        <v>47</v>
      </c>
      <c r="BA69" s="3" t="s">
        <v>45</v>
      </c>
    </row>
    <row r="70" spans="1:53" ht="15.75" customHeight="1">
      <c r="A70">
        <f t="shared" si="1"/>
        <v>69</v>
      </c>
      <c r="B70" s="2">
        <v>45425.245622662042</v>
      </c>
      <c r="D70" s="3" t="s">
        <v>44</v>
      </c>
      <c r="E70" s="3"/>
      <c r="F70" s="3" t="s">
        <v>61</v>
      </c>
      <c r="G70" s="3"/>
      <c r="H70" s="3" t="s">
        <v>64</v>
      </c>
      <c r="I70" s="3"/>
      <c r="J70" s="3" t="s">
        <v>67</v>
      </c>
      <c r="K70" s="3"/>
      <c r="L70" s="3" t="s">
        <v>71</v>
      </c>
      <c r="M70" s="3"/>
      <c r="N70" s="3" t="s">
        <v>58</v>
      </c>
      <c r="O70" s="6"/>
      <c r="P70" s="3" t="s">
        <v>45</v>
      </c>
      <c r="Q70" s="3" t="s">
        <v>47</v>
      </c>
      <c r="R70" s="3" t="s">
        <v>46</v>
      </c>
      <c r="S70" s="3" t="s">
        <v>49</v>
      </c>
      <c r="T70" s="3" t="s">
        <v>46</v>
      </c>
      <c r="U70" s="3" t="s">
        <v>47</v>
      </c>
      <c r="V70" s="3" t="s">
        <v>45</v>
      </c>
      <c r="W70" s="3" t="s">
        <v>49</v>
      </c>
      <c r="X70" s="3" t="s">
        <v>47</v>
      </c>
      <c r="Y70" s="3" t="s">
        <v>51</v>
      </c>
      <c r="Z70" s="3" t="s">
        <v>47</v>
      </c>
      <c r="AA70" s="3" t="s">
        <v>46</v>
      </c>
      <c r="AB70" s="3" t="s">
        <v>51</v>
      </c>
      <c r="AC70" s="3" t="s">
        <v>51</v>
      </c>
      <c r="AD70" s="3" t="s">
        <v>47</v>
      </c>
      <c r="AE70" s="3" t="s">
        <v>45</v>
      </c>
      <c r="AF70" s="3" t="s">
        <v>47</v>
      </c>
      <c r="AG70" s="3" t="s">
        <v>46</v>
      </c>
      <c r="AH70" s="3" t="s">
        <v>46</v>
      </c>
      <c r="AI70" s="3" t="s">
        <v>51</v>
      </c>
      <c r="AJ70" s="3" t="s">
        <v>47</v>
      </c>
      <c r="AK70" s="3" t="s">
        <v>47</v>
      </c>
      <c r="AL70" s="3" t="s">
        <v>46</v>
      </c>
      <c r="AM70" s="3" t="s">
        <v>47</v>
      </c>
      <c r="AN70" s="6"/>
      <c r="AO70" s="3" t="s">
        <v>47</v>
      </c>
      <c r="AP70" s="3" t="s">
        <v>47</v>
      </c>
      <c r="AQ70" s="3" t="s">
        <v>51</v>
      </c>
      <c r="AR70" s="3" t="s">
        <v>46</v>
      </c>
      <c r="AS70" s="3" t="s">
        <v>45</v>
      </c>
      <c r="AT70" s="3" t="s">
        <v>51</v>
      </c>
      <c r="AU70" s="3" t="s">
        <v>47</v>
      </c>
      <c r="AV70" s="3" t="s">
        <v>46</v>
      </c>
      <c r="AW70" s="3" t="s">
        <v>45</v>
      </c>
      <c r="AX70" s="3" t="s">
        <v>46</v>
      </c>
      <c r="AY70" s="3" t="s">
        <v>45</v>
      </c>
      <c r="AZ70" s="3" t="s">
        <v>47</v>
      </c>
      <c r="BA70" s="3" t="s">
        <v>46</v>
      </c>
    </row>
    <row r="71" spans="1:53" ht="15.75" customHeight="1" thickBot="1">
      <c r="A71">
        <f t="shared" si="1"/>
        <v>70</v>
      </c>
      <c r="B71" s="2">
        <v>45425.245622662042</v>
      </c>
      <c r="D71" s="3" t="s">
        <v>44</v>
      </c>
      <c r="E71" s="3"/>
      <c r="F71" s="3" t="s">
        <v>61</v>
      </c>
      <c r="G71" s="3"/>
      <c r="H71" s="3" t="s">
        <v>64</v>
      </c>
      <c r="I71" s="3"/>
      <c r="J71" s="3" t="s">
        <v>67</v>
      </c>
      <c r="K71" s="3"/>
      <c r="L71" s="3" t="s">
        <v>71</v>
      </c>
      <c r="M71" s="3"/>
      <c r="N71" s="3" t="s">
        <v>58</v>
      </c>
      <c r="O71" s="6"/>
      <c r="P71" s="3" t="s">
        <v>45</v>
      </c>
      <c r="Q71" s="3" t="s">
        <v>47</v>
      </c>
      <c r="R71" s="3" t="s">
        <v>46</v>
      </c>
      <c r="S71" s="3" t="s">
        <v>49</v>
      </c>
      <c r="T71" s="3" t="s">
        <v>46</v>
      </c>
      <c r="U71" s="3" t="s">
        <v>47</v>
      </c>
      <c r="V71" s="3" t="s">
        <v>45</v>
      </c>
      <c r="W71" s="3" t="s">
        <v>49</v>
      </c>
      <c r="X71" s="3" t="s">
        <v>47</v>
      </c>
      <c r="Y71" s="3" t="s">
        <v>51</v>
      </c>
      <c r="Z71" s="3" t="s">
        <v>47</v>
      </c>
      <c r="AA71" s="3" t="s">
        <v>46</v>
      </c>
      <c r="AB71" s="3" t="s">
        <v>51</v>
      </c>
      <c r="AC71" s="3" t="s">
        <v>51</v>
      </c>
      <c r="AD71" s="3" t="s">
        <v>47</v>
      </c>
      <c r="AE71" s="3" t="s">
        <v>45</v>
      </c>
      <c r="AF71" s="3" t="s">
        <v>47</v>
      </c>
      <c r="AG71" s="3" t="s">
        <v>46</v>
      </c>
      <c r="AH71" s="3" t="s">
        <v>46</v>
      </c>
      <c r="AI71" s="3" t="s">
        <v>51</v>
      </c>
      <c r="AJ71" s="3" t="s">
        <v>47</v>
      </c>
      <c r="AK71" s="3" t="s">
        <v>47</v>
      </c>
      <c r="AL71" s="3" t="s">
        <v>46</v>
      </c>
      <c r="AM71" s="3" t="s">
        <v>47</v>
      </c>
      <c r="AN71" s="6"/>
      <c r="AO71" s="3" t="s">
        <v>47</v>
      </c>
      <c r="AP71" s="3" t="s">
        <v>47</v>
      </c>
      <c r="AQ71" s="3" t="s">
        <v>51</v>
      </c>
      <c r="AR71" s="3" t="s">
        <v>46</v>
      </c>
      <c r="AS71" s="3" t="s">
        <v>45</v>
      </c>
      <c r="AT71" s="3" t="s">
        <v>51</v>
      </c>
      <c r="AU71" s="3" t="s">
        <v>47</v>
      </c>
      <c r="AV71" s="3" t="s">
        <v>46</v>
      </c>
      <c r="AW71" s="3" t="s">
        <v>45</v>
      </c>
      <c r="AX71" s="3" t="s">
        <v>46</v>
      </c>
      <c r="AY71" s="3" t="s">
        <v>45</v>
      </c>
      <c r="AZ71" s="3" t="s">
        <v>47</v>
      </c>
      <c r="BA71" s="3" t="s">
        <v>46</v>
      </c>
    </row>
    <row r="72" spans="1:53" ht="15.75" customHeight="1">
      <c r="C72" s="3" t="s">
        <v>44</v>
      </c>
      <c r="D72" s="4">
        <f>COUNTIF(D$2:D$71,"Engineer")</f>
        <v>56</v>
      </c>
      <c r="E72" s="3" t="s">
        <v>48</v>
      </c>
      <c r="F72" s="4">
        <f>COUNTIF(F$2:F$71,"resident Engineer")</f>
        <v>2</v>
      </c>
      <c r="G72" s="3" t="s">
        <v>64</v>
      </c>
      <c r="H72" s="4">
        <f>COUNTIF(H$2:H$71," Client")</f>
        <v>10</v>
      </c>
      <c r="I72" s="3" t="s">
        <v>69</v>
      </c>
      <c r="J72" s="4">
        <f>COUNTIF(J$2:J$71,"Less than 5 years")</f>
        <v>51</v>
      </c>
      <c r="K72" s="3" t="s">
        <v>72</v>
      </c>
      <c r="L72" s="4">
        <f>COUNTIF(L$2:L$71,"Bachelor’s")</f>
        <v>56</v>
      </c>
      <c r="M72" s="3" t="s">
        <v>73</v>
      </c>
      <c r="N72" s="4">
        <f>COUNTIF(N$2:N$71,"Civil Engineering")</f>
        <v>54</v>
      </c>
      <c r="O72" s="8" t="s">
        <v>51</v>
      </c>
      <c r="P72" s="9">
        <f>COUNTIF(P$2:P$71,"Strongly Agree")</f>
        <v>7</v>
      </c>
      <c r="Q72" s="9">
        <f t="shared" ref="Q72:BA72" si="2">COUNTIF(Q$2:Q$71,"Strongly Agree")</f>
        <v>11</v>
      </c>
      <c r="R72" s="9">
        <f t="shared" si="2"/>
        <v>5</v>
      </c>
      <c r="S72" s="9">
        <f t="shared" si="2"/>
        <v>0</v>
      </c>
      <c r="T72" s="9">
        <f t="shared" si="2"/>
        <v>4</v>
      </c>
      <c r="U72" s="9">
        <f t="shared" si="2"/>
        <v>3</v>
      </c>
      <c r="V72" s="9">
        <f t="shared" si="2"/>
        <v>1</v>
      </c>
      <c r="W72" s="9">
        <f t="shared" si="2"/>
        <v>4</v>
      </c>
      <c r="X72" s="9">
        <f t="shared" si="2"/>
        <v>2</v>
      </c>
      <c r="Y72" s="9">
        <f t="shared" si="2"/>
        <v>10</v>
      </c>
      <c r="Z72" s="9">
        <f t="shared" si="2"/>
        <v>4</v>
      </c>
      <c r="AA72" s="9">
        <f t="shared" si="2"/>
        <v>1</v>
      </c>
      <c r="AB72" s="9">
        <f t="shared" si="2"/>
        <v>3</v>
      </c>
      <c r="AC72" s="9">
        <f t="shared" si="2"/>
        <v>5</v>
      </c>
      <c r="AD72" s="9">
        <f t="shared" si="2"/>
        <v>1</v>
      </c>
      <c r="AE72" s="9">
        <f t="shared" si="2"/>
        <v>0</v>
      </c>
      <c r="AF72" s="9">
        <f t="shared" si="2"/>
        <v>11</v>
      </c>
      <c r="AG72" s="9">
        <f t="shared" si="2"/>
        <v>12</v>
      </c>
      <c r="AH72" s="9">
        <f t="shared" si="2"/>
        <v>10</v>
      </c>
      <c r="AI72" s="9">
        <f t="shared" si="2"/>
        <v>8</v>
      </c>
      <c r="AJ72" s="9">
        <f t="shared" si="2"/>
        <v>2</v>
      </c>
      <c r="AK72" s="9">
        <f t="shared" si="2"/>
        <v>10</v>
      </c>
      <c r="AL72" s="9">
        <f t="shared" si="2"/>
        <v>14</v>
      </c>
      <c r="AM72" s="9">
        <f t="shared" si="2"/>
        <v>4</v>
      </c>
      <c r="AN72" s="10" t="s">
        <v>51</v>
      </c>
      <c r="AO72" s="9">
        <f t="shared" si="2"/>
        <v>6</v>
      </c>
      <c r="AP72" s="9">
        <f t="shared" si="2"/>
        <v>3</v>
      </c>
      <c r="AQ72" s="9">
        <f t="shared" si="2"/>
        <v>30</v>
      </c>
      <c r="AR72" s="9">
        <f t="shared" si="2"/>
        <v>10</v>
      </c>
      <c r="AS72" s="9">
        <f t="shared" si="2"/>
        <v>4</v>
      </c>
      <c r="AT72" s="9">
        <f t="shared" si="2"/>
        <v>6</v>
      </c>
      <c r="AU72" s="9">
        <f t="shared" si="2"/>
        <v>10</v>
      </c>
      <c r="AV72" s="9">
        <f t="shared" si="2"/>
        <v>7</v>
      </c>
      <c r="AW72" s="9">
        <f t="shared" si="2"/>
        <v>2</v>
      </c>
      <c r="AX72" s="9">
        <f t="shared" si="2"/>
        <v>1</v>
      </c>
      <c r="AY72" s="9">
        <f t="shared" si="2"/>
        <v>1</v>
      </c>
      <c r="AZ72" s="9">
        <f t="shared" si="2"/>
        <v>10</v>
      </c>
      <c r="BA72" s="11">
        <f t="shared" si="2"/>
        <v>7</v>
      </c>
    </row>
    <row r="73" spans="1:53" ht="15.75" customHeight="1">
      <c r="C73" s="3" t="s">
        <v>59</v>
      </c>
      <c r="D73" s="4">
        <f>COUNTIF(D$2:D$71,"Project Manager")</f>
        <v>8</v>
      </c>
      <c r="E73" s="3" t="s">
        <v>50</v>
      </c>
      <c r="F73" s="4">
        <f>COUNTIF(F$2:F$71,"Team leader")</f>
        <v>24</v>
      </c>
      <c r="G73" s="3" t="s">
        <v>65</v>
      </c>
      <c r="H73" s="4">
        <f>COUNTIF(H$2:H$71,"Contractor")</f>
        <v>50</v>
      </c>
      <c r="I73" s="3" t="s">
        <v>67</v>
      </c>
      <c r="J73" s="4">
        <f>COUNTIF(J$2:J$71,"5-10 years")</f>
        <v>16</v>
      </c>
      <c r="K73" s="3" t="s">
        <v>71</v>
      </c>
      <c r="L73" s="4">
        <f>COUNTIF(L$2:L$71,"Master’s")</f>
        <v>14</v>
      </c>
      <c r="M73" s="3" t="s">
        <v>54</v>
      </c>
      <c r="N73" s="4">
        <f>COUNTIF(N$2:N$71,"Architecture")</f>
        <v>7</v>
      </c>
      <c r="O73" s="12" t="s">
        <v>46</v>
      </c>
      <c r="P73" s="13">
        <f>COUNTIF(P$2:P$71,"Agree")</f>
        <v>17</v>
      </c>
      <c r="Q73" s="13">
        <f t="shared" ref="Q73:BA73" si="3">COUNTIF(Q$2:Q$71,"Agree")</f>
        <v>16</v>
      </c>
      <c r="R73" s="13">
        <f t="shared" si="3"/>
        <v>20</v>
      </c>
      <c r="S73" s="13">
        <f t="shared" si="3"/>
        <v>18</v>
      </c>
      <c r="T73" s="13">
        <f t="shared" si="3"/>
        <v>14</v>
      </c>
      <c r="U73" s="13">
        <f t="shared" si="3"/>
        <v>9</v>
      </c>
      <c r="V73" s="13">
        <f t="shared" si="3"/>
        <v>10</v>
      </c>
      <c r="W73" s="13">
        <f t="shared" si="3"/>
        <v>12</v>
      </c>
      <c r="X73" s="13">
        <f t="shared" si="3"/>
        <v>11</v>
      </c>
      <c r="Y73" s="13">
        <f t="shared" si="3"/>
        <v>16</v>
      </c>
      <c r="Z73" s="13">
        <f t="shared" si="3"/>
        <v>11</v>
      </c>
      <c r="AA73" s="13">
        <f t="shared" si="3"/>
        <v>14</v>
      </c>
      <c r="AB73" s="13">
        <f t="shared" si="3"/>
        <v>4</v>
      </c>
      <c r="AC73" s="13">
        <f t="shared" si="3"/>
        <v>5</v>
      </c>
      <c r="AD73" s="13">
        <f t="shared" si="3"/>
        <v>10</v>
      </c>
      <c r="AE73" s="13">
        <f t="shared" si="3"/>
        <v>4</v>
      </c>
      <c r="AF73" s="13">
        <f t="shared" si="3"/>
        <v>26</v>
      </c>
      <c r="AG73" s="13">
        <f t="shared" si="3"/>
        <v>24</v>
      </c>
      <c r="AH73" s="13">
        <f t="shared" si="3"/>
        <v>20</v>
      </c>
      <c r="AI73" s="13">
        <f t="shared" si="3"/>
        <v>14</v>
      </c>
      <c r="AJ73" s="13">
        <f t="shared" si="3"/>
        <v>17</v>
      </c>
      <c r="AK73" s="13">
        <f t="shared" si="3"/>
        <v>17</v>
      </c>
      <c r="AL73" s="13">
        <f t="shared" si="3"/>
        <v>25</v>
      </c>
      <c r="AM73" s="13">
        <f t="shared" si="3"/>
        <v>18</v>
      </c>
      <c r="AN73" s="14" t="s">
        <v>46</v>
      </c>
      <c r="AO73" s="13">
        <f t="shared" si="3"/>
        <v>24</v>
      </c>
      <c r="AP73" s="13">
        <f t="shared" si="3"/>
        <v>22</v>
      </c>
      <c r="AQ73" s="13">
        <f t="shared" si="3"/>
        <v>33</v>
      </c>
      <c r="AR73" s="13">
        <f t="shared" si="3"/>
        <v>23</v>
      </c>
      <c r="AS73" s="13">
        <f t="shared" si="3"/>
        <v>15</v>
      </c>
      <c r="AT73" s="13">
        <f t="shared" si="3"/>
        <v>19</v>
      </c>
      <c r="AU73" s="13">
        <f t="shared" si="3"/>
        <v>21</v>
      </c>
      <c r="AV73" s="13">
        <f t="shared" si="3"/>
        <v>31</v>
      </c>
      <c r="AW73" s="13">
        <f t="shared" si="3"/>
        <v>10</v>
      </c>
      <c r="AX73" s="13">
        <f t="shared" si="3"/>
        <v>16</v>
      </c>
      <c r="AY73" s="13">
        <f t="shared" si="3"/>
        <v>19</v>
      </c>
      <c r="AZ73" s="13">
        <f t="shared" si="3"/>
        <v>31</v>
      </c>
      <c r="BA73" s="15">
        <f t="shared" si="3"/>
        <v>19</v>
      </c>
    </row>
    <row r="74" spans="1:53" ht="15.75" customHeight="1">
      <c r="C74" s="3" t="s">
        <v>55</v>
      </c>
      <c r="D74" s="4">
        <f>COUNTIF(D$2:D$71,"Architecture ")</f>
        <v>6</v>
      </c>
      <c r="E74" s="3" t="s">
        <v>60</v>
      </c>
      <c r="F74" s="4">
        <f>COUNTIF(F$2:F$71," project management")</f>
        <v>24</v>
      </c>
      <c r="G74" s="3" t="s">
        <v>66</v>
      </c>
      <c r="H74" s="4">
        <f>COUNTIF(H$2:H$71,"Consultant")</f>
        <v>10</v>
      </c>
      <c r="I74" s="3" t="s">
        <v>68</v>
      </c>
      <c r="J74" s="4">
        <f>COUNTIF(J$2:J$71,"Above 10 years")</f>
        <v>3</v>
      </c>
      <c r="K74" t="s">
        <v>70</v>
      </c>
      <c r="L74" s="4">
        <f>L72+L73</f>
        <v>70</v>
      </c>
      <c r="M74" s="3" t="s">
        <v>56</v>
      </c>
      <c r="N74" s="4">
        <f>COUNTIF(N$2:N$71,"Construction technology and management ")</f>
        <v>5</v>
      </c>
      <c r="O74" s="12" t="s">
        <v>45</v>
      </c>
      <c r="P74" s="13">
        <f>COUNTIF(P$2:P$71,"Neutral")</f>
        <v>15</v>
      </c>
      <c r="Q74" s="13">
        <f t="shared" ref="Q74:BA74" si="4">COUNTIF(Q$2:Q$71,"Neutral")</f>
        <v>11</v>
      </c>
      <c r="R74" s="13">
        <f t="shared" si="4"/>
        <v>14</v>
      </c>
      <c r="S74" s="13">
        <f t="shared" si="4"/>
        <v>16</v>
      </c>
      <c r="T74" s="13">
        <f t="shared" si="4"/>
        <v>7</v>
      </c>
      <c r="U74" s="13">
        <f t="shared" si="4"/>
        <v>15</v>
      </c>
      <c r="V74" s="13">
        <f t="shared" si="4"/>
        <v>18</v>
      </c>
      <c r="W74" s="13">
        <f t="shared" si="4"/>
        <v>7</v>
      </c>
      <c r="X74" s="13">
        <f t="shared" si="4"/>
        <v>8</v>
      </c>
      <c r="Y74" s="13">
        <f t="shared" si="4"/>
        <v>14</v>
      </c>
      <c r="Z74" s="13">
        <f t="shared" si="4"/>
        <v>16</v>
      </c>
      <c r="AA74" s="13">
        <f t="shared" si="4"/>
        <v>15</v>
      </c>
      <c r="AB74" s="13">
        <f t="shared" si="4"/>
        <v>9</v>
      </c>
      <c r="AC74" s="13">
        <f t="shared" si="4"/>
        <v>8</v>
      </c>
      <c r="AD74" s="13">
        <f t="shared" si="4"/>
        <v>4</v>
      </c>
      <c r="AE74" s="13">
        <f t="shared" si="4"/>
        <v>14</v>
      </c>
      <c r="AF74" s="13">
        <f t="shared" si="4"/>
        <v>6</v>
      </c>
      <c r="AG74" s="13">
        <f t="shared" si="4"/>
        <v>10</v>
      </c>
      <c r="AH74" s="13">
        <f t="shared" si="4"/>
        <v>10</v>
      </c>
      <c r="AI74" s="13">
        <f t="shared" si="4"/>
        <v>16</v>
      </c>
      <c r="AJ74" s="13">
        <f t="shared" si="4"/>
        <v>13</v>
      </c>
      <c r="AK74" s="13">
        <f t="shared" si="4"/>
        <v>13</v>
      </c>
      <c r="AL74" s="13">
        <f t="shared" si="4"/>
        <v>9</v>
      </c>
      <c r="AM74" s="13">
        <f t="shared" si="4"/>
        <v>9</v>
      </c>
      <c r="AN74" s="14" t="s">
        <v>45</v>
      </c>
      <c r="AO74" s="13">
        <f t="shared" si="4"/>
        <v>12</v>
      </c>
      <c r="AP74" s="13">
        <f t="shared" si="4"/>
        <v>4</v>
      </c>
      <c r="AQ74" s="13">
        <f t="shared" si="4"/>
        <v>4</v>
      </c>
      <c r="AR74" s="13">
        <f t="shared" si="4"/>
        <v>17</v>
      </c>
      <c r="AS74" s="13">
        <f t="shared" si="4"/>
        <v>17</v>
      </c>
      <c r="AT74" s="13">
        <f t="shared" si="4"/>
        <v>18</v>
      </c>
      <c r="AU74" s="13">
        <f t="shared" si="4"/>
        <v>17</v>
      </c>
      <c r="AV74" s="13">
        <f t="shared" si="4"/>
        <v>15</v>
      </c>
      <c r="AW74" s="13">
        <f t="shared" si="4"/>
        <v>20</v>
      </c>
      <c r="AX74" s="13">
        <f t="shared" si="4"/>
        <v>10</v>
      </c>
      <c r="AY74" s="13">
        <f t="shared" si="4"/>
        <v>11</v>
      </c>
      <c r="AZ74" s="13">
        <f t="shared" si="4"/>
        <v>11</v>
      </c>
      <c r="BA74" s="15">
        <f t="shared" si="4"/>
        <v>13</v>
      </c>
    </row>
    <row r="75" spans="1:53" ht="15.75" customHeight="1">
      <c r="C75" s="35" t="s">
        <v>62</v>
      </c>
      <c r="D75" s="4">
        <f>D72+D73+D74</f>
        <v>70</v>
      </c>
      <c r="E75" s="3" t="s">
        <v>52</v>
      </c>
      <c r="F75" s="4">
        <f>COUNTIF(F$2:F$71,"Design and BIm team leader")</f>
        <v>7</v>
      </c>
      <c r="G75" s="4" t="s">
        <v>63</v>
      </c>
      <c r="H75" s="4">
        <f>H72+H73+H74</f>
        <v>70</v>
      </c>
      <c r="I75" s="3" t="s">
        <v>70</v>
      </c>
      <c r="J75" s="4">
        <f>J72+J73+J74</f>
        <v>70</v>
      </c>
      <c r="M75" s="3" t="s">
        <v>58</v>
      </c>
      <c r="N75" s="4">
        <f>COUNTIF(N$2:N$71,"Irrigation and Water resource engineer  ")</f>
        <v>4</v>
      </c>
      <c r="O75" s="12" t="s">
        <v>47</v>
      </c>
      <c r="P75" s="13">
        <f>COUNTIF(P$2:P$71,"Disagree")</f>
        <v>20</v>
      </c>
      <c r="Q75" s="13">
        <f t="shared" ref="Q75:BA75" si="5">COUNTIF(Q$2:Q$71,"Disagree")</f>
        <v>25</v>
      </c>
      <c r="R75" s="13">
        <f t="shared" si="5"/>
        <v>24</v>
      </c>
      <c r="S75" s="13">
        <f t="shared" si="5"/>
        <v>17</v>
      </c>
      <c r="T75" s="13">
        <f t="shared" si="5"/>
        <v>27</v>
      </c>
      <c r="U75" s="13">
        <f t="shared" si="5"/>
        <v>28</v>
      </c>
      <c r="V75" s="13">
        <f t="shared" si="5"/>
        <v>26</v>
      </c>
      <c r="W75" s="13">
        <f t="shared" si="5"/>
        <v>25</v>
      </c>
      <c r="X75" s="13">
        <f t="shared" si="5"/>
        <v>30</v>
      </c>
      <c r="Y75" s="13">
        <f t="shared" si="5"/>
        <v>21</v>
      </c>
      <c r="Z75" s="13">
        <f t="shared" si="5"/>
        <v>24</v>
      </c>
      <c r="AA75" s="13">
        <f t="shared" si="5"/>
        <v>27</v>
      </c>
      <c r="AB75" s="13">
        <f t="shared" si="5"/>
        <v>26</v>
      </c>
      <c r="AC75" s="13">
        <f t="shared" si="5"/>
        <v>24</v>
      </c>
      <c r="AD75" s="13">
        <f t="shared" si="5"/>
        <v>26</v>
      </c>
      <c r="AE75" s="13">
        <f t="shared" si="5"/>
        <v>22</v>
      </c>
      <c r="AF75" s="13">
        <f t="shared" si="5"/>
        <v>20</v>
      </c>
      <c r="AG75" s="13">
        <f t="shared" si="5"/>
        <v>14</v>
      </c>
      <c r="AH75" s="13">
        <f t="shared" si="5"/>
        <v>20</v>
      </c>
      <c r="AI75" s="13">
        <f t="shared" si="5"/>
        <v>26</v>
      </c>
      <c r="AJ75" s="13">
        <f t="shared" si="5"/>
        <v>27</v>
      </c>
      <c r="AK75" s="13">
        <f t="shared" si="5"/>
        <v>21</v>
      </c>
      <c r="AL75" s="13">
        <f t="shared" si="5"/>
        <v>14</v>
      </c>
      <c r="AM75" s="13">
        <f t="shared" si="5"/>
        <v>20</v>
      </c>
      <c r="AN75" s="14" t="s">
        <v>47</v>
      </c>
      <c r="AO75" s="13">
        <f t="shared" si="5"/>
        <v>23</v>
      </c>
      <c r="AP75" s="13">
        <f t="shared" si="5"/>
        <v>29</v>
      </c>
      <c r="AQ75" s="13">
        <f t="shared" si="5"/>
        <v>1</v>
      </c>
      <c r="AR75" s="13">
        <f t="shared" si="5"/>
        <v>16</v>
      </c>
      <c r="AS75" s="13">
        <f t="shared" si="5"/>
        <v>24</v>
      </c>
      <c r="AT75" s="13">
        <f t="shared" si="5"/>
        <v>19</v>
      </c>
      <c r="AU75" s="13">
        <f t="shared" si="5"/>
        <v>20</v>
      </c>
      <c r="AV75" s="13">
        <f t="shared" si="5"/>
        <v>14</v>
      </c>
      <c r="AW75" s="13">
        <f t="shared" si="5"/>
        <v>27</v>
      </c>
      <c r="AX75" s="13">
        <f t="shared" si="5"/>
        <v>30</v>
      </c>
      <c r="AY75" s="13">
        <f t="shared" si="5"/>
        <v>30</v>
      </c>
      <c r="AZ75" s="13">
        <f t="shared" si="5"/>
        <v>13</v>
      </c>
      <c r="BA75" s="15">
        <f t="shared" si="5"/>
        <v>21</v>
      </c>
    </row>
    <row r="76" spans="1:53" ht="15.75" customHeight="1">
      <c r="C76" s="3"/>
      <c r="D76" s="4"/>
      <c r="E76" s="3" t="s">
        <v>53</v>
      </c>
      <c r="F76" s="4">
        <f>COUNTIF(F$2:F$71,"Quality control and assurance ")</f>
        <v>5</v>
      </c>
      <c r="G76" s="4"/>
      <c r="K76" s="3" t="s">
        <v>72</v>
      </c>
      <c r="L76" s="40">
        <f>L72/L74</f>
        <v>0.8</v>
      </c>
      <c r="M76" s="3" t="s">
        <v>70</v>
      </c>
      <c r="N76" s="4">
        <f>N72+N73+N74+N75</f>
        <v>70</v>
      </c>
      <c r="O76" s="12" t="s">
        <v>49</v>
      </c>
      <c r="P76" s="13">
        <f>COUNTIF(P$2:P$71,"Strongly disagree")</f>
        <v>11</v>
      </c>
      <c r="Q76" s="13">
        <f t="shared" ref="Q76:BA76" si="6">COUNTIF(Q$2:Q$71,"Strongly disagree")</f>
        <v>7</v>
      </c>
      <c r="R76" s="13">
        <f t="shared" si="6"/>
        <v>7</v>
      </c>
      <c r="S76" s="13">
        <f t="shared" si="6"/>
        <v>19</v>
      </c>
      <c r="T76" s="13">
        <f t="shared" si="6"/>
        <v>18</v>
      </c>
      <c r="U76" s="13">
        <f t="shared" si="6"/>
        <v>15</v>
      </c>
      <c r="V76" s="13">
        <f t="shared" si="6"/>
        <v>15</v>
      </c>
      <c r="W76" s="13">
        <f t="shared" si="6"/>
        <v>22</v>
      </c>
      <c r="X76" s="13">
        <f t="shared" si="6"/>
        <v>19</v>
      </c>
      <c r="Y76" s="13">
        <f t="shared" si="6"/>
        <v>9</v>
      </c>
      <c r="Z76" s="13">
        <f t="shared" si="6"/>
        <v>15</v>
      </c>
      <c r="AA76" s="13">
        <f t="shared" si="6"/>
        <v>13</v>
      </c>
      <c r="AB76" s="13">
        <f t="shared" si="6"/>
        <v>28</v>
      </c>
      <c r="AC76" s="13">
        <f t="shared" si="6"/>
        <v>28</v>
      </c>
      <c r="AD76" s="13">
        <f t="shared" si="6"/>
        <v>29</v>
      </c>
      <c r="AE76" s="13">
        <f t="shared" si="6"/>
        <v>30</v>
      </c>
      <c r="AF76" s="13">
        <f t="shared" si="6"/>
        <v>7</v>
      </c>
      <c r="AG76" s="13">
        <f t="shared" si="6"/>
        <v>10</v>
      </c>
      <c r="AH76" s="13">
        <f t="shared" si="6"/>
        <v>10</v>
      </c>
      <c r="AI76" s="13">
        <f t="shared" si="6"/>
        <v>6</v>
      </c>
      <c r="AJ76" s="13">
        <f t="shared" si="6"/>
        <v>11</v>
      </c>
      <c r="AK76" s="13">
        <f t="shared" si="6"/>
        <v>9</v>
      </c>
      <c r="AL76" s="13">
        <f t="shared" si="6"/>
        <v>8</v>
      </c>
      <c r="AM76" s="13">
        <f t="shared" si="6"/>
        <v>19</v>
      </c>
      <c r="AN76" s="14" t="s">
        <v>49</v>
      </c>
      <c r="AO76" s="13">
        <f t="shared" si="6"/>
        <v>5</v>
      </c>
      <c r="AP76" s="13">
        <f t="shared" si="6"/>
        <v>12</v>
      </c>
      <c r="AQ76" s="13">
        <f t="shared" si="6"/>
        <v>2</v>
      </c>
      <c r="AR76" s="13">
        <f t="shared" si="6"/>
        <v>4</v>
      </c>
      <c r="AS76" s="13">
        <f t="shared" si="6"/>
        <v>10</v>
      </c>
      <c r="AT76" s="13">
        <f t="shared" si="6"/>
        <v>8</v>
      </c>
      <c r="AU76" s="13">
        <f t="shared" si="6"/>
        <v>2</v>
      </c>
      <c r="AV76" s="13">
        <f t="shared" si="6"/>
        <v>3</v>
      </c>
      <c r="AW76" s="13">
        <f t="shared" si="6"/>
        <v>11</v>
      </c>
      <c r="AX76" s="13">
        <f t="shared" si="6"/>
        <v>13</v>
      </c>
      <c r="AY76" s="13">
        <f t="shared" si="6"/>
        <v>9</v>
      </c>
      <c r="AZ76" s="13">
        <f t="shared" si="6"/>
        <v>5</v>
      </c>
      <c r="BA76" s="15">
        <f t="shared" si="6"/>
        <v>10</v>
      </c>
    </row>
    <row r="77" spans="1:53" ht="15.75" customHeight="1" thickBot="1">
      <c r="E77" s="3" t="s">
        <v>61</v>
      </c>
      <c r="F77" s="4">
        <f>COUNTIF(F$2:F$71,"quantity surveyor")</f>
        <v>4</v>
      </c>
      <c r="G77" s="3" t="s">
        <v>64</v>
      </c>
      <c r="H77" s="45">
        <v>0.14000000000000001</v>
      </c>
      <c r="I77" s="3" t="s">
        <v>69</v>
      </c>
      <c r="J77" s="41">
        <f>J72/J75</f>
        <v>0.72857142857142854</v>
      </c>
      <c r="K77" s="3" t="s">
        <v>71</v>
      </c>
      <c r="L77" s="40">
        <f>L73/L74</f>
        <v>0.2</v>
      </c>
      <c r="O77" s="16" t="s">
        <v>63</v>
      </c>
      <c r="P77" s="17">
        <f>P72+P73+P74+P75+P76</f>
        <v>70</v>
      </c>
      <c r="Q77" s="17">
        <f t="shared" ref="Q77:BA77" si="7">Q72+Q73+Q74+Q75+Q76</f>
        <v>70</v>
      </c>
      <c r="R77" s="17">
        <f t="shared" si="7"/>
        <v>70</v>
      </c>
      <c r="S77" s="17">
        <f t="shared" si="7"/>
        <v>70</v>
      </c>
      <c r="T77" s="17">
        <f t="shared" si="7"/>
        <v>70</v>
      </c>
      <c r="U77" s="17">
        <f t="shared" si="7"/>
        <v>70</v>
      </c>
      <c r="V77" s="17">
        <f t="shared" si="7"/>
        <v>70</v>
      </c>
      <c r="W77" s="17">
        <f t="shared" si="7"/>
        <v>70</v>
      </c>
      <c r="X77" s="17">
        <f t="shared" si="7"/>
        <v>70</v>
      </c>
      <c r="Y77" s="17">
        <f t="shared" si="7"/>
        <v>70</v>
      </c>
      <c r="Z77" s="17">
        <f t="shared" si="7"/>
        <v>70</v>
      </c>
      <c r="AA77" s="17">
        <f t="shared" si="7"/>
        <v>70</v>
      </c>
      <c r="AB77" s="17">
        <f t="shared" si="7"/>
        <v>70</v>
      </c>
      <c r="AC77" s="17">
        <f t="shared" si="7"/>
        <v>70</v>
      </c>
      <c r="AD77" s="17">
        <f t="shared" si="7"/>
        <v>70</v>
      </c>
      <c r="AE77" s="17">
        <f t="shared" si="7"/>
        <v>70</v>
      </c>
      <c r="AF77" s="17">
        <f t="shared" si="7"/>
        <v>70</v>
      </c>
      <c r="AG77" s="17">
        <f t="shared" si="7"/>
        <v>70</v>
      </c>
      <c r="AH77" s="17">
        <f t="shared" si="7"/>
        <v>70</v>
      </c>
      <c r="AI77" s="17">
        <f t="shared" si="7"/>
        <v>70</v>
      </c>
      <c r="AJ77" s="17">
        <f t="shared" si="7"/>
        <v>70</v>
      </c>
      <c r="AK77" s="17">
        <f t="shared" si="7"/>
        <v>70</v>
      </c>
      <c r="AL77" s="17">
        <f t="shared" si="7"/>
        <v>70</v>
      </c>
      <c r="AM77" s="17">
        <f t="shared" si="7"/>
        <v>70</v>
      </c>
      <c r="AN77" s="18" t="s">
        <v>63</v>
      </c>
      <c r="AO77" s="17">
        <f t="shared" si="7"/>
        <v>70</v>
      </c>
      <c r="AP77" s="17">
        <f t="shared" si="7"/>
        <v>70</v>
      </c>
      <c r="AQ77" s="17">
        <f t="shared" si="7"/>
        <v>70</v>
      </c>
      <c r="AR77" s="17">
        <f t="shared" si="7"/>
        <v>70</v>
      </c>
      <c r="AS77" s="17">
        <f t="shared" si="7"/>
        <v>70</v>
      </c>
      <c r="AT77" s="17">
        <f t="shared" si="7"/>
        <v>70</v>
      </c>
      <c r="AU77" s="17">
        <f t="shared" si="7"/>
        <v>70</v>
      </c>
      <c r="AV77" s="17">
        <f t="shared" si="7"/>
        <v>70</v>
      </c>
      <c r="AW77" s="17">
        <f t="shared" si="7"/>
        <v>70</v>
      </c>
      <c r="AX77" s="17">
        <f t="shared" si="7"/>
        <v>70</v>
      </c>
      <c r="AY77" s="17">
        <f t="shared" si="7"/>
        <v>70</v>
      </c>
      <c r="AZ77" s="17">
        <f t="shared" si="7"/>
        <v>70</v>
      </c>
      <c r="BA77" s="19">
        <f t="shared" si="7"/>
        <v>70</v>
      </c>
    </row>
    <row r="78" spans="1:53" ht="15.75" customHeight="1">
      <c r="C78" s="3" t="s">
        <v>44</v>
      </c>
      <c r="D78" s="41">
        <f>D72/D75</f>
        <v>0.8</v>
      </c>
      <c r="E78" s="3" t="s">
        <v>57</v>
      </c>
      <c r="F78" s="4">
        <f>COUNTIF(F$2:F$71,"Contract Adminstration Team Leader")</f>
        <v>4</v>
      </c>
      <c r="G78" s="3" t="s">
        <v>65</v>
      </c>
      <c r="H78" s="45">
        <v>0.72</v>
      </c>
      <c r="I78" s="3" t="s">
        <v>67</v>
      </c>
      <c r="J78" s="41">
        <f>J73/J75</f>
        <v>0.22857142857142856</v>
      </c>
      <c r="M78" s="3" t="s">
        <v>73</v>
      </c>
      <c r="N78" s="41">
        <f>N72/N76</f>
        <v>0.77142857142857146</v>
      </c>
    </row>
    <row r="79" spans="1:53" ht="15.75" customHeight="1">
      <c r="C79" s="3" t="s">
        <v>59</v>
      </c>
      <c r="D79" s="41">
        <f>D73/D75</f>
        <v>0.11428571428571428</v>
      </c>
      <c r="E79" s="3" t="s">
        <v>63</v>
      </c>
      <c r="F79" s="4">
        <f>F72+F73+F74+F75+F76+F77+F78</f>
        <v>70</v>
      </c>
      <c r="G79" s="3" t="s">
        <v>66</v>
      </c>
      <c r="H79" s="45">
        <v>0.14000000000000001</v>
      </c>
      <c r="I79" s="3" t="s">
        <v>68</v>
      </c>
      <c r="J79" s="41">
        <f>J74/J75</f>
        <v>4.2857142857142858E-2</v>
      </c>
      <c r="M79" s="3" t="s">
        <v>54</v>
      </c>
      <c r="N79" s="41">
        <f>N73/N76</f>
        <v>0.1</v>
      </c>
    </row>
    <row r="80" spans="1:53" ht="15.75" customHeight="1">
      <c r="C80" s="3" t="s">
        <v>55</v>
      </c>
      <c r="D80" s="41">
        <f>D74/D75</f>
        <v>8.5714285714285715E-2</v>
      </c>
      <c r="H80" s="41">
        <f>H77+H78+H79</f>
        <v>1</v>
      </c>
      <c r="J80" s="46">
        <f>J77+J78+J79</f>
        <v>0.99999999999999989</v>
      </c>
      <c r="M80" s="3" t="s">
        <v>56</v>
      </c>
      <c r="N80" s="41">
        <f>N74/N76</f>
        <v>7.1428571428571425E-2</v>
      </c>
    </row>
    <row r="81" spans="4:14" ht="15.75" customHeight="1">
      <c r="D81">
        <f>D78+D79+D80</f>
        <v>1</v>
      </c>
      <c r="M81" s="3" t="s">
        <v>58</v>
      </c>
      <c r="N81" s="41">
        <f>N75/N76</f>
        <v>5.7142857142857141E-2</v>
      </c>
    </row>
    <row r="83" spans="4:14" ht="15.75" customHeight="1">
      <c r="E83" s="3" t="s">
        <v>48</v>
      </c>
      <c r="F83" s="41">
        <f>F72/F79</f>
        <v>2.8571428571428571E-2</v>
      </c>
    </row>
    <row r="84" spans="4:14" ht="15.75" customHeight="1">
      <c r="E84" s="3" t="s">
        <v>50</v>
      </c>
      <c r="F84" s="41">
        <f>F73/F79</f>
        <v>0.34285714285714286</v>
      </c>
    </row>
    <row r="85" spans="4:14" ht="15.75" customHeight="1">
      <c r="E85" s="3" t="s">
        <v>60</v>
      </c>
      <c r="F85" s="41">
        <f>F74/F79</f>
        <v>0.34285714285714286</v>
      </c>
    </row>
    <row r="86" spans="4:14" ht="15.75" customHeight="1">
      <c r="E86" s="3" t="s">
        <v>52</v>
      </c>
      <c r="F86" s="41">
        <f>F75/F79</f>
        <v>0.1</v>
      </c>
    </row>
    <row r="87" spans="4:14" ht="15.75" customHeight="1">
      <c r="E87" s="3" t="s">
        <v>53</v>
      </c>
      <c r="F87" s="41">
        <f>F76/F79</f>
        <v>7.1428571428571425E-2</v>
      </c>
    </row>
    <row r="88" spans="4:14" ht="15.75" customHeight="1">
      <c r="E88" s="3" t="s">
        <v>61</v>
      </c>
      <c r="F88" s="41">
        <f>F77/F79</f>
        <v>5.7142857142857141E-2</v>
      </c>
    </row>
    <row r="89" spans="4:14" ht="15.75" customHeight="1">
      <c r="E89" s="3" t="s">
        <v>57</v>
      </c>
      <c r="F89" s="41">
        <f>F78/F79</f>
        <v>5.7142857142857141E-2</v>
      </c>
    </row>
    <row r="90" spans="4:14" ht="15.75" customHeight="1">
      <c r="F90" s="41">
        <f>F83+F84+F85+F86+F87+F88+F89</f>
        <v>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A147"/>
  <sheetViews>
    <sheetView topLeftCell="A127" workbookViewId="0">
      <selection activeCell="B78" sqref="B78:N147"/>
    </sheetView>
  </sheetViews>
  <sheetFormatPr defaultRowHeight="12.75"/>
  <cols>
    <col min="1" max="1" width="5.7109375" customWidth="1"/>
    <col min="2" max="2" width="7.5703125" customWidth="1"/>
  </cols>
  <sheetData>
    <row r="4" spans="2:27" ht="13.5" thickBot="1">
      <c r="B4" s="70" t="s">
        <v>145</v>
      </c>
      <c r="C4" s="70" t="s">
        <v>142</v>
      </c>
      <c r="D4" s="70" t="s">
        <v>143</v>
      </c>
      <c r="E4" s="70" t="s">
        <v>144</v>
      </c>
      <c r="F4" s="70" t="s">
        <v>146</v>
      </c>
      <c r="G4" s="70" t="s">
        <v>147</v>
      </c>
      <c r="H4" s="70" t="s">
        <v>148</v>
      </c>
      <c r="I4" s="70" t="s">
        <v>149</v>
      </c>
      <c r="J4" s="70" t="s">
        <v>150</v>
      </c>
      <c r="K4" s="70" t="s">
        <v>151</v>
      </c>
      <c r="L4" s="70" t="s">
        <v>152</v>
      </c>
      <c r="M4" s="70" t="s">
        <v>153</v>
      </c>
      <c r="N4" s="70" t="s">
        <v>154</v>
      </c>
      <c r="O4" s="70" t="s">
        <v>155</v>
      </c>
      <c r="P4" s="70" t="s">
        <v>156</v>
      </c>
      <c r="Q4" s="70" t="s">
        <v>157</v>
      </c>
      <c r="R4" s="70" t="s">
        <v>158</v>
      </c>
      <c r="S4" s="70" t="s">
        <v>159</v>
      </c>
      <c r="T4" s="70" t="s">
        <v>160</v>
      </c>
      <c r="U4" s="70" t="s">
        <v>161</v>
      </c>
      <c r="V4" s="70" t="s">
        <v>162</v>
      </c>
      <c r="W4" s="70" t="s">
        <v>163</v>
      </c>
      <c r="X4" s="70" t="s">
        <v>164</v>
      </c>
      <c r="Y4" s="70" t="s">
        <v>165</v>
      </c>
      <c r="AA4" t="s">
        <v>145</v>
      </c>
    </row>
    <row r="5" spans="2:27">
      <c r="B5" s="8">
        <v>3</v>
      </c>
      <c r="C5" s="10">
        <v>4</v>
      </c>
      <c r="D5" s="10">
        <v>4</v>
      </c>
      <c r="E5" s="10">
        <v>3</v>
      </c>
      <c r="F5" s="10">
        <v>3</v>
      </c>
      <c r="G5" s="10">
        <v>3</v>
      </c>
      <c r="H5" s="10">
        <v>2</v>
      </c>
      <c r="I5" s="10">
        <v>2</v>
      </c>
      <c r="J5" s="10">
        <v>2</v>
      </c>
      <c r="K5" s="10">
        <v>2</v>
      </c>
      <c r="L5" s="10">
        <v>2</v>
      </c>
      <c r="M5" s="10">
        <v>2</v>
      </c>
      <c r="N5" s="10">
        <v>2</v>
      </c>
      <c r="O5" s="10">
        <v>2</v>
      </c>
      <c r="P5" s="10">
        <v>2</v>
      </c>
      <c r="Q5" s="10">
        <v>2</v>
      </c>
      <c r="R5" s="10">
        <v>2</v>
      </c>
      <c r="S5" s="10">
        <v>2</v>
      </c>
      <c r="T5" s="10">
        <v>2</v>
      </c>
      <c r="U5" s="10">
        <v>2</v>
      </c>
      <c r="V5" s="10">
        <v>2</v>
      </c>
      <c r="W5" s="10">
        <v>3</v>
      </c>
      <c r="X5" s="10">
        <v>3</v>
      </c>
      <c r="Y5" s="65">
        <v>3</v>
      </c>
      <c r="AA5" t="s">
        <v>142</v>
      </c>
    </row>
    <row r="6" spans="2:27">
      <c r="B6" s="12">
        <v>4</v>
      </c>
      <c r="C6" s="14">
        <v>3</v>
      </c>
      <c r="D6" s="14">
        <v>3</v>
      </c>
      <c r="E6" s="14">
        <v>4</v>
      </c>
      <c r="F6" s="14">
        <v>4</v>
      </c>
      <c r="G6" s="14">
        <v>4</v>
      </c>
      <c r="H6" s="14">
        <v>4</v>
      </c>
      <c r="I6" s="14">
        <v>4</v>
      </c>
      <c r="J6" s="14">
        <v>4</v>
      </c>
      <c r="K6" s="14">
        <v>4</v>
      </c>
      <c r="L6" s="14">
        <v>3</v>
      </c>
      <c r="M6" s="14">
        <v>3</v>
      </c>
      <c r="N6" s="14">
        <v>4</v>
      </c>
      <c r="O6" s="14">
        <v>4</v>
      </c>
      <c r="P6" s="14">
        <v>3</v>
      </c>
      <c r="Q6" s="14">
        <v>3</v>
      </c>
      <c r="R6" s="14">
        <v>4</v>
      </c>
      <c r="S6" s="14">
        <v>3</v>
      </c>
      <c r="T6" s="14">
        <v>4</v>
      </c>
      <c r="U6" s="14">
        <v>4</v>
      </c>
      <c r="V6" s="14">
        <v>4</v>
      </c>
      <c r="W6" s="14">
        <v>4</v>
      </c>
      <c r="X6" s="14">
        <v>4</v>
      </c>
      <c r="Y6" s="66">
        <v>4</v>
      </c>
      <c r="AA6" t="s">
        <v>143</v>
      </c>
    </row>
    <row r="7" spans="2:27">
      <c r="B7" s="12">
        <v>1</v>
      </c>
      <c r="C7" s="14">
        <v>1</v>
      </c>
      <c r="D7" s="14">
        <v>1</v>
      </c>
      <c r="E7" s="14">
        <v>1</v>
      </c>
      <c r="F7" s="14">
        <v>1</v>
      </c>
      <c r="G7" s="14">
        <v>1</v>
      </c>
      <c r="H7" s="14">
        <v>1</v>
      </c>
      <c r="I7" s="14">
        <v>1</v>
      </c>
      <c r="J7" s="14">
        <v>2</v>
      </c>
      <c r="K7" s="14">
        <v>1</v>
      </c>
      <c r="L7" s="14">
        <v>1</v>
      </c>
      <c r="M7" s="14">
        <v>1</v>
      </c>
      <c r="N7" s="14">
        <v>1</v>
      </c>
      <c r="O7" s="14">
        <v>1</v>
      </c>
      <c r="P7" s="14">
        <v>1</v>
      </c>
      <c r="Q7" s="14">
        <v>1</v>
      </c>
      <c r="R7" s="14">
        <v>2</v>
      </c>
      <c r="S7" s="14">
        <v>2</v>
      </c>
      <c r="T7" s="14">
        <v>1</v>
      </c>
      <c r="U7" s="14">
        <v>1</v>
      </c>
      <c r="V7" s="14">
        <v>1</v>
      </c>
      <c r="W7" s="14">
        <v>2</v>
      </c>
      <c r="X7" s="14">
        <v>3</v>
      </c>
      <c r="Y7" s="66">
        <v>1</v>
      </c>
      <c r="AA7" t="s">
        <v>144</v>
      </c>
    </row>
    <row r="8" spans="2:27">
      <c r="B8" s="12">
        <v>2</v>
      </c>
      <c r="C8" s="14">
        <v>2</v>
      </c>
      <c r="D8" s="14">
        <v>2</v>
      </c>
      <c r="E8" s="14">
        <v>1</v>
      </c>
      <c r="F8" s="14">
        <v>2</v>
      </c>
      <c r="G8" s="14">
        <v>1</v>
      </c>
      <c r="H8" s="14">
        <v>3</v>
      </c>
      <c r="I8" s="14">
        <v>2</v>
      </c>
      <c r="J8" s="14">
        <v>1</v>
      </c>
      <c r="K8" s="14">
        <v>2</v>
      </c>
      <c r="L8" s="14">
        <v>1</v>
      </c>
      <c r="M8" s="14">
        <v>2</v>
      </c>
      <c r="N8" s="14">
        <v>2</v>
      </c>
      <c r="O8" s="14">
        <v>1</v>
      </c>
      <c r="P8" s="14">
        <v>2</v>
      </c>
      <c r="Q8" s="14">
        <v>1</v>
      </c>
      <c r="R8" s="14">
        <v>2</v>
      </c>
      <c r="S8" s="14">
        <v>2</v>
      </c>
      <c r="T8" s="14">
        <v>2</v>
      </c>
      <c r="U8" s="14">
        <v>2</v>
      </c>
      <c r="V8" s="14">
        <v>2</v>
      </c>
      <c r="W8" s="14">
        <v>2</v>
      </c>
      <c r="X8" s="14">
        <v>2</v>
      </c>
      <c r="Y8" s="66">
        <v>2</v>
      </c>
      <c r="AA8" t="s">
        <v>146</v>
      </c>
    </row>
    <row r="9" spans="2:27">
      <c r="B9" s="12">
        <v>5</v>
      </c>
      <c r="C9" s="14">
        <v>4</v>
      </c>
      <c r="D9" s="14">
        <v>3</v>
      </c>
      <c r="E9" s="14">
        <v>1</v>
      </c>
      <c r="F9" s="14">
        <v>3</v>
      </c>
      <c r="G9" s="14">
        <v>4</v>
      </c>
      <c r="H9" s="14">
        <v>2</v>
      </c>
      <c r="I9" s="14">
        <v>4</v>
      </c>
      <c r="J9" s="14">
        <v>4</v>
      </c>
      <c r="K9" s="14">
        <v>5</v>
      </c>
      <c r="L9" s="14">
        <v>4</v>
      </c>
      <c r="M9" s="14">
        <v>2</v>
      </c>
      <c r="N9" s="14">
        <v>3</v>
      </c>
      <c r="O9" s="14">
        <v>1</v>
      </c>
      <c r="P9" s="14">
        <v>2</v>
      </c>
      <c r="Q9" s="14">
        <v>1</v>
      </c>
      <c r="R9" s="14">
        <v>4</v>
      </c>
      <c r="S9" s="14">
        <v>5</v>
      </c>
      <c r="T9" s="14">
        <v>5</v>
      </c>
      <c r="U9" s="14">
        <v>4</v>
      </c>
      <c r="V9" s="14">
        <v>4</v>
      </c>
      <c r="W9" s="14">
        <v>5</v>
      </c>
      <c r="X9" s="14">
        <v>5</v>
      </c>
      <c r="Y9" s="66">
        <v>5</v>
      </c>
      <c r="AA9" t="s">
        <v>147</v>
      </c>
    </row>
    <row r="10" spans="2:27">
      <c r="B10" s="12">
        <v>4</v>
      </c>
      <c r="C10" s="14">
        <v>4</v>
      </c>
      <c r="D10" s="14">
        <v>3</v>
      </c>
      <c r="E10" s="14">
        <v>4</v>
      </c>
      <c r="F10" s="14">
        <v>2</v>
      </c>
      <c r="G10" s="14">
        <v>2</v>
      </c>
      <c r="H10" s="14">
        <v>4</v>
      </c>
      <c r="I10" s="14">
        <v>2</v>
      </c>
      <c r="J10" s="14">
        <v>4</v>
      </c>
      <c r="K10" s="14">
        <v>2</v>
      </c>
      <c r="L10" s="14">
        <v>5</v>
      </c>
      <c r="M10" s="14">
        <v>4</v>
      </c>
      <c r="N10" s="14">
        <v>4</v>
      </c>
      <c r="O10" s="14">
        <v>4</v>
      </c>
      <c r="P10" s="14">
        <v>4</v>
      </c>
      <c r="Q10" s="14">
        <v>4</v>
      </c>
      <c r="R10" s="14">
        <v>4</v>
      </c>
      <c r="S10" s="14">
        <v>2</v>
      </c>
      <c r="T10" s="14">
        <v>2</v>
      </c>
      <c r="U10" s="14">
        <v>2</v>
      </c>
      <c r="V10" s="14">
        <v>2</v>
      </c>
      <c r="W10" s="14">
        <v>2</v>
      </c>
      <c r="X10" s="14">
        <v>4</v>
      </c>
      <c r="Y10" s="66">
        <v>4</v>
      </c>
      <c r="AA10" t="s">
        <v>148</v>
      </c>
    </row>
    <row r="11" spans="2:27">
      <c r="B11" s="12">
        <v>2</v>
      </c>
      <c r="C11" s="14">
        <v>2</v>
      </c>
      <c r="D11" s="14">
        <v>2</v>
      </c>
      <c r="E11" s="14">
        <v>2</v>
      </c>
      <c r="F11" s="14">
        <v>2</v>
      </c>
      <c r="G11" s="14">
        <v>2</v>
      </c>
      <c r="H11" s="14">
        <v>2</v>
      </c>
      <c r="I11" s="14">
        <v>3</v>
      </c>
      <c r="J11" s="14">
        <v>2</v>
      </c>
      <c r="K11" s="14">
        <v>4</v>
      </c>
      <c r="L11" s="14">
        <v>2</v>
      </c>
      <c r="M11" s="14">
        <v>2</v>
      </c>
      <c r="N11" s="14">
        <v>2</v>
      </c>
      <c r="O11" s="14">
        <v>2</v>
      </c>
      <c r="P11" s="14">
        <v>2</v>
      </c>
      <c r="Q11" s="14">
        <v>2</v>
      </c>
      <c r="R11" s="14">
        <v>4</v>
      </c>
      <c r="S11" s="14">
        <v>2</v>
      </c>
      <c r="T11" s="14">
        <v>3</v>
      </c>
      <c r="U11" s="14">
        <v>2</v>
      </c>
      <c r="V11" s="14">
        <v>1</v>
      </c>
      <c r="W11" s="14">
        <v>1</v>
      </c>
      <c r="X11" s="14">
        <v>2</v>
      </c>
      <c r="Y11" s="66">
        <v>1</v>
      </c>
      <c r="AA11" t="s">
        <v>149</v>
      </c>
    </row>
    <row r="12" spans="2:27">
      <c r="B12" s="12">
        <v>2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1</v>
      </c>
      <c r="J12" s="14">
        <v>1</v>
      </c>
      <c r="K12" s="14">
        <v>1</v>
      </c>
      <c r="L12" s="14">
        <v>2</v>
      </c>
      <c r="M12" s="14">
        <v>1</v>
      </c>
      <c r="N12" s="14">
        <v>1</v>
      </c>
      <c r="O12" s="14">
        <v>1</v>
      </c>
      <c r="P12" s="14">
        <v>1</v>
      </c>
      <c r="Q12" s="14">
        <v>1</v>
      </c>
      <c r="R12" s="14">
        <v>2</v>
      </c>
      <c r="S12" s="14">
        <v>2</v>
      </c>
      <c r="T12" s="14">
        <v>1</v>
      </c>
      <c r="U12" s="14">
        <v>1</v>
      </c>
      <c r="V12" s="14">
        <v>1</v>
      </c>
      <c r="W12" s="14">
        <v>3</v>
      </c>
      <c r="X12" s="14">
        <v>3</v>
      </c>
      <c r="Y12" s="66">
        <v>1</v>
      </c>
      <c r="AA12" t="s">
        <v>150</v>
      </c>
    </row>
    <row r="13" spans="2:27">
      <c r="B13" s="12">
        <v>1</v>
      </c>
      <c r="C13" s="14">
        <v>5</v>
      </c>
      <c r="D13" s="14">
        <v>3</v>
      </c>
      <c r="E13" s="14">
        <v>4</v>
      </c>
      <c r="F13" s="14">
        <v>4</v>
      </c>
      <c r="G13" s="14">
        <v>3</v>
      </c>
      <c r="H13" s="14">
        <v>3</v>
      </c>
      <c r="I13" s="14">
        <v>1</v>
      </c>
      <c r="J13" s="14">
        <v>1</v>
      </c>
      <c r="K13" s="14">
        <v>4</v>
      </c>
      <c r="L13" s="14">
        <v>1</v>
      </c>
      <c r="M13" s="14">
        <v>3</v>
      </c>
      <c r="N13" s="14">
        <v>1</v>
      </c>
      <c r="O13" s="14">
        <v>1</v>
      </c>
      <c r="P13" s="14">
        <v>1</v>
      </c>
      <c r="Q13" s="14">
        <v>3</v>
      </c>
      <c r="R13" s="14">
        <v>2</v>
      </c>
      <c r="S13" s="14">
        <v>2</v>
      </c>
      <c r="T13" s="14">
        <v>2</v>
      </c>
      <c r="U13" s="14">
        <v>3</v>
      </c>
      <c r="V13" s="14">
        <v>5</v>
      </c>
      <c r="W13" s="14">
        <v>3</v>
      </c>
      <c r="X13" s="14">
        <v>2</v>
      </c>
      <c r="Y13" s="66">
        <v>1</v>
      </c>
      <c r="AA13" t="s">
        <v>151</v>
      </c>
    </row>
    <row r="14" spans="2:27">
      <c r="B14" s="12">
        <v>3</v>
      </c>
      <c r="C14" s="14">
        <v>3</v>
      </c>
      <c r="D14" s="14">
        <v>4</v>
      </c>
      <c r="E14" s="14">
        <v>4</v>
      </c>
      <c r="F14" s="14">
        <v>3</v>
      </c>
      <c r="G14" s="14">
        <v>4</v>
      </c>
      <c r="H14" s="14">
        <v>3</v>
      </c>
      <c r="I14" s="14">
        <v>4</v>
      </c>
      <c r="J14" s="14">
        <v>3</v>
      </c>
      <c r="K14" s="14">
        <v>4</v>
      </c>
      <c r="L14" s="14">
        <v>4</v>
      </c>
      <c r="M14" s="14">
        <v>3</v>
      </c>
      <c r="N14" s="14">
        <v>3</v>
      </c>
      <c r="O14" s="14">
        <v>4</v>
      </c>
      <c r="P14" s="14">
        <v>4</v>
      </c>
      <c r="Q14" s="14">
        <v>3</v>
      </c>
      <c r="R14" s="14">
        <v>4</v>
      </c>
      <c r="S14" s="14">
        <v>4</v>
      </c>
      <c r="T14" s="14">
        <v>3</v>
      </c>
      <c r="U14" s="14">
        <v>2</v>
      </c>
      <c r="V14" s="14">
        <v>3</v>
      </c>
      <c r="W14" s="14">
        <v>3</v>
      </c>
      <c r="X14" s="14">
        <v>4</v>
      </c>
      <c r="Y14" s="66">
        <v>4</v>
      </c>
      <c r="AA14" t="s">
        <v>152</v>
      </c>
    </row>
    <row r="15" spans="2:27">
      <c r="B15" s="12">
        <v>4</v>
      </c>
      <c r="C15" s="14">
        <v>4</v>
      </c>
      <c r="D15" s="14">
        <v>4</v>
      </c>
      <c r="E15" s="14">
        <v>3</v>
      </c>
      <c r="F15" s="14">
        <v>4</v>
      </c>
      <c r="G15" s="14">
        <v>4</v>
      </c>
      <c r="H15" s="14">
        <v>4</v>
      </c>
      <c r="I15" s="14">
        <v>3</v>
      </c>
      <c r="J15" s="14">
        <v>2</v>
      </c>
      <c r="K15" s="14">
        <v>4</v>
      </c>
      <c r="L15" s="14">
        <v>4</v>
      </c>
      <c r="M15" s="14">
        <v>2</v>
      </c>
      <c r="N15" s="14">
        <v>2</v>
      </c>
      <c r="O15" s="14">
        <v>2</v>
      </c>
      <c r="P15" s="14">
        <v>2</v>
      </c>
      <c r="Q15" s="14">
        <v>2</v>
      </c>
      <c r="R15" s="14">
        <v>4</v>
      </c>
      <c r="S15" s="14">
        <v>4</v>
      </c>
      <c r="T15" s="14">
        <v>4</v>
      </c>
      <c r="U15" s="14">
        <v>4</v>
      </c>
      <c r="V15" s="14">
        <v>2</v>
      </c>
      <c r="W15" s="14">
        <v>4</v>
      </c>
      <c r="X15" s="14">
        <v>4</v>
      </c>
      <c r="Y15" s="66">
        <v>4</v>
      </c>
      <c r="AA15" t="s">
        <v>153</v>
      </c>
    </row>
    <row r="16" spans="2:27">
      <c r="B16" s="12">
        <v>4</v>
      </c>
      <c r="C16" s="14">
        <v>4</v>
      </c>
      <c r="D16" s="14">
        <v>2</v>
      </c>
      <c r="E16" s="14">
        <v>2</v>
      </c>
      <c r="F16" s="14">
        <v>1</v>
      </c>
      <c r="G16" s="14">
        <v>2</v>
      </c>
      <c r="H16" s="14">
        <v>1</v>
      </c>
      <c r="I16" s="14">
        <v>1</v>
      </c>
      <c r="J16" s="14">
        <v>1</v>
      </c>
      <c r="K16" s="14">
        <v>3</v>
      </c>
      <c r="L16" s="14">
        <v>4</v>
      </c>
      <c r="M16" s="14">
        <v>3</v>
      </c>
      <c r="N16" s="14">
        <v>2</v>
      </c>
      <c r="O16" s="14">
        <v>1</v>
      </c>
      <c r="P16" s="14">
        <v>4</v>
      </c>
      <c r="Q16" s="14">
        <v>1</v>
      </c>
      <c r="R16" s="14">
        <v>4</v>
      </c>
      <c r="S16" s="14">
        <v>4</v>
      </c>
      <c r="T16" s="14">
        <v>4</v>
      </c>
      <c r="U16" s="14">
        <v>2</v>
      </c>
      <c r="V16" s="14">
        <v>4</v>
      </c>
      <c r="W16" s="14">
        <v>2</v>
      </c>
      <c r="X16" s="14">
        <v>4</v>
      </c>
      <c r="Y16" s="66">
        <v>4</v>
      </c>
      <c r="AA16" t="s">
        <v>154</v>
      </c>
    </row>
    <row r="17" spans="2:27">
      <c r="B17" s="12">
        <v>2</v>
      </c>
      <c r="C17" s="14">
        <v>2</v>
      </c>
      <c r="D17" s="14">
        <v>2</v>
      </c>
      <c r="E17" s="14">
        <v>2</v>
      </c>
      <c r="F17" s="14">
        <v>2</v>
      </c>
      <c r="G17" s="14">
        <v>2</v>
      </c>
      <c r="H17" s="14">
        <v>2</v>
      </c>
      <c r="I17" s="14">
        <v>2</v>
      </c>
      <c r="J17" s="14">
        <v>2</v>
      </c>
      <c r="K17" s="14">
        <v>2</v>
      </c>
      <c r="L17" s="14">
        <v>2</v>
      </c>
      <c r="M17" s="14">
        <v>2</v>
      </c>
      <c r="N17" s="14">
        <v>2</v>
      </c>
      <c r="O17" s="14">
        <v>2</v>
      </c>
      <c r="P17" s="14">
        <v>2</v>
      </c>
      <c r="Q17" s="14">
        <v>2</v>
      </c>
      <c r="R17" s="14">
        <v>2</v>
      </c>
      <c r="S17" s="14">
        <v>2</v>
      </c>
      <c r="T17" s="14">
        <v>2</v>
      </c>
      <c r="U17" s="14">
        <v>2</v>
      </c>
      <c r="V17" s="14">
        <v>2</v>
      </c>
      <c r="W17" s="14">
        <v>2</v>
      </c>
      <c r="X17" s="14">
        <v>2</v>
      </c>
      <c r="Y17" s="66">
        <v>2</v>
      </c>
      <c r="AA17" t="s">
        <v>155</v>
      </c>
    </row>
    <row r="18" spans="2:27">
      <c r="B18" s="12">
        <v>1</v>
      </c>
      <c r="C18" s="14">
        <v>2</v>
      </c>
      <c r="D18" s="14">
        <v>2</v>
      </c>
      <c r="E18" s="14">
        <v>3</v>
      </c>
      <c r="F18" s="14">
        <v>1</v>
      </c>
      <c r="G18" s="14">
        <v>2</v>
      </c>
      <c r="H18" s="14">
        <v>2</v>
      </c>
      <c r="I18" s="14">
        <v>2</v>
      </c>
      <c r="J18" s="14">
        <v>2</v>
      </c>
      <c r="K18" s="14">
        <v>2</v>
      </c>
      <c r="L18" s="14">
        <v>2</v>
      </c>
      <c r="M18" s="14">
        <v>4</v>
      </c>
      <c r="N18" s="14">
        <v>2</v>
      </c>
      <c r="O18" s="14">
        <v>2</v>
      </c>
      <c r="P18" s="14">
        <v>1</v>
      </c>
      <c r="Q18" s="14">
        <v>2</v>
      </c>
      <c r="R18" s="14">
        <v>2</v>
      </c>
      <c r="S18" s="14">
        <v>4</v>
      </c>
      <c r="T18" s="14">
        <v>1</v>
      </c>
      <c r="U18" s="14">
        <v>2</v>
      </c>
      <c r="V18" s="14">
        <v>3</v>
      </c>
      <c r="W18" s="14">
        <v>2</v>
      </c>
      <c r="X18" s="14">
        <v>1</v>
      </c>
      <c r="Y18" s="66">
        <v>1</v>
      </c>
      <c r="AA18" t="s">
        <v>156</v>
      </c>
    </row>
    <row r="19" spans="2:27">
      <c r="B19" s="12">
        <v>4</v>
      </c>
      <c r="C19" s="14">
        <v>2</v>
      </c>
      <c r="D19" s="14">
        <v>4</v>
      </c>
      <c r="E19" s="14">
        <v>3</v>
      </c>
      <c r="F19" s="14">
        <v>1</v>
      </c>
      <c r="G19" s="14">
        <v>2</v>
      </c>
      <c r="H19" s="14">
        <v>2</v>
      </c>
      <c r="I19" s="14">
        <v>4</v>
      </c>
      <c r="J19" s="14">
        <v>4</v>
      </c>
      <c r="K19" s="14">
        <v>3</v>
      </c>
      <c r="L19" s="14">
        <v>2</v>
      </c>
      <c r="M19" s="14">
        <v>4</v>
      </c>
      <c r="N19" s="14">
        <v>2</v>
      </c>
      <c r="O19" s="14">
        <v>4</v>
      </c>
      <c r="P19" s="14">
        <v>2</v>
      </c>
      <c r="Q19" s="14">
        <v>3</v>
      </c>
      <c r="R19" s="14">
        <v>2</v>
      </c>
      <c r="S19" s="14">
        <v>4</v>
      </c>
      <c r="T19" s="14">
        <v>4</v>
      </c>
      <c r="U19" s="14">
        <v>2</v>
      </c>
      <c r="V19" s="14">
        <v>4</v>
      </c>
      <c r="W19" s="14">
        <v>2</v>
      </c>
      <c r="X19" s="14">
        <v>4</v>
      </c>
      <c r="Y19" s="66">
        <v>2</v>
      </c>
      <c r="AA19" t="s">
        <v>157</v>
      </c>
    </row>
    <row r="20" spans="2:27">
      <c r="B20" s="12">
        <v>2</v>
      </c>
      <c r="C20" s="14">
        <v>4</v>
      </c>
      <c r="D20" s="14">
        <v>2</v>
      </c>
      <c r="E20" s="14">
        <v>2</v>
      </c>
      <c r="F20" s="14">
        <v>4</v>
      </c>
      <c r="G20" s="14">
        <v>4</v>
      </c>
      <c r="H20" s="14">
        <v>4</v>
      </c>
      <c r="I20" s="14">
        <v>2</v>
      </c>
      <c r="J20" s="14">
        <v>2</v>
      </c>
      <c r="K20" s="14">
        <v>5</v>
      </c>
      <c r="L20" s="14">
        <v>4</v>
      </c>
      <c r="M20" s="14">
        <v>4</v>
      </c>
      <c r="N20" s="14">
        <v>1</v>
      </c>
      <c r="O20" s="14">
        <v>2</v>
      </c>
      <c r="P20" s="14">
        <v>4</v>
      </c>
      <c r="Q20" s="14">
        <v>1</v>
      </c>
      <c r="R20" s="14">
        <v>5</v>
      </c>
      <c r="S20" s="14">
        <v>5</v>
      </c>
      <c r="T20" s="14">
        <v>5</v>
      </c>
      <c r="U20" s="14">
        <v>5</v>
      </c>
      <c r="V20" s="14">
        <v>4</v>
      </c>
      <c r="W20" s="14">
        <v>3</v>
      </c>
      <c r="X20" s="14">
        <v>4</v>
      </c>
      <c r="Y20" s="66">
        <v>4</v>
      </c>
      <c r="AA20" t="s">
        <v>158</v>
      </c>
    </row>
    <row r="21" spans="2:27">
      <c r="B21" s="12">
        <v>1</v>
      </c>
      <c r="C21" s="14">
        <v>2</v>
      </c>
      <c r="D21" s="14">
        <v>2</v>
      </c>
      <c r="E21" s="14">
        <v>1</v>
      </c>
      <c r="F21" s="14">
        <v>1</v>
      </c>
      <c r="G21" s="14">
        <v>2</v>
      </c>
      <c r="H21" s="14">
        <v>1</v>
      </c>
      <c r="I21" s="14">
        <v>1</v>
      </c>
      <c r="J21" s="14">
        <v>1</v>
      </c>
      <c r="K21" s="14">
        <v>3</v>
      </c>
      <c r="L21" s="14">
        <v>1</v>
      </c>
      <c r="M21" s="14">
        <v>1</v>
      </c>
      <c r="N21" s="14">
        <v>1</v>
      </c>
      <c r="O21" s="14">
        <v>1</v>
      </c>
      <c r="P21" s="14">
        <v>1</v>
      </c>
      <c r="Q21" s="14">
        <v>1</v>
      </c>
      <c r="R21" s="14">
        <v>1</v>
      </c>
      <c r="S21" s="14">
        <v>2</v>
      </c>
      <c r="T21" s="14">
        <v>2</v>
      </c>
      <c r="U21" s="14">
        <v>2</v>
      </c>
      <c r="V21" s="14">
        <v>2</v>
      </c>
      <c r="W21" s="14">
        <v>2</v>
      </c>
      <c r="X21" s="14">
        <v>1</v>
      </c>
      <c r="Y21" s="66">
        <v>1</v>
      </c>
      <c r="AA21" t="s">
        <v>159</v>
      </c>
    </row>
    <row r="22" spans="2:27">
      <c r="B22" s="12">
        <v>2</v>
      </c>
      <c r="C22" s="14">
        <v>2</v>
      </c>
      <c r="D22" s="14">
        <v>2</v>
      </c>
      <c r="E22" s="14">
        <v>1</v>
      </c>
      <c r="F22" s="14">
        <v>1</v>
      </c>
      <c r="G22" s="14">
        <v>1</v>
      </c>
      <c r="H22" s="14">
        <v>1</v>
      </c>
      <c r="I22" s="14">
        <v>1</v>
      </c>
      <c r="J22" s="14">
        <v>2</v>
      </c>
      <c r="K22" s="14">
        <v>1</v>
      </c>
      <c r="L22" s="14">
        <v>1</v>
      </c>
      <c r="M22" s="14">
        <v>1</v>
      </c>
      <c r="N22" s="14">
        <v>1</v>
      </c>
      <c r="O22" s="14">
        <v>1</v>
      </c>
      <c r="P22" s="14">
        <v>1</v>
      </c>
      <c r="Q22" s="14">
        <v>2</v>
      </c>
      <c r="R22" s="14">
        <v>5</v>
      </c>
      <c r="S22" s="14">
        <v>1</v>
      </c>
      <c r="T22" s="14">
        <v>1</v>
      </c>
      <c r="U22" s="14">
        <v>2</v>
      </c>
      <c r="V22" s="14">
        <v>1</v>
      </c>
      <c r="W22" s="14">
        <v>2</v>
      </c>
      <c r="X22" s="14">
        <v>2</v>
      </c>
      <c r="Y22" s="66">
        <v>2</v>
      </c>
      <c r="AA22" t="s">
        <v>160</v>
      </c>
    </row>
    <row r="23" spans="2:27">
      <c r="B23" s="12">
        <v>3</v>
      </c>
      <c r="C23" s="14">
        <v>4</v>
      </c>
      <c r="D23" s="14">
        <v>4</v>
      </c>
      <c r="E23" s="14">
        <v>3</v>
      </c>
      <c r="F23" s="14">
        <v>1</v>
      </c>
      <c r="G23" s="14">
        <v>2</v>
      </c>
      <c r="H23" s="14">
        <v>1</v>
      </c>
      <c r="I23" s="14">
        <v>1</v>
      </c>
      <c r="J23" s="14">
        <v>2</v>
      </c>
      <c r="K23" s="14">
        <v>3</v>
      </c>
      <c r="L23" s="14">
        <v>3</v>
      </c>
      <c r="M23" s="14">
        <v>4</v>
      </c>
      <c r="N23" s="14">
        <v>2</v>
      </c>
      <c r="O23" s="14">
        <v>2</v>
      </c>
      <c r="P23" s="14">
        <v>2</v>
      </c>
      <c r="Q23" s="14">
        <v>2</v>
      </c>
      <c r="R23" s="14">
        <v>4</v>
      </c>
      <c r="S23" s="14">
        <v>3</v>
      </c>
      <c r="T23" s="14">
        <v>2</v>
      </c>
      <c r="U23" s="14">
        <v>3</v>
      </c>
      <c r="V23" s="14">
        <v>4</v>
      </c>
      <c r="W23" s="14">
        <v>5</v>
      </c>
      <c r="X23" s="14">
        <v>5</v>
      </c>
      <c r="Y23" s="66">
        <v>3</v>
      </c>
      <c r="AA23" t="s">
        <v>161</v>
      </c>
    </row>
    <row r="24" spans="2:27">
      <c r="B24" s="12">
        <v>4</v>
      </c>
      <c r="C24" s="14">
        <v>3</v>
      </c>
      <c r="D24" s="14">
        <v>2</v>
      </c>
      <c r="E24" s="14">
        <v>4</v>
      </c>
      <c r="F24" s="14">
        <v>4</v>
      </c>
      <c r="G24" s="14">
        <v>3</v>
      </c>
      <c r="H24" s="14">
        <v>2</v>
      </c>
      <c r="I24" s="14">
        <v>2</v>
      </c>
      <c r="J24" s="14">
        <v>1</v>
      </c>
      <c r="K24" s="14">
        <v>4</v>
      </c>
      <c r="L24" s="14">
        <v>4</v>
      </c>
      <c r="M24" s="14">
        <v>2</v>
      </c>
      <c r="N24" s="14">
        <v>1</v>
      </c>
      <c r="O24" s="14">
        <v>2</v>
      </c>
      <c r="P24" s="14">
        <v>2</v>
      </c>
      <c r="Q24" s="14">
        <v>2</v>
      </c>
      <c r="R24" s="14">
        <v>3</v>
      </c>
      <c r="S24" s="14">
        <v>4</v>
      </c>
      <c r="T24" s="14">
        <v>4</v>
      </c>
      <c r="U24" s="14">
        <v>4</v>
      </c>
      <c r="V24" s="14">
        <v>2</v>
      </c>
      <c r="W24" s="14">
        <v>3</v>
      </c>
      <c r="X24" s="14">
        <v>4</v>
      </c>
      <c r="Y24" s="66">
        <v>3</v>
      </c>
      <c r="AA24" t="s">
        <v>162</v>
      </c>
    </row>
    <row r="25" spans="2:27">
      <c r="B25" s="12">
        <v>2</v>
      </c>
      <c r="C25" s="14">
        <v>2</v>
      </c>
      <c r="D25" s="14">
        <v>2</v>
      </c>
      <c r="E25" s="14">
        <v>2</v>
      </c>
      <c r="F25" s="14">
        <v>2</v>
      </c>
      <c r="G25" s="14">
        <v>2</v>
      </c>
      <c r="H25" s="14">
        <v>2</v>
      </c>
      <c r="I25" s="14">
        <v>2</v>
      </c>
      <c r="J25" s="14">
        <v>2</v>
      </c>
      <c r="K25" s="14">
        <v>2</v>
      </c>
      <c r="L25" s="14">
        <v>2</v>
      </c>
      <c r="M25" s="14">
        <v>1</v>
      </c>
      <c r="N25" s="14">
        <v>1</v>
      </c>
      <c r="O25" s="14">
        <v>2</v>
      </c>
      <c r="P25" s="14">
        <v>2</v>
      </c>
      <c r="Q25" s="14">
        <v>1</v>
      </c>
      <c r="R25" s="14">
        <v>2</v>
      </c>
      <c r="S25" s="14">
        <v>1</v>
      </c>
      <c r="T25" s="14">
        <v>3</v>
      </c>
      <c r="U25" s="14">
        <v>2</v>
      </c>
      <c r="V25" s="14">
        <v>1</v>
      </c>
      <c r="W25" s="14">
        <v>1</v>
      </c>
      <c r="X25" s="14">
        <v>2</v>
      </c>
      <c r="Y25" s="66">
        <v>1</v>
      </c>
      <c r="AA25" t="s">
        <v>163</v>
      </c>
    </row>
    <row r="26" spans="2:27">
      <c r="B26" s="12">
        <v>2</v>
      </c>
      <c r="C26" s="14">
        <v>2</v>
      </c>
      <c r="D26" s="14">
        <v>3</v>
      </c>
      <c r="E26" s="14">
        <v>3</v>
      </c>
      <c r="F26" s="14">
        <v>1</v>
      </c>
      <c r="G26" s="14">
        <v>2</v>
      </c>
      <c r="H26" s="14">
        <v>3</v>
      </c>
      <c r="I26" s="14">
        <v>2</v>
      </c>
      <c r="J26" s="14">
        <v>4</v>
      </c>
      <c r="K26" s="14">
        <v>4</v>
      </c>
      <c r="L26" s="14">
        <v>3</v>
      </c>
      <c r="M26" s="14">
        <v>3</v>
      </c>
      <c r="N26" s="14">
        <v>1</v>
      </c>
      <c r="O26" s="14">
        <v>2</v>
      </c>
      <c r="P26" s="14">
        <v>1</v>
      </c>
      <c r="Q26" s="14">
        <v>1</v>
      </c>
      <c r="R26" s="14">
        <v>1</v>
      </c>
      <c r="S26" s="14">
        <v>4</v>
      </c>
      <c r="T26" s="14">
        <v>2</v>
      </c>
      <c r="U26" s="14">
        <v>3</v>
      </c>
      <c r="V26" s="14">
        <v>4</v>
      </c>
      <c r="W26" s="14">
        <v>4</v>
      </c>
      <c r="X26" s="14">
        <v>4</v>
      </c>
      <c r="Y26" s="66">
        <v>3</v>
      </c>
      <c r="AA26" t="s">
        <v>164</v>
      </c>
    </row>
    <row r="27" spans="2:27">
      <c r="B27" s="12">
        <v>3</v>
      </c>
      <c r="C27" s="14">
        <v>4</v>
      </c>
      <c r="D27" s="14">
        <v>3</v>
      </c>
      <c r="E27" s="14">
        <v>2</v>
      </c>
      <c r="F27" s="14">
        <v>2</v>
      </c>
      <c r="G27" s="14">
        <v>4</v>
      </c>
      <c r="H27" s="14">
        <v>3</v>
      </c>
      <c r="I27" s="14">
        <v>2</v>
      </c>
      <c r="J27" s="14">
        <v>4</v>
      </c>
      <c r="K27" s="14">
        <v>2</v>
      </c>
      <c r="L27" s="14">
        <v>2</v>
      </c>
      <c r="M27" s="14">
        <v>4</v>
      </c>
      <c r="N27" s="14">
        <v>2</v>
      </c>
      <c r="O27" s="14">
        <v>2</v>
      </c>
      <c r="P27" s="14">
        <v>2</v>
      </c>
      <c r="Q27" s="14">
        <v>2</v>
      </c>
      <c r="R27" s="14">
        <v>3</v>
      </c>
      <c r="S27" s="14">
        <v>3</v>
      </c>
      <c r="T27" s="14">
        <v>3</v>
      </c>
      <c r="U27" s="14">
        <v>3</v>
      </c>
      <c r="V27" s="14">
        <v>4</v>
      </c>
      <c r="W27" s="14">
        <v>4</v>
      </c>
      <c r="X27" s="14">
        <v>3</v>
      </c>
      <c r="Y27" s="66">
        <v>2</v>
      </c>
      <c r="AA27" t="s">
        <v>165</v>
      </c>
    </row>
    <row r="28" spans="2:27">
      <c r="B28" s="12">
        <v>2</v>
      </c>
      <c r="C28" s="14">
        <v>2</v>
      </c>
      <c r="D28" s="14">
        <v>3</v>
      </c>
      <c r="E28" s="14">
        <v>3</v>
      </c>
      <c r="F28" s="14">
        <v>2</v>
      </c>
      <c r="G28" s="14">
        <v>2</v>
      </c>
      <c r="H28" s="14">
        <v>2</v>
      </c>
      <c r="I28" s="14">
        <v>2</v>
      </c>
      <c r="J28" s="14">
        <v>2</v>
      </c>
      <c r="K28" s="14">
        <v>3</v>
      </c>
      <c r="L28" s="14">
        <v>3</v>
      </c>
      <c r="M28" s="14">
        <v>2</v>
      </c>
      <c r="N28" s="14">
        <v>3</v>
      </c>
      <c r="O28" s="14">
        <v>3</v>
      </c>
      <c r="P28" s="14">
        <v>2</v>
      </c>
      <c r="Q28" s="14">
        <v>3</v>
      </c>
      <c r="R28" s="14">
        <v>3</v>
      </c>
      <c r="S28" s="14">
        <v>3</v>
      </c>
      <c r="T28" s="14">
        <v>4</v>
      </c>
      <c r="U28" s="14">
        <v>3</v>
      </c>
      <c r="V28" s="14">
        <v>3</v>
      </c>
      <c r="W28" s="14">
        <v>4</v>
      </c>
      <c r="X28" s="14">
        <v>4</v>
      </c>
      <c r="Y28" s="66">
        <v>3</v>
      </c>
    </row>
    <row r="29" spans="2:27">
      <c r="B29" s="12">
        <v>3</v>
      </c>
      <c r="C29" s="14">
        <v>3</v>
      </c>
      <c r="D29" s="14">
        <v>3</v>
      </c>
      <c r="E29" s="14">
        <v>3</v>
      </c>
      <c r="F29" s="14">
        <v>2</v>
      </c>
      <c r="G29" s="14">
        <v>1</v>
      </c>
      <c r="H29" s="14">
        <v>1</v>
      </c>
      <c r="I29" s="14">
        <v>1</v>
      </c>
      <c r="J29" s="14">
        <v>1</v>
      </c>
      <c r="K29" s="14">
        <v>4</v>
      </c>
      <c r="L29" s="14">
        <v>1</v>
      </c>
      <c r="M29" s="14">
        <v>2</v>
      </c>
      <c r="N29" s="14">
        <v>1</v>
      </c>
      <c r="O29" s="14">
        <v>2</v>
      </c>
      <c r="P29" s="14">
        <v>2</v>
      </c>
      <c r="Q29" s="14">
        <v>2</v>
      </c>
      <c r="R29" s="14">
        <v>2</v>
      </c>
      <c r="S29" s="14">
        <v>2</v>
      </c>
      <c r="T29" s="14">
        <v>2</v>
      </c>
      <c r="U29" s="14">
        <v>2</v>
      </c>
      <c r="V29" s="14">
        <v>2</v>
      </c>
      <c r="W29" s="14">
        <v>2</v>
      </c>
      <c r="X29" s="14">
        <v>2</v>
      </c>
      <c r="Y29" s="66">
        <v>2</v>
      </c>
    </row>
    <row r="30" spans="2:27">
      <c r="B30" s="12">
        <v>3</v>
      </c>
      <c r="C30" s="14">
        <v>4</v>
      </c>
      <c r="D30" s="14">
        <v>4</v>
      </c>
      <c r="E30" s="14">
        <v>2</v>
      </c>
      <c r="F30" s="14">
        <v>2</v>
      </c>
      <c r="G30" s="14">
        <v>3</v>
      </c>
      <c r="H30" s="14">
        <v>2</v>
      </c>
      <c r="I30" s="14">
        <v>4</v>
      </c>
      <c r="J30" s="14">
        <v>2</v>
      </c>
      <c r="K30" s="14">
        <v>4</v>
      </c>
      <c r="L30" s="14">
        <v>3</v>
      </c>
      <c r="M30" s="14">
        <v>2</v>
      </c>
      <c r="N30" s="14">
        <v>2</v>
      </c>
      <c r="O30" s="14">
        <v>2</v>
      </c>
      <c r="P30" s="14">
        <v>3</v>
      </c>
      <c r="Q30" s="14">
        <v>2</v>
      </c>
      <c r="R30" s="14">
        <v>4</v>
      </c>
      <c r="S30" s="14">
        <v>4</v>
      </c>
      <c r="T30" s="14">
        <v>2</v>
      </c>
      <c r="U30" s="14">
        <v>4</v>
      </c>
      <c r="V30" s="14">
        <v>2</v>
      </c>
      <c r="W30" s="14">
        <v>1</v>
      </c>
      <c r="X30" s="14">
        <v>3</v>
      </c>
      <c r="Y30" s="66">
        <v>1</v>
      </c>
    </row>
    <row r="31" spans="2:27">
      <c r="B31" s="12">
        <v>1</v>
      </c>
      <c r="C31" s="14">
        <v>1</v>
      </c>
      <c r="D31" s="14">
        <v>1</v>
      </c>
      <c r="E31" s="14">
        <v>2</v>
      </c>
      <c r="F31" s="14">
        <v>1</v>
      </c>
      <c r="G31" s="14">
        <v>1</v>
      </c>
      <c r="H31" s="14">
        <v>1</v>
      </c>
      <c r="I31" s="14">
        <v>1</v>
      </c>
      <c r="J31" s="14">
        <v>1</v>
      </c>
      <c r="K31" s="14">
        <v>2</v>
      </c>
      <c r="L31" s="14">
        <v>1</v>
      </c>
      <c r="M31" s="14">
        <v>2</v>
      </c>
      <c r="N31" s="14">
        <v>1</v>
      </c>
      <c r="O31" s="14">
        <v>1</v>
      </c>
      <c r="P31" s="14">
        <v>1</v>
      </c>
      <c r="Q31" s="14">
        <v>1</v>
      </c>
      <c r="R31" s="14">
        <v>1</v>
      </c>
      <c r="S31" s="14">
        <v>1</v>
      </c>
      <c r="T31" s="14">
        <v>1</v>
      </c>
      <c r="U31" s="14">
        <v>2</v>
      </c>
      <c r="V31" s="14">
        <v>2</v>
      </c>
      <c r="W31" s="14">
        <v>1</v>
      </c>
      <c r="X31" s="14">
        <v>1</v>
      </c>
      <c r="Y31" s="66">
        <v>1</v>
      </c>
    </row>
    <row r="32" spans="2:27">
      <c r="B32" s="12">
        <v>4</v>
      </c>
      <c r="C32" s="14">
        <v>2</v>
      </c>
      <c r="D32" s="14">
        <v>2</v>
      </c>
      <c r="E32" s="14">
        <v>3</v>
      </c>
      <c r="F32" s="14">
        <v>2</v>
      </c>
      <c r="G32" s="14">
        <v>3</v>
      </c>
      <c r="H32" s="14">
        <v>3</v>
      </c>
      <c r="I32" s="14">
        <v>4</v>
      </c>
      <c r="J32" s="14">
        <v>3</v>
      </c>
      <c r="K32" s="14">
        <v>4</v>
      </c>
      <c r="L32" s="14">
        <v>3</v>
      </c>
      <c r="M32" s="14">
        <v>3</v>
      </c>
      <c r="N32" s="14">
        <v>4</v>
      </c>
      <c r="O32" s="14">
        <v>3</v>
      </c>
      <c r="P32" s="14">
        <v>4</v>
      </c>
      <c r="Q32" s="14">
        <v>1</v>
      </c>
      <c r="R32" s="14">
        <v>2</v>
      </c>
      <c r="S32" s="14">
        <v>4</v>
      </c>
      <c r="T32" s="14">
        <v>4</v>
      </c>
      <c r="U32" s="14">
        <v>3</v>
      </c>
      <c r="V32" s="14">
        <v>4</v>
      </c>
      <c r="W32" s="14">
        <v>4</v>
      </c>
      <c r="X32" s="14">
        <v>3</v>
      </c>
      <c r="Y32" s="66">
        <v>3</v>
      </c>
    </row>
    <row r="33" spans="2:25">
      <c r="B33" s="12">
        <v>1</v>
      </c>
      <c r="C33" s="14">
        <v>2</v>
      </c>
      <c r="D33" s="14">
        <v>2</v>
      </c>
      <c r="E33" s="14">
        <v>1</v>
      </c>
      <c r="F33" s="14">
        <v>2</v>
      </c>
      <c r="G33" s="14">
        <v>2</v>
      </c>
      <c r="H33" s="14">
        <v>2</v>
      </c>
      <c r="I33" s="14">
        <v>2</v>
      </c>
      <c r="J33" s="14">
        <v>2</v>
      </c>
      <c r="K33" s="14">
        <v>2</v>
      </c>
      <c r="L33" s="14">
        <v>2</v>
      </c>
      <c r="M33" s="14">
        <v>2</v>
      </c>
      <c r="N33" s="14">
        <v>2</v>
      </c>
      <c r="O33" s="14">
        <v>2</v>
      </c>
      <c r="P33" s="14">
        <v>2</v>
      </c>
      <c r="Q33" s="14">
        <v>2</v>
      </c>
      <c r="R33" s="14">
        <v>2</v>
      </c>
      <c r="S33" s="14">
        <v>1</v>
      </c>
      <c r="T33" s="14">
        <v>2</v>
      </c>
      <c r="U33" s="14">
        <v>2</v>
      </c>
      <c r="V33" s="14">
        <v>2</v>
      </c>
      <c r="W33" s="14">
        <v>2</v>
      </c>
      <c r="X33" s="14">
        <v>1</v>
      </c>
      <c r="Y33" s="66">
        <v>2</v>
      </c>
    </row>
    <row r="34" spans="2:25">
      <c r="B34" s="12">
        <v>2</v>
      </c>
      <c r="C34" s="14">
        <v>3</v>
      </c>
      <c r="D34" s="14">
        <v>3</v>
      </c>
      <c r="E34" s="14">
        <v>2</v>
      </c>
      <c r="F34" s="14">
        <v>2</v>
      </c>
      <c r="G34" s="14">
        <v>1</v>
      </c>
      <c r="H34" s="14">
        <v>1</v>
      </c>
      <c r="I34" s="14">
        <v>1</v>
      </c>
      <c r="J34" s="14">
        <v>2</v>
      </c>
      <c r="K34" s="14">
        <v>2</v>
      </c>
      <c r="L34" s="14">
        <v>2</v>
      </c>
      <c r="M34" s="14">
        <v>1</v>
      </c>
      <c r="N34" s="14">
        <v>1</v>
      </c>
      <c r="O34" s="14">
        <v>2</v>
      </c>
      <c r="P34" s="14">
        <v>1</v>
      </c>
      <c r="Q34" s="14">
        <v>1</v>
      </c>
      <c r="R34" s="14">
        <v>2</v>
      </c>
      <c r="S34" s="14">
        <v>3</v>
      </c>
      <c r="T34" s="14">
        <v>2</v>
      </c>
      <c r="U34" s="14">
        <v>2</v>
      </c>
      <c r="V34" s="14">
        <v>1</v>
      </c>
      <c r="W34" s="14">
        <v>2</v>
      </c>
      <c r="X34" s="14">
        <v>2</v>
      </c>
      <c r="Y34" s="66">
        <v>1</v>
      </c>
    </row>
    <row r="35" spans="2:25">
      <c r="B35" s="12">
        <v>1</v>
      </c>
      <c r="C35" s="14">
        <v>1</v>
      </c>
      <c r="D35" s="14">
        <v>1</v>
      </c>
      <c r="E35" s="14">
        <v>1</v>
      </c>
      <c r="F35" s="14">
        <v>1</v>
      </c>
      <c r="G35" s="14">
        <v>1</v>
      </c>
      <c r="H35" s="14">
        <v>1</v>
      </c>
      <c r="I35" s="14">
        <v>1</v>
      </c>
      <c r="J35" s="14">
        <v>1</v>
      </c>
      <c r="K35" s="14">
        <v>1</v>
      </c>
      <c r="L35" s="14">
        <v>1</v>
      </c>
      <c r="M35" s="14">
        <v>1</v>
      </c>
      <c r="N35" s="14">
        <v>1</v>
      </c>
      <c r="O35" s="14">
        <v>1</v>
      </c>
      <c r="P35" s="14">
        <v>1</v>
      </c>
      <c r="Q35" s="14">
        <v>1</v>
      </c>
      <c r="R35" s="14">
        <v>1</v>
      </c>
      <c r="S35" s="14">
        <v>1</v>
      </c>
      <c r="T35" s="14">
        <v>1</v>
      </c>
      <c r="U35" s="14">
        <v>1</v>
      </c>
      <c r="V35" s="14">
        <v>1</v>
      </c>
      <c r="W35" s="14">
        <v>1</v>
      </c>
      <c r="X35" s="14">
        <v>1</v>
      </c>
      <c r="Y35" s="66">
        <v>1</v>
      </c>
    </row>
    <row r="36" spans="2:25">
      <c r="B36" s="12">
        <v>2</v>
      </c>
      <c r="C36" s="14">
        <v>5</v>
      </c>
      <c r="D36" s="14">
        <v>2</v>
      </c>
      <c r="E36" s="14">
        <v>1</v>
      </c>
      <c r="F36" s="14">
        <v>1</v>
      </c>
      <c r="G36" s="14">
        <v>2</v>
      </c>
      <c r="H36" s="14">
        <v>2</v>
      </c>
      <c r="I36" s="14">
        <v>2</v>
      </c>
      <c r="J36" s="14">
        <v>4</v>
      </c>
      <c r="K36" s="14">
        <v>2</v>
      </c>
      <c r="L36" s="14">
        <v>2</v>
      </c>
      <c r="M36" s="14">
        <v>2</v>
      </c>
      <c r="N36" s="14">
        <v>1</v>
      </c>
      <c r="O36" s="14">
        <v>1</v>
      </c>
      <c r="P36" s="14">
        <v>1</v>
      </c>
      <c r="Q36" s="14">
        <v>1</v>
      </c>
      <c r="R36" s="14">
        <v>1</v>
      </c>
      <c r="S36" s="14">
        <v>1</v>
      </c>
      <c r="T36" s="14">
        <v>1</v>
      </c>
      <c r="U36" s="14">
        <v>2</v>
      </c>
      <c r="V36" s="14">
        <v>2</v>
      </c>
      <c r="W36" s="14">
        <v>5</v>
      </c>
      <c r="X36" s="14">
        <v>5</v>
      </c>
      <c r="Y36" s="66">
        <v>2</v>
      </c>
    </row>
    <row r="37" spans="2:25">
      <c r="B37" s="12">
        <v>3</v>
      </c>
      <c r="C37" s="14">
        <v>2</v>
      </c>
      <c r="D37" s="14">
        <v>4</v>
      </c>
      <c r="E37" s="14">
        <v>2</v>
      </c>
      <c r="F37" s="14">
        <v>2</v>
      </c>
      <c r="G37" s="14">
        <v>1</v>
      </c>
      <c r="H37" s="14">
        <v>3</v>
      </c>
      <c r="I37" s="14">
        <v>5</v>
      </c>
      <c r="J37" s="14">
        <v>5</v>
      </c>
      <c r="K37" s="14">
        <v>5</v>
      </c>
      <c r="L37" s="14">
        <v>5</v>
      </c>
      <c r="M37" s="14">
        <v>5</v>
      </c>
      <c r="N37" s="14">
        <v>3</v>
      </c>
      <c r="O37" s="14">
        <v>5</v>
      </c>
      <c r="P37" s="14">
        <v>4</v>
      </c>
      <c r="Q37" s="14">
        <v>4</v>
      </c>
      <c r="R37" s="14">
        <v>5</v>
      </c>
      <c r="S37" s="14">
        <v>5</v>
      </c>
      <c r="T37" s="14">
        <v>4</v>
      </c>
      <c r="U37" s="14">
        <v>5</v>
      </c>
      <c r="V37" s="14">
        <v>4</v>
      </c>
      <c r="W37" s="14">
        <v>5</v>
      </c>
      <c r="X37" s="14">
        <v>4</v>
      </c>
      <c r="Y37" s="66">
        <v>4</v>
      </c>
    </row>
    <row r="38" spans="2:25">
      <c r="B38" s="12">
        <v>2</v>
      </c>
      <c r="C38" s="14">
        <v>5</v>
      </c>
      <c r="D38" s="14">
        <v>2</v>
      </c>
      <c r="E38" s="14">
        <v>3</v>
      </c>
      <c r="F38" s="14">
        <v>5</v>
      </c>
      <c r="G38" s="14">
        <v>2</v>
      </c>
      <c r="H38" s="14">
        <v>2</v>
      </c>
      <c r="I38" s="14">
        <v>1</v>
      </c>
      <c r="J38" s="14">
        <v>1</v>
      </c>
      <c r="K38" s="14">
        <v>2</v>
      </c>
      <c r="L38" s="14">
        <v>2</v>
      </c>
      <c r="M38" s="14">
        <v>2</v>
      </c>
      <c r="N38" s="14">
        <v>1</v>
      </c>
      <c r="O38" s="14">
        <v>1</v>
      </c>
      <c r="P38" s="14">
        <v>1</v>
      </c>
      <c r="Q38" s="14">
        <v>1</v>
      </c>
      <c r="R38" s="14">
        <v>5</v>
      </c>
      <c r="S38" s="14">
        <v>5</v>
      </c>
      <c r="T38" s="14">
        <v>1</v>
      </c>
      <c r="U38" s="14">
        <v>1</v>
      </c>
      <c r="V38" s="14">
        <v>1</v>
      </c>
      <c r="W38" s="14">
        <v>1</v>
      </c>
      <c r="X38" s="14">
        <v>1</v>
      </c>
      <c r="Y38" s="66">
        <v>1</v>
      </c>
    </row>
    <row r="39" spans="2:25">
      <c r="B39" s="12">
        <v>1</v>
      </c>
      <c r="C39" s="14">
        <v>1</v>
      </c>
      <c r="D39" s="14">
        <v>1</v>
      </c>
      <c r="E39" s="14">
        <v>1</v>
      </c>
      <c r="F39" s="14">
        <v>1</v>
      </c>
      <c r="G39" s="14">
        <v>4</v>
      </c>
      <c r="H39" s="14">
        <v>1</v>
      </c>
      <c r="I39" s="14">
        <v>2</v>
      </c>
      <c r="J39" s="14">
        <v>1</v>
      </c>
      <c r="K39" s="14">
        <v>1</v>
      </c>
      <c r="L39" s="14">
        <v>1</v>
      </c>
      <c r="M39" s="14">
        <v>1</v>
      </c>
      <c r="N39" s="14">
        <v>1</v>
      </c>
      <c r="O39" s="14">
        <v>1</v>
      </c>
      <c r="P39" s="14">
        <v>1</v>
      </c>
      <c r="Q39" s="14">
        <v>1</v>
      </c>
      <c r="R39" s="14">
        <v>3</v>
      </c>
      <c r="S39" s="14">
        <v>1</v>
      </c>
      <c r="T39" s="14">
        <v>1</v>
      </c>
      <c r="U39" s="14">
        <v>1</v>
      </c>
      <c r="V39" s="14">
        <v>1</v>
      </c>
      <c r="W39" s="14">
        <v>1</v>
      </c>
      <c r="X39" s="14">
        <v>4</v>
      </c>
      <c r="Y39" s="66">
        <v>1</v>
      </c>
    </row>
    <row r="40" spans="2:25">
      <c r="B40" s="12">
        <v>4</v>
      </c>
      <c r="C40" s="14">
        <v>2</v>
      </c>
      <c r="D40" s="14">
        <v>4</v>
      </c>
      <c r="E40" s="14">
        <v>4</v>
      </c>
      <c r="F40" s="14">
        <v>1</v>
      </c>
      <c r="G40" s="14">
        <v>2</v>
      </c>
      <c r="H40" s="14">
        <v>2</v>
      </c>
      <c r="I40" s="14">
        <v>1</v>
      </c>
      <c r="J40" s="14">
        <v>3</v>
      </c>
      <c r="K40" s="14">
        <v>2</v>
      </c>
      <c r="L40" s="14">
        <v>3</v>
      </c>
      <c r="M40" s="14">
        <v>3</v>
      </c>
      <c r="N40" s="14">
        <v>2</v>
      </c>
      <c r="O40" s="14">
        <v>2</v>
      </c>
      <c r="P40" s="14">
        <v>2</v>
      </c>
      <c r="Q40" s="14">
        <v>2</v>
      </c>
      <c r="R40" s="14">
        <v>4</v>
      </c>
      <c r="S40" s="14">
        <v>4</v>
      </c>
      <c r="T40" s="14">
        <v>4</v>
      </c>
      <c r="U40" s="14">
        <v>5</v>
      </c>
      <c r="V40" s="14">
        <v>3</v>
      </c>
      <c r="W40" s="14">
        <v>4</v>
      </c>
      <c r="X40" s="14">
        <v>4</v>
      </c>
      <c r="Y40" s="66">
        <v>4</v>
      </c>
    </row>
    <row r="41" spans="2:25">
      <c r="B41" s="12">
        <v>4</v>
      </c>
      <c r="C41" s="14">
        <v>4</v>
      </c>
      <c r="D41" s="14">
        <v>4</v>
      </c>
      <c r="E41" s="14">
        <v>2</v>
      </c>
      <c r="F41" s="14">
        <v>2</v>
      </c>
      <c r="G41" s="14">
        <v>2</v>
      </c>
      <c r="H41" s="14">
        <v>2</v>
      </c>
      <c r="I41" s="14">
        <v>4</v>
      </c>
      <c r="J41" s="14">
        <v>3</v>
      </c>
      <c r="K41" s="14">
        <v>5</v>
      </c>
      <c r="L41" s="14">
        <v>2</v>
      </c>
      <c r="M41" s="14">
        <v>2</v>
      </c>
      <c r="N41" s="14">
        <v>3</v>
      </c>
      <c r="O41" s="14">
        <v>2</v>
      </c>
      <c r="P41" s="14">
        <v>2</v>
      </c>
      <c r="Q41" s="14">
        <v>3</v>
      </c>
      <c r="R41" s="14">
        <v>4</v>
      </c>
      <c r="S41" s="14">
        <v>4</v>
      </c>
      <c r="T41" s="14">
        <v>2</v>
      </c>
      <c r="U41" s="14">
        <v>4</v>
      </c>
      <c r="V41" s="14">
        <v>2</v>
      </c>
      <c r="W41" s="14">
        <v>2</v>
      </c>
      <c r="X41" s="14">
        <v>5</v>
      </c>
      <c r="Y41" s="66">
        <v>2</v>
      </c>
    </row>
    <row r="42" spans="2:25">
      <c r="B42" s="12">
        <v>4</v>
      </c>
      <c r="C42" s="14">
        <v>2</v>
      </c>
      <c r="D42" s="14">
        <v>4</v>
      </c>
      <c r="E42" s="14">
        <v>2</v>
      </c>
      <c r="F42" s="14">
        <v>4</v>
      </c>
      <c r="G42" s="14">
        <v>3</v>
      </c>
      <c r="H42" s="14">
        <v>1</v>
      </c>
      <c r="I42" s="14">
        <v>2</v>
      </c>
      <c r="J42" s="14">
        <v>1</v>
      </c>
      <c r="K42" s="14">
        <v>3</v>
      </c>
      <c r="L42" s="14">
        <v>3</v>
      </c>
      <c r="M42" s="14">
        <v>4</v>
      </c>
      <c r="N42" s="14">
        <v>2</v>
      </c>
      <c r="O42" s="14">
        <v>1</v>
      </c>
      <c r="P42" s="14">
        <v>1</v>
      </c>
      <c r="Q42" s="14">
        <v>2</v>
      </c>
      <c r="R42" s="14">
        <v>4</v>
      </c>
      <c r="S42" s="14">
        <v>5</v>
      </c>
      <c r="T42" s="14">
        <v>5</v>
      </c>
      <c r="U42" s="14">
        <v>4</v>
      </c>
      <c r="V42" s="14">
        <v>4</v>
      </c>
      <c r="W42" s="14">
        <v>5</v>
      </c>
      <c r="X42" s="14">
        <v>4</v>
      </c>
      <c r="Y42" s="66">
        <v>4</v>
      </c>
    </row>
    <row r="43" spans="2:25">
      <c r="B43" s="12">
        <v>3</v>
      </c>
      <c r="C43" s="14">
        <v>4</v>
      </c>
      <c r="D43" s="14">
        <v>2</v>
      </c>
      <c r="E43" s="14">
        <v>4</v>
      </c>
      <c r="F43" s="14">
        <v>3</v>
      </c>
      <c r="G43" s="14">
        <v>2</v>
      </c>
      <c r="H43" s="14">
        <v>2</v>
      </c>
      <c r="I43" s="14">
        <v>5</v>
      </c>
      <c r="J43" s="14">
        <v>4</v>
      </c>
      <c r="K43" s="14">
        <v>3</v>
      </c>
      <c r="L43" s="14">
        <v>4</v>
      </c>
      <c r="M43" s="14">
        <v>4</v>
      </c>
      <c r="N43" s="14">
        <v>2</v>
      </c>
      <c r="O43" s="14">
        <v>2</v>
      </c>
      <c r="P43" s="14">
        <v>1</v>
      </c>
      <c r="Q43" s="14">
        <v>1</v>
      </c>
      <c r="R43" s="14">
        <v>4</v>
      </c>
      <c r="S43" s="14">
        <v>3</v>
      </c>
      <c r="T43" s="14">
        <v>4</v>
      </c>
      <c r="U43" s="14">
        <v>3</v>
      </c>
      <c r="V43" s="14">
        <v>3</v>
      </c>
      <c r="W43" s="14">
        <v>4</v>
      </c>
      <c r="X43" s="14">
        <v>5</v>
      </c>
      <c r="Y43" s="66">
        <v>5</v>
      </c>
    </row>
    <row r="44" spans="2:25">
      <c r="B44" s="12">
        <v>5</v>
      </c>
      <c r="C44" s="14">
        <v>5</v>
      </c>
      <c r="D44" s="14">
        <v>5</v>
      </c>
      <c r="E44" s="14">
        <v>4</v>
      </c>
      <c r="F44" s="14">
        <v>5</v>
      </c>
      <c r="G44" s="14">
        <v>3</v>
      </c>
      <c r="H44" s="14">
        <v>3</v>
      </c>
      <c r="I44" s="14">
        <v>2</v>
      </c>
      <c r="J44" s="14">
        <v>5</v>
      </c>
      <c r="K44" s="14">
        <v>4</v>
      </c>
      <c r="L44" s="14">
        <v>5</v>
      </c>
      <c r="M44" s="14">
        <v>3</v>
      </c>
      <c r="N44" s="14">
        <v>1</v>
      </c>
      <c r="O44" s="14">
        <v>2</v>
      </c>
      <c r="P44" s="14">
        <v>2</v>
      </c>
      <c r="Q44" s="14">
        <v>2</v>
      </c>
      <c r="R44" s="14">
        <v>5</v>
      </c>
      <c r="S44" s="14">
        <v>4</v>
      </c>
      <c r="T44" s="14">
        <v>5</v>
      </c>
      <c r="U44" s="14">
        <v>3</v>
      </c>
      <c r="V44" s="14">
        <v>1</v>
      </c>
      <c r="W44" s="14">
        <v>2</v>
      </c>
      <c r="X44" s="14">
        <v>5</v>
      </c>
      <c r="Y44" s="66">
        <v>4</v>
      </c>
    </row>
    <row r="45" spans="2:25">
      <c r="B45" s="12">
        <v>4</v>
      </c>
      <c r="C45" s="14">
        <v>4</v>
      </c>
      <c r="D45" s="14">
        <v>4</v>
      </c>
      <c r="E45" s="14">
        <v>4</v>
      </c>
      <c r="F45" s="14">
        <v>2</v>
      </c>
      <c r="G45" s="14">
        <v>2</v>
      </c>
      <c r="H45" s="14">
        <v>2</v>
      </c>
      <c r="I45" s="14">
        <v>2</v>
      </c>
      <c r="J45" s="14">
        <v>2</v>
      </c>
      <c r="K45" s="14">
        <v>4</v>
      </c>
      <c r="L45" s="14">
        <v>4</v>
      </c>
      <c r="M45" s="14">
        <v>2</v>
      </c>
      <c r="N45" s="14">
        <v>2</v>
      </c>
      <c r="O45" s="14">
        <v>2</v>
      </c>
      <c r="P45" s="14">
        <v>2</v>
      </c>
      <c r="Q45" s="14">
        <v>3</v>
      </c>
      <c r="R45" s="14">
        <v>4</v>
      </c>
      <c r="S45" s="14">
        <v>4</v>
      </c>
      <c r="T45" s="14">
        <v>4</v>
      </c>
      <c r="U45" s="14">
        <v>4</v>
      </c>
      <c r="V45" s="14">
        <v>4</v>
      </c>
      <c r="W45" s="14">
        <v>4</v>
      </c>
      <c r="X45" s="14">
        <v>2</v>
      </c>
      <c r="Y45" s="66">
        <v>2</v>
      </c>
    </row>
    <row r="46" spans="2:25">
      <c r="B46" s="12">
        <v>5</v>
      </c>
      <c r="C46" s="14">
        <v>5</v>
      </c>
      <c r="D46" s="14">
        <v>5</v>
      </c>
      <c r="E46" s="14">
        <v>1</v>
      </c>
      <c r="F46" s="14">
        <v>5</v>
      </c>
      <c r="G46" s="14">
        <v>3</v>
      </c>
      <c r="H46" s="14">
        <v>4</v>
      </c>
      <c r="I46" s="14">
        <v>1</v>
      </c>
      <c r="J46" s="14">
        <v>1</v>
      </c>
      <c r="K46" s="14">
        <v>1</v>
      </c>
      <c r="L46" s="14">
        <v>1</v>
      </c>
      <c r="M46" s="14">
        <v>1</v>
      </c>
      <c r="N46" s="14">
        <v>1</v>
      </c>
      <c r="O46" s="14">
        <v>1</v>
      </c>
      <c r="P46" s="14">
        <v>1</v>
      </c>
      <c r="Q46" s="14">
        <v>1</v>
      </c>
      <c r="R46" s="14">
        <v>5</v>
      </c>
      <c r="S46" s="14">
        <v>5</v>
      </c>
      <c r="T46" s="14">
        <v>2</v>
      </c>
      <c r="U46" s="14">
        <v>1</v>
      </c>
      <c r="V46" s="14">
        <v>5</v>
      </c>
      <c r="W46" s="14">
        <v>3</v>
      </c>
      <c r="X46" s="14">
        <v>1</v>
      </c>
      <c r="Y46" s="66">
        <v>1</v>
      </c>
    </row>
    <row r="47" spans="2:25">
      <c r="B47" s="12">
        <v>3</v>
      </c>
      <c r="C47" s="14">
        <v>2</v>
      </c>
      <c r="D47" s="14">
        <v>1</v>
      </c>
      <c r="E47" s="14">
        <v>2</v>
      </c>
      <c r="F47" s="14">
        <v>2</v>
      </c>
      <c r="G47" s="14">
        <v>3</v>
      </c>
      <c r="H47" s="14">
        <v>2</v>
      </c>
      <c r="I47" s="14">
        <v>2</v>
      </c>
      <c r="J47" s="14">
        <v>2</v>
      </c>
      <c r="K47" s="14">
        <v>3</v>
      </c>
      <c r="L47" s="14">
        <v>2</v>
      </c>
      <c r="M47" s="14">
        <v>3</v>
      </c>
      <c r="N47" s="14">
        <v>2</v>
      </c>
      <c r="O47" s="14">
        <v>3</v>
      </c>
      <c r="P47" s="14">
        <v>2</v>
      </c>
      <c r="Q47" s="14">
        <v>2</v>
      </c>
      <c r="R47" s="14">
        <v>4</v>
      </c>
      <c r="S47" s="14">
        <v>3</v>
      </c>
      <c r="T47" s="14">
        <v>3</v>
      </c>
      <c r="U47" s="14">
        <v>3</v>
      </c>
      <c r="V47" s="14">
        <v>2</v>
      </c>
      <c r="W47" s="14">
        <v>2</v>
      </c>
      <c r="X47" s="14">
        <v>2</v>
      </c>
      <c r="Y47" s="66">
        <v>2</v>
      </c>
    </row>
    <row r="48" spans="2:25">
      <c r="B48" s="12">
        <v>1</v>
      </c>
      <c r="C48" s="14">
        <v>1</v>
      </c>
      <c r="D48" s="14">
        <v>1</v>
      </c>
      <c r="E48" s="14">
        <v>2</v>
      </c>
      <c r="F48" s="14">
        <v>2</v>
      </c>
      <c r="G48" s="14">
        <v>2</v>
      </c>
      <c r="H48" s="14">
        <v>1</v>
      </c>
      <c r="I48" s="14">
        <v>1</v>
      </c>
      <c r="J48" s="14">
        <v>1</v>
      </c>
      <c r="K48" s="14">
        <v>1</v>
      </c>
      <c r="L48" s="14">
        <v>1</v>
      </c>
      <c r="M48" s="14">
        <v>1</v>
      </c>
      <c r="N48" s="14">
        <v>1</v>
      </c>
      <c r="O48" s="14">
        <v>1</v>
      </c>
      <c r="P48" s="14">
        <v>1</v>
      </c>
      <c r="Q48" s="14">
        <v>1</v>
      </c>
      <c r="R48" s="14">
        <v>2</v>
      </c>
      <c r="S48" s="14">
        <v>1</v>
      </c>
      <c r="T48" s="14">
        <v>2</v>
      </c>
      <c r="U48" s="14">
        <v>2</v>
      </c>
      <c r="V48" s="14">
        <v>2</v>
      </c>
      <c r="W48" s="14">
        <v>2</v>
      </c>
      <c r="X48" s="14">
        <v>1</v>
      </c>
      <c r="Y48" s="66">
        <v>1</v>
      </c>
    </row>
    <row r="49" spans="2:25">
      <c r="B49" s="12">
        <v>5</v>
      </c>
      <c r="C49" s="14">
        <v>5</v>
      </c>
      <c r="D49" s="14">
        <v>3</v>
      </c>
      <c r="E49" s="14">
        <v>1</v>
      </c>
      <c r="F49" s="14">
        <v>1</v>
      </c>
      <c r="G49" s="14">
        <v>1</v>
      </c>
      <c r="H49" s="14">
        <v>5</v>
      </c>
      <c r="I49" s="14">
        <v>5</v>
      </c>
      <c r="J49" s="14">
        <v>1</v>
      </c>
      <c r="K49" s="14">
        <v>2</v>
      </c>
      <c r="L49" s="14">
        <v>3</v>
      </c>
      <c r="M49" s="14">
        <v>2</v>
      </c>
      <c r="N49" s="14">
        <v>2</v>
      </c>
      <c r="O49" s="14">
        <v>2</v>
      </c>
      <c r="P49" s="14">
        <v>1</v>
      </c>
      <c r="Q49" s="14">
        <v>1</v>
      </c>
      <c r="R49" s="14">
        <v>4</v>
      </c>
      <c r="S49" s="14">
        <v>2</v>
      </c>
      <c r="T49" s="14">
        <v>3</v>
      </c>
      <c r="U49" s="14">
        <v>3</v>
      </c>
      <c r="V49" s="14">
        <v>3</v>
      </c>
      <c r="W49" s="14">
        <v>1</v>
      </c>
      <c r="X49" s="14">
        <v>5</v>
      </c>
      <c r="Y49" s="66">
        <v>4</v>
      </c>
    </row>
    <row r="50" spans="2:25">
      <c r="B50" s="12">
        <v>4</v>
      </c>
      <c r="C50" s="14">
        <v>5</v>
      </c>
      <c r="D50" s="14">
        <v>4</v>
      </c>
      <c r="E50" s="14">
        <v>4</v>
      </c>
      <c r="F50" s="14">
        <v>1</v>
      </c>
      <c r="G50" s="14">
        <v>1</v>
      </c>
      <c r="H50" s="14">
        <v>3</v>
      </c>
      <c r="I50" s="14">
        <v>1</v>
      </c>
      <c r="J50" s="14">
        <v>2</v>
      </c>
      <c r="K50" s="14">
        <v>2</v>
      </c>
      <c r="L50" s="14">
        <v>2</v>
      </c>
      <c r="M50" s="14">
        <v>2</v>
      </c>
      <c r="N50" s="14">
        <v>1</v>
      </c>
      <c r="O50" s="14">
        <v>1</v>
      </c>
      <c r="P50" s="14">
        <v>1</v>
      </c>
      <c r="Q50" s="14">
        <v>1</v>
      </c>
      <c r="R50" s="14">
        <v>2</v>
      </c>
      <c r="S50" s="14">
        <v>4</v>
      </c>
      <c r="T50" s="14">
        <v>5</v>
      </c>
      <c r="U50" s="14">
        <v>4</v>
      </c>
      <c r="V50" s="14">
        <v>3</v>
      </c>
      <c r="W50" s="14">
        <v>5</v>
      </c>
      <c r="X50" s="14">
        <v>5</v>
      </c>
      <c r="Y50" s="66">
        <v>2</v>
      </c>
    </row>
    <row r="51" spans="2:25">
      <c r="B51" s="12">
        <v>2</v>
      </c>
      <c r="C51" s="14">
        <v>1</v>
      </c>
      <c r="D51" s="14">
        <v>2</v>
      </c>
      <c r="E51" s="14">
        <v>2</v>
      </c>
      <c r="F51" s="14">
        <v>2</v>
      </c>
      <c r="G51" s="14">
        <v>4</v>
      </c>
      <c r="H51" s="14">
        <v>3</v>
      </c>
      <c r="I51" s="14">
        <v>3</v>
      </c>
      <c r="J51" s="14">
        <v>2</v>
      </c>
      <c r="K51" s="14">
        <v>5</v>
      </c>
      <c r="L51" s="14">
        <v>2</v>
      </c>
      <c r="M51" s="14">
        <v>3</v>
      </c>
      <c r="N51" s="14">
        <v>2</v>
      </c>
      <c r="O51" s="14">
        <v>1</v>
      </c>
      <c r="P51" s="14">
        <v>1</v>
      </c>
      <c r="Q51" s="14">
        <v>3</v>
      </c>
      <c r="R51" s="14">
        <v>5</v>
      </c>
      <c r="S51" s="14">
        <v>5</v>
      </c>
      <c r="T51" s="14">
        <v>5</v>
      </c>
      <c r="U51" s="14">
        <v>5</v>
      </c>
      <c r="V51" s="14">
        <v>3</v>
      </c>
      <c r="W51" s="14">
        <v>5</v>
      </c>
      <c r="X51" s="14">
        <v>5</v>
      </c>
      <c r="Y51" s="66">
        <v>5</v>
      </c>
    </row>
    <row r="52" spans="2:25">
      <c r="B52" s="12">
        <v>3</v>
      </c>
      <c r="C52" s="14">
        <v>3</v>
      </c>
      <c r="D52" s="14">
        <v>3</v>
      </c>
      <c r="E52" s="14">
        <v>2</v>
      </c>
      <c r="F52" s="14">
        <v>2</v>
      </c>
      <c r="G52" s="14">
        <v>2</v>
      </c>
      <c r="H52" s="14">
        <v>2</v>
      </c>
      <c r="I52" s="14">
        <v>1</v>
      </c>
      <c r="J52" s="14">
        <v>2</v>
      </c>
      <c r="K52" s="14">
        <v>2</v>
      </c>
      <c r="L52" s="14">
        <v>1</v>
      </c>
      <c r="M52" s="14">
        <v>1</v>
      </c>
      <c r="N52" s="14">
        <v>2</v>
      </c>
      <c r="O52" s="14">
        <v>1</v>
      </c>
      <c r="P52" s="14">
        <v>1</v>
      </c>
      <c r="Q52" s="14">
        <v>1</v>
      </c>
      <c r="R52" s="14">
        <v>5</v>
      </c>
      <c r="S52" s="14">
        <v>2</v>
      </c>
      <c r="T52" s="14">
        <v>2</v>
      </c>
      <c r="U52" s="14">
        <v>2</v>
      </c>
      <c r="V52" s="14">
        <v>2</v>
      </c>
      <c r="W52" s="14">
        <v>3</v>
      </c>
      <c r="X52" s="14">
        <v>3</v>
      </c>
      <c r="Y52" s="66">
        <v>1</v>
      </c>
    </row>
    <row r="53" spans="2:25">
      <c r="B53" s="12">
        <v>3</v>
      </c>
      <c r="C53" s="14">
        <v>4</v>
      </c>
      <c r="D53" s="14">
        <v>4</v>
      </c>
      <c r="E53" s="14">
        <v>4</v>
      </c>
      <c r="F53" s="14">
        <v>4</v>
      </c>
      <c r="G53" s="14">
        <v>5</v>
      </c>
      <c r="H53" s="14">
        <v>3</v>
      </c>
      <c r="I53" s="14">
        <v>3</v>
      </c>
      <c r="J53" s="14">
        <v>3</v>
      </c>
      <c r="K53" s="14">
        <v>5</v>
      </c>
      <c r="L53" s="14">
        <v>1</v>
      </c>
      <c r="M53" s="14">
        <v>2</v>
      </c>
      <c r="N53" s="14">
        <v>1</v>
      </c>
      <c r="O53" s="14">
        <v>1</v>
      </c>
      <c r="P53" s="14">
        <v>1</v>
      </c>
      <c r="Q53" s="14">
        <v>3</v>
      </c>
      <c r="R53" s="14">
        <v>5</v>
      </c>
      <c r="S53" s="14">
        <v>5</v>
      </c>
      <c r="T53" s="14">
        <v>4</v>
      </c>
      <c r="U53" s="14">
        <v>3</v>
      </c>
      <c r="V53" s="14">
        <v>2</v>
      </c>
      <c r="W53" s="14">
        <v>3</v>
      </c>
      <c r="X53" s="14">
        <v>5</v>
      </c>
      <c r="Y53" s="66">
        <v>3</v>
      </c>
    </row>
    <row r="54" spans="2:25">
      <c r="B54" s="12">
        <v>3</v>
      </c>
      <c r="C54" s="14">
        <v>4</v>
      </c>
      <c r="D54" s="14">
        <v>3</v>
      </c>
      <c r="E54" s="14">
        <v>4</v>
      </c>
      <c r="F54" s="14">
        <v>4</v>
      </c>
      <c r="G54" s="14">
        <v>5</v>
      </c>
      <c r="H54" s="14">
        <v>4</v>
      </c>
      <c r="I54" s="14">
        <v>3</v>
      </c>
      <c r="J54" s="14">
        <v>3</v>
      </c>
      <c r="K54" s="14">
        <v>2</v>
      </c>
      <c r="L54" s="14">
        <v>2</v>
      </c>
      <c r="M54" s="14">
        <v>2</v>
      </c>
      <c r="N54" s="14">
        <v>1</v>
      </c>
      <c r="O54" s="14">
        <v>1</v>
      </c>
      <c r="P54" s="14">
        <v>1</v>
      </c>
      <c r="Q54" s="14">
        <v>1</v>
      </c>
      <c r="R54" s="14">
        <v>4</v>
      </c>
      <c r="S54" s="14">
        <v>3</v>
      </c>
      <c r="T54" s="14">
        <v>3</v>
      </c>
      <c r="U54" s="14">
        <v>2</v>
      </c>
      <c r="V54" s="14">
        <v>3</v>
      </c>
      <c r="W54" s="14">
        <v>5</v>
      </c>
      <c r="X54" s="14">
        <v>5</v>
      </c>
      <c r="Y54" s="66">
        <v>4</v>
      </c>
    </row>
    <row r="55" spans="2:25">
      <c r="B55" s="12">
        <v>4</v>
      </c>
      <c r="C55" s="14">
        <v>2</v>
      </c>
      <c r="D55" s="14">
        <v>5</v>
      </c>
      <c r="E55" s="14">
        <v>4</v>
      </c>
      <c r="F55" s="14">
        <v>3</v>
      </c>
      <c r="G55" s="14">
        <v>1</v>
      </c>
      <c r="H55" s="14">
        <v>3</v>
      </c>
      <c r="I55" s="14">
        <v>2</v>
      </c>
      <c r="J55" s="14">
        <v>4</v>
      </c>
      <c r="K55" s="14">
        <v>5</v>
      </c>
      <c r="L55" s="14">
        <v>5</v>
      </c>
      <c r="M55" s="14">
        <v>1</v>
      </c>
      <c r="N55" s="14">
        <v>3</v>
      </c>
      <c r="O55" s="14">
        <v>3</v>
      </c>
      <c r="P55" s="14">
        <v>4</v>
      </c>
      <c r="Q55" s="14">
        <v>4</v>
      </c>
      <c r="R55" s="14">
        <v>4</v>
      </c>
      <c r="S55" s="14">
        <v>5</v>
      </c>
      <c r="T55" s="14">
        <v>5</v>
      </c>
      <c r="U55" s="14">
        <v>3</v>
      </c>
      <c r="V55" s="14">
        <v>1</v>
      </c>
      <c r="W55" s="14">
        <v>5</v>
      </c>
      <c r="X55" s="14">
        <v>5</v>
      </c>
      <c r="Y55" s="66">
        <v>4</v>
      </c>
    </row>
    <row r="56" spans="2:25">
      <c r="B56" s="12">
        <v>1</v>
      </c>
      <c r="C56" s="14">
        <v>1</v>
      </c>
      <c r="D56" s="14">
        <v>1</v>
      </c>
      <c r="E56" s="14">
        <v>1</v>
      </c>
      <c r="F56" s="14">
        <v>1</v>
      </c>
      <c r="G56" s="14">
        <v>1</v>
      </c>
      <c r="H56" s="14">
        <v>1</v>
      </c>
      <c r="I56" s="14">
        <v>1</v>
      </c>
      <c r="J56" s="14">
        <v>1</v>
      </c>
      <c r="K56" s="14">
        <v>3</v>
      </c>
      <c r="L56" s="14">
        <v>1</v>
      </c>
      <c r="M56" s="14">
        <v>3</v>
      </c>
      <c r="N56" s="14">
        <v>1</v>
      </c>
      <c r="O56" s="14">
        <v>1</v>
      </c>
      <c r="P56" s="14">
        <v>1</v>
      </c>
      <c r="Q56" s="14">
        <v>2</v>
      </c>
      <c r="R56" s="14">
        <v>1</v>
      </c>
      <c r="S56" s="14">
        <v>1</v>
      </c>
      <c r="T56" s="14">
        <v>1</v>
      </c>
      <c r="U56" s="14">
        <v>2</v>
      </c>
      <c r="V56" s="14">
        <v>3</v>
      </c>
      <c r="W56" s="14">
        <v>1</v>
      </c>
      <c r="X56" s="14">
        <v>2</v>
      </c>
      <c r="Y56" s="66">
        <v>1</v>
      </c>
    </row>
    <row r="57" spans="2:25">
      <c r="B57" s="12">
        <v>5</v>
      </c>
      <c r="C57" s="14">
        <v>5</v>
      </c>
      <c r="D57" s="14">
        <v>4</v>
      </c>
      <c r="E57" s="14">
        <v>4</v>
      </c>
      <c r="F57" s="14">
        <v>4</v>
      </c>
      <c r="G57" s="14">
        <v>5</v>
      </c>
      <c r="H57" s="14">
        <v>1</v>
      </c>
      <c r="I57" s="14">
        <v>3</v>
      </c>
      <c r="J57" s="14">
        <v>4</v>
      </c>
      <c r="K57" s="14">
        <v>3</v>
      </c>
      <c r="L57" s="14">
        <v>4</v>
      </c>
      <c r="M57" s="14">
        <v>2</v>
      </c>
      <c r="N57" s="14">
        <v>1</v>
      </c>
      <c r="O57" s="14">
        <v>1</v>
      </c>
      <c r="P57" s="14">
        <v>1</v>
      </c>
      <c r="Q57" s="14">
        <v>1</v>
      </c>
      <c r="R57" s="14">
        <v>4</v>
      </c>
      <c r="S57" s="14">
        <v>4</v>
      </c>
      <c r="T57" s="14">
        <v>4</v>
      </c>
      <c r="U57" s="14">
        <v>4</v>
      </c>
      <c r="V57" s="14">
        <v>2</v>
      </c>
      <c r="W57" s="14">
        <v>5</v>
      </c>
      <c r="X57" s="14">
        <v>4</v>
      </c>
      <c r="Y57" s="66">
        <v>4</v>
      </c>
    </row>
    <row r="58" spans="2:25">
      <c r="B58" s="12">
        <v>5</v>
      </c>
      <c r="C58" s="14">
        <v>4</v>
      </c>
      <c r="D58" s="14">
        <v>4</v>
      </c>
      <c r="E58" s="14">
        <v>3</v>
      </c>
      <c r="F58" s="14">
        <v>3</v>
      </c>
      <c r="G58" s="14">
        <v>3</v>
      </c>
      <c r="H58" s="14">
        <v>3</v>
      </c>
      <c r="I58" s="14">
        <v>4</v>
      </c>
      <c r="J58" s="14">
        <v>3</v>
      </c>
      <c r="K58" s="14">
        <v>4</v>
      </c>
      <c r="L58" s="14">
        <v>3</v>
      </c>
      <c r="M58" s="14">
        <v>4</v>
      </c>
      <c r="N58" s="14">
        <v>3</v>
      </c>
      <c r="O58" s="14">
        <v>3</v>
      </c>
      <c r="P58" s="14">
        <v>4</v>
      </c>
      <c r="Q58" s="14">
        <v>3</v>
      </c>
      <c r="R58" s="14">
        <v>5</v>
      </c>
      <c r="S58" s="14">
        <v>5</v>
      </c>
      <c r="T58" s="14">
        <v>5</v>
      </c>
      <c r="U58" s="14">
        <v>4</v>
      </c>
      <c r="V58" s="14">
        <v>4</v>
      </c>
      <c r="W58" s="14">
        <v>4</v>
      </c>
      <c r="X58" s="14">
        <v>3</v>
      </c>
      <c r="Y58" s="66">
        <v>4</v>
      </c>
    </row>
    <row r="59" spans="2:25">
      <c r="B59" s="12">
        <v>2</v>
      </c>
      <c r="C59" s="14">
        <v>3</v>
      </c>
      <c r="D59" s="14">
        <v>2</v>
      </c>
      <c r="E59" s="14">
        <v>3</v>
      </c>
      <c r="F59" s="14">
        <v>2</v>
      </c>
      <c r="G59" s="14">
        <v>3</v>
      </c>
      <c r="H59" s="14">
        <v>3</v>
      </c>
      <c r="I59" s="14">
        <v>2</v>
      </c>
      <c r="J59" s="14">
        <v>2</v>
      </c>
      <c r="K59" s="14">
        <v>1</v>
      </c>
      <c r="L59" s="14">
        <v>2</v>
      </c>
      <c r="M59" s="14">
        <v>4</v>
      </c>
      <c r="N59" s="14">
        <v>2</v>
      </c>
      <c r="O59" s="14">
        <v>2</v>
      </c>
      <c r="P59" s="14">
        <v>2</v>
      </c>
      <c r="Q59" s="14">
        <v>2</v>
      </c>
      <c r="R59" s="14">
        <v>2</v>
      </c>
      <c r="S59" s="14">
        <v>3</v>
      </c>
      <c r="T59" s="14">
        <v>4</v>
      </c>
      <c r="U59" s="14">
        <v>5</v>
      </c>
      <c r="V59" s="14">
        <v>4</v>
      </c>
      <c r="W59" s="14">
        <v>4</v>
      </c>
      <c r="X59" s="14">
        <v>4</v>
      </c>
      <c r="Y59" s="66">
        <v>4</v>
      </c>
    </row>
    <row r="60" spans="2:25">
      <c r="B60" s="12">
        <v>5</v>
      </c>
      <c r="C60" s="14">
        <v>5</v>
      </c>
      <c r="D60" s="14">
        <v>5</v>
      </c>
      <c r="E60" s="14">
        <v>4</v>
      </c>
      <c r="F60" s="14">
        <v>5</v>
      </c>
      <c r="G60" s="14">
        <v>4</v>
      </c>
      <c r="H60" s="14">
        <v>4</v>
      </c>
      <c r="I60" s="14">
        <v>4</v>
      </c>
      <c r="J60" s="14">
        <v>4</v>
      </c>
      <c r="K60" s="14">
        <v>4</v>
      </c>
      <c r="L60" s="14">
        <v>4</v>
      </c>
      <c r="M60" s="14">
        <v>4</v>
      </c>
      <c r="N60" s="14">
        <v>4</v>
      </c>
      <c r="O60" s="14">
        <v>4</v>
      </c>
      <c r="P60" s="14">
        <v>4</v>
      </c>
      <c r="Q60" s="14">
        <v>4</v>
      </c>
      <c r="R60" s="14">
        <v>4</v>
      </c>
      <c r="S60" s="14">
        <v>5</v>
      </c>
      <c r="T60" s="14">
        <v>5</v>
      </c>
      <c r="U60" s="14">
        <v>4</v>
      </c>
      <c r="V60" s="14">
        <v>4</v>
      </c>
      <c r="W60" s="14">
        <v>4</v>
      </c>
      <c r="X60" s="14">
        <v>5</v>
      </c>
      <c r="Y60" s="66">
        <v>5</v>
      </c>
    </row>
    <row r="61" spans="2:25">
      <c r="B61" s="12">
        <v>4</v>
      </c>
      <c r="C61" s="14">
        <v>4</v>
      </c>
      <c r="D61" s="14">
        <v>3</v>
      </c>
      <c r="E61" s="14">
        <v>3</v>
      </c>
      <c r="F61" s="14">
        <v>4</v>
      </c>
      <c r="G61" s="14">
        <v>2</v>
      </c>
      <c r="H61" s="14">
        <v>2</v>
      </c>
      <c r="I61" s="14">
        <v>2</v>
      </c>
      <c r="J61" s="14">
        <v>2</v>
      </c>
      <c r="K61" s="14">
        <v>3</v>
      </c>
      <c r="L61" s="14">
        <v>2</v>
      </c>
      <c r="M61" s="14">
        <v>2</v>
      </c>
      <c r="N61" s="14">
        <v>2</v>
      </c>
      <c r="O61" s="14">
        <v>1</v>
      </c>
      <c r="P61" s="14">
        <v>1</v>
      </c>
      <c r="Q61" s="14">
        <v>1</v>
      </c>
      <c r="R61" s="14">
        <v>4</v>
      </c>
      <c r="S61" s="14">
        <v>3</v>
      </c>
      <c r="T61" s="14">
        <v>2</v>
      </c>
      <c r="U61" s="14">
        <v>2</v>
      </c>
      <c r="V61" s="14">
        <v>2</v>
      </c>
      <c r="W61" s="14">
        <v>2</v>
      </c>
      <c r="X61" s="14">
        <v>2</v>
      </c>
      <c r="Y61" s="66">
        <v>2</v>
      </c>
    </row>
    <row r="62" spans="2:25">
      <c r="B62" s="12">
        <v>4</v>
      </c>
      <c r="C62" s="14">
        <v>2</v>
      </c>
      <c r="D62" s="14">
        <v>2</v>
      </c>
      <c r="E62" s="14">
        <v>3</v>
      </c>
      <c r="F62" s="14">
        <v>2</v>
      </c>
      <c r="G62" s="14">
        <v>1</v>
      </c>
      <c r="H62" s="14">
        <v>2</v>
      </c>
      <c r="I62" s="14">
        <v>2</v>
      </c>
      <c r="J62" s="14">
        <v>2</v>
      </c>
      <c r="K62" s="14">
        <v>1</v>
      </c>
      <c r="L62" s="14">
        <v>3</v>
      </c>
      <c r="M62" s="14">
        <v>2</v>
      </c>
      <c r="N62" s="14">
        <v>3</v>
      </c>
      <c r="O62" s="14">
        <v>3</v>
      </c>
      <c r="P62" s="14">
        <v>3</v>
      </c>
      <c r="Q62" s="14">
        <v>3</v>
      </c>
      <c r="R62" s="14">
        <v>3</v>
      </c>
      <c r="S62" s="14">
        <v>4</v>
      </c>
      <c r="T62" s="14">
        <v>3</v>
      </c>
      <c r="U62" s="14">
        <v>2</v>
      </c>
      <c r="V62" s="14">
        <v>4</v>
      </c>
      <c r="W62" s="14">
        <v>4</v>
      </c>
      <c r="X62" s="14">
        <v>4</v>
      </c>
      <c r="Y62" s="66">
        <v>3</v>
      </c>
    </row>
    <row r="63" spans="2:25">
      <c r="B63" s="12">
        <v>2</v>
      </c>
      <c r="C63" s="14">
        <v>2</v>
      </c>
      <c r="D63" s="14">
        <v>2</v>
      </c>
      <c r="E63" s="14">
        <v>1</v>
      </c>
      <c r="F63" s="14">
        <v>1</v>
      </c>
      <c r="G63" s="14">
        <v>2</v>
      </c>
      <c r="H63" s="14">
        <v>2</v>
      </c>
      <c r="I63" s="14">
        <v>2</v>
      </c>
      <c r="J63" s="14">
        <v>2</v>
      </c>
      <c r="K63" s="14">
        <v>3</v>
      </c>
      <c r="L63" s="14">
        <v>2</v>
      </c>
      <c r="M63" s="14">
        <v>2</v>
      </c>
      <c r="N63" s="14">
        <v>2</v>
      </c>
      <c r="O63" s="14">
        <v>1</v>
      </c>
      <c r="P63" s="14">
        <v>1</v>
      </c>
      <c r="Q63" s="14">
        <v>1</v>
      </c>
      <c r="R63" s="14">
        <v>2</v>
      </c>
      <c r="S63" s="14">
        <v>2</v>
      </c>
      <c r="T63" s="14">
        <v>2</v>
      </c>
      <c r="U63" s="14">
        <v>3</v>
      </c>
      <c r="V63" s="14">
        <v>2</v>
      </c>
      <c r="W63" s="14">
        <v>2</v>
      </c>
      <c r="X63" s="14">
        <v>2</v>
      </c>
      <c r="Y63" s="66">
        <v>1</v>
      </c>
    </row>
    <row r="64" spans="2:25">
      <c r="B64" s="12">
        <v>4</v>
      </c>
      <c r="C64" s="14">
        <v>3</v>
      </c>
      <c r="D64" s="14">
        <v>4</v>
      </c>
      <c r="E64" s="14">
        <v>3</v>
      </c>
      <c r="F64" s="14">
        <v>2</v>
      </c>
      <c r="G64" s="14">
        <v>3</v>
      </c>
      <c r="H64" s="14">
        <v>2</v>
      </c>
      <c r="I64" s="14">
        <v>4</v>
      </c>
      <c r="J64" s="14">
        <v>3</v>
      </c>
      <c r="K64" s="14">
        <v>3</v>
      </c>
      <c r="L64" s="14">
        <v>3</v>
      </c>
      <c r="M64" s="14">
        <v>3</v>
      </c>
      <c r="N64" s="14">
        <v>3</v>
      </c>
      <c r="O64" s="14">
        <v>3</v>
      </c>
      <c r="P64" s="14">
        <v>3</v>
      </c>
      <c r="Q64" s="14">
        <v>3</v>
      </c>
      <c r="R64" s="14">
        <v>4</v>
      </c>
      <c r="S64" s="14">
        <v>4</v>
      </c>
      <c r="T64" s="14">
        <v>4</v>
      </c>
      <c r="U64" s="14">
        <v>4</v>
      </c>
      <c r="V64" s="14">
        <v>2</v>
      </c>
      <c r="W64" s="14">
        <v>2</v>
      </c>
      <c r="X64" s="14">
        <v>4</v>
      </c>
      <c r="Y64" s="66">
        <v>2</v>
      </c>
    </row>
    <row r="65" spans="2:25">
      <c r="B65" s="12">
        <v>4</v>
      </c>
      <c r="C65" s="14">
        <v>5</v>
      </c>
      <c r="D65" s="14">
        <v>4</v>
      </c>
      <c r="E65" s="14">
        <v>3</v>
      </c>
      <c r="F65" s="14">
        <v>2</v>
      </c>
      <c r="G65" s="14">
        <v>2</v>
      </c>
      <c r="H65" s="14">
        <v>3</v>
      </c>
      <c r="I65" s="14">
        <v>3</v>
      </c>
      <c r="J65" s="14">
        <v>2</v>
      </c>
      <c r="K65" s="14">
        <v>2</v>
      </c>
      <c r="L65" s="14">
        <v>3</v>
      </c>
      <c r="M65" s="14">
        <v>3</v>
      </c>
      <c r="N65" s="14">
        <v>1</v>
      </c>
      <c r="O65" s="14">
        <v>1</v>
      </c>
      <c r="P65" s="14">
        <v>5</v>
      </c>
      <c r="Q65" s="14">
        <v>1</v>
      </c>
      <c r="R65" s="14">
        <v>3</v>
      </c>
      <c r="S65" s="14">
        <v>4</v>
      </c>
      <c r="T65" s="14">
        <v>4</v>
      </c>
      <c r="U65" s="14">
        <v>2</v>
      </c>
      <c r="V65" s="14">
        <v>3</v>
      </c>
      <c r="W65" s="14">
        <v>4</v>
      </c>
      <c r="X65" s="14">
        <v>5</v>
      </c>
      <c r="Y65" s="66">
        <v>4</v>
      </c>
    </row>
    <row r="66" spans="2:25">
      <c r="B66" s="12">
        <v>2</v>
      </c>
      <c r="C66" s="14">
        <v>2</v>
      </c>
      <c r="D66" s="14">
        <v>2</v>
      </c>
      <c r="E66" s="14">
        <v>4</v>
      </c>
      <c r="F66" s="14">
        <v>3</v>
      </c>
      <c r="G66" s="14">
        <v>2</v>
      </c>
      <c r="H66" s="14">
        <v>2</v>
      </c>
      <c r="I66" s="14">
        <v>2</v>
      </c>
      <c r="J66" s="14">
        <v>2</v>
      </c>
      <c r="K66" s="14">
        <v>4</v>
      </c>
      <c r="L66" s="14">
        <v>2</v>
      </c>
      <c r="M66" s="14">
        <v>3</v>
      </c>
      <c r="N66" s="14">
        <v>2</v>
      </c>
      <c r="O66" s="14">
        <v>2</v>
      </c>
      <c r="P66" s="14">
        <v>2</v>
      </c>
      <c r="Q66" s="14">
        <v>2</v>
      </c>
      <c r="R66" s="14">
        <v>2</v>
      </c>
      <c r="S66" s="14">
        <v>4</v>
      </c>
      <c r="T66" s="14">
        <v>2</v>
      </c>
      <c r="U66" s="14">
        <v>2</v>
      </c>
      <c r="V66" s="14">
        <v>2</v>
      </c>
      <c r="W66" s="14">
        <v>3</v>
      </c>
      <c r="X66" s="14">
        <v>3</v>
      </c>
      <c r="Y66" s="66">
        <v>2</v>
      </c>
    </row>
    <row r="67" spans="2:25">
      <c r="B67" s="12">
        <v>1</v>
      </c>
      <c r="C67" s="14">
        <v>2</v>
      </c>
      <c r="D67" s="14">
        <v>4</v>
      </c>
      <c r="E67" s="14">
        <v>1</v>
      </c>
      <c r="F67" s="14">
        <v>2</v>
      </c>
      <c r="G67" s="14">
        <v>3</v>
      </c>
      <c r="H67" s="14">
        <v>2</v>
      </c>
      <c r="I67" s="14">
        <v>2</v>
      </c>
      <c r="J67" s="14">
        <v>1</v>
      </c>
      <c r="K67" s="14">
        <v>3</v>
      </c>
      <c r="L67" s="14">
        <v>3</v>
      </c>
      <c r="M67" s="14">
        <v>3</v>
      </c>
      <c r="N67" s="14">
        <v>1</v>
      </c>
      <c r="O67" s="14">
        <v>1</v>
      </c>
      <c r="P67" s="14">
        <v>1</v>
      </c>
      <c r="Q67" s="14">
        <v>1</v>
      </c>
      <c r="R67" s="14">
        <v>5</v>
      </c>
      <c r="S67" s="14">
        <v>5</v>
      </c>
      <c r="T67" s="14">
        <v>3</v>
      </c>
      <c r="U67" s="14">
        <v>3</v>
      </c>
      <c r="V67" s="14">
        <v>3</v>
      </c>
      <c r="W67" s="14">
        <v>4</v>
      </c>
      <c r="X67" s="14">
        <v>4</v>
      </c>
      <c r="Y67" s="66">
        <v>2</v>
      </c>
    </row>
    <row r="68" spans="2:25">
      <c r="B68" s="12">
        <v>2</v>
      </c>
      <c r="C68" s="14">
        <v>3</v>
      </c>
      <c r="D68" s="14">
        <v>2</v>
      </c>
      <c r="E68" s="14">
        <v>4</v>
      </c>
      <c r="F68" s="14">
        <v>2</v>
      </c>
      <c r="G68" s="14">
        <v>3</v>
      </c>
      <c r="H68" s="14">
        <v>4</v>
      </c>
      <c r="I68" s="14">
        <v>4</v>
      </c>
      <c r="J68" s="14">
        <v>2</v>
      </c>
      <c r="K68" s="14">
        <v>2</v>
      </c>
      <c r="L68" s="14">
        <v>3</v>
      </c>
      <c r="M68" s="14">
        <v>2</v>
      </c>
      <c r="N68" s="14">
        <v>2</v>
      </c>
      <c r="O68" s="14">
        <v>3</v>
      </c>
      <c r="P68" s="14">
        <v>2</v>
      </c>
      <c r="Q68" s="14">
        <v>2</v>
      </c>
      <c r="R68" s="14">
        <v>4</v>
      </c>
      <c r="S68" s="14">
        <v>2</v>
      </c>
      <c r="T68" s="14">
        <v>3</v>
      </c>
      <c r="U68" s="14">
        <v>4</v>
      </c>
      <c r="V68" s="14">
        <v>2</v>
      </c>
      <c r="W68" s="14">
        <v>3</v>
      </c>
      <c r="X68" s="14">
        <v>4</v>
      </c>
      <c r="Y68" s="66">
        <v>2</v>
      </c>
    </row>
    <row r="69" spans="2:25">
      <c r="B69" s="12">
        <v>2</v>
      </c>
      <c r="C69" s="14">
        <v>3</v>
      </c>
      <c r="D69" s="14">
        <v>3</v>
      </c>
      <c r="E69" s="14">
        <v>4</v>
      </c>
      <c r="F69" s="14">
        <v>2</v>
      </c>
      <c r="G69" s="14">
        <v>3</v>
      </c>
      <c r="H69" s="14">
        <v>4</v>
      </c>
      <c r="I69" s="14">
        <v>4</v>
      </c>
      <c r="J69" s="14">
        <v>2</v>
      </c>
      <c r="K69" s="14">
        <v>2</v>
      </c>
      <c r="L69" s="14">
        <v>3</v>
      </c>
      <c r="M69" s="14">
        <v>2</v>
      </c>
      <c r="N69" s="14">
        <v>2</v>
      </c>
      <c r="O69" s="14">
        <v>2</v>
      </c>
      <c r="P69" s="14">
        <v>2</v>
      </c>
      <c r="Q69" s="14">
        <v>2</v>
      </c>
      <c r="R69" s="14">
        <v>4</v>
      </c>
      <c r="S69" s="14">
        <v>4</v>
      </c>
      <c r="T69" s="14">
        <v>4</v>
      </c>
      <c r="U69" s="14">
        <v>3</v>
      </c>
      <c r="V69" s="14">
        <v>3</v>
      </c>
      <c r="W69" s="14">
        <v>3</v>
      </c>
      <c r="X69" s="14">
        <v>4</v>
      </c>
      <c r="Y69" s="66">
        <v>3</v>
      </c>
    </row>
    <row r="70" spans="2:25">
      <c r="B70" s="12">
        <v>2</v>
      </c>
      <c r="C70" s="14">
        <v>2</v>
      </c>
      <c r="D70" s="14">
        <v>2</v>
      </c>
      <c r="E70" s="14">
        <v>1</v>
      </c>
      <c r="F70" s="14">
        <v>1</v>
      </c>
      <c r="G70" s="14">
        <v>1</v>
      </c>
      <c r="H70" s="14">
        <v>1</v>
      </c>
      <c r="I70" s="14">
        <v>1</v>
      </c>
      <c r="J70" s="14">
        <v>1</v>
      </c>
      <c r="K70" s="14">
        <v>2</v>
      </c>
      <c r="L70" s="14">
        <v>1</v>
      </c>
      <c r="M70" s="14">
        <v>1</v>
      </c>
      <c r="N70" s="14">
        <v>1</v>
      </c>
      <c r="O70" s="14">
        <v>1</v>
      </c>
      <c r="P70" s="14">
        <v>1</v>
      </c>
      <c r="Q70" s="14">
        <v>1</v>
      </c>
      <c r="R70" s="14">
        <v>1</v>
      </c>
      <c r="S70" s="14">
        <v>1</v>
      </c>
      <c r="T70" s="14">
        <v>2</v>
      </c>
      <c r="U70" s="14">
        <v>2</v>
      </c>
      <c r="V70" s="14">
        <v>2</v>
      </c>
      <c r="W70" s="14">
        <v>3</v>
      </c>
      <c r="X70" s="14">
        <v>2</v>
      </c>
      <c r="Y70" s="66">
        <v>1</v>
      </c>
    </row>
    <row r="71" spans="2:25">
      <c r="B71" s="12">
        <v>3</v>
      </c>
      <c r="C71" s="14">
        <v>5</v>
      </c>
      <c r="D71" s="14">
        <v>5</v>
      </c>
      <c r="E71" s="14">
        <v>1</v>
      </c>
      <c r="F71" s="14">
        <v>4</v>
      </c>
      <c r="G71" s="14">
        <v>1</v>
      </c>
      <c r="H71" s="14">
        <v>4</v>
      </c>
      <c r="I71" s="14">
        <v>5</v>
      </c>
      <c r="J71" s="14">
        <v>1</v>
      </c>
      <c r="K71" s="14">
        <v>4</v>
      </c>
      <c r="L71" s="14">
        <v>4</v>
      </c>
      <c r="M71" s="14">
        <v>2</v>
      </c>
      <c r="N71" s="14">
        <v>5</v>
      </c>
      <c r="O71" s="14">
        <v>5</v>
      </c>
      <c r="P71" s="14">
        <v>4</v>
      </c>
      <c r="Q71" s="14">
        <v>2</v>
      </c>
      <c r="R71" s="14">
        <v>4</v>
      </c>
      <c r="S71" s="14">
        <v>4</v>
      </c>
      <c r="T71" s="14">
        <v>5</v>
      </c>
      <c r="U71" s="14">
        <v>5</v>
      </c>
      <c r="V71" s="14">
        <v>2</v>
      </c>
      <c r="W71" s="14">
        <v>4</v>
      </c>
      <c r="X71" s="14">
        <v>4</v>
      </c>
      <c r="Y71" s="66">
        <v>4</v>
      </c>
    </row>
    <row r="72" spans="2:25">
      <c r="B72" s="12">
        <v>2</v>
      </c>
      <c r="C72" s="14">
        <v>3</v>
      </c>
      <c r="D72" s="14">
        <v>2</v>
      </c>
      <c r="E72" s="14">
        <v>1</v>
      </c>
      <c r="F72" s="14">
        <v>4</v>
      </c>
      <c r="G72" s="14">
        <v>2</v>
      </c>
      <c r="H72" s="14">
        <v>3</v>
      </c>
      <c r="I72" s="14">
        <v>1</v>
      </c>
      <c r="J72" s="14">
        <v>2</v>
      </c>
      <c r="K72" s="14">
        <v>5</v>
      </c>
      <c r="L72" s="14">
        <v>2</v>
      </c>
      <c r="M72" s="14">
        <v>4</v>
      </c>
      <c r="N72" s="14">
        <v>1</v>
      </c>
      <c r="O72" s="14">
        <v>5</v>
      </c>
      <c r="P72" s="14">
        <v>2</v>
      </c>
      <c r="Q72" s="14">
        <v>1</v>
      </c>
      <c r="R72" s="14">
        <v>4</v>
      </c>
      <c r="S72" s="14">
        <v>4</v>
      </c>
      <c r="T72" s="14">
        <v>4</v>
      </c>
      <c r="U72" s="14">
        <v>3</v>
      </c>
      <c r="V72" s="14">
        <v>4</v>
      </c>
      <c r="W72" s="14">
        <v>4</v>
      </c>
      <c r="X72" s="14">
        <v>4</v>
      </c>
      <c r="Y72" s="66">
        <v>2</v>
      </c>
    </row>
    <row r="73" spans="2:25">
      <c r="B73" s="12">
        <v>3</v>
      </c>
      <c r="C73" s="14">
        <v>2</v>
      </c>
      <c r="D73" s="14">
        <v>4</v>
      </c>
      <c r="E73" s="14">
        <v>1</v>
      </c>
      <c r="F73" s="14">
        <v>4</v>
      </c>
      <c r="G73" s="14">
        <v>2</v>
      </c>
      <c r="H73" s="14">
        <v>3</v>
      </c>
      <c r="I73" s="14">
        <v>1</v>
      </c>
      <c r="J73" s="14">
        <v>2</v>
      </c>
      <c r="K73" s="14">
        <v>5</v>
      </c>
      <c r="L73" s="14">
        <v>2</v>
      </c>
      <c r="M73" s="14">
        <v>4</v>
      </c>
      <c r="N73" s="14">
        <v>5</v>
      </c>
      <c r="O73" s="14">
        <v>5</v>
      </c>
      <c r="P73" s="14">
        <v>2</v>
      </c>
      <c r="Q73" s="14">
        <v>3</v>
      </c>
      <c r="R73" s="14">
        <v>2</v>
      </c>
      <c r="S73" s="14">
        <v>4</v>
      </c>
      <c r="T73" s="14">
        <v>4</v>
      </c>
      <c r="U73" s="14">
        <v>5</v>
      </c>
      <c r="V73" s="14">
        <v>2</v>
      </c>
      <c r="W73" s="14">
        <v>2</v>
      </c>
      <c r="X73" s="14">
        <v>4</v>
      </c>
      <c r="Y73" s="66">
        <v>2</v>
      </c>
    </row>
    <row r="74" spans="2:25" ht="13.5" thickBot="1">
      <c r="B74" s="67">
        <v>3</v>
      </c>
      <c r="C74" s="68">
        <v>2</v>
      </c>
      <c r="D74" s="68">
        <v>4</v>
      </c>
      <c r="E74" s="68">
        <v>1</v>
      </c>
      <c r="F74" s="68">
        <v>4</v>
      </c>
      <c r="G74" s="68">
        <v>2</v>
      </c>
      <c r="H74" s="68">
        <v>3</v>
      </c>
      <c r="I74" s="68">
        <v>1</v>
      </c>
      <c r="J74" s="68">
        <v>2</v>
      </c>
      <c r="K74" s="68">
        <v>5</v>
      </c>
      <c r="L74" s="68">
        <v>2</v>
      </c>
      <c r="M74" s="68">
        <v>4</v>
      </c>
      <c r="N74" s="68">
        <v>5</v>
      </c>
      <c r="O74" s="68">
        <v>5</v>
      </c>
      <c r="P74" s="68">
        <v>2</v>
      </c>
      <c r="Q74" s="68">
        <v>3</v>
      </c>
      <c r="R74" s="68">
        <v>2</v>
      </c>
      <c r="S74" s="68">
        <v>4</v>
      </c>
      <c r="T74" s="68">
        <v>4</v>
      </c>
      <c r="U74" s="68">
        <v>5</v>
      </c>
      <c r="V74" s="68">
        <v>2</v>
      </c>
      <c r="W74" s="68">
        <v>2</v>
      </c>
      <c r="X74" s="68">
        <v>4</v>
      </c>
      <c r="Y74" s="69">
        <v>2</v>
      </c>
    </row>
    <row r="76" spans="2:25" ht="13.5" thickBot="1"/>
    <row r="77" spans="2:25">
      <c r="B77" s="71" t="s">
        <v>168</v>
      </c>
      <c r="C77" s="72" t="s">
        <v>166</v>
      </c>
      <c r="D77" s="72" t="s">
        <v>167</v>
      </c>
      <c r="E77" s="72" t="s">
        <v>169</v>
      </c>
      <c r="F77" s="72" t="s">
        <v>170</v>
      </c>
      <c r="G77" s="72" t="s">
        <v>171</v>
      </c>
      <c r="H77" s="72" t="s">
        <v>172</v>
      </c>
      <c r="I77" s="72" t="s">
        <v>173</v>
      </c>
      <c r="J77" s="72" t="s">
        <v>174</v>
      </c>
      <c r="K77" s="72" t="s">
        <v>175</v>
      </c>
      <c r="L77" s="72" t="s">
        <v>176</v>
      </c>
      <c r="M77" s="72" t="s">
        <v>177</v>
      </c>
      <c r="N77" s="73" t="s">
        <v>178</v>
      </c>
      <c r="P77" t="s">
        <v>168</v>
      </c>
    </row>
    <row r="78" spans="2:25">
      <c r="B78" s="12">
        <v>2</v>
      </c>
      <c r="C78" s="14">
        <v>2</v>
      </c>
      <c r="D78" s="14">
        <v>3</v>
      </c>
      <c r="E78" s="14">
        <v>3</v>
      </c>
      <c r="F78" s="14">
        <v>4</v>
      </c>
      <c r="G78" s="14">
        <v>4</v>
      </c>
      <c r="H78" s="14">
        <v>4</v>
      </c>
      <c r="I78" s="14">
        <v>4</v>
      </c>
      <c r="J78" s="14">
        <v>4</v>
      </c>
      <c r="K78" s="14">
        <v>4</v>
      </c>
      <c r="L78" s="14">
        <v>4</v>
      </c>
      <c r="M78" s="14">
        <v>4</v>
      </c>
      <c r="N78" s="66">
        <v>4</v>
      </c>
      <c r="P78" t="s">
        <v>166</v>
      </c>
    </row>
    <row r="79" spans="2:25">
      <c r="B79" s="12">
        <v>4</v>
      </c>
      <c r="C79" s="14">
        <v>4</v>
      </c>
      <c r="D79" s="14">
        <v>4</v>
      </c>
      <c r="E79" s="14">
        <v>3</v>
      </c>
      <c r="F79" s="14">
        <v>3</v>
      </c>
      <c r="G79" s="14">
        <v>3</v>
      </c>
      <c r="H79" s="14">
        <v>3</v>
      </c>
      <c r="I79" s="14">
        <v>4</v>
      </c>
      <c r="J79" s="14">
        <v>4</v>
      </c>
      <c r="K79" s="14">
        <v>4</v>
      </c>
      <c r="L79" s="14">
        <v>4</v>
      </c>
      <c r="M79" s="14">
        <v>4</v>
      </c>
      <c r="N79" s="66">
        <v>4</v>
      </c>
      <c r="P79" t="s">
        <v>167</v>
      </c>
    </row>
    <row r="80" spans="2:25">
      <c r="B80" s="12">
        <v>1</v>
      </c>
      <c r="C80" s="14">
        <v>1</v>
      </c>
      <c r="D80" s="14">
        <v>1</v>
      </c>
      <c r="E80" s="14">
        <v>1</v>
      </c>
      <c r="F80" s="14">
        <v>1</v>
      </c>
      <c r="G80" s="14">
        <v>1</v>
      </c>
      <c r="H80" s="14">
        <v>1</v>
      </c>
      <c r="I80" s="14">
        <v>1</v>
      </c>
      <c r="J80" s="14">
        <v>1</v>
      </c>
      <c r="K80" s="14">
        <v>1</v>
      </c>
      <c r="L80" s="14">
        <v>1</v>
      </c>
      <c r="M80" s="14">
        <v>1</v>
      </c>
      <c r="N80" s="66">
        <v>1</v>
      </c>
      <c r="P80" t="s">
        <v>169</v>
      </c>
    </row>
    <row r="81" spans="2:16">
      <c r="B81" s="12">
        <v>2</v>
      </c>
      <c r="C81" s="14">
        <v>1</v>
      </c>
      <c r="D81" s="14">
        <v>4</v>
      </c>
      <c r="E81" s="14">
        <v>2</v>
      </c>
      <c r="F81" s="14">
        <v>2</v>
      </c>
      <c r="G81" s="14">
        <v>3</v>
      </c>
      <c r="H81" s="14">
        <v>3</v>
      </c>
      <c r="I81" s="14">
        <v>4</v>
      </c>
      <c r="J81" s="14">
        <v>3</v>
      </c>
      <c r="K81" s="14">
        <v>2</v>
      </c>
      <c r="L81" s="14">
        <v>2</v>
      </c>
      <c r="M81" s="14">
        <v>3</v>
      </c>
      <c r="N81" s="66">
        <v>3</v>
      </c>
      <c r="P81" t="s">
        <v>170</v>
      </c>
    </row>
    <row r="82" spans="2:16">
      <c r="B82" s="12">
        <v>3</v>
      </c>
      <c r="C82" s="14">
        <v>4</v>
      </c>
      <c r="D82" s="14">
        <v>5</v>
      </c>
      <c r="E82" s="14">
        <v>5</v>
      </c>
      <c r="F82" s="14">
        <v>4</v>
      </c>
      <c r="G82" s="14">
        <v>4</v>
      </c>
      <c r="H82" s="14">
        <v>5</v>
      </c>
      <c r="I82" s="14">
        <v>5</v>
      </c>
      <c r="J82" s="14">
        <v>4</v>
      </c>
      <c r="K82" s="14">
        <v>1</v>
      </c>
      <c r="L82" s="14">
        <v>4</v>
      </c>
      <c r="M82" s="14">
        <v>5</v>
      </c>
      <c r="N82" s="66">
        <v>5</v>
      </c>
      <c r="P82" t="s">
        <v>171</v>
      </c>
    </row>
    <row r="83" spans="2:16">
      <c r="B83" s="12">
        <v>2</v>
      </c>
      <c r="C83" s="14">
        <v>2</v>
      </c>
      <c r="D83" s="14">
        <v>4</v>
      </c>
      <c r="E83" s="14">
        <v>4</v>
      </c>
      <c r="F83" s="14">
        <v>5</v>
      </c>
      <c r="G83" s="14">
        <v>2</v>
      </c>
      <c r="H83" s="14">
        <v>3</v>
      </c>
      <c r="I83" s="14">
        <v>4</v>
      </c>
      <c r="J83" s="14">
        <v>3</v>
      </c>
      <c r="K83" s="14">
        <v>2</v>
      </c>
      <c r="L83" s="14">
        <v>2</v>
      </c>
      <c r="M83" s="14">
        <v>4</v>
      </c>
      <c r="N83" s="66">
        <v>2</v>
      </c>
      <c r="P83" t="s">
        <v>172</v>
      </c>
    </row>
    <row r="84" spans="2:16">
      <c r="B84" s="12">
        <v>4</v>
      </c>
      <c r="C84" s="14">
        <v>2</v>
      </c>
      <c r="D84" s="14">
        <v>4</v>
      </c>
      <c r="E84" s="14">
        <v>2</v>
      </c>
      <c r="F84" s="14">
        <v>2</v>
      </c>
      <c r="G84" s="14">
        <v>4</v>
      </c>
      <c r="H84" s="14">
        <v>2</v>
      </c>
      <c r="I84" s="14">
        <v>3</v>
      </c>
      <c r="J84" s="14">
        <v>1</v>
      </c>
      <c r="K84" s="14">
        <v>1</v>
      </c>
      <c r="L84" s="14">
        <v>1</v>
      </c>
      <c r="M84" s="14">
        <v>4</v>
      </c>
      <c r="N84" s="66">
        <v>2</v>
      </c>
      <c r="P84" t="s">
        <v>173</v>
      </c>
    </row>
    <row r="85" spans="2:16">
      <c r="B85" s="12">
        <v>3</v>
      </c>
      <c r="C85" s="14">
        <v>3</v>
      </c>
      <c r="D85" s="14">
        <v>4</v>
      </c>
      <c r="E85" s="14">
        <v>2</v>
      </c>
      <c r="F85" s="14">
        <v>1</v>
      </c>
      <c r="G85" s="14">
        <v>1</v>
      </c>
      <c r="H85" s="14">
        <v>3</v>
      </c>
      <c r="I85" s="14">
        <v>2</v>
      </c>
      <c r="J85" s="14">
        <v>2</v>
      </c>
      <c r="K85" s="14">
        <v>2</v>
      </c>
      <c r="L85" s="14">
        <v>2</v>
      </c>
      <c r="M85" s="14">
        <v>3</v>
      </c>
      <c r="N85" s="66">
        <v>3</v>
      </c>
      <c r="P85" t="s">
        <v>174</v>
      </c>
    </row>
    <row r="86" spans="2:16">
      <c r="B86" s="12">
        <v>2</v>
      </c>
      <c r="C86" s="14">
        <v>1</v>
      </c>
      <c r="D86" s="14">
        <v>5</v>
      </c>
      <c r="E86" s="14">
        <v>3</v>
      </c>
      <c r="F86" s="14">
        <v>3</v>
      </c>
      <c r="G86" s="14">
        <v>1</v>
      </c>
      <c r="H86" s="14">
        <v>5</v>
      </c>
      <c r="I86" s="14">
        <v>3</v>
      </c>
      <c r="J86" s="14">
        <v>2</v>
      </c>
      <c r="K86" s="14">
        <v>1</v>
      </c>
      <c r="L86" s="14">
        <v>3</v>
      </c>
      <c r="M86" s="14">
        <v>5</v>
      </c>
      <c r="N86" s="66">
        <v>5</v>
      </c>
      <c r="P86" t="s">
        <v>175</v>
      </c>
    </row>
    <row r="87" spans="2:16">
      <c r="B87" s="12">
        <v>3</v>
      </c>
      <c r="C87" s="14">
        <v>4</v>
      </c>
      <c r="D87" s="14">
        <v>5</v>
      </c>
      <c r="E87" s="14">
        <v>2</v>
      </c>
      <c r="F87" s="14">
        <v>3</v>
      </c>
      <c r="G87" s="14">
        <v>3</v>
      </c>
      <c r="H87" s="14">
        <v>3</v>
      </c>
      <c r="I87" s="14">
        <v>3</v>
      </c>
      <c r="J87" s="14">
        <v>2</v>
      </c>
      <c r="K87" s="14">
        <v>2</v>
      </c>
      <c r="L87" s="14">
        <v>3</v>
      </c>
      <c r="M87" s="14">
        <v>3</v>
      </c>
      <c r="N87" s="66">
        <v>3</v>
      </c>
      <c r="P87" t="s">
        <v>176</v>
      </c>
    </row>
    <row r="88" spans="2:16">
      <c r="B88" s="12">
        <v>4</v>
      </c>
      <c r="C88" s="14">
        <v>4</v>
      </c>
      <c r="D88" s="14">
        <v>5</v>
      </c>
      <c r="E88" s="14">
        <v>5</v>
      </c>
      <c r="F88" s="14">
        <v>2</v>
      </c>
      <c r="G88" s="14">
        <v>3</v>
      </c>
      <c r="H88" s="14">
        <v>4</v>
      </c>
      <c r="I88" s="14">
        <v>4</v>
      </c>
      <c r="J88" s="14">
        <v>3</v>
      </c>
      <c r="K88" s="14">
        <v>4</v>
      </c>
      <c r="L88" s="14">
        <v>4</v>
      </c>
      <c r="M88" s="14">
        <v>4</v>
      </c>
      <c r="N88" s="66">
        <v>4</v>
      </c>
      <c r="P88" t="s">
        <v>177</v>
      </c>
    </row>
    <row r="89" spans="2:16">
      <c r="B89" s="12">
        <v>2</v>
      </c>
      <c r="C89" s="14">
        <v>2</v>
      </c>
      <c r="D89" s="14">
        <v>4</v>
      </c>
      <c r="E89" s="14">
        <v>4</v>
      </c>
      <c r="F89" s="14">
        <v>2</v>
      </c>
      <c r="G89" s="14">
        <v>4</v>
      </c>
      <c r="H89" s="14">
        <v>2</v>
      </c>
      <c r="I89" s="14">
        <v>4</v>
      </c>
      <c r="J89" s="14">
        <v>3</v>
      </c>
      <c r="K89" s="14">
        <v>2</v>
      </c>
      <c r="L89" s="14">
        <v>2</v>
      </c>
      <c r="M89" s="14">
        <v>4</v>
      </c>
      <c r="N89" s="66">
        <v>2</v>
      </c>
      <c r="P89" t="s">
        <v>178</v>
      </c>
    </row>
    <row r="90" spans="2:16">
      <c r="B90" s="12">
        <v>4</v>
      </c>
      <c r="C90" s="14">
        <v>2</v>
      </c>
      <c r="D90" s="14">
        <v>5</v>
      </c>
      <c r="E90" s="14">
        <v>4</v>
      </c>
      <c r="F90" s="14">
        <v>2</v>
      </c>
      <c r="G90" s="14">
        <v>4</v>
      </c>
      <c r="H90" s="14">
        <v>4</v>
      </c>
      <c r="I90" s="14">
        <v>4</v>
      </c>
      <c r="J90" s="14">
        <v>2</v>
      </c>
      <c r="K90" s="14">
        <v>4</v>
      </c>
      <c r="L90" s="14">
        <v>4</v>
      </c>
      <c r="M90" s="14">
        <v>4</v>
      </c>
      <c r="N90" s="66">
        <v>2</v>
      </c>
    </row>
    <row r="91" spans="2:16">
      <c r="B91" s="12">
        <v>4</v>
      </c>
      <c r="C91" s="14">
        <v>2</v>
      </c>
      <c r="D91" s="14">
        <v>4</v>
      </c>
      <c r="E91" s="14">
        <v>2</v>
      </c>
      <c r="F91" s="14">
        <v>4</v>
      </c>
      <c r="G91" s="14">
        <v>2</v>
      </c>
      <c r="H91" s="14">
        <v>2</v>
      </c>
      <c r="I91" s="14">
        <v>2</v>
      </c>
      <c r="J91" s="14">
        <v>3</v>
      </c>
      <c r="K91" s="14">
        <v>2</v>
      </c>
      <c r="L91" s="14">
        <v>1</v>
      </c>
      <c r="M91" s="14">
        <v>2</v>
      </c>
      <c r="N91" s="66">
        <v>4</v>
      </c>
    </row>
    <row r="92" spans="2:16">
      <c r="B92" s="12">
        <v>4</v>
      </c>
      <c r="C92" s="14">
        <v>2</v>
      </c>
      <c r="D92" s="14">
        <v>5</v>
      </c>
      <c r="E92" s="14">
        <v>4</v>
      </c>
      <c r="F92" s="14">
        <v>2</v>
      </c>
      <c r="G92" s="14">
        <v>4</v>
      </c>
      <c r="H92" s="14">
        <v>4</v>
      </c>
      <c r="I92" s="14">
        <v>4</v>
      </c>
      <c r="J92" s="14">
        <v>2</v>
      </c>
      <c r="K92" s="14">
        <v>4</v>
      </c>
      <c r="L92" s="14">
        <v>4</v>
      </c>
      <c r="M92" s="14">
        <v>4</v>
      </c>
      <c r="N92" s="66">
        <v>4</v>
      </c>
    </row>
    <row r="93" spans="2:16">
      <c r="B93" s="12">
        <v>4</v>
      </c>
      <c r="C93" s="14">
        <v>4</v>
      </c>
      <c r="D93" s="14">
        <v>5</v>
      </c>
      <c r="E93" s="14">
        <v>4</v>
      </c>
      <c r="F93" s="14">
        <v>4</v>
      </c>
      <c r="G93" s="14">
        <v>4</v>
      </c>
      <c r="H93" s="14">
        <v>3</v>
      </c>
      <c r="I93" s="14">
        <v>4</v>
      </c>
      <c r="J93" s="14">
        <v>5</v>
      </c>
      <c r="K93" s="14">
        <v>4</v>
      </c>
      <c r="L93" s="14">
        <v>4</v>
      </c>
      <c r="M93" s="14">
        <v>5</v>
      </c>
      <c r="N93" s="66">
        <v>5</v>
      </c>
    </row>
    <row r="94" spans="2:16">
      <c r="B94" s="12">
        <v>4</v>
      </c>
      <c r="C94" s="14">
        <v>1</v>
      </c>
      <c r="D94" s="14">
        <v>5</v>
      </c>
      <c r="E94" s="14">
        <v>2</v>
      </c>
      <c r="F94" s="14">
        <v>1</v>
      </c>
      <c r="G94" s="14">
        <v>2</v>
      </c>
      <c r="H94" s="14">
        <v>3</v>
      </c>
      <c r="I94" s="14">
        <v>3</v>
      </c>
      <c r="J94" s="14">
        <v>2</v>
      </c>
      <c r="K94" s="14">
        <v>1</v>
      </c>
      <c r="L94" s="14">
        <v>1</v>
      </c>
      <c r="M94" s="14">
        <v>4</v>
      </c>
      <c r="N94" s="66">
        <v>1</v>
      </c>
    </row>
    <row r="95" spans="2:16">
      <c r="B95" s="12">
        <v>2</v>
      </c>
      <c r="C95" s="14">
        <v>2</v>
      </c>
      <c r="D95" s="14">
        <v>4</v>
      </c>
      <c r="E95" s="14">
        <v>2</v>
      </c>
      <c r="F95" s="14">
        <v>2</v>
      </c>
      <c r="G95" s="14">
        <v>2</v>
      </c>
      <c r="H95" s="14">
        <v>2</v>
      </c>
      <c r="I95" s="14">
        <v>2</v>
      </c>
      <c r="J95" s="14">
        <v>2</v>
      </c>
      <c r="K95" s="14">
        <v>2</v>
      </c>
      <c r="L95" s="14">
        <v>2</v>
      </c>
      <c r="M95" s="14">
        <v>2</v>
      </c>
      <c r="N95" s="66">
        <v>2</v>
      </c>
    </row>
    <row r="96" spans="2:16">
      <c r="B96" s="12">
        <v>4</v>
      </c>
      <c r="C96" s="14">
        <v>2</v>
      </c>
      <c r="D96" s="14">
        <v>4</v>
      </c>
      <c r="E96" s="14">
        <v>3</v>
      </c>
      <c r="F96" s="14">
        <v>2</v>
      </c>
      <c r="G96" s="14">
        <v>3</v>
      </c>
      <c r="H96" s="14">
        <v>4</v>
      </c>
      <c r="I96" s="14">
        <v>3</v>
      </c>
      <c r="J96" s="14">
        <v>3</v>
      </c>
      <c r="K96" s="14">
        <v>1</v>
      </c>
      <c r="L96" s="14">
        <v>2</v>
      </c>
      <c r="M96" s="14">
        <v>3</v>
      </c>
      <c r="N96" s="66">
        <v>2</v>
      </c>
    </row>
    <row r="97" spans="2:14">
      <c r="B97" s="12">
        <v>4</v>
      </c>
      <c r="C97" s="14">
        <v>4</v>
      </c>
      <c r="D97" s="14">
        <v>5</v>
      </c>
      <c r="E97" s="14">
        <v>5</v>
      </c>
      <c r="F97" s="14">
        <v>4</v>
      </c>
      <c r="G97" s="14">
        <v>4</v>
      </c>
      <c r="H97" s="14">
        <v>5</v>
      </c>
      <c r="I97" s="14">
        <v>4</v>
      </c>
      <c r="J97" s="14">
        <v>3</v>
      </c>
      <c r="K97" s="14">
        <v>3</v>
      </c>
      <c r="L97" s="14">
        <v>4</v>
      </c>
      <c r="M97" s="14">
        <v>5</v>
      </c>
      <c r="N97" s="66">
        <v>5</v>
      </c>
    </row>
    <row r="98" spans="2:14">
      <c r="B98" s="12">
        <v>3</v>
      </c>
      <c r="C98" s="14">
        <v>2</v>
      </c>
      <c r="D98" s="14">
        <v>4</v>
      </c>
      <c r="E98" s="14">
        <v>2</v>
      </c>
      <c r="F98" s="14">
        <v>3</v>
      </c>
      <c r="G98" s="14">
        <v>2</v>
      </c>
      <c r="H98" s="14">
        <v>2</v>
      </c>
      <c r="I98" s="14">
        <v>2</v>
      </c>
      <c r="J98" s="14">
        <v>3</v>
      </c>
      <c r="K98" s="14">
        <v>4</v>
      </c>
      <c r="L98" s="14">
        <v>1</v>
      </c>
      <c r="M98" s="14">
        <v>4</v>
      </c>
      <c r="N98" s="66">
        <v>2</v>
      </c>
    </row>
    <row r="99" spans="2:14">
      <c r="B99" s="12">
        <v>3</v>
      </c>
      <c r="C99" s="14">
        <v>4</v>
      </c>
      <c r="D99" s="14">
        <v>4</v>
      </c>
      <c r="E99" s="14">
        <v>3</v>
      </c>
      <c r="F99" s="14">
        <v>3</v>
      </c>
      <c r="G99" s="14">
        <v>3</v>
      </c>
      <c r="H99" s="14">
        <v>4</v>
      </c>
      <c r="I99" s="14">
        <v>2</v>
      </c>
      <c r="J99" s="14">
        <v>2</v>
      </c>
      <c r="K99" s="14">
        <v>2</v>
      </c>
      <c r="L99" s="14">
        <v>2</v>
      </c>
      <c r="M99" s="14">
        <v>2</v>
      </c>
      <c r="N99" s="66">
        <v>2</v>
      </c>
    </row>
    <row r="100" spans="2:14">
      <c r="B100" s="12">
        <v>5</v>
      </c>
      <c r="C100" s="14">
        <v>3</v>
      </c>
      <c r="D100" s="14">
        <v>4</v>
      </c>
      <c r="E100" s="14">
        <v>4</v>
      </c>
      <c r="F100" s="14">
        <v>3</v>
      </c>
      <c r="G100" s="14">
        <v>2</v>
      </c>
      <c r="H100" s="14">
        <v>3</v>
      </c>
      <c r="I100" s="14">
        <v>3</v>
      </c>
      <c r="J100" s="14">
        <v>3</v>
      </c>
      <c r="K100" s="14">
        <v>3</v>
      </c>
      <c r="L100" s="14">
        <v>3</v>
      </c>
      <c r="M100" s="14">
        <v>4</v>
      </c>
      <c r="N100" s="66">
        <v>4</v>
      </c>
    </row>
    <row r="101" spans="2:14">
      <c r="B101" s="12">
        <v>3</v>
      </c>
      <c r="C101" s="14">
        <v>2</v>
      </c>
      <c r="D101" s="14">
        <v>4</v>
      </c>
      <c r="E101" s="14">
        <v>3</v>
      </c>
      <c r="F101" s="14">
        <v>2</v>
      </c>
      <c r="G101" s="14">
        <v>4</v>
      </c>
      <c r="H101" s="14">
        <v>4</v>
      </c>
      <c r="I101" s="14">
        <v>3</v>
      </c>
      <c r="J101" s="14">
        <v>4</v>
      </c>
      <c r="K101" s="14">
        <v>2</v>
      </c>
      <c r="L101" s="14">
        <v>2</v>
      </c>
      <c r="M101" s="14">
        <v>4</v>
      </c>
      <c r="N101" s="66">
        <v>3</v>
      </c>
    </row>
    <row r="102" spans="2:14">
      <c r="B102" s="12">
        <v>2</v>
      </c>
      <c r="C102" s="14">
        <v>4</v>
      </c>
      <c r="D102" s="14">
        <v>4</v>
      </c>
      <c r="E102" s="14">
        <v>4</v>
      </c>
      <c r="F102" s="14">
        <v>3</v>
      </c>
      <c r="G102" s="14">
        <v>2</v>
      </c>
      <c r="H102" s="14">
        <v>4</v>
      </c>
      <c r="I102" s="14">
        <v>4</v>
      </c>
      <c r="J102" s="14">
        <v>1</v>
      </c>
      <c r="K102" s="14">
        <v>2</v>
      </c>
      <c r="L102" s="14">
        <v>4</v>
      </c>
      <c r="M102" s="14">
        <v>4</v>
      </c>
      <c r="N102" s="66">
        <v>4</v>
      </c>
    </row>
    <row r="103" spans="2:14">
      <c r="B103" s="12">
        <v>4</v>
      </c>
      <c r="C103" s="14">
        <v>4</v>
      </c>
      <c r="D103" s="14">
        <v>4</v>
      </c>
      <c r="E103" s="14">
        <v>4</v>
      </c>
      <c r="F103" s="14">
        <v>2</v>
      </c>
      <c r="G103" s="14">
        <v>3</v>
      </c>
      <c r="H103" s="14">
        <v>3</v>
      </c>
      <c r="I103" s="14">
        <v>2</v>
      </c>
      <c r="J103" s="14">
        <v>1</v>
      </c>
      <c r="K103" s="14">
        <v>1</v>
      </c>
      <c r="L103" s="14">
        <v>2</v>
      </c>
      <c r="M103" s="14">
        <v>3</v>
      </c>
      <c r="N103" s="66">
        <v>4</v>
      </c>
    </row>
    <row r="104" spans="2:14">
      <c r="B104" s="12">
        <v>1</v>
      </c>
      <c r="C104" s="14">
        <v>1</v>
      </c>
      <c r="D104" s="14">
        <v>1</v>
      </c>
      <c r="E104" s="14">
        <v>1</v>
      </c>
      <c r="F104" s="14">
        <v>1</v>
      </c>
      <c r="G104" s="14">
        <v>1</v>
      </c>
      <c r="H104" s="14">
        <v>2</v>
      </c>
      <c r="I104" s="14">
        <v>1</v>
      </c>
      <c r="J104" s="14">
        <v>1</v>
      </c>
      <c r="K104" s="14">
        <v>1</v>
      </c>
      <c r="L104" s="14">
        <v>1</v>
      </c>
      <c r="M104" s="14">
        <v>1</v>
      </c>
      <c r="N104" s="66">
        <v>1</v>
      </c>
    </row>
    <row r="105" spans="2:14">
      <c r="B105" s="12">
        <v>4</v>
      </c>
      <c r="C105" s="14">
        <v>4</v>
      </c>
      <c r="D105" s="14">
        <v>5</v>
      </c>
      <c r="E105" s="14">
        <v>3</v>
      </c>
      <c r="F105" s="14">
        <v>2</v>
      </c>
      <c r="G105" s="14">
        <v>2</v>
      </c>
      <c r="H105" s="14">
        <v>4</v>
      </c>
      <c r="I105" s="14">
        <v>4</v>
      </c>
      <c r="J105" s="14">
        <v>4</v>
      </c>
      <c r="K105" s="14">
        <v>4</v>
      </c>
      <c r="L105" s="14">
        <v>3</v>
      </c>
      <c r="M105" s="14">
        <v>4</v>
      </c>
      <c r="N105" s="66">
        <v>2</v>
      </c>
    </row>
    <row r="106" spans="2:14">
      <c r="B106" s="12">
        <v>4</v>
      </c>
      <c r="C106" s="14">
        <v>4</v>
      </c>
      <c r="D106" s="14">
        <v>4</v>
      </c>
      <c r="E106" s="14">
        <v>4</v>
      </c>
      <c r="F106" s="14">
        <v>4</v>
      </c>
      <c r="G106" s="14">
        <v>4</v>
      </c>
      <c r="H106" s="14">
        <v>4</v>
      </c>
      <c r="I106" s="14">
        <v>4</v>
      </c>
      <c r="J106" s="14">
        <v>4</v>
      </c>
      <c r="K106" s="14">
        <v>4</v>
      </c>
      <c r="L106" s="14">
        <v>4</v>
      </c>
      <c r="M106" s="14">
        <v>4</v>
      </c>
      <c r="N106" s="66">
        <v>4</v>
      </c>
    </row>
    <row r="107" spans="2:14">
      <c r="B107" s="12">
        <v>2</v>
      </c>
      <c r="C107" s="14">
        <v>2</v>
      </c>
      <c r="D107" s="14">
        <v>3</v>
      </c>
      <c r="E107" s="14">
        <v>2</v>
      </c>
      <c r="F107" s="14">
        <v>4</v>
      </c>
      <c r="G107" s="14">
        <v>2</v>
      </c>
      <c r="H107" s="14">
        <v>2</v>
      </c>
      <c r="I107" s="14">
        <v>2</v>
      </c>
      <c r="J107" s="14">
        <v>1</v>
      </c>
      <c r="K107" s="14">
        <v>1</v>
      </c>
      <c r="L107" s="14">
        <v>2</v>
      </c>
      <c r="M107" s="14">
        <v>2</v>
      </c>
      <c r="N107" s="66">
        <v>1</v>
      </c>
    </row>
    <row r="108" spans="2:14">
      <c r="B108" s="12">
        <v>2</v>
      </c>
      <c r="C108" s="14">
        <v>1</v>
      </c>
      <c r="D108" s="14">
        <v>4</v>
      </c>
      <c r="E108" s="14">
        <v>1</v>
      </c>
      <c r="F108" s="14">
        <v>1</v>
      </c>
      <c r="G108" s="14">
        <v>1</v>
      </c>
      <c r="H108" s="14">
        <v>1</v>
      </c>
      <c r="I108" s="14">
        <v>1</v>
      </c>
      <c r="J108" s="14">
        <v>1</v>
      </c>
      <c r="K108" s="14">
        <v>1</v>
      </c>
      <c r="L108" s="14">
        <v>1</v>
      </c>
      <c r="M108" s="14">
        <v>1</v>
      </c>
      <c r="N108" s="66">
        <v>1</v>
      </c>
    </row>
    <row r="109" spans="2:14">
      <c r="B109" s="12">
        <v>4</v>
      </c>
      <c r="C109" s="14">
        <v>1</v>
      </c>
      <c r="D109" s="14">
        <v>4</v>
      </c>
      <c r="E109" s="14">
        <v>3</v>
      </c>
      <c r="F109" s="14">
        <v>2</v>
      </c>
      <c r="G109" s="14">
        <v>2</v>
      </c>
      <c r="H109" s="14">
        <v>2</v>
      </c>
      <c r="I109" s="14">
        <v>4</v>
      </c>
      <c r="J109" s="14">
        <v>1</v>
      </c>
      <c r="K109" s="14">
        <v>2</v>
      </c>
      <c r="L109" s="14">
        <v>2</v>
      </c>
      <c r="M109" s="14">
        <v>4</v>
      </c>
      <c r="N109" s="66">
        <v>1</v>
      </c>
    </row>
    <row r="110" spans="2:14">
      <c r="B110" s="12">
        <v>5</v>
      </c>
      <c r="C110" s="14">
        <v>4</v>
      </c>
      <c r="D110" s="14">
        <v>5</v>
      </c>
      <c r="E110" s="14">
        <v>5</v>
      </c>
      <c r="F110" s="14">
        <v>4</v>
      </c>
      <c r="G110" s="14">
        <v>4</v>
      </c>
      <c r="H110" s="14">
        <v>5</v>
      </c>
      <c r="I110" s="14">
        <v>5</v>
      </c>
      <c r="J110" s="14">
        <v>4</v>
      </c>
      <c r="K110" s="14">
        <v>4</v>
      </c>
      <c r="L110" s="14">
        <v>4</v>
      </c>
      <c r="M110" s="14">
        <v>5</v>
      </c>
      <c r="N110" s="66">
        <v>4</v>
      </c>
    </row>
    <row r="111" spans="2:14">
      <c r="B111" s="12">
        <v>5</v>
      </c>
      <c r="C111" s="14">
        <v>5</v>
      </c>
      <c r="D111" s="14">
        <v>5</v>
      </c>
      <c r="E111" s="14">
        <v>5</v>
      </c>
      <c r="F111" s="14">
        <v>4</v>
      </c>
      <c r="G111" s="14">
        <v>5</v>
      </c>
      <c r="H111" s="14">
        <v>4</v>
      </c>
      <c r="I111" s="14">
        <v>4</v>
      </c>
      <c r="J111" s="14">
        <v>5</v>
      </c>
      <c r="K111" s="14">
        <v>5</v>
      </c>
      <c r="L111" s="14">
        <v>4</v>
      </c>
      <c r="M111" s="14">
        <v>5</v>
      </c>
      <c r="N111" s="66">
        <v>4</v>
      </c>
    </row>
    <row r="112" spans="2:14">
      <c r="B112" s="12">
        <v>5</v>
      </c>
      <c r="C112" s="14">
        <v>4</v>
      </c>
      <c r="D112" s="14">
        <v>4</v>
      </c>
      <c r="E112" s="14">
        <v>3</v>
      </c>
      <c r="F112" s="14">
        <v>1</v>
      </c>
      <c r="G112" s="14">
        <v>2</v>
      </c>
      <c r="H112" s="14">
        <v>4</v>
      </c>
      <c r="I112" s="14">
        <v>4</v>
      </c>
      <c r="J112" s="14">
        <v>2</v>
      </c>
      <c r="K112" s="14">
        <v>2</v>
      </c>
      <c r="L112" s="14">
        <v>2</v>
      </c>
      <c r="M112" s="14">
        <v>5</v>
      </c>
      <c r="N112" s="66">
        <v>2</v>
      </c>
    </row>
    <row r="113" spans="2:14">
      <c r="B113" s="12">
        <v>1</v>
      </c>
      <c r="C113" s="14">
        <v>4</v>
      </c>
      <c r="D113" s="14">
        <v>4</v>
      </c>
      <c r="E113" s="14">
        <v>4</v>
      </c>
      <c r="F113" s="14">
        <v>2</v>
      </c>
      <c r="G113" s="14">
        <v>4</v>
      </c>
      <c r="H113" s="14">
        <v>4</v>
      </c>
      <c r="I113" s="14">
        <v>4</v>
      </c>
      <c r="J113" s="14">
        <v>2</v>
      </c>
      <c r="K113" s="14">
        <v>2</v>
      </c>
      <c r="L113" s="14">
        <v>2</v>
      </c>
      <c r="M113" s="14">
        <v>4</v>
      </c>
      <c r="N113" s="66">
        <v>3</v>
      </c>
    </row>
    <row r="114" spans="2:14">
      <c r="B114" s="12">
        <v>4</v>
      </c>
      <c r="C114" s="14">
        <v>4</v>
      </c>
      <c r="D114" s="14">
        <v>5</v>
      </c>
      <c r="E114" s="14">
        <v>4</v>
      </c>
      <c r="F114" s="14">
        <v>4</v>
      </c>
      <c r="G114" s="14">
        <v>4</v>
      </c>
      <c r="H114" s="14">
        <v>5</v>
      </c>
      <c r="I114" s="14">
        <v>5</v>
      </c>
      <c r="J114" s="14">
        <v>2</v>
      </c>
      <c r="K114" s="14">
        <v>3</v>
      </c>
      <c r="L114" s="14">
        <v>4</v>
      </c>
      <c r="M114" s="14">
        <v>5</v>
      </c>
      <c r="N114" s="66">
        <v>5</v>
      </c>
    </row>
    <row r="115" spans="2:14">
      <c r="B115" s="12">
        <v>4</v>
      </c>
      <c r="C115" s="14">
        <v>5</v>
      </c>
      <c r="D115" s="14">
        <v>5</v>
      </c>
      <c r="E115" s="14">
        <v>5</v>
      </c>
      <c r="F115" s="14">
        <v>3</v>
      </c>
      <c r="G115" s="14">
        <v>4</v>
      </c>
      <c r="H115" s="14">
        <v>4</v>
      </c>
      <c r="I115" s="14">
        <v>5</v>
      </c>
      <c r="J115" s="14">
        <v>3</v>
      </c>
      <c r="K115" s="14">
        <v>3</v>
      </c>
      <c r="L115" s="14">
        <v>2</v>
      </c>
      <c r="M115" s="14">
        <v>4</v>
      </c>
      <c r="N115" s="66">
        <v>3</v>
      </c>
    </row>
    <row r="116" spans="2:14">
      <c r="B116" s="12">
        <v>5</v>
      </c>
      <c r="C116" s="14">
        <v>4</v>
      </c>
      <c r="D116" s="14">
        <v>5</v>
      </c>
      <c r="E116" s="14">
        <v>4</v>
      </c>
      <c r="F116" s="14">
        <v>1</v>
      </c>
      <c r="G116" s="14">
        <v>4</v>
      </c>
      <c r="H116" s="14">
        <v>5</v>
      </c>
      <c r="I116" s="14">
        <v>4</v>
      </c>
      <c r="J116" s="14">
        <v>3</v>
      </c>
      <c r="K116" s="14">
        <v>3</v>
      </c>
      <c r="L116" s="14">
        <v>3</v>
      </c>
      <c r="M116" s="14">
        <v>4</v>
      </c>
      <c r="N116" s="66">
        <v>2</v>
      </c>
    </row>
    <row r="117" spans="2:14">
      <c r="B117" s="12">
        <v>2</v>
      </c>
      <c r="C117" s="14">
        <v>1</v>
      </c>
      <c r="D117" s="14">
        <v>5</v>
      </c>
      <c r="E117" s="14">
        <v>5</v>
      </c>
      <c r="F117" s="14">
        <v>5</v>
      </c>
      <c r="G117" s="14">
        <v>5</v>
      </c>
      <c r="H117" s="14">
        <v>4</v>
      </c>
      <c r="I117" s="14">
        <v>5</v>
      </c>
      <c r="J117" s="14">
        <v>4</v>
      </c>
      <c r="K117" s="14">
        <v>1</v>
      </c>
      <c r="L117" s="14">
        <v>1</v>
      </c>
      <c r="M117" s="14">
        <v>4</v>
      </c>
      <c r="N117" s="66">
        <v>5</v>
      </c>
    </row>
    <row r="118" spans="2:14">
      <c r="B118" s="12">
        <v>4</v>
      </c>
      <c r="C118" s="14">
        <v>2</v>
      </c>
      <c r="D118" s="14">
        <v>5</v>
      </c>
      <c r="E118" s="14">
        <v>4</v>
      </c>
      <c r="F118" s="14">
        <v>4</v>
      </c>
      <c r="G118" s="14">
        <v>4</v>
      </c>
      <c r="H118" s="14">
        <v>5</v>
      </c>
      <c r="I118" s="14">
        <v>4</v>
      </c>
      <c r="J118" s="14">
        <v>2</v>
      </c>
      <c r="K118" s="14">
        <v>2</v>
      </c>
      <c r="L118" s="14">
        <v>4</v>
      </c>
      <c r="M118" s="14">
        <v>4</v>
      </c>
      <c r="N118" s="66">
        <v>2</v>
      </c>
    </row>
    <row r="119" spans="2:14">
      <c r="B119" s="12">
        <v>1</v>
      </c>
      <c r="C119" s="14">
        <v>1</v>
      </c>
      <c r="D119" s="14">
        <v>4</v>
      </c>
      <c r="E119" s="14">
        <v>2</v>
      </c>
      <c r="F119" s="14">
        <v>2</v>
      </c>
      <c r="G119" s="14">
        <v>3</v>
      </c>
      <c r="H119" s="14">
        <v>2</v>
      </c>
      <c r="I119" s="14">
        <v>2</v>
      </c>
      <c r="J119" s="14">
        <v>1</v>
      </c>
      <c r="K119" s="14">
        <v>1</v>
      </c>
      <c r="L119" s="14">
        <v>3</v>
      </c>
      <c r="M119" s="14">
        <v>2</v>
      </c>
      <c r="N119" s="66">
        <v>3</v>
      </c>
    </row>
    <row r="120" spans="2:14">
      <c r="B120" s="12">
        <v>3</v>
      </c>
      <c r="C120" s="14">
        <v>3</v>
      </c>
      <c r="D120" s="14">
        <v>4</v>
      </c>
      <c r="E120" s="14">
        <v>3</v>
      </c>
      <c r="F120" s="14">
        <v>2</v>
      </c>
      <c r="G120" s="14">
        <v>3</v>
      </c>
      <c r="H120" s="14">
        <v>2</v>
      </c>
      <c r="I120" s="14">
        <v>2</v>
      </c>
      <c r="J120" s="14">
        <v>2</v>
      </c>
      <c r="K120" s="14">
        <v>2</v>
      </c>
      <c r="L120" s="14">
        <v>2</v>
      </c>
      <c r="M120" s="14">
        <v>3</v>
      </c>
      <c r="N120" s="66">
        <v>2</v>
      </c>
    </row>
    <row r="121" spans="2:14">
      <c r="B121" s="12">
        <v>2</v>
      </c>
      <c r="C121" s="14">
        <v>2</v>
      </c>
      <c r="D121" s="14">
        <v>2</v>
      </c>
      <c r="E121" s="14">
        <v>2</v>
      </c>
      <c r="F121" s="14">
        <v>1</v>
      </c>
      <c r="G121" s="14">
        <v>2</v>
      </c>
      <c r="H121" s="14">
        <v>2</v>
      </c>
      <c r="I121" s="14">
        <v>2</v>
      </c>
      <c r="J121" s="14">
        <v>2</v>
      </c>
      <c r="K121" s="14">
        <v>2</v>
      </c>
      <c r="L121" s="14">
        <v>2</v>
      </c>
      <c r="M121" s="14">
        <v>2</v>
      </c>
      <c r="N121" s="66">
        <v>2</v>
      </c>
    </row>
    <row r="122" spans="2:14">
      <c r="B122" s="12">
        <v>2</v>
      </c>
      <c r="C122" s="14">
        <v>5</v>
      </c>
      <c r="D122" s="14">
        <v>5</v>
      </c>
      <c r="E122" s="14">
        <v>2</v>
      </c>
      <c r="F122" s="14">
        <v>5</v>
      </c>
      <c r="G122" s="14">
        <v>1</v>
      </c>
      <c r="H122" s="14">
        <v>2</v>
      </c>
      <c r="I122" s="14">
        <v>4</v>
      </c>
      <c r="J122" s="14">
        <v>4</v>
      </c>
      <c r="K122" s="14">
        <v>4</v>
      </c>
      <c r="L122" s="14">
        <v>4</v>
      </c>
      <c r="M122" s="14">
        <v>4</v>
      </c>
      <c r="N122" s="66">
        <v>1</v>
      </c>
    </row>
    <row r="123" spans="2:14">
      <c r="B123" s="12">
        <v>1</v>
      </c>
      <c r="C123" s="14">
        <v>1</v>
      </c>
      <c r="D123" s="14">
        <v>5</v>
      </c>
      <c r="E123" s="14">
        <v>5</v>
      </c>
      <c r="F123" s="14">
        <v>2</v>
      </c>
      <c r="G123" s="14">
        <v>3</v>
      </c>
      <c r="H123" s="14">
        <v>5</v>
      </c>
      <c r="I123" s="14">
        <v>4</v>
      </c>
      <c r="J123" s="14">
        <v>2</v>
      </c>
      <c r="K123" s="14">
        <v>2</v>
      </c>
      <c r="L123" s="14">
        <v>2</v>
      </c>
      <c r="M123" s="14">
        <v>4</v>
      </c>
      <c r="N123" s="66">
        <v>5</v>
      </c>
    </row>
    <row r="124" spans="2:14">
      <c r="B124" s="12">
        <v>3</v>
      </c>
      <c r="C124" s="14">
        <v>3</v>
      </c>
      <c r="D124" s="14">
        <v>5</v>
      </c>
      <c r="E124" s="14">
        <v>5</v>
      </c>
      <c r="F124" s="14">
        <v>5</v>
      </c>
      <c r="G124" s="14">
        <v>5</v>
      </c>
      <c r="H124" s="14">
        <v>4</v>
      </c>
      <c r="I124" s="14">
        <v>5</v>
      </c>
      <c r="J124" s="14">
        <v>3</v>
      </c>
      <c r="K124" s="14">
        <v>3</v>
      </c>
      <c r="L124" s="14">
        <v>3</v>
      </c>
      <c r="M124" s="14">
        <v>3</v>
      </c>
      <c r="N124" s="66">
        <v>4</v>
      </c>
    </row>
    <row r="125" spans="2:14">
      <c r="B125" s="12">
        <v>4</v>
      </c>
      <c r="C125" s="14">
        <v>2</v>
      </c>
      <c r="D125" s="14">
        <v>4</v>
      </c>
      <c r="E125" s="14">
        <v>4</v>
      </c>
      <c r="F125" s="14">
        <v>2</v>
      </c>
      <c r="G125" s="14">
        <v>3</v>
      </c>
      <c r="H125" s="14">
        <v>3</v>
      </c>
      <c r="I125" s="14">
        <v>3</v>
      </c>
      <c r="J125" s="14">
        <v>3</v>
      </c>
      <c r="K125" s="14">
        <v>3</v>
      </c>
      <c r="L125" s="14">
        <v>3</v>
      </c>
      <c r="M125" s="14">
        <v>3</v>
      </c>
      <c r="N125" s="66">
        <v>4</v>
      </c>
    </row>
    <row r="126" spans="2:14">
      <c r="B126" s="12">
        <v>4</v>
      </c>
      <c r="C126" s="14">
        <v>4</v>
      </c>
      <c r="D126" s="14">
        <v>5</v>
      </c>
      <c r="E126" s="14">
        <v>5</v>
      </c>
      <c r="F126" s="14">
        <v>3</v>
      </c>
      <c r="G126" s="14">
        <v>3</v>
      </c>
      <c r="H126" s="14">
        <v>2</v>
      </c>
      <c r="I126" s="14">
        <v>4</v>
      </c>
      <c r="J126" s="14">
        <v>3</v>
      </c>
      <c r="K126" s="14">
        <v>3</v>
      </c>
      <c r="L126" s="14">
        <v>2</v>
      </c>
      <c r="M126" s="14">
        <v>3</v>
      </c>
      <c r="N126" s="66">
        <v>4</v>
      </c>
    </row>
    <row r="127" spans="2:14">
      <c r="B127" s="12">
        <v>2</v>
      </c>
      <c r="C127" s="14">
        <v>2</v>
      </c>
      <c r="D127" s="14">
        <v>4</v>
      </c>
      <c r="E127" s="14">
        <v>3</v>
      </c>
      <c r="F127" s="14">
        <v>2</v>
      </c>
      <c r="G127" s="14">
        <v>2</v>
      </c>
      <c r="H127" s="14">
        <v>3</v>
      </c>
      <c r="I127" s="14">
        <v>3</v>
      </c>
      <c r="J127" s="14">
        <v>2</v>
      </c>
      <c r="K127" s="14">
        <v>2</v>
      </c>
      <c r="L127" s="14">
        <v>2</v>
      </c>
      <c r="M127" s="14">
        <v>3</v>
      </c>
      <c r="N127" s="66">
        <v>2</v>
      </c>
    </row>
    <row r="128" spans="2:14">
      <c r="B128" s="12">
        <v>4</v>
      </c>
      <c r="C128" s="14">
        <v>4</v>
      </c>
      <c r="D128" s="14">
        <v>5</v>
      </c>
      <c r="E128" s="14">
        <v>3</v>
      </c>
      <c r="F128" s="14">
        <v>1</v>
      </c>
      <c r="G128" s="14">
        <v>3</v>
      </c>
      <c r="H128" s="14">
        <v>5</v>
      </c>
      <c r="I128" s="14">
        <v>4</v>
      </c>
      <c r="J128" s="14">
        <v>2</v>
      </c>
      <c r="K128" s="14">
        <v>3</v>
      </c>
      <c r="L128" s="14">
        <v>4</v>
      </c>
      <c r="M128" s="14">
        <v>4</v>
      </c>
      <c r="N128" s="66">
        <v>1</v>
      </c>
    </row>
    <row r="129" spans="2:14">
      <c r="B129" s="12">
        <v>4</v>
      </c>
      <c r="C129" s="14">
        <v>1</v>
      </c>
      <c r="D129" s="14">
        <v>4</v>
      </c>
      <c r="E129" s="14">
        <v>1</v>
      </c>
      <c r="F129" s="14">
        <v>1</v>
      </c>
      <c r="G129" s="14">
        <v>1</v>
      </c>
      <c r="H129" s="14">
        <v>4</v>
      </c>
      <c r="I129" s="14">
        <v>2</v>
      </c>
      <c r="J129" s="14">
        <v>1</v>
      </c>
      <c r="K129" s="14">
        <v>1</v>
      </c>
      <c r="L129" s="14">
        <v>1</v>
      </c>
      <c r="M129" s="14">
        <v>1</v>
      </c>
      <c r="N129" s="66">
        <v>1</v>
      </c>
    </row>
    <row r="130" spans="2:14">
      <c r="B130" s="12">
        <v>2</v>
      </c>
      <c r="C130" s="14">
        <v>2</v>
      </c>
      <c r="D130" s="14">
        <v>5</v>
      </c>
      <c r="E130" s="14">
        <v>4</v>
      </c>
      <c r="F130" s="14">
        <v>4</v>
      </c>
      <c r="G130" s="14">
        <v>4</v>
      </c>
      <c r="H130" s="14">
        <v>4</v>
      </c>
      <c r="I130" s="14">
        <v>4</v>
      </c>
      <c r="J130" s="14">
        <v>2</v>
      </c>
      <c r="K130" s="14">
        <v>2</v>
      </c>
      <c r="L130" s="14">
        <v>2</v>
      </c>
      <c r="M130" s="14">
        <v>2</v>
      </c>
      <c r="N130" s="66">
        <v>2</v>
      </c>
    </row>
    <row r="131" spans="2:14">
      <c r="B131" s="12">
        <v>5</v>
      </c>
      <c r="C131" s="14">
        <v>4</v>
      </c>
      <c r="D131" s="14">
        <v>3</v>
      </c>
      <c r="E131" s="14">
        <v>3</v>
      </c>
      <c r="F131" s="14">
        <v>3</v>
      </c>
      <c r="G131" s="14">
        <v>4</v>
      </c>
      <c r="H131" s="14">
        <v>2</v>
      </c>
      <c r="I131" s="14">
        <v>3</v>
      </c>
      <c r="J131" s="14">
        <v>1</v>
      </c>
      <c r="K131" s="14">
        <v>2</v>
      </c>
      <c r="L131" s="14">
        <v>2</v>
      </c>
      <c r="M131" s="14">
        <v>1</v>
      </c>
      <c r="N131" s="66">
        <v>2</v>
      </c>
    </row>
    <row r="132" spans="2:14">
      <c r="B132" s="12">
        <v>2</v>
      </c>
      <c r="C132" s="14">
        <v>2</v>
      </c>
      <c r="D132" s="14">
        <v>4</v>
      </c>
      <c r="E132" s="14">
        <v>3</v>
      </c>
      <c r="F132" s="14">
        <v>2</v>
      </c>
      <c r="G132" s="14">
        <v>2</v>
      </c>
      <c r="H132" s="14">
        <v>3</v>
      </c>
      <c r="I132" s="14">
        <v>3</v>
      </c>
      <c r="J132" s="14">
        <v>2</v>
      </c>
      <c r="K132" s="14">
        <v>2</v>
      </c>
      <c r="L132" s="14">
        <v>2</v>
      </c>
      <c r="M132" s="14">
        <v>4</v>
      </c>
      <c r="N132" s="66">
        <v>3</v>
      </c>
    </row>
    <row r="133" spans="2:14">
      <c r="B133" s="12">
        <v>4</v>
      </c>
      <c r="C133" s="14">
        <v>2</v>
      </c>
      <c r="D133" s="14">
        <v>5</v>
      </c>
      <c r="E133" s="14">
        <v>4</v>
      </c>
      <c r="F133" s="14">
        <v>3</v>
      </c>
      <c r="G133" s="14">
        <v>4</v>
      </c>
      <c r="H133" s="14">
        <v>4</v>
      </c>
      <c r="I133" s="14">
        <v>4</v>
      </c>
      <c r="J133" s="14">
        <v>4</v>
      </c>
      <c r="K133" s="14">
        <v>4</v>
      </c>
      <c r="L133" s="14">
        <v>4</v>
      </c>
      <c r="M133" s="14">
        <v>4</v>
      </c>
      <c r="N133" s="66">
        <v>3</v>
      </c>
    </row>
    <row r="134" spans="2:14">
      <c r="B134" s="12">
        <v>2</v>
      </c>
      <c r="C134" s="14">
        <v>2</v>
      </c>
      <c r="D134" s="14">
        <v>4</v>
      </c>
      <c r="E134" s="14">
        <v>4</v>
      </c>
      <c r="F134" s="14">
        <v>2</v>
      </c>
      <c r="G134" s="14">
        <v>2</v>
      </c>
      <c r="H134" s="14">
        <v>3</v>
      </c>
      <c r="I134" s="14">
        <v>3</v>
      </c>
      <c r="J134" s="14">
        <v>2</v>
      </c>
      <c r="K134" s="14">
        <v>2</v>
      </c>
      <c r="L134" s="14">
        <v>2</v>
      </c>
      <c r="M134" s="14">
        <v>2</v>
      </c>
      <c r="N134" s="66">
        <v>4</v>
      </c>
    </row>
    <row r="135" spans="2:14">
      <c r="B135" s="12">
        <v>3</v>
      </c>
      <c r="C135" s="14">
        <v>2</v>
      </c>
      <c r="D135" s="14">
        <v>4</v>
      </c>
      <c r="E135" s="14">
        <v>2</v>
      </c>
      <c r="F135" s="14">
        <v>2</v>
      </c>
      <c r="G135" s="14">
        <v>2</v>
      </c>
      <c r="H135" s="14">
        <v>3</v>
      </c>
      <c r="I135" s="14">
        <v>2</v>
      </c>
      <c r="J135" s="14">
        <v>2</v>
      </c>
      <c r="K135" s="14">
        <v>2</v>
      </c>
      <c r="L135" s="14">
        <v>2</v>
      </c>
      <c r="M135" s="14">
        <v>2</v>
      </c>
      <c r="N135" s="66">
        <v>2</v>
      </c>
    </row>
    <row r="136" spans="2:14">
      <c r="B136" s="12">
        <v>2</v>
      </c>
      <c r="C136" s="14">
        <v>1</v>
      </c>
      <c r="D136" s="14">
        <v>4</v>
      </c>
      <c r="E136" s="14">
        <v>2</v>
      </c>
      <c r="F136" s="14">
        <v>4</v>
      </c>
      <c r="G136" s="14">
        <v>3</v>
      </c>
      <c r="H136" s="14">
        <v>3</v>
      </c>
      <c r="I136" s="14">
        <v>2</v>
      </c>
      <c r="J136" s="14">
        <v>2</v>
      </c>
      <c r="K136" s="14">
        <v>2</v>
      </c>
      <c r="L136" s="14">
        <v>2</v>
      </c>
      <c r="M136" s="14">
        <v>4</v>
      </c>
      <c r="N136" s="66">
        <v>2</v>
      </c>
    </row>
    <row r="137" spans="2:14">
      <c r="B137" s="12">
        <v>4</v>
      </c>
      <c r="C137" s="14">
        <v>4</v>
      </c>
      <c r="D137" s="14">
        <v>4</v>
      </c>
      <c r="E137" s="14">
        <v>4</v>
      </c>
      <c r="F137" s="14">
        <v>4</v>
      </c>
      <c r="G137" s="14">
        <v>3</v>
      </c>
      <c r="H137" s="14">
        <v>4</v>
      </c>
      <c r="I137" s="14">
        <v>4</v>
      </c>
      <c r="J137" s="14">
        <v>3</v>
      </c>
      <c r="K137" s="14">
        <v>2</v>
      </c>
      <c r="L137" s="14">
        <v>4</v>
      </c>
      <c r="M137" s="14">
        <v>4</v>
      </c>
      <c r="N137" s="66">
        <v>4</v>
      </c>
    </row>
    <row r="138" spans="2:14">
      <c r="B138" s="12">
        <v>2</v>
      </c>
      <c r="C138" s="14">
        <v>4</v>
      </c>
      <c r="D138" s="14">
        <v>5</v>
      </c>
      <c r="E138" s="14">
        <v>4</v>
      </c>
      <c r="F138" s="14">
        <v>3</v>
      </c>
      <c r="G138" s="14">
        <v>1</v>
      </c>
      <c r="H138" s="14">
        <v>2</v>
      </c>
      <c r="I138" s="14">
        <v>2</v>
      </c>
      <c r="J138" s="14">
        <v>3</v>
      </c>
      <c r="K138" s="14">
        <v>3</v>
      </c>
      <c r="L138" s="14">
        <v>5</v>
      </c>
      <c r="M138" s="14">
        <v>5</v>
      </c>
      <c r="N138" s="66">
        <v>1</v>
      </c>
    </row>
    <row r="139" spans="2:14">
      <c r="B139" s="12">
        <v>2</v>
      </c>
      <c r="C139" s="14">
        <v>4</v>
      </c>
      <c r="D139" s="14">
        <v>5</v>
      </c>
      <c r="E139" s="14">
        <v>4</v>
      </c>
      <c r="F139" s="14">
        <v>4</v>
      </c>
      <c r="G139" s="14">
        <v>3</v>
      </c>
      <c r="H139" s="14">
        <v>2</v>
      </c>
      <c r="I139" s="14">
        <v>4</v>
      </c>
      <c r="J139" s="14">
        <v>2</v>
      </c>
      <c r="K139" s="14">
        <v>2</v>
      </c>
      <c r="L139" s="14">
        <v>2</v>
      </c>
      <c r="M139" s="14">
        <v>3</v>
      </c>
      <c r="N139" s="66">
        <v>3</v>
      </c>
    </row>
    <row r="140" spans="2:14">
      <c r="B140" s="12">
        <v>2</v>
      </c>
      <c r="C140" s="14">
        <v>2</v>
      </c>
      <c r="D140" s="14">
        <v>4</v>
      </c>
      <c r="E140" s="14">
        <v>3</v>
      </c>
      <c r="F140" s="14">
        <v>2</v>
      </c>
      <c r="G140" s="14">
        <v>2</v>
      </c>
      <c r="H140" s="14">
        <v>2</v>
      </c>
      <c r="I140" s="14">
        <v>3</v>
      </c>
      <c r="J140" s="14">
        <v>2</v>
      </c>
      <c r="K140" s="14">
        <v>2</v>
      </c>
      <c r="L140" s="14">
        <v>2</v>
      </c>
      <c r="M140" s="14">
        <v>5</v>
      </c>
      <c r="N140" s="66">
        <v>3</v>
      </c>
    </row>
    <row r="141" spans="2:14">
      <c r="B141" s="12">
        <v>3</v>
      </c>
      <c r="C141" s="14">
        <v>2</v>
      </c>
      <c r="D141" s="14">
        <v>5</v>
      </c>
      <c r="E141" s="14">
        <v>4</v>
      </c>
      <c r="F141" s="14">
        <v>3</v>
      </c>
      <c r="G141" s="14">
        <v>3</v>
      </c>
      <c r="H141" s="14">
        <v>3</v>
      </c>
      <c r="I141" s="14">
        <v>4</v>
      </c>
      <c r="J141" s="14">
        <v>3</v>
      </c>
      <c r="K141" s="14">
        <v>2</v>
      </c>
      <c r="L141" s="14">
        <v>2</v>
      </c>
      <c r="M141" s="14">
        <v>4</v>
      </c>
      <c r="N141" s="66">
        <v>3</v>
      </c>
    </row>
    <row r="142" spans="2:14">
      <c r="B142" s="12">
        <v>4</v>
      </c>
      <c r="C142" s="14">
        <v>2</v>
      </c>
      <c r="D142" s="14">
        <v>4</v>
      </c>
      <c r="E142" s="14">
        <v>3</v>
      </c>
      <c r="F142" s="14">
        <v>2</v>
      </c>
      <c r="G142" s="14">
        <v>3</v>
      </c>
      <c r="H142" s="14">
        <v>3</v>
      </c>
      <c r="I142" s="14">
        <v>4</v>
      </c>
      <c r="J142" s="14">
        <v>2</v>
      </c>
      <c r="K142" s="14">
        <v>2</v>
      </c>
      <c r="L142" s="14">
        <v>2</v>
      </c>
      <c r="M142" s="14">
        <v>4</v>
      </c>
      <c r="N142" s="66">
        <v>2</v>
      </c>
    </row>
    <row r="143" spans="2:14">
      <c r="B143" s="12">
        <v>3</v>
      </c>
      <c r="C143" s="14">
        <v>2</v>
      </c>
      <c r="D143" s="14">
        <v>5</v>
      </c>
      <c r="E143" s="14">
        <v>2</v>
      </c>
      <c r="F143" s="14">
        <v>2</v>
      </c>
      <c r="G143" s="14">
        <v>2</v>
      </c>
      <c r="H143" s="14">
        <v>5</v>
      </c>
      <c r="I143" s="14">
        <v>3</v>
      </c>
      <c r="J143" s="14">
        <v>2</v>
      </c>
      <c r="K143" s="14">
        <v>4</v>
      </c>
      <c r="L143" s="14">
        <v>3</v>
      </c>
      <c r="M143" s="14">
        <v>4</v>
      </c>
      <c r="N143" s="66">
        <v>2</v>
      </c>
    </row>
    <row r="144" spans="2:14">
      <c r="B144" s="12">
        <v>2</v>
      </c>
      <c r="C144" s="14">
        <v>2</v>
      </c>
      <c r="D144" s="14">
        <v>3</v>
      </c>
      <c r="E144" s="14">
        <v>2</v>
      </c>
      <c r="F144" s="14">
        <v>3</v>
      </c>
      <c r="G144" s="14">
        <v>5</v>
      </c>
      <c r="H144" s="14">
        <v>4</v>
      </c>
      <c r="I144" s="14">
        <v>5</v>
      </c>
      <c r="J144" s="14">
        <v>3</v>
      </c>
      <c r="K144" s="14">
        <v>4</v>
      </c>
      <c r="L144" s="14">
        <v>4</v>
      </c>
      <c r="M144" s="14">
        <v>2</v>
      </c>
      <c r="N144" s="66">
        <v>4</v>
      </c>
    </row>
    <row r="145" spans="2:14">
      <c r="B145" s="12">
        <v>3</v>
      </c>
      <c r="C145" s="14">
        <v>2</v>
      </c>
      <c r="D145" s="14">
        <v>4</v>
      </c>
      <c r="E145" s="14">
        <v>3</v>
      </c>
      <c r="F145" s="14">
        <v>3</v>
      </c>
      <c r="G145" s="14">
        <v>2</v>
      </c>
      <c r="H145" s="14">
        <v>2</v>
      </c>
      <c r="I145" s="14">
        <v>3</v>
      </c>
      <c r="J145" s="14">
        <v>2</v>
      </c>
      <c r="K145" s="14">
        <v>2</v>
      </c>
      <c r="L145" s="14">
        <v>2</v>
      </c>
      <c r="M145" s="14">
        <v>2</v>
      </c>
      <c r="N145" s="66">
        <v>3</v>
      </c>
    </row>
    <row r="146" spans="2:14">
      <c r="B146" s="12">
        <v>2</v>
      </c>
      <c r="C146" s="14">
        <v>2</v>
      </c>
      <c r="D146" s="14">
        <v>5</v>
      </c>
      <c r="E146" s="14">
        <v>4</v>
      </c>
      <c r="F146" s="14">
        <v>3</v>
      </c>
      <c r="G146" s="14">
        <v>5</v>
      </c>
      <c r="H146" s="14">
        <v>2</v>
      </c>
      <c r="I146" s="14">
        <v>4</v>
      </c>
      <c r="J146" s="14">
        <v>3</v>
      </c>
      <c r="K146" s="14">
        <v>4</v>
      </c>
      <c r="L146" s="14">
        <v>3</v>
      </c>
      <c r="M146" s="14">
        <v>2</v>
      </c>
      <c r="N146" s="66">
        <v>4</v>
      </c>
    </row>
    <row r="147" spans="2:14" ht="13.5" thickBot="1">
      <c r="B147" s="67">
        <v>2</v>
      </c>
      <c r="C147" s="68">
        <v>2</v>
      </c>
      <c r="D147" s="68">
        <v>5</v>
      </c>
      <c r="E147" s="68">
        <v>4</v>
      </c>
      <c r="F147" s="68">
        <v>3</v>
      </c>
      <c r="G147" s="68">
        <v>5</v>
      </c>
      <c r="H147" s="68">
        <v>2</v>
      </c>
      <c r="I147" s="68">
        <v>4</v>
      </c>
      <c r="J147" s="68">
        <v>3</v>
      </c>
      <c r="K147" s="68">
        <v>4</v>
      </c>
      <c r="L147" s="68">
        <v>3</v>
      </c>
      <c r="M147" s="68">
        <v>2</v>
      </c>
      <c r="N147" s="69">
        <v>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O68"/>
  <sheetViews>
    <sheetView topLeftCell="B1" workbookViewId="0">
      <selection activeCell="E10" sqref="E10"/>
    </sheetView>
  </sheetViews>
  <sheetFormatPr defaultRowHeight="12.75"/>
  <cols>
    <col min="5" max="5" width="54.85546875" customWidth="1"/>
    <col min="6" max="6" width="11.42578125" customWidth="1"/>
    <col min="7" max="7" width="15.28515625" customWidth="1"/>
    <col min="13" max="13" width="12.140625" customWidth="1"/>
    <col min="15" max="15" width="19" customWidth="1"/>
  </cols>
  <sheetData>
    <row r="6" spans="3:5">
      <c r="C6" s="118" t="s">
        <v>183</v>
      </c>
      <c r="D6" s="118"/>
    </row>
    <row r="7" spans="3:5" ht="15">
      <c r="C7" s="117" t="s">
        <v>180</v>
      </c>
      <c r="D7" s="117"/>
      <c r="E7" s="75"/>
    </row>
    <row r="8" spans="3:5" ht="24">
      <c r="C8" s="76" t="s">
        <v>181</v>
      </c>
      <c r="D8" s="77" t="s">
        <v>182</v>
      </c>
      <c r="E8" s="75"/>
    </row>
    <row r="9" spans="3:5">
      <c r="C9" s="78">
        <v>0.93453424296866339</v>
      </c>
      <c r="D9" s="79">
        <v>24</v>
      </c>
      <c r="E9" s="75"/>
    </row>
    <row r="11" spans="3:5">
      <c r="C11" s="118" t="s">
        <v>241</v>
      </c>
      <c r="D11" s="118"/>
    </row>
    <row r="12" spans="3:5">
      <c r="C12" t="s">
        <v>180</v>
      </c>
    </row>
    <row r="13" spans="3:5">
      <c r="C13" t="s">
        <v>181</v>
      </c>
      <c r="D13" t="s">
        <v>182</v>
      </c>
    </row>
    <row r="14" spans="3:5">
      <c r="C14">
        <v>0.89700000000000002</v>
      </c>
      <c r="D14">
        <v>13</v>
      </c>
    </row>
    <row r="17" spans="5:15" ht="15">
      <c r="E17" s="117" t="s">
        <v>184</v>
      </c>
      <c r="F17" s="117"/>
      <c r="G17" s="117"/>
      <c r="H17" s="117"/>
      <c r="I17" s="117"/>
      <c r="J17" s="117"/>
      <c r="K17" s="117"/>
      <c r="L17" s="117"/>
      <c r="M17" s="117"/>
      <c r="N17" s="75"/>
    </row>
    <row r="18" spans="5:15">
      <c r="E18" s="119" t="s">
        <v>179</v>
      </c>
      <c r="F18" s="119"/>
      <c r="G18" s="119"/>
      <c r="H18" s="76" t="s">
        <v>185</v>
      </c>
      <c r="I18" s="80" t="s">
        <v>186</v>
      </c>
      <c r="J18" s="80" t="s">
        <v>187</v>
      </c>
      <c r="K18" s="80" t="s">
        <v>188</v>
      </c>
      <c r="L18" s="80" t="s">
        <v>189</v>
      </c>
      <c r="M18" s="77" t="s">
        <v>190</v>
      </c>
      <c r="N18" s="75"/>
    </row>
    <row r="19" spans="5:15" ht="24">
      <c r="E19" s="121" t="s">
        <v>191</v>
      </c>
      <c r="F19" s="121" t="s">
        <v>185</v>
      </c>
      <c r="G19" s="81" t="s">
        <v>192</v>
      </c>
      <c r="H19" s="82">
        <v>1</v>
      </c>
      <c r="I19" s="83" t="s">
        <v>196</v>
      </c>
      <c r="J19" s="83" t="s">
        <v>197</v>
      </c>
      <c r="K19" s="83" t="s">
        <v>198</v>
      </c>
      <c r="L19" s="83" t="s">
        <v>199</v>
      </c>
      <c r="M19" s="84" t="s">
        <v>200</v>
      </c>
      <c r="N19" s="75"/>
    </row>
    <row r="20" spans="5:15">
      <c r="E20" s="122"/>
      <c r="F20" s="122"/>
      <c r="G20" s="85" t="s">
        <v>193</v>
      </c>
      <c r="H20" s="86"/>
      <c r="I20" s="87">
        <v>4.2203817703006201E-8</v>
      </c>
      <c r="J20" s="87">
        <v>3.2595402428271526E-6</v>
      </c>
      <c r="K20" s="87">
        <v>2.1152064971986027E-3</v>
      </c>
      <c r="L20" s="87">
        <v>4.1459769970594889E-8</v>
      </c>
      <c r="M20" s="88">
        <v>4.0884057168826637E-7</v>
      </c>
      <c r="N20" s="75"/>
      <c r="O20" s="70" t="s">
        <v>210</v>
      </c>
    </row>
    <row r="21" spans="5:15">
      <c r="E21" s="122"/>
      <c r="F21" s="124"/>
      <c r="G21" s="89" t="s">
        <v>194</v>
      </c>
      <c r="H21" s="90">
        <v>70</v>
      </c>
      <c r="I21" s="91">
        <v>70</v>
      </c>
      <c r="J21" s="91">
        <v>70</v>
      </c>
      <c r="K21" s="91">
        <v>70</v>
      </c>
      <c r="L21" s="91">
        <v>70</v>
      </c>
      <c r="M21" s="92">
        <v>70</v>
      </c>
      <c r="N21" s="75"/>
    </row>
    <row r="22" spans="5:15" ht="24">
      <c r="E22" s="122"/>
      <c r="F22" s="124" t="s">
        <v>186</v>
      </c>
      <c r="G22" s="85" t="s">
        <v>192</v>
      </c>
      <c r="H22" s="86" t="s">
        <v>196</v>
      </c>
      <c r="I22" s="87">
        <v>1</v>
      </c>
      <c r="J22" s="93" t="s">
        <v>201</v>
      </c>
      <c r="K22" s="93" t="s">
        <v>202</v>
      </c>
      <c r="L22" s="93" t="s">
        <v>203</v>
      </c>
      <c r="M22" s="94" t="s">
        <v>204</v>
      </c>
      <c r="N22" s="75"/>
    </row>
    <row r="23" spans="5:15">
      <c r="E23" s="122"/>
      <c r="F23" s="122"/>
      <c r="G23" s="85" t="s">
        <v>193</v>
      </c>
      <c r="H23" s="95">
        <v>4.2203817703006201E-8</v>
      </c>
      <c r="I23" s="93"/>
      <c r="J23" s="87">
        <v>9.3221822509023247E-8</v>
      </c>
      <c r="K23" s="87">
        <v>3.411763789441045E-4</v>
      </c>
      <c r="L23" s="87">
        <v>1.7339762690638174E-10</v>
      </c>
      <c r="M23" s="88">
        <v>2.8196851999982487E-6</v>
      </c>
      <c r="N23" s="75"/>
    </row>
    <row r="24" spans="5:15">
      <c r="E24" s="122"/>
      <c r="F24" s="124"/>
      <c r="G24" s="89" t="s">
        <v>194</v>
      </c>
      <c r="H24" s="90">
        <v>70</v>
      </c>
      <c r="I24" s="91">
        <v>70</v>
      </c>
      <c r="J24" s="91">
        <v>70</v>
      </c>
      <c r="K24" s="91">
        <v>70</v>
      </c>
      <c r="L24" s="91">
        <v>70</v>
      </c>
      <c r="M24" s="92">
        <v>70</v>
      </c>
      <c r="N24" s="75"/>
    </row>
    <row r="25" spans="5:15" ht="24">
      <c r="E25" s="122"/>
      <c r="F25" s="124" t="s">
        <v>187</v>
      </c>
      <c r="G25" s="85" t="s">
        <v>192</v>
      </c>
      <c r="H25" s="86" t="s">
        <v>197</v>
      </c>
      <c r="I25" s="93" t="s">
        <v>201</v>
      </c>
      <c r="J25" s="87">
        <v>1</v>
      </c>
      <c r="K25" s="93" t="s">
        <v>205</v>
      </c>
      <c r="L25" s="93" t="s">
        <v>206</v>
      </c>
      <c r="M25" s="94" t="s">
        <v>205</v>
      </c>
      <c r="N25" s="75"/>
    </row>
    <row r="26" spans="5:15">
      <c r="E26" s="122"/>
      <c r="F26" s="122"/>
      <c r="G26" s="85" t="s">
        <v>193</v>
      </c>
      <c r="H26" s="95">
        <v>3.2595402428271526E-6</v>
      </c>
      <c r="I26" s="87">
        <v>9.3221822509023247E-8</v>
      </c>
      <c r="J26" s="93"/>
      <c r="K26" s="87">
        <v>3.1962814948758269E-10</v>
      </c>
      <c r="L26" s="87">
        <v>9.9155257754247474E-13</v>
      </c>
      <c r="M26" s="88">
        <v>3.1979577002522534E-10</v>
      </c>
      <c r="N26" s="75"/>
    </row>
    <row r="27" spans="5:15">
      <c r="E27" s="122"/>
      <c r="F27" s="124"/>
      <c r="G27" s="89" t="s">
        <v>194</v>
      </c>
      <c r="H27" s="90">
        <v>70</v>
      </c>
      <c r="I27" s="91">
        <v>70</v>
      </c>
      <c r="J27" s="91">
        <v>70</v>
      </c>
      <c r="K27" s="91">
        <v>70</v>
      </c>
      <c r="L27" s="91">
        <v>70</v>
      </c>
      <c r="M27" s="92">
        <v>70</v>
      </c>
      <c r="N27" s="75"/>
    </row>
    <row r="28" spans="5:15" ht="24">
      <c r="E28" s="122"/>
      <c r="F28" s="124" t="s">
        <v>188</v>
      </c>
      <c r="G28" s="85" t="s">
        <v>192</v>
      </c>
      <c r="H28" s="86" t="s">
        <v>198</v>
      </c>
      <c r="I28" s="93" t="s">
        <v>202</v>
      </c>
      <c r="J28" s="93" t="s">
        <v>205</v>
      </c>
      <c r="K28" s="87">
        <v>1</v>
      </c>
      <c r="L28" s="93" t="s">
        <v>207</v>
      </c>
      <c r="M28" s="94" t="s">
        <v>208</v>
      </c>
      <c r="N28" s="75"/>
    </row>
    <row r="29" spans="5:15">
      <c r="E29" s="122"/>
      <c r="F29" s="122"/>
      <c r="G29" s="85" t="s">
        <v>193</v>
      </c>
      <c r="H29" s="95">
        <v>2.1152064971986027E-3</v>
      </c>
      <c r="I29" s="87">
        <v>3.411763789441045E-4</v>
      </c>
      <c r="J29" s="87">
        <v>3.1962814948758269E-10</v>
      </c>
      <c r="K29" s="93"/>
      <c r="L29" s="87">
        <v>5.0261360920182325E-6</v>
      </c>
      <c r="M29" s="88">
        <v>1.4446184460272249E-3</v>
      </c>
      <c r="N29" s="75"/>
    </row>
    <row r="30" spans="5:15">
      <c r="E30" s="122"/>
      <c r="F30" s="124"/>
      <c r="G30" s="89" t="s">
        <v>194</v>
      </c>
      <c r="H30" s="90">
        <v>70</v>
      </c>
      <c r="I30" s="91">
        <v>70</v>
      </c>
      <c r="J30" s="91">
        <v>70</v>
      </c>
      <c r="K30" s="91">
        <v>70</v>
      </c>
      <c r="L30" s="91">
        <v>70</v>
      </c>
      <c r="M30" s="92">
        <v>70</v>
      </c>
      <c r="N30" s="75"/>
    </row>
    <row r="31" spans="5:15" ht="24">
      <c r="E31" s="122"/>
      <c r="F31" s="124" t="s">
        <v>189</v>
      </c>
      <c r="G31" s="85" t="s">
        <v>192</v>
      </c>
      <c r="H31" s="86" t="s">
        <v>199</v>
      </c>
      <c r="I31" s="93" t="s">
        <v>203</v>
      </c>
      <c r="J31" s="93" t="s">
        <v>206</v>
      </c>
      <c r="K31" s="93" t="s">
        <v>207</v>
      </c>
      <c r="L31" s="87">
        <v>1</v>
      </c>
      <c r="M31" s="94" t="s">
        <v>209</v>
      </c>
      <c r="N31" s="75"/>
    </row>
    <row r="32" spans="5:15">
      <c r="E32" s="122"/>
      <c r="F32" s="122"/>
      <c r="G32" s="85" t="s">
        <v>193</v>
      </c>
      <c r="H32" s="95">
        <v>4.1459769970594889E-8</v>
      </c>
      <c r="I32" s="87">
        <v>1.7339762690638174E-10</v>
      </c>
      <c r="J32" s="87">
        <v>9.9155257754247474E-13</v>
      </c>
      <c r="K32" s="87">
        <v>5.0261360920182325E-6</v>
      </c>
      <c r="L32" s="93"/>
      <c r="M32" s="88">
        <v>1.9164824751864675E-11</v>
      </c>
      <c r="N32" s="75"/>
    </row>
    <row r="33" spans="5:14">
      <c r="E33" s="122"/>
      <c r="F33" s="124"/>
      <c r="G33" s="89" t="s">
        <v>194</v>
      </c>
      <c r="H33" s="90">
        <v>70</v>
      </c>
      <c r="I33" s="91">
        <v>70</v>
      </c>
      <c r="J33" s="91">
        <v>70</v>
      </c>
      <c r="K33" s="91">
        <v>70</v>
      </c>
      <c r="L33" s="91">
        <v>70</v>
      </c>
      <c r="M33" s="92">
        <v>70</v>
      </c>
      <c r="N33" s="75"/>
    </row>
    <row r="34" spans="5:14" ht="24">
      <c r="E34" s="122"/>
      <c r="F34" s="124" t="s">
        <v>190</v>
      </c>
      <c r="G34" s="85" t="s">
        <v>192</v>
      </c>
      <c r="H34" s="86" t="s">
        <v>200</v>
      </c>
      <c r="I34" s="93" t="s">
        <v>204</v>
      </c>
      <c r="J34" s="93" t="s">
        <v>205</v>
      </c>
      <c r="K34" s="93" t="s">
        <v>208</v>
      </c>
      <c r="L34" s="93" t="s">
        <v>209</v>
      </c>
      <c r="M34" s="88">
        <v>1</v>
      </c>
      <c r="N34" s="75"/>
    </row>
    <row r="35" spans="5:14">
      <c r="E35" s="122"/>
      <c r="F35" s="122"/>
      <c r="G35" s="85" t="s">
        <v>193</v>
      </c>
      <c r="H35" s="95">
        <v>4.0884057168826637E-7</v>
      </c>
      <c r="I35" s="87">
        <v>2.8196851999982487E-6</v>
      </c>
      <c r="J35" s="87">
        <v>3.1979577002522534E-10</v>
      </c>
      <c r="K35" s="87">
        <v>1.4446184460272249E-3</v>
      </c>
      <c r="L35" s="87">
        <v>1.9164824751864675E-11</v>
      </c>
      <c r="M35" s="94"/>
      <c r="N35" s="75"/>
    </row>
    <row r="36" spans="5:14">
      <c r="E36" s="123"/>
      <c r="F36" s="123"/>
      <c r="G36" s="96" t="s">
        <v>194</v>
      </c>
      <c r="H36" s="97">
        <v>70</v>
      </c>
      <c r="I36" s="98">
        <v>70</v>
      </c>
      <c r="J36" s="98">
        <v>70</v>
      </c>
      <c r="K36" s="98">
        <v>70</v>
      </c>
      <c r="L36" s="98">
        <v>70</v>
      </c>
      <c r="M36" s="99">
        <v>70</v>
      </c>
      <c r="N36" s="75"/>
    </row>
    <row r="37" spans="5:14">
      <c r="E37" s="120" t="s">
        <v>195</v>
      </c>
      <c r="F37" s="120"/>
      <c r="G37" s="120"/>
      <c r="H37" s="120"/>
      <c r="I37" s="120"/>
      <c r="J37" s="120"/>
      <c r="K37" s="120"/>
      <c r="L37" s="120"/>
      <c r="M37" s="120"/>
      <c r="N37" s="75"/>
    </row>
    <row r="39" spans="5:14" ht="13.5" thickBot="1"/>
    <row r="40" spans="5:14" ht="25.5">
      <c r="E40" s="100" t="s">
        <v>211</v>
      </c>
      <c r="F40" s="101" t="s">
        <v>192</v>
      </c>
      <c r="G40" s="100" t="s">
        <v>212</v>
      </c>
    </row>
    <row r="41" spans="5:14" ht="13.5">
      <c r="E41" s="102" t="s">
        <v>213</v>
      </c>
      <c r="F41" s="103" t="s">
        <v>196</v>
      </c>
      <c r="G41" s="104">
        <v>4.2203817703006201E-8</v>
      </c>
    </row>
    <row r="42" spans="5:14" ht="25.5">
      <c r="E42" s="102" t="s">
        <v>217</v>
      </c>
      <c r="F42" s="103" t="s">
        <v>197</v>
      </c>
      <c r="G42" s="104">
        <v>3.2595402428271526E-6</v>
      </c>
    </row>
    <row r="43" spans="5:14" ht="13.5">
      <c r="E43" s="102" t="s">
        <v>214</v>
      </c>
      <c r="F43" s="103" t="s">
        <v>198</v>
      </c>
      <c r="G43" s="104">
        <v>2.1152064971986027E-3</v>
      </c>
    </row>
    <row r="44" spans="5:14" ht="13.5">
      <c r="E44" s="102" t="s">
        <v>215</v>
      </c>
      <c r="F44" s="103" t="s">
        <v>199</v>
      </c>
      <c r="G44" s="104">
        <v>3.2595402428271526E-6</v>
      </c>
    </row>
    <row r="45" spans="5:14" ht="13.5">
      <c r="E45" s="102" t="s">
        <v>216</v>
      </c>
      <c r="F45" s="103" t="s">
        <v>200</v>
      </c>
      <c r="G45" s="104">
        <v>3.2595402428271526E-6</v>
      </c>
    </row>
    <row r="46" spans="5:14" ht="25.5">
      <c r="E46" s="102" t="s">
        <v>218</v>
      </c>
      <c r="F46" s="103" t="s">
        <v>201</v>
      </c>
      <c r="G46" s="104">
        <v>3.2595402428271526E-6</v>
      </c>
    </row>
    <row r="47" spans="5:14" ht="25.5">
      <c r="E47" s="102" t="s">
        <v>219</v>
      </c>
      <c r="F47" s="103" t="s">
        <v>202</v>
      </c>
      <c r="G47" s="104">
        <v>3.2595402428271526E-6</v>
      </c>
    </row>
    <row r="48" spans="5:14" ht="25.5">
      <c r="E48" s="102" t="s">
        <v>220</v>
      </c>
      <c r="F48" s="103" t="s">
        <v>203</v>
      </c>
      <c r="G48" s="104">
        <v>3.2595402428271526E-6</v>
      </c>
    </row>
    <row r="49" spans="5:12" ht="25.5">
      <c r="E49" s="102" t="s">
        <v>221</v>
      </c>
      <c r="F49" s="103" t="s">
        <v>204</v>
      </c>
      <c r="G49" s="104">
        <v>3.2595402428271526E-6</v>
      </c>
    </row>
    <row r="50" spans="5:12" ht="25.5">
      <c r="E50" s="102" t="s">
        <v>222</v>
      </c>
      <c r="F50" s="103" t="s">
        <v>205</v>
      </c>
      <c r="G50" s="104">
        <v>3.2595402428271526E-6</v>
      </c>
    </row>
    <row r="51" spans="5:12" ht="25.5">
      <c r="E51" s="102" t="s">
        <v>223</v>
      </c>
      <c r="F51" s="103" t="s">
        <v>206</v>
      </c>
      <c r="G51" s="104">
        <v>3.2595402428271526E-6</v>
      </c>
    </row>
    <row r="52" spans="5:12" ht="25.5">
      <c r="E52" s="102" t="s">
        <v>224</v>
      </c>
      <c r="F52" s="103" t="s">
        <v>205</v>
      </c>
      <c r="G52" s="104">
        <v>3.2595402428271526E-6</v>
      </c>
    </row>
    <row r="53" spans="5:12" ht="13.5">
      <c r="E53" s="105" t="s">
        <v>225</v>
      </c>
      <c r="F53" s="103" t="s">
        <v>207</v>
      </c>
      <c r="G53" s="104">
        <v>3.2595402428271526E-6</v>
      </c>
    </row>
    <row r="54" spans="5:12" ht="13.5">
      <c r="E54" s="105" t="s">
        <v>226</v>
      </c>
      <c r="F54" s="103" t="s">
        <v>208</v>
      </c>
      <c r="G54" s="104">
        <v>1.4446184460272249E-3</v>
      </c>
    </row>
    <row r="55" spans="5:12" ht="14.25" thickBot="1">
      <c r="E55" s="106" t="s">
        <v>227</v>
      </c>
      <c r="F55" s="107" t="s">
        <v>209</v>
      </c>
      <c r="G55" s="108">
        <v>3.2595402428271526E-6</v>
      </c>
    </row>
    <row r="56" spans="5:12">
      <c r="E56" s="70"/>
    </row>
    <row r="62" spans="5:12" ht="15">
      <c r="E62" s="117" t="s">
        <v>239</v>
      </c>
      <c r="F62" s="117"/>
      <c r="G62" s="117"/>
      <c r="H62" s="117"/>
      <c r="I62" s="117"/>
      <c r="J62" s="117"/>
      <c r="K62" s="117"/>
      <c r="L62" s="75"/>
    </row>
    <row r="63" spans="5:12" ht="24">
      <c r="E63" s="119" t="s">
        <v>228</v>
      </c>
      <c r="F63" s="119"/>
      <c r="G63" s="76" t="s">
        <v>229</v>
      </c>
      <c r="H63" s="80" t="s">
        <v>230</v>
      </c>
      <c r="I63" s="80" t="s">
        <v>231</v>
      </c>
      <c r="J63" s="80" t="s">
        <v>232</v>
      </c>
      <c r="K63" s="77" t="s">
        <v>233</v>
      </c>
      <c r="L63" s="75"/>
    </row>
    <row r="64" spans="5:12" ht="13.5">
      <c r="E64" s="125" t="s">
        <v>234</v>
      </c>
      <c r="F64" s="81" t="s">
        <v>235</v>
      </c>
      <c r="G64" s="82">
        <v>17.246777881756707</v>
      </c>
      <c r="H64" s="109">
        <v>6</v>
      </c>
      <c r="I64" s="110">
        <v>2.8744629802927846</v>
      </c>
      <c r="J64" s="110">
        <v>8.6541619305623136</v>
      </c>
      <c r="K64" s="84" t="s">
        <v>240</v>
      </c>
      <c r="L64" s="75"/>
    </row>
    <row r="65" spans="5:12">
      <c r="E65" s="122"/>
      <c r="F65" s="85" t="s">
        <v>236</v>
      </c>
      <c r="G65" s="95">
        <v>20.925326936501968</v>
      </c>
      <c r="H65" s="111">
        <v>63</v>
      </c>
      <c r="I65" s="87">
        <v>0.33214804661114233</v>
      </c>
      <c r="J65" s="112"/>
      <c r="K65" s="113"/>
      <c r="L65" s="75"/>
    </row>
    <row r="66" spans="5:12">
      <c r="E66" s="123"/>
      <c r="F66" s="96" t="s">
        <v>63</v>
      </c>
      <c r="G66" s="114">
        <v>38.172104818258674</v>
      </c>
      <c r="H66" s="98">
        <v>69</v>
      </c>
      <c r="I66" s="115"/>
      <c r="J66" s="115"/>
      <c r="K66" s="116"/>
      <c r="L66" s="75"/>
    </row>
    <row r="67" spans="5:12">
      <c r="E67" s="120" t="s">
        <v>237</v>
      </c>
      <c r="F67" s="120"/>
      <c r="G67" s="120"/>
      <c r="H67" s="120"/>
      <c r="I67" s="120"/>
      <c r="J67" s="120"/>
      <c r="K67" s="120"/>
      <c r="L67" s="75"/>
    </row>
    <row r="68" spans="5:12">
      <c r="E68" s="120" t="s">
        <v>238</v>
      </c>
      <c r="F68" s="120"/>
      <c r="G68" s="120"/>
      <c r="H68" s="120"/>
      <c r="I68" s="120"/>
      <c r="J68" s="120"/>
      <c r="K68" s="120"/>
      <c r="L68" s="75"/>
    </row>
  </sheetData>
  <mergeCells count="18">
    <mergeCell ref="E68:K68"/>
    <mergeCell ref="E19:E36"/>
    <mergeCell ref="F19:F21"/>
    <mergeCell ref="F22:F24"/>
    <mergeCell ref="F25:F27"/>
    <mergeCell ref="F28:F30"/>
    <mergeCell ref="F31:F33"/>
    <mergeCell ref="F34:F36"/>
    <mergeCell ref="E37:M37"/>
    <mergeCell ref="E62:K62"/>
    <mergeCell ref="E63:F63"/>
    <mergeCell ref="E64:E66"/>
    <mergeCell ref="E67:K67"/>
    <mergeCell ref="C7:D7"/>
    <mergeCell ref="C6:D6"/>
    <mergeCell ref="C11:D11"/>
    <mergeCell ref="E17:M17"/>
    <mergeCell ref="E18:G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35"/>
  <sheetViews>
    <sheetView topLeftCell="A25" workbookViewId="0">
      <selection activeCell="F17" sqref="F17"/>
    </sheetView>
  </sheetViews>
  <sheetFormatPr defaultRowHeight="12.75"/>
  <cols>
    <col min="3" max="3" width="6.28515625" customWidth="1"/>
    <col min="4" max="4" width="47" customWidth="1"/>
    <col min="5" max="5" width="20.7109375" customWidth="1"/>
    <col min="6" max="6" width="15.85546875" customWidth="1"/>
    <col min="8" max="8" width="6" customWidth="1"/>
    <col min="9" max="9" width="22.85546875" customWidth="1"/>
    <col min="10" max="10" width="14" customWidth="1"/>
    <col min="11" max="11" width="15.42578125" customWidth="1"/>
    <col min="12" max="12" width="12.5703125" customWidth="1"/>
    <col min="13" max="13" width="9.7109375" customWidth="1"/>
    <col min="14" max="14" width="12.42578125" customWidth="1"/>
  </cols>
  <sheetData>
    <row r="3" spans="3:14">
      <c r="H3">
        <f>52/9</f>
        <v>5.7777777777777777</v>
      </c>
    </row>
    <row r="7" spans="3:14" ht="13.5" thickBot="1"/>
    <row r="8" spans="3:14" ht="25.5">
      <c r="C8" s="36" t="s">
        <v>117</v>
      </c>
      <c r="D8" s="25" t="s">
        <v>118</v>
      </c>
      <c r="E8" s="25" t="s">
        <v>119</v>
      </c>
      <c r="F8" s="37" t="s">
        <v>128</v>
      </c>
      <c r="H8" s="36" t="s">
        <v>117</v>
      </c>
      <c r="I8" s="25" t="s">
        <v>133</v>
      </c>
      <c r="J8" s="24" t="s">
        <v>129</v>
      </c>
      <c r="K8" s="24" t="s">
        <v>130</v>
      </c>
      <c r="L8" s="24" t="s">
        <v>131</v>
      </c>
      <c r="M8" s="37" t="s">
        <v>132</v>
      </c>
      <c r="N8" s="37" t="s">
        <v>134</v>
      </c>
    </row>
    <row r="9" spans="3:14">
      <c r="C9" s="32">
        <v>1</v>
      </c>
      <c r="D9" s="126" t="s">
        <v>120</v>
      </c>
      <c r="E9" s="14" t="s">
        <v>44</v>
      </c>
      <c r="F9" s="15">
        <v>7</v>
      </c>
      <c r="H9" s="32">
        <v>1</v>
      </c>
      <c r="I9" s="14" t="s">
        <v>59</v>
      </c>
      <c r="J9" s="13">
        <f>F10+F13+F18+F21+F25+F28+F31+F33</f>
        <v>8</v>
      </c>
      <c r="K9" s="13">
        <v>6</v>
      </c>
      <c r="L9" s="13">
        <v>1</v>
      </c>
      <c r="M9" s="15">
        <v>5</v>
      </c>
      <c r="N9" s="43">
        <f>M9/M12</f>
        <v>7.1428571428571425E-2</v>
      </c>
    </row>
    <row r="10" spans="3:14">
      <c r="C10" s="32"/>
      <c r="D10" s="126"/>
      <c r="E10" s="14" t="s">
        <v>59</v>
      </c>
      <c r="F10" s="15">
        <v>1</v>
      </c>
      <c r="H10" s="32">
        <v>2</v>
      </c>
      <c r="I10" s="14" t="s">
        <v>44</v>
      </c>
      <c r="J10" s="13">
        <f>F9+F12+F15+F17+F20+F23+F26+F29+F32</f>
        <v>61</v>
      </c>
      <c r="K10" s="13">
        <v>59</v>
      </c>
      <c r="L10" s="13">
        <v>1</v>
      </c>
      <c r="M10" s="15">
        <v>58</v>
      </c>
      <c r="N10" s="43">
        <f>M10/M12</f>
        <v>0.82857142857142863</v>
      </c>
    </row>
    <row r="11" spans="3:14">
      <c r="C11" s="32"/>
      <c r="D11" s="126"/>
      <c r="E11" s="14" t="s">
        <v>55</v>
      </c>
      <c r="F11" s="15">
        <v>1</v>
      </c>
      <c r="H11" s="32">
        <v>3</v>
      </c>
      <c r="I11" s="14" t="s">
        <v>55</v>
      </c>
      <c r="J11" s="13">
        <f>F11+F14+F16+F19+F22+F24+F27+F30+F34</f>
        <v>9</v>
      </c>
      <c r="K11" s="13">
        <v>8</v>
      </c>
      <c r="L11" s="13">
        <v>1</v>
      </c>
      <c r="M11" s="15">
        <v>7</v>
      </c>
      <c r="N11" s="43">
        <f>M11/M12</f>
        <v>0.1</v>
      </c>
    </row>
    <row r="12" spans="3:14" ht="13.5" thickBot="1">
      <c r="C12" s="32"/>
      <c r="D12" s="126"/>
      <c r="E12" s="14" t="s">
        <v>44</v>
      </c>
      <c r="F12" s="15">
        <v>8</v>
      </c>
      <c r="H12" s="33"/>
      <c r="I12" s="42" t="s">
        <v>63</v>
      </c>
      <c r="J12" s="17">
        <f>J9+J10+J11</f>
        <v>78</v>
      </c>
      <c r="K12" s="17">
        <f>K9+K10+K11</f>
        <v>73</v>
      </c>
      <c r="L12" s="17">
        <f>L9+L10+L11</f>
        <v>3</v>
      </c>
      <c r="M12" s="19">
        <f>M9+M10+M11</f>
        <v>70</v>
      </c>
      <c r="N12" s="44">
        <f>N9+N10+N11</f>
        <v>1</v>
      </c>
    </row>
    <row r="13" spans="3:14">
      <c r="C13" s="32"/>
      <c r="D13" s="126"/>
      <c r="E13" s="14" t="s">
        <v>59</v>
      </c>
      <c r="F13" s="15">
        <v>1</v>
      </c>
    </row>
    <row r="14" spans="3:14">
      <c r="C14" s="32"/>
      <c r="D14" s="126"/>
      <c r="E14" s="14" t="s">
        <v>55</v>
      </c>
      <c r="F14" s="15">
        <v>1</v>
      </c>
    </row>
    <row r="15" spans="3:14">
      <c r="C15" s="32">
        <v>3</v>
      </c>
      <c r="D15" s="126" t="s">
        <v>121</v>
      </c>
      <c r="E15" s="14" t="s">
        <v>44</v>
      </c>
      <c r="F15" s="15">
        <v>6</v>
      </c>
    </row>
    <row r="16" spans="3:14">
      <c r="C16" s="32"/>
      <c r="D16" s="126"/>
      <c r="E16" s="14" t="s">
        <v>55</v>
      </c>
      <c r="F16" s="15">
        <v>1</v>
      </c>
    </row>
    <row r="17" spans="3:6">
      <c r="C17" s="32">
        <v>4</v>
      </c>
      <c r="D17" s="126" t="s">
        <v>122</v>
      </c>
      <c r="E17" s="14" t="s">
        <v>44</v>
      </c>
      <c r="F17" s="15">
        <v>7</v>
      </c>
    </row>
    <row r="18" spans="3:6">
      <c r="C18" s="32"/>
      <c r="D18" s="126"/>
      <c r="E18" s="14" t="s">
        <v>59</v>
      </c>
      <c r="F18" s="15">
        <v>1</v>
      </c>
    </row>
    <row r="19" spans="3:6">
      <c r="C19" s="32"/>
      <c r="D19" s="126"/>
      <c r="E19" s="14" t="s">
        <v>55</v>
      </c>
      <c r="F19" s="15">
        <v>1</v>
      </c>
    </row>
    <row r="20" spans="3:6" ht="12.75" customHeight="1">
      <c r="C20" s="32">
        <v>5</v>
      </c>
      <c r="D20" s="127" t="s">
        <v>123</v>
      </c>
      <c r="E20" s="14" t="s">
        <v>44</v>
      </c>
      <c r="F20" s="15">
        <v>6</v>
      </c>
    </row>
    <row r="21" spans="3:6">
      <c r="C21" s="32"/>
      <c r="D21" s="127"/>
      <c r="E21" s="14" t="s">
        <v>59</v>
      </c>
      <c r="F21" s="15">
        <v>1</v>
      </c>
    </row>
    <row r="22" spans="3:6">
      <c r="C22" s="32"/>
      <c r="D22" s="127"/>
      <c r="E22" s="14" t="s">
        <v>55</v>
      </c>
      <c r="F22" s="15">
        <v>1</v>
      </c>
    </row>
    <row r="23" spans="3:6">
      <c r="C23" s="32">
        <v>6</v>
      </c>
      <c r="D23" s="126" t="s">
        <v>124</v>
      </c>
      <c r="E23" s="14" t="s">
        <v>44</v>
      </c>
      <c r="F23" s="15">
        <v>6</v>
      </c>
    </row>
    <row r="24" spans="3:6">
      <c r="C24" s="32"/>
      <c r="D24" s="126"/>
      <c r="E24" s="34" t="s">
        <v>55</v>
      </c>
      <c r="F24" s="15">
        <v>1</v>
      </c>
    </row>
    <row r="25" spans="3:6">
      <c r="C25" s="32"/>
      <c r="D25" s="126"/>
      <c r="E25" s="14" t="s">
        <v>59</v>
      </c>
      <c r="F25" s="15">
        <v>1</v>
      </c>
    </row>
    <row r="26" spans="3:6">
      <c r="C26" s="32">
        <v>7</v>
      </c>
      <c r="D26" s="126" t="s">
        <v>125</v>
      </c>
      <c r="E26" s="14" t="s">
        <v>44</v>
      </c>
      <c r="F26" s="15">
        <v>6</v>
      </c>
    </row>
    <row r="27" spans="3:6">
      <c r="C27" s="32"/>
      <c r="D27" s="126"/>
      <c r="E27" s="34" t="s">
        <v>55</v>
      </c>
      <c r="F27" s="15">
        <v>1</v>
      </c>
    </row>
    <row r="28" spans="3:6">
      <c r="C28" s="32"/>
      <c r="D28" s="126"/>
      <c r="E28" s="14" t="s">
        <v>59</v>
      </c>
      <c r="F28" s="15">
        <v>1</v>
      </c>
    </row>
    <row r="29" spans="3:6">
      <c r="C29" s="32">
        <v>8</v>
      </c>
      <c r="D29" s="126" t="s">
        <v>126</v>
      </c>
      <c r="E29" s="14" t="s">
        <v>44</v>
      </c>
      <c r="F29" s="15">
        <v>7</v>
      </c>
    </row>
    <row r="30" spans="3:6">
      <c r="C30" s="32"/>
      <c r="D30" s="126"/>
      <c r="E30" s="14" t="s">
        <v>55</v>
      </c>
      <c r="F30" s="15">
        <v>1</v>
      </c>
    </row>
    <row r="31" spans="3:6">
      <c r="C31" s="32"/>
      <c r="D31" s="126"/>
      <c r="E31" s="14" t="s">
        <v>59</v>
      </c>
      <c r="F31" s="15">
        <v>1</v>
      </c>
    </row>
    <row r="32" spans="3:6" ht="25.5" customHeight="1">
      <c r="C32" s="32">
        <v>9</v>
      </c>
      <c r="D32" s="127" t="s">
        <v>127</v>
      </c>
      <c r="E32" s="14" t="s">
        <v>44</v>
      </c>
      <c r="F32" s="15">
        <v>8</v>
      </c>
    </row>
    <row r="33" spans="3:6" ht="31.5" customHeight="1">
      <c r="C33" s="32"/>
      <c r="D33" s="127"/>
      <c r="E33" s="14" t="s">
        <v>59</v>
      </c>
      <c r="F33" s="15">
        <v>1</v>
      </c>
    </row>
    <row r="34" spans="3:6">
      <c r="C34" s="32"/>
      <c r="D34" s="127"/>
      <c r="E34" s="14" t="s">
        <v>55</v>
      </c>
      <c r="F34" s="15">
        <v>1</v>
      </c>
    </row>
    <row r="35" spans="3:6" ht="13.5" thickBot="1">
      <c r="C35" s="33"/>
      <c r="D35" s="23"/>
      <c r="E35" s="38" t="s">
        <v>63</v>
      </c>
      <c r="F35" s="39">
        <f>SUM(F9:F34)</f>
        <v>78</v>
      </c>
    </row>
  </sheetData>
  <mergeCells count="9">
    <mergeCell ref="D9:D11"/>
    <mergeCell ref="D12:D14"/>
    <mergeCell ref="D32:D34"/>
    <mergeCell ref="D15:D16"/>
    <mergeCell ref="D17:D19"/>
    <mergeCell ref="D26:D28"/>
    <mergeCell ref="D20:D22"/>
    <mergeCell ref="D23:D25"/>
    <mergeCell ref="D29:D3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87"/>
  <sheetViews>
    <sheetView tabSelected="1" workbookViewId="0">
      <selection activeCell="J6" sqref="J6"/>
    </sheetView>
  </sheetViews>
  <sheetFormatPr defaultRowHeight="12.75"/>
  <cols>
    <col min="2" max="2" width="57.5703125" customWidth="1"/>
    <col min="3" max="3" width="10.140625" style="4" hidden="1" customWidth="1"/>
    <col min="4" max="8" width="0" style="4" hidden="1" customWidth="1"/>
    <col min="10" max="10" width="8.28515625" customWidth="1"/>
    <col min="11" max="11" width="7.85546875" customWidth="1"/>
    <col min="14" max="14" width="62.28515625" customWidth="1"/>
    <col min="15" max="21" width="0" hidden="1" customWidth="1"/>
    <col min="22" max="22" width="9.5703125" bestFit="1" customWidth="1"/>
  </cols>
  <sheetData>
    <row r="3" spans="2:24" ht="13.5" thickBot="1"/>
    <row r="4" spans="2:24" ht="32.25" thickBot="1">
      <c r="B4" s="22" t="s">
        <v>74</v>
      </c>
      <c r="C4" s="24" t="s">
        <v>51</v>
      </c>
      <c r="D4" s="25" t="s">
        <v>46</v>
      </c>
      <c r="E4" s="25" t="s">
        <v>45</v>
      </c>
      <c r="F4" s="25" t="s">
        <v>47</v>
      </c>
      <c r="G4" s="24" t="s">
        <v>49</v>
      </c>
      <c r="H4" s="25" t="s">
        <v>63</v>
      </c>
      <c r="I4" s="24"/>
      <c r="J4" s="24"/>
      <c r="K4" s="25"/>
      <c r="L4" s="26"/>
      <c r="N4" s="22" t="s">
        <v>74</v>
      </c>
      <c r="O4" s="24" t="s">
        <v>51</v>
      </c>
      <c r="P4" s="25" t="s">
        <v>46</v>
      </c>
      <c r="Q4" s="25" t="s">
        <v>45</v>
      </c>
      <c r="R4" s="25" t="s">
        <v>47</v>
      </c>
      <c r="S4" s="24" t="s">
        <v>49</v>
      </c>
      <c r="T4" s="25" t="s">
        <v>63</v>
      </c>
      <c r="U4" s="24" t="s">
        <v>99</v>
      </c>
      <c r="V4" s="24" t="s">
        <v>100</v>
      </c>
      <c r="W4" s="25" t="s">
        <v>101</v>
      </c>
      <c r="X4" s="26" t="s">
        <v>102</v>
      </c>
    </row>
    <row r="5" spans="2:24" ht="26.25">
      <c r="B5" s="54" t="s">
        <v>136</v>
      </c>
      <c r="C5" s="50"/>
      <c r="D5" s="51"/>
      <c r="E5" s="51"/>
      <c r="F5" s="51"/>
      <c r="G5" s="50"/>
      <c r="H5" s="51"/>
      <c r="I5" s="24" t="s">
        <v>99</v>
      </c>
      <c r="J5" s="24" t="s">
        <v>100</v>
      </c>
      <c r="K5" s="25" t="s">
        <v>101</v>
      </c>
      <c r="L5" s="26" t="s">
        <v>102</v>
      </c>
      <c r="N5" s="49"/>
      <c r="O5" s="50"/>
      <c r="P5" s="51"/>
      <c r="Q5" s="51"/>
      <c r="R5" s="51"/>
      <c r="S5" s="50"/>
      <c r="T5" s="51"/>
      <c r="U5" s="50"/>
      <c r="V5" s="50"/>
      <c r="W5" s="51"/>
      <c r="X5" s="52"/>
    </row>
    <row r="6" spans="2:24" ht="30.75" customHeight="1">
      <c r="B6" s="20" t="s">
        <v>75</v>
      </c>
      <c r="C6" s="13">
        <v>7</v>
      </c>
      <c r="D6" s="13">
        <v>17</v>
      </c>
      <c r="E6" s="13">
        <v>15</v>
      </c>
      <c r="F6" s="13">
        <v>20</v>
      </c>
      <c r="G6" s="13">
        <v>11</v>
      </c>
      <c r="H6" s="13">
        <f>C6+D6+E6+F6+G6</f>
        <v>70</v>
      </c>
      <c r="I6" s="13">
        <f>(C6*5+D6*4+E6*3+F6*2+G6*1)</f>
        <v>199</v>
      </c>
      <c r="J6" s="28">
        <f>I6/H6</f>
        <v>2.842857142857143</v>
      </c>
      <c r="K6" s="28">
        <f>I6/(5*H6)</f>
        <v>0.56857142857142862</v>
      </c>
      <c r="L6" s="15">
        <f>RANK(K6,K$6:K$9)</f>
        <v>3</v>
      </c>
      <c r="N6" s="74" t="s">
        <v>97</v>
      </c>
      <c r="O6" s="13">
        <v>40</v>
      </c>
      <c r="P6" s="13">
        <v>39</v>
      </c>
      <c r="Q6" s="13">
        <v>5</v>
      </c>
      <c r="R6" s="13">
        <v>1</v>
      </c>
      <c r="S6" s="13">
        <v>0</v>
      </c>
      <c r="T6" s="13">
        <f t="shared" ref="T6:T34" si="0">O6+P6+Q6+R6+S6</f>
        <v>85</v>
      </c>
      <c r="U6" s="13">
        <f t="shared" ref="U6:U34" si="1">(O6*5+P6*4+Q6*3+R6*2+S6*1)</f>
        <v>373</v>
      </c>
      <c r="V6" s="28">
        <f t="shared" ref="V6:V34" si="2">U6/T6</f>
        <v>4.3882352941176475</v>
      </c>
      <c r="W6" s="28">
        <f t="shared" ref="W6:W34" si="3">U6/(5*T6)</f>
        <v>0.87764705882352945</v>
      </c>
      <c r="X6" s="15">
        <f t="shared" ref="X6:X34" si="4">RANK(W6,W$6:W$34)</f>
        <v>1</v>
      </c>
    </row>
    <row r="7" spans="2:24" ht="31.5">
      <c r="B7" s="20" t="s">
        <v>76</v>
      </c>
      <c r="C7" s="13">
        <v>20</v>
      </c>
      <c r="D7" s="13">
        <v>17</v>
      </c>
      <c r="E7" s="13">
        <v>16</v>
      </c>
      <c r="F7" s="13">
        <v>17</v>
      </c>
      <c r="G7" s="13">
        <v>0</v>
      </c>
      <c r="H7" s="13">
        <f t="shared" ref="H7:H34" si="5">C7+D7+E7+F7+G7</f>
        <v>70</v>
      </c>
      <c r="I7" s="13">
        <f t="shared" ref="I7:I34" si="6">(C7*5+D7*4+E7*3+F7*2+G7*1)</f>
        <v>250</v>
      </c>
      <c r="J7" s="28">
        <f t="shared" ref="J7:J34" si="7">I7/H7</f>
        <v>3.5714285714285716</v>
      </c>
      <c r="K7" s="28">
        <f t="shared" ref="K7:K34" si="8">I7/(5*H7)</f>
        <v>0.7142857142857143</v>
      </c>
      <c r="L7" s="15">
        <f t="shared" ref="L7:L9" si="9">RANK(K7,K$6:K$9)</f>
        <v>1</v>
      </c>
      <c r="N7" s="20" t="s">
        <v>92</v>
      </c>
      <c r="O7" s="13">
        <v>34</v>
      </c>
      <c r="P7" s="13">
        <v>29</v>
      </c>
      <c r="Q7" s="13">
        <v>3</v>
      </c>
      <c r="R7" s="13">
        <v>2</v>
      </c>
      <c r="S7" s="13">
        <v>2</v>
      </c>
      <c r="T7" s="13">
        <f t="shared" si="0"/>
        <v>70</v>
      </c>
      <c r="U7" s="13">
        <f t="shared" si="1"/>
        <v>301</v>
      </c>
      <c r="V7" s="28">
        <f t="shared" si="2"/>
        <v>4.3</v>
      </c>
      <c r="W7" s="28">
        <f t="shared" si="3"/>
        <v>0.86</v>
      </c>
      <c r="X7" s="15">
        <f t="shared" si="4"/>
        <v>2</v>
      </c>
    </row>
    <row r="8" spans="2:24" ht="31.5">
      <c r="B8" s="20" t="s">
        <v>77</v>
      </c>
      <c r="C8" s="13">
        <v>5</v>
      </c>
      <c r="D8" s="13">
        <v>20</v>
      </c>
      <c r="E8" s="13">
        <v>14</v>
      </c>
      <c r="F8" s="13">
        <v>24</v>
      </c>
      <c r="G8" s="13">
        <v>7</v>
      </c>
      <c r="H8" s="13">
        <f t="shared" si="5"/>
        <v>70</v>
      </c>
      <c r="I8" s="13">
        <f t="shared" si="6"/>
        <v>202</v>
      </c>
      <c r="J8" s="28">
        <f t="shared" si="7"/>
        <v>2.8857142857142857</v>
      </c>
      <c r="K8" s="28">
        <f t="shared" si="8"/>
        <v>0.57714285714285718</v>
      </c>
      <c r="L8" s="15">
        <f t="shared" si="9"/>
        <v>2</v>
      </c>
      <c r="N8" s="20" t="s">
        <v>91</v>
      </c>
      <c r="O8" s="13">
        <v>26</v>
      </c>
      <c r="P8" s="13">
        <v>20</v>
      </c>
      <c r="Q8" s="13">
        <v>6</v>
      </c>
      <c r="R8" s="13">
        <v>11</v>
      </c>
      <c r="S8" s="13">
        <v>7</v>
      </c>
      <c r="T8" s="13">
        <f t="shared" si="0"/>
        <v>70</v>
      </c>
      <c r="U8" s="13">
        <f t="shared" si="1"/>
        <v>257</v>
      </c>
      <c r="V8" s="28">
        <f t="shared" si="2"/>
        <v>3.6714285714285713</v>
      </c>
      <c r="W8" s="28">
        <f t="shared" si="3"/>
        <v>0.73428571428571432</v>
      </c>
      <c r="X8" s="15">
        <f t="shared" si="4"/>
        <v>3</v>
      </c>
    </row>
    <row r="9" spans="2:24" ht="31.5">
      <c r="B9" s="20" t="s">
        <v>78</v>
      </c>
      <c r="C9" s="13">
        <v>0</v>
      </c>
      <c r="D9" s="13">
        <v>18</v>
      </c>
      <c r="E9" s="13">
        <v>16</v>
      </c>
      <c r="F9" s="13">
        <v>17</v>
      </c>
      <c r="G9" s="13">
        <v>19</v>
      </c>
      <c r="H9" s="13">
        <f t="shared" si="5"/>
        <v>70</v>
      </c>
      <c r="I9" s="13">
        <f t="shared" si="6"/>
        <v>173</v>
      </c>
      <c r="J9" s="28">
        <f t="shared" si="7"/>
        <v>2.4714285714285715</v>
      </c>
      <c r="K9" s="28">
        <f t="shared" si="8"/>
        <v>0.49428571428571427</v>
      </c>
      <c r="L9" s="15">
        <f t="shared" si="9"/>
        <v>4</v>
      </c>
      <c r="N9" s="20" t="s">
        <v>93</v>
      </c>
      <c r="O9" s="13">
        <v>25</v>
      </c>
      <c r="P9" s="13">
        <v>17</v>
      </c>
      <c r="Q9" s="13">
        <v>12</v>
      </c>
      <c r="R9" s="13">
        <v>10</v>
      </c>
      <c r="S9" s="13">
        <v>6</v>
      </c>
      <c r="T9" s="13">
        <f t="shared" si="0"/>
        <v>70</v>
      </c>
      <c r="U9" s="13">
        <f t="shared" si="1"/>
        <v>255</v>
      </c>
      <c r="V9" s="28">
        <f t="shared" si="2"/>
        <v>3.6428571428571428</v>
      </c>
      <c r="W9" s="28">
        <f t="shared" si="3"/>
        <v>0.72857142857142854</v>
      </c>
      <c r="X9" s="15">
        <f t="shared" si="4"/>
        <v>4</v>
      </c>
    </row>
    <row r="10" spans="2:24" ht="15.75">
      <c r="B10" s="47" t="s">
        <v>137</v>
      </c>
      <c r="C10" s="13"/>
      <c r="D10" s="13"/>
      <c r="E10" s="13"/>
      <c r="F10" s="13"/>
      <c r="G10" s="13"/>
      <c r="H10" s="13"/>
      <c r="I10" s="13"/>
      <c r="J10" s="28"/>
      <c r="K10" s="27"/>
      <c r="L10" s="15"/>
      <c r="N10" s="20"/>
      <c r="O10" s="13"/>
      <c r="P10" s="13"/>
      <c r="Q10" s="13"/>
      <c r="R10" s="13"/>
      <c r="S10" s="13"/>
      <c r="T10" s="13"/>
      <c r="U10" s="13"/>
      <c r="V10" s="28"/>
      <c r="W10" s="28"/>
      <c r="X10" s="15"/>
    </row>
    <row r="11" spans="2:24" ht="31.5">
      <c r="B11" s="20" t="s">
        <v>79</v>
      </c>
      <c r="C11" s="13">
        <v>4</v>
      </c>
      <c r="D11" s="13">
        <v>14</v>
      </c>
      <c r="E11" s="13">
        <v>7</v>
      </c>
      <c r="F11" s="13">
        <v>27</v>
      </c>
      <c r="G11" s="13">
        <v>18</v>
      </c>
      <c r="H11" s="13">
        <f t="shared" si="5"/>
        <v>70</v>
      </c>
      <c r="I11" s="13">
        <f t="shared" si="6"/>
        <v>169</v>
      </c>
      <c r="J11" s="28">
        <f t="shared" si="7"/>
        <v>2.4142857142857141</v>
      </c>
      <c r="K11" s="27">
        <f t="shared" si="8"/>
        <v>0.48285714285714287</v>
      </c>
      <c r="L11" s="15">
        <f t="shared" ref="L11:L34" si="10">RANK(K11,K$6:K$34)</f>
        <v>16</v>
      </c>
      <c r="N11" s="20" t="s">
        <v>76</v>
      </c>
      <c r="O11" s="13">
        <v>20</v>
      </c>
      <c r="P11" s="13">
        <v>17</v>
      </c>
      <c r="Q11" s="13">
        <v>16</v>
      </c>
      <c r="R11" s="13">
        <v>17</v>
      </c>
      <c r="S11" s="13">
        <v>0</v>
      </c>
      <c r="T11" s="13">
        <f t="shared" si="0"/>
        <v>70</v>
      </c>
      <c r="U11" s="13">
        <f t="shared" si="1"/>
        <v>250</v>
      </c>
      <c r="V11" s="28">
        <f t="shared" si="2"/>
        <v>3.5714285714285716</v>
      </c>
      <c r="W11" s="28">
        <f t="shared" si="3"/>
        <v>0.7142857142857143</v>
      </c>
      <c r="X11" s="15">
        <f t="shared" si="4"/>
        <v>5</v>
      </c>
    </row>
    <row r="12" spans="2:24" ht="31.5">
      <c r="B12" s="20" t="s">
        <v>80</v>
      </c>
      <c r="C12" s="13">
        <v>3</v>
      </c>
      <c r="D12" s="13">
        <v>9</v>
      </c>
      <c r="E12" s="13">
        <v>15</v>
      </c>
      <c r="F12" s="13">
        <v>28</v>
      </c>
      <c r="G12" s="13">
        <v>15</v>
      </c>
      <c r="H12" s="13">
        <f t="shared" si="5"/>
        <v>70</v>
      </c>
      <c r="I12" s="13">
        <f t="shared" si="6"/>
        <v>167</v>
      </c>
      <c r="J12" s="28">
        <f t="shared" si="7"/>
        <v>2.3857142857142857</v>
      </c>
      <c r="K12" s="27">
        <f t="shared" si="8"/>
        <v>0.47714285714285715</v>
      </c>
      <c r="L12" s="15">
        <f t="shared" si="10"/>
        <v>17</v>
      </c>
      <c r="N12" s="20" t="s">
        <v>96</v>
      </c>
      <c r="O12" s="13">
        <v>10</v>
      </c>
      <c r="P12" s="13">
        <v>17</v>
      </c>
      <c r="Q12" s="13">
        <v>13</v>
      </c>
      <c r="R12" s="13">
        <v>21</v>
      </c>
      <c r="S12" s="13">
        <v>9</v>
      </c>
      <c r="T12" s="13">
        <f t="shared" si="0"/>
        <v>70</v>
      </c>
      <c r="U12" s="13">
        <f t="shared" si="1"/>
        <v>208</v>
      </c>
      <c r="V12" s="28">
        <f t="shared" si="2"/>
        <v>2.9714285714285715</v>
      </c>
      <c r="W12" s="28">
        <f t="shared" si="3"/>
        <v>0.59428571428571431</v>
      </c>
      <c r="X12" s="15">
        <f t="shared" si="4"/>
        <v>6</v>
      </c>
    </row>
    <row r="13" spans="2:24" ht="31.5">
      <c r="B13" s="20" t="s">
        <v>81</v>
      </c>
      <c r="C13" s="13">
        <v>1</v>
      </c>
      <c r="D13" s="13">
        <v>10</v>
      </c>
      <c r="E13" s="13">
        <v>18</v>
      </c>
      <c r="F13" s="13">
        <v>26</v>
      </c>
      <c r="G13" s="13">
        <v>15</v>
      </c>
      <c r="H13" s="13">
        <f t="shared" si="5"/>
        <v>70</v>
      </c>
      <c r="I13" s="13">
        <f t="shared" si="6"/>
        <v>166</v>
      </c>
      <c r="J13" s="28">
        <f t="shared" si="7"/>
        <v>2.3714285714285714</v>
      </c>
      <c r="K13" s="27">
        <f t="shared" si="8"/>
        <v>0.47428571428571431</v>
      </c>
      <c r="L13" s="15">
        <f t="shared" si="10"/>
        <v>18</v>
      </c>
      <c r="N13" s="20" t="s">
        <v>84</v>
      </c>
      <c r="O13" s="13">
        <v>10</v>
      </c>
      <c r="P13" s="13">
        <v>16</v>
      </c>
      <c r="Q13" s="13">
        <v>14</v>
      </c>
      <c r="R13" s="13">
        <v>21</v>
      </c>
      <c r="S13" s="13">
        <v>9</v>
      </c>
      <c r="T13" s="13">
        <f t="shared" si="0"/>
        <v>70</v>
      </c>
      <c r="U13" s="13">
        <f t="shared" si="1"/>
        <v>207</v>
      </c>
      <c r="V13" s="28">
        <f t="shared" si="2"/>
        <v>2.9571428571428573</v>
      </c>
      <c r="W13" s="28">
        <f t="shared" si="3"/>
        <v>0.59142857142857141</v>
      </c>
      <c r="X13" s="15">
        <f t="shared" si="4"/>
        <v>7</v>
      </c>
    </row>
    <row r="14" spans="2:24" ht="31.5">
      <c r="B14" s="20" t="s">
        <v>82</v>
      </c>
      <c r="C14" s="13">
        <v>4</v>
      </c>
      <c r="D14" s="13">
        <v>12</v>
      </c>
      <c r="E14" s="13">
        <v>7</v>
      </c>
      <c r="F14" s="13">
        <v>25</v>
      </c>
      <c r="G14" s="13">
        <v>22</v>
      </c>
      <c r="H14" s="13">
        <f t="shared" si="5"/>
        <v>70</v>
      </c>
      <c r="I14" s="13">
        <f t="shared" si="6"/>
        <v>161</v>
      </c>
      <c r="J14" s="28">
        <f t="shared" si="7"/>
        <v>2.2999999999999998</v>
      </c>
      <c r="K14" s="27">
        <f t="shared" si="8"/>
        <v>0.46</v>
      </c>
      <c r="L14" s="15">
        <f t="shared" si="10"/>
        <v>19</v>
      </c>
      <c r="N14" s="20" t="s">
        <v>77</v>
      </c>
      <c r="O14" s="13">
        <v>5</v>
      </c>
      <c r="P14" s="13">
        <v>20</v>
      </c>
      <c r="Q14" s="13">
        <v>14</v>
      </c>
      <c r="R14" s="13">
        <v>24</v>
      </c>
      <c r="S14" s="13">
        <v>7</v>
      </c>
      <c r="T14" s="13">
        <f t="shared" si="0"/>
        <v>70</v>
      </c>
      <c r="U14" s="13">
        <f t="shared" si="1"/>
        <v>202</v>
      </c>
      <c r="V14" s="28">
        <f t="shared" si="2"/>
        <v>2.8857142857142857</v>
      </c>
      <c r="W14" s="28">
        <f t="shared" si="3"/>
        <v>0.57714285714285718</v>
      </c>
      <c r="X14" s="15">
        <f t="shared" si="4"/>
        <v>8</v>
      </c>
    </row>
    <row r="15" spans="2:24" ht="15.75">
      <c r="B15" s="47" t="s">
        <v>138</v>
      </c>
      <c r="C15" s="13"/>
      <c r="D15" s="13"/>
      <c r="E15" s="13"/>
      <c r="F15" s="13"/>
      <c r="G15" s="13"/>
      <c r="H15" s="13"/>
      <c r="I15" s="13"/>
      <c r="J15" s="28"/>
      <c r="K15" s="27"/>
      <c r="L15" s="15"/>
      <c r="N15" s="20"/>
      <c r="O15" s="13"/>
      <c r="P15" s="13"/>
      <c r="Q15" s="13"/>
      <c r="R15" s="13"/>
      <c r="S15" s="13"/>
      <c r="T15" s="13"/>
      <c r="U15" s="13"/>
      <c r="V15" s="28"/>
      <c r="W15" s="28"/>
      <c r="X15" s="15"/>
    </row>
    <row r="16" spans="2:24" ht="31.5">
      <c r="B16" s="20" t="s">
        <v>83</v>
      </c>
      <c r="C16" s="13">
        <v>2</v>
      </c>
      <c r="D16" s="13">
        <v>11</v>
      </c>
      <c r="E16" s="13">
        <v>8</v>
      </c>
      <c r="F16" s="13">
        <v>30</v>
      </c>
      <c r="G16" s="13">
        <v>19</v>
      </c>
      <c r="H16" s="13">
        <f t="shared" si="5"/>
        <v>70</v>
      </c>
      <c r="I16" s="13">
        <f t="shared" si="6"/>
        <v>157</v>
      </c>
      <c r="J16" s="28">
        <f t="shared" si="7"/>
        <v>2.2428571428571429</v>
      </c>
      <c r="K16" s="27">
        <f t="shared" si="8"/>
        <v>0.44857142857142857</v>
      </c>
      <c r="L16" s="15">
        <f t="shared" si="10"/>
        <v>20</v>
      </c>
      <c r="N16" s="20" t="s">
        <v>94</v>
      </c>
      <c r="O16" s="13">
        <v>8</v>
      </c>
      <c r="P16" s="13">
        <v>14</v>
      </c>
      <c r="Q16" s="13">
        <v>16</v>
      </c>
      <c r="R16" s="13">
        <v>26</v>
      </c>
      <c r="S16" s="13">
        <v>6</v>
      </c>
      <c r="T16" s="13">
        <f t="shared" si="0"/>
        <v>70</v>
      </c>
      <c r="U16" s="13">
        <f t="shared" si="1"/>
        <v>202</v>
      </c>
      <c r="V16" s="28">
        <f t="shared" si="2"/>
        <v>2.8857142857142857</v>
      </c>
      <c r="W16" s="28">
        <f t="shared" si="3"/>
        <v>0.57714285714285718</v>
      </c>
      <c r="X16" s="15">
        <f t="shared" si="4"/>
        <v>8</v>
      </c>
    </row>
    <row r="17" spans="2:24" ht="15.75">
      <c r="B17" s="20" t="s">
        <v>84</v>
      </c>
      <c r="C17" s="13">
        <v>10</v>
      </c>
      <c r="D17" s="13">
        <v>16</v>
      </c>
      <c r="E17" s="13">
        <v>14</v>
      </c>
      <c r="F17" s="13">
        <v>21</v>
      </c>
      <c r="G17" s="13">
        <v>9</v>
      </c>
      <c r="H17" s="13">
        <f t="shared" si="5"/>
        <v>70</v>
      </c>
      <c r="I17" s="13">
        <f t="shared" si="6"/>
        <v>207</v>
      </c>
      <c r="J17" s="28">
        <f t="shared" si="7"/>
        <v>2.9571428571428573</v>
      </c>
      <c r="K17" s="27">
        <f t="shared" si="8"/>
        <v>0.59142857142857141</v>
      </c>
      <c r="L17" s="15">
        <f t="shared" si="10"/>
        <v>7</v>
      </c>
      <c r="N17" s="20" t="s">
        <v>75</v>
      </c>
      <c r="O17" s="13">
        <v>7</v>
      </c>
      <c r="P17" s="13">
        <v>17</v>
      </c>
      <c r="Q17" s="13">
        <v>15</v>
      </c>
      <c r="R17" s="13">
        <v>20</v>
      </c>
      <c r="S17" s="13">
        <v>11</v>
      </c>
      <c r="T17" s="13">
        <f t="shared" si="0"/>
        <v>70</v>
      </c>
      <c r="U17" s="13">
        <f t="shared" si="1"/>
        <v>199</v>
      </c>
      <c r="V17" s="28">
        <f t="shared" si="2"/>
        <v>2.842857142857143</v>
      </c>
      <c r="W17" s="28">
        <f t="shared" si="3"/>
        <v>0.56857142857142862</v>
      </c>
      <c r="X17" s="15">
        <f t="shared" si="4"/>
        <v>10</v>
      </c>
    </row>
    <row r="18" spans="2:24" ht="31.5">
      <c r="B18" s="20" t="s">
        <v>85</v>
      </c>
      <c r="C18" s="13">
        <v>4</v>
      </c>
      <c r="D18" s="13">
        <v>11</v>
      </c>
      <c r="E18" s="13">
        <v>16</v>
      </c>
      <c r="F18" s="13">
        <v>24</v>
      </c>
      <c r="G18" s="13">
        <v>15</v>
      </c>
      <c r="H18" s="13">
        <f t="shared" si="5"/>
        <v>70</v>
      </c>
      <c r="I18" s="13">
        <f t="shared" si="6"/>
        <v>175</v>
      </c>
      <c r="J18" s="28">
        <f t="shared" si="7"/>
        <v>2.5</v>
      </c>
      <c r="K18" s="27">
        <f t="shared" si="8"/>
        <v>0.5</v>
      </c>
      <c r="L18" s="15">
        <f t="shared" si="10"/>
        <v>13</v>
      </c>
      <c r="N18" s="20" t="s">
        <v>95</v>
      </c>
      <c r="O18" s="13">
        <v>2</v>
      </c>
      <c r="P18" s="13">
        <v>17</v>
      </c>
      <c r="Q18" s="13">
        <v>13</v>
      </c>
      <c r="R18" s="13">
        <v>27</v>
      </c>
      <c r="S18" s="13">
        <v>11</v>
      </c>
      <c r="T18" s="13">
        <f t="shared" si="0"/>
        <v>70</v>
      </c>
      <c r="U18" s="13">
        <f t="shared" si="1"/>
        <v>182</v>
      </c>
      <c r="V18" s="28">
        <f t="shared" si="2"/>
        <v>2.6</v>
      </c>
      <c r="W18" s="28">
        <f t="shared" si="3"/>
        <v>0.52</v>
      </c>
      <c r="X18" s="15">
        <f t="shared" si="4"/>
        <v>11</v>
      </c>
    </row>
    <row r="19" spans="2:24" ht="31.5">
      <c r="B19" s="20" t="s">
        <v>86</v>
      </c>
      <c r="C19" s="13">
        <v>1</v>
      </c>
      <c r="D19" s="13">
        <v>14</v>
      </c>
      <c r="E19" s="13">
        <v>15</v>
      </c>
      <c r="F19" s="13">
        <v>27</v>
      </c>
      <c r="G19" s="13">
        <v>13</v>
      </c>
      <c r="H19" s="13">
        <f t="shared" si="5"/>
        <v>70</v>
      </c>
      <c r="I19" s="13">
        <f t="shared" si="6"/>
        <v>173</v>
      </c>
      <c r="J19" s="28">
        <f t="shared" si="7"/>
        <v>2.4714285714285715</v>
      </c>
      <c r="K19" s="27">
        <f t="shared" si="8"/>
        <v>0.49428571428571427</v>
      </c>
      <c r="L19" s="15">
        <f t="shared" si="10"/>
        <v>14</v>
      </c>
      <c r="N19" s="20" t="s">
        <v>98</v>
      </c>
      <c r="O19" s="13">
        <v>4</v>
      </c>
      <c r="P19" s="13">
        <v>18</v>
      </c>
      <c r="Q19" s="13">
        <v>9</v>
      </c>
      <c r="R19" s="13">
        <v>20</v>
      </c>
      <c r="S19" s="13">
        <v>19</v>
      </c>
      <c r="T19" s="13">
        <f t="shared" si="0"/>
        <v>70</v>
      </c>
      <c r="U19" s="13">
        <f t="shared" si="1"/>
        <v>178</v>
      </c>
      <c r="V19" s="28">
        <f t="shared" si="2"/>
        <v>2.5428571428571427</v>
      </c>
      <c r="W19" s="28">
        <f t="shared" si="3"/>
        <v>0.50857142857142856</v>
      </c>
      <c r="X19" s="15">
        <f t="shared" si="4"/>
        <v>12</v>
      </c>
    </row>
    <row r="20" spans="2:24" ht="16.5" thickBot="1">
      <c r="B20" s="53" t="s">
        <v>139</v>
      </c>
      <c r="C20" s="13"/>
      <c r="D20" s="13"/>
      <c r="E20" s="13"/>
      <c r="F20" s="13"/>
      <c r="G20" s="13"/>
      <c r="H20" s="13"/>
      <c r="I20" s="13"/>
      <c r="J20" s="28"/>
      <c r="K20" s="27"/>
      <c r="L20" s="15"/>
      <c r="N20" s="20"/>
      <c r="O20" s="13"/>
      <c r="P20" s="13"/>
      <c r="Q20" s="13"/>
      <c r="R20" s="13"/>
      <c r="S20" s="13"/>
      <c r="T20" s="13"/>
      <c r="U20" s="13"/>
      <c r="V20" s="28"/>
      <c r="W20" s="28"/>
      <c r="X20" s="15"/>
    </row>
    <row r="21" spans="2:24" ht="31.5">
      <c r="B21" s="20" t="s">
        <v>87</v>
      </c>
      <c r="C21" s="13">
        <v>3</v>
      </c>
      <c r="D21" s="13">
        <v>4</v>
      </c>
      <c r="E21" s="13">
        <v>9</v>
      </c>
      <c r="F21" s="13">
        <v>26</v>
      </c>
      <c r="G21" s="13">
        <v>28</v>
      </c>
      <c r="H21" s="13">
        <f t="shared" si="5"/>
        <v>70</v>
      </c>
      <c r="I21" s="13">
        <f t="shared" si="6"/>
        <v>138</v>
      </c>
      <c r="J21" s="28">
        <f t="shared" si="7"/>
        <v>1.9714285714285715</v>
      </c>
      <c r="K21" s="27">
        <f t="shared" si="8"/>
        <v>0.39428571428571429</v>
      </c>
      <c r="L21" s="15">
        <f t="shared" si="10"/>
        <v>22</v>
      </c>
      <c r="N21" s="20" t="s">
        <v>85</v>
      </c>
      <c r="O21" s="13">
        <v>4</v>
      </c>
      <c r="P21" s="13">
        <v>11</v>
      </c>
      <c r="Q21" s="13">
        <v>16</v>
      </c>
      <c r="R21" s="13">
        <v>24</v>
      </c>
      <c r="S21" s="13">
        <v>15</v>
      </c>
      <c r="T21" s="13">
        <f t="shared" si="0"/>
        <v>70</v>
      </c>
      <c r="U21" s="13">
        <f t="shared" si="1"/>
        <v>175</v>
      </c>
      <c r="V21" s="28">
        <f t="shared" si="2"/>
        <v>2.5</v>
      </c>
      <c r="W21" s="28">
        <f t="shared" si="3"/>
        <v>0.5</v>
      </c>
      <c r="X21" s="15">
        <f t="shared" si="4"/>
        <v>13</v>
      </c>
    </row>
    <row r="22" spans="2:24" ht="31.5">
      <c r="B22" s="20" t="s">
        <v>88</v>
      </c>
      <c r="C22" s="13">
        <v>5</v>
      </c>
      <c r="D22" s="13">
        <v>5</v>
      </c>
      <c r="E22" s="13">
        <v>8</v>
      </c>
      <c r="F22" s="13">
        <v>24</v>
      </c>
      <c r="G22" s="13">
        <v>28</v>
      </c>
      <c r="H22" s="13">
        <f t="shared" si="5"/>
        <v>70</v>
      </c>
      <c r="I22" s="13">
        <f t="shared" si="6"/>
        <v>145</v>
      </c>
      <c r="J22" s="28">
        <f t="shared" si="7"/>
        <v>2.0714285714285716</v>
      </c>
      <c r="K22" s="27">
        <f t="shared" si="8"/>
        <v>0.41428571428571431</v>
      </c>
      <c r="L22" s="15">
        <f t="shared" si="10"/>
        <v>21</v>
      </c>
      <c r="N22" s="20" t="s">
        <v>78</v>
      </c>
      <c r="O22" s="13">
        <v>0</v>
      </c>
      <c r="P22" s="13">
        <v>18</v>
      </c>
      <c r="Q22" s="13">
        <v>16</v>
      </c>
      <c r="R22" s="13">
        <v>17</v>
      </c>
      <c r="S22" s="13">
        <v>19</v>
      </c>
      <c r="T22" s="13">
        <f t="shared" si="0"/>
        <v>70</v>
      </c>
      <c r="U22" s="13">
        <f t="shared" si="1"/>
        <v>173</v>
      </c>
      <c r="V22" s="28">
        <f t="shared" si="2"/>
        <v>2.4714285714285715</v>
      </c>
      <c r="W22" s="28">
        <f t="shared" si="3"/>
        <v>0.49428571428571427</v>
      </c>
      <c r="X22" s="15">
        <f t="shared" si="4"/>
        <v>14</v>
      </c>
    </row>
    <row r="23" spans="2:24" ht="31.5">
      <c r="B23" s="20" t="s">
        <v>89</v>
      </c>
      <c r="C23" s="13">
        <v>1</v>
      </c>
      <c r="D23" s="13">
        <v>10</v>
      </c>
      <c r="E23" s="13">
        <v>4</v>
      </c>
      <c r="F23" s="13">
        <v>26</v>
      </c>
      <c r="G23" s="13">
        <v>29</v>
      </c>
      <c r="H23" s="13">
        <f t="shared" si="5"/>
        <v>70</v>
      </c>
      <c r="I23" s="13">
        <f t="shared" si="6"/>
        <v>138</v>
      </c>
      <c r="J23" s="28">
        <f t="shared" si="7"/>
        <v>1.9714285714285715</v>
      </c>
      <c r="K23" s="27">
        <f t="shared" si="8"/>
        <v>0.39428571428571429</v>
      </c>
      <c r="L23" s="15">
        <f t="shared" si="10"/>
        <v>22</v>
      </c>
      <c r="N23" s="20" t="s">
        <v>86</v>
      </c>
      <c r="O23" s="13">
        <v>1</v>
      </c>
      <c r="P23" s="13">
        <v>14</v>
      </c>
      <c r="Q23" s="13">
        <v>15</v>
      </c>
      <c r="R23" s="13">
        <v>27</v>
      </c>
      <c r="S23" s="13">
        <v>13</v>
      </c>
      <c r="T23" s="13">
        <f t="shared" si="0"/>
        <v>70</v>
      </c>
      <c r="U23" s="13">
        <f t="shared" si="1"/>
        <v>173</v>
      </c>
      <c r="V23" s="28">
        <f t="shared" si="2"/>
        <v>2.4714285714285715</v>
      </c>
      <c r="W23" s="28">
        <f t="shared" si="3"/>
        <v>0.49428571428571427</v>
      </c>
      <c r="X23" s="15">
        <f t="shared" si="4"/>
        <v>14</v>
      </c>
    </row>
    <row r="24" spans="2:24" ht="31.5">
      <c r="B24" s="20" t="s">
        <v>90</v>
      </c>
      <c r="C24" s="13">
        <v>0</v>
      </c>
      <c r="D24" s="13">
        <v>4</v>
      </c>
      <c r="E24" s="13">
        <v>14</v>
      </c>
      <c r="F24" s="13">
        <v>22</v>
      </c>
      <c r="G24" s="13">
        <v>30</v>
      </c>
      <c r="H24" s="13">
        <f t="shared" si="5"/>
        <v>70</v>
      </c>
      <c r="I24" s="13">
        <f t="shared" si="6"/>
        <v>132</v>
      </c>
      <c r="J24" s="28">
        <f t="shared" si="7"/>
        <v>1.8857142857142857</v>
      </c>
      <c r="K24" s="27">
        <f t="shared" si="8"/>
        <v>0.37714285714285717</v>
      </c>
      <c r="L24" s="15">
        <f t="shared" si="10"/>
        <v>24</v>
      </c>
      <c r="N24" s="20" t="s">
        <v>79</v>
      </c>
      <c r="O24" s="13">
        <v>4</v>
      </c>
      <c r="P24" s="13">
        <v>14</v>
      </c>
      <c r="Q24" s="13">
        <v>7</v>
      </c>
      <c r="R24" s="13">
        <v>27</v>
      </c>
      <c r="S24" s="13">
        <v>18</v>
      </c>
      <c r="T24" s="13">
        <f t="shared" si="0"/>
        <v>70</v>
      </c>
      <c r="U24" s="13">
        <f t="shared" si="1"/>
        <v>169</v>
      </c>
      <c r="V24" s="28">
        <f t="shared" si="2"/>
        <v>2.4142857142857141</v>
      </c>
      <c r="W24" s="28">
        <f t="shared" si="3"/>
        <v>0.48285714285714287</v>
      </c>
      <c r="X24" s="15">
        <f t="shared" si="4"/>
        <v>16</v>
      </c>
    </row>
    <row r="25" spans="2:24" ht="15.75">
      <c r="B25" s="47" t="s">
        <v>140</v>
      </c>
      <c r="C25" s="13"/>
      <c r="D25" s="13"/>
      <c r="E25" s="13"/>
      <c r="F25" s="13"/>
      <c r="G25" s="13"/>
      <c r="H25" s="13"/>
      <c r="I25" s="13"/>
      <c r="J25" s="28"/>
      <c r="K25" s="27"/>
      <c r="L25" s="15"/>
      <c r="N25" s="20"/>
      <c r="O25" s="13"/>
      <c r="P25" s="13"/>
      <c r="Q25" s="13"/>
      <c r="R25" s="13"/>
      <c r="S25" s="13"/>
      <c r="T25" s="13"/>
      <c r="U25" s="13"/>
      <c r="V25" s="28"/>
      <c r="W25" s="28"/>
      <c r="X25" s="15"/>
    </row>
    <row r="26" spans="2:24" ht="31.5">
      <c r="B26" s="20" t="s">
        <v>91</v>
      </c>
      <c r="C26" s="13">
        <v>26</v>
      </c>
      <c r="D26" s="13">
        <v>20</v>
      </c>
      <c r="E26" s="13">
        <v>6</v>
      </c>
      <c r="F26" s="13">
        <v>11</v>
      </c>
      <c r="G26" s="13">
        <v>7</v>
      </c>
      <c r="H26" s="13">
        <f t="shared" si="5"/>
        <v>70</v>
      </c>
      <c r="I26" s="13">
        <f t="shared" si="6"/>
        <v>257</v>
      </c>
      <c r="J26" s="28">
        <f t="shared" si="7"/>
        <v>3.6714285714285713</v>
      </c>
      <c r="K26" s="27">
        <f t="shared" si="8"/>
        <v>0.73428571428571432</v>
      </c>
      <c r="L26" s="15">
        <f t="shared" si="10"/>
        <v>3</v>
      </c>
      <c r="N26" s="20" t="s">
        <v>80</v>
      </c>
      <c r="O26" s="13">
        <v>3</v>
      </c>
      <c r="P26" s="13">
        <v>9</v>
      </c>
      <c r="Q26" s="13">
        <v>15</v>
      </c>
      <c r="R26" s="13">
        <v>28</v>
      </c>
      <c r="S26" s="13">
        <v>15</v>
      </c>
      <c r="T26" s="13">
        <f t="shared" si="0"/>
        <v>70</v>
      </c>
      <c r="U26" s="13">
        <f t="shared" si="1"/>
        <v>167</v>
      </c>
      <c r="V26" s="28">
        <f t="shared" si="2"/>
        <v>2.3857142857142857</v>
      </c>
      <c r="W26" s="28">
        <f t="shared" si="3"/>
        <v>0.47714285714285715</v>
      </c>
      <c r="X26" s="15">
        <f t="shared" si="4"/>
        <v>17</v>
      </c>
    </row>
    <row r="27" spans="2:24" ht="31.5">
      <c r="B27" s="20" t="s">
        <v>92</v>
      </c>
      <c r="C27" s="13">
        <v>34</v>
      </c>
      <c r="D27" s="13">
        <v>29</v>
      </c>
      <c r="E27" s="13">
        <v>3</v>
      </c>
      <c r="F27" s="13">
        <v>2</v>
      </c>
      <c r="G27" s="13">
        <v>2</v>
      </c>
      <c r="H27" s="13">
        <f t="shared" si="5"/>
        <v>70</v>
      </c>
      <c r="I27" s="13">
        <f t="shared" si="6"/>
        <v>301</v>
      </c>
      <c r="J27" s="28">
        <f t="shared" si="7"/>
        <v>4.3</v>
      </c>
      <c r="K27" s="27">
        <f t="shared" si="8"/>
        <v>0.86</v>
      </c>
      <c r="L27" s="15">
        <f t="shared" si="10"/>
        <v>2</v>
      </c>
      <c r="N27" s="20" t="s">
        <v>81</v>
      </c>
      <c r="O27" s="13">
        <v>1</v>
      </c>
      <c r="P27" s="13">
        <v>10</v>
      </c>
      <c r="Q27" s="13">
        <v>18</v>
      </c>
      <c r="R27" s="13">
        <v>26</v>
      </c>
      <c r="S27" s="13">
        <v>15</v>
      </c>
      <c r="T27" s="13">
        <f t="shared" si="0"/>
        <v>70</v>
      </c>
      <c r="U27" s="13">
        <f t="shared" si="1"/>
        <v>166</v>
      </c>
      <c r="V27" s="28">
        <f t="shared" si="2"/>
        <v>2.3714285714285714</v>
      </c>
      <c r="W27" s="28">
        <f t="shared" si="3"/>
        <v>0.47428571428571431</v>
      </c>
      <c r="X27" s="15">
        <f t="shared" si="4"/>
        <v>18</v>
      </c>
    </row>
    <row r="28" spans="2:24" ht="31.5">
      <c r="B28" s="20" t="s">
        <v>93</v>
      </c>
      <c r="C28" s="13">
        <v>25</v>
      </c>
      <c r="D28" s="13">
        <v>17</v>
      </c>
      <c r="E28" s="13">
        <v>12</v>
      </c>
      <c r="F28" s="13">
        <v>10</v>
      </c>
      <c r="G28" s="13">
        <v>6</v>
      </c>
      <c r="H28" s="13">
        <f t="shared" si="5"/>
        <v>70</v>
      </c>
      <c r="I28" s="13">
        <f t="shared" si="6"/>
        <v>255</v>
      </c>
      <c r="J28" s="28">
        <f t="shared" si="7"/>
        <v>3.6428571428571428</v>
      </c>
      <c r="K28" s="27">
        <f t="shared" si="8"/>
        <v>0.72857142857142854</v>
      </c>
      <c r="L28" s="15">
        <f t="shared" si="10"/>
        <v>4</v>
      </c>
      <c r="N28" s="20" t="s">
        <v>82</v>
      </c>
      <c r="O28" s="13">
        <v>4</v>
      </c>
      <c r="P28" s="13">
        <v>12</v>
      </c>
      <c r="Q28" s="13">
        <v>7</v>
      </c>
      <c r="R28" s="13">
        <v>25</v>
      </c>
      <c r="S28" s="13">
        <v>22</v>
      </c>
      <c r="T28" s="13">
        <f t="shared" si="0"/>
        <v>70</v>
      </c>
      <c r="U28" s="13">
        <f t="shared" si="1"/>
        <v>161</v>
      </c>
      <c r="V28" s="28">
        <f t="shared" si="2"/>
        <v>2.2999999999999998</v>
      </c>
      <c r="W28" s="28">
        <f t="shared" si="3"/>
        <v>0.46</v>
      </c>
      <c r="X28" s="15">
        <f t="shared" si="4"/>
        <v>19</v>
      </c>
    </row>
    <row r="29" spans="2:24" ht="31.5">
      <c r="B29" s="20" t="s">
        <v>94</v>
      </c>
      <c r="C29" s="13">
        <v>8</v>
      </c>
      <c r="D29" s="13">
        <v>14</v>
      </c>
      <c r="E29" s="13">
        <v>16</v>
      </c>
      <c r="F29" s="13">
        <v>26</v>
      </c>
      <c r="G29" s="13">
        <v>6</v>
      </c>
      <c r="H29" s="13">
        <f t="shared" si="5"/>
        <v>70</v>
      </c>
      <c r="I29" s="13">
        <f t="shared" si="6"/>
        <v>202</v>
      </c>
      <c r="J29" s="28">
        <f t="shared" si="7"/>
        <v>2.8857142857142857</v>
      </c>
      <c r="K29" s="27">
        <f t="shared" si="8"/>
        <v>0.57714285714285718</v>
      </c>
      <c r="L29" s="15">
        <f t="shared" si="10"/>
        <v>8</v>
      </c>
      <c r="N29" s="20" t="s">
        <v>83</v>
      </c>
      <c r="O29" s="13">
        <v>2</v>
      </c>
      <c r="P29" s="13">
        <v>11</v>
      </c>
      <c r="Q29" s="13">
        <v>8</v>
      </c>
      <c r="R29" s="13">
        <v>30</v>
      </c>
      <c r="S29" s="13">
        <v>19</v>
      </c>
      <c r="T29" s="13">
        <f t="shared" si="0"/>
        <v>70</v>
      </c>
      <c r="U29" s="13">
        <f t="shared" si="1"/>
        <v>157</v>
      </c>
      <c r="V29" s="28">
        <f t="shared" si="2"/>
        <v>2.2428571428571429</v>
      </c>
      <c r="W29" s="28">
        <f t="shared" si="3"/>
        <v>0.44857142857142857</v>
      </c>
      <c r="X29" s="15">
        <f t="shared" si="4"/>
        <v>20</v>
      </c>
    </row>
    <row r="30" spans="2:24" ht="16.5" thickBot="1">
      <c r="B30" s="53" t="s">
        <v>141</v>
      </c>
      <c r="C30" s="13"/>
      <c r="D30" s="13"/>
      <c r="E30" s="13"/>
      <c r="F30" s="13"/>
      <c r="G30" s="13"/>
      <c r="H30" s="13"/>
      <c r="I30" s="13"/>
      <c r="J30" s="28"/>
      <c r="K30" s="27"/>
      <c r="L30" s="15"/>
      <c r="N30" s="20"/>
      <c r="O30" s="13"/>
      <c r="P30" s="13"/>
      <c r="Q30" s="13"/>
      <c r="R30" s="13"/>
      <c r="S30" s="13"/>
      <c r="T30" s="13"/>
      <c r="U30" s="13"/>
      <c r="V30" s="28"/>
      <c r="W30" s="28"/>
      <c r="X30" s="15"/>
    </row>
    <row r="31" spans="2:24" ht="15.75">
      <c r="B31" s="20" t="s">
        <v>95</v>
      </c>
      <c r="C31" s="13">
        <v>2</v>
      </c>
      <c r="D31" s="13">
        <v>17</v>
      </c>
      <c r="E31" s="13">
        <v>13</v>
      </c>
      <c r="F31" s="13">
        <v>27</v>
      </c>
      <c r="G31" s="13">
        <v>11</v>
      </c>
      <c r="H31" s="13">
        <f t="shared" si="5"/>
        <v>70</v>
      </c>
      <c r="I31" s="13">
        <f t="shared" si="6"/>
        <v>182</v>
      </c>
      <c r="J31" s="28">
        <f t="shared" si="7"/>
        <v>2.6</v>
      </c>
      <c r="K31" s="27">
        <f t="shared" si="8"/>
        <v>0.52</v>
      </c>
      <c r="L31" s="15">
        <f t="shared" si="10"/>
        <v>11</v>
      </c>
      <c r="N31" s="20" t="s">
        <v>88</v>
      </c>
      <c r="O31" s="13">
        <v>5</v>
      </c>
      <c r="P31" s="13">
        <v>5</v>
      </c>
      <c r="Q31" s="13">
        <v>8</v>
      </c>
      <c r="R31" s="13">
        <v>24</v>
      </c>
      <c r="S31" s="13">
        <v>28</v>
      </c>
      <c r="T31" s="13">
        <f t="shared" si="0"/>
        <v>70</v>
      </c>
      <c r="U31" s="13">
        <f t="shared" si="1"/>
        <v>145</v>
      </c>
      <c r="V31" s="28">
        <f t="shared" si="2"/>
        <v>2.0714285714285716</v>
      </c>
      <c r="W31" s="28">
        <f t="shared" si="3"/>
        <v>0.41428571428571431</v>
      </c>
      <c r="X31" s="15">
        <f t="shared" si="4"/>
        <v>21</v>
      </c>
    </row>
    <row r="32" spans="2:24" ht="31.5">
      <c r="B32" s="20" t="s">
        <v>96</v>
      </c>
      <c r="C32" s="13">
        <v>10</v>
      </c>
      <c r="D32" s="13">
        <v>17</v>
      </c>
      <c r="E32" s="13">
        <v>13</v>
      </c>
      <c r="F32" s="13">
        <v>21</v>
      </c>
      <c r="G32" s="13">
        <v>9</v>
      </c>
      <c r="H32" s="13">
        <f t="shared" si="5"/>
        <v>70</v>
      </c>
      <c r="I32" s="13">
        <f t="shared" si="6"/>
        <v>208</v>
      </c>
      <c r="J32" s="28">
        <f t="shared" si="7"/>
        <v>2.9714285714285715</v>
      </c>
      <c r="K32" s="27">
        <f t="shared" si="8"/>
        <v>0.59428571428571431</v>
      </c>
      <c r="L32" s="15">
        <f t="shared" si="10"/>
        <v>6</v>
      </c>
      <c r="N32" s="20" t="s">
        <v>87</v>
      </c>
      <c r="O32" s="13">
        <v>3</v>
      </c>
      <c r="P32" s="13">
        <v>4</v>
      </c>
      <c r="Q32" s="13">
        <v>9</v>
      </c>
      <c r="R32" s="13">
        <v>26</v>
      </c>
      <c r="S32" s="13">
        <v>28</v>
      </c>
      <c r="T32" s="13">
        <f t="shared" si="0"/>
        <v>70</v>
      </c>
      <c r="U32" s="13">
        <f t="shared" si="1"/>
        <v>138</v>
      </c>
      <c r="V32" s="28">
        <f t="shared" si="2"/>
        <v>1.9714285714285715</v>
      </c>
      <c r="W32" s="28">
        <f t="shared" si="3"/>
        <v>0.39428571428571429</v>
      </c>
      <c r="X32" s="15">
        <f t="shared" si="4"/>
        <v>22</v>
      </c>
    </row>
    <row r="33" spans="2:24" ht="31.5">
      <c r="B33" s="20" t="s">
        <v>97</v>
      </c>
      <c r="C33" s="13">
        <v>40</v>
      </c>
      <c r="D33" s="13">
        <v>39</v>
      </c>
      <c r="E33" s="13">
        <v>5</v>
      </c>
      <c r="F33" s="13">
        <v>1</v>
      </c>
      <c r="G33" s="13">
        <v>0</v>
      </c>
      <c r="H33" s="13">
        <f t="shared" si="5"/>
        <v>85</v>
      </c>
      <c r="I33" s="13">
        <f t="shared" si="6"/>
        <v>373</v>
      </c>
      <c r="J33" s="28">
        <f t="shared" si="7"/>
        <v>4.3882352941176475</v>
      </c>
      <c r="K33" s="27">
        <f t="shared" si="8"/>
        <v>0.87764705882352945</v>
      </c>
      <c r="L33" s="15">
        <f t="shared" si="10"/>
        <v>1</v>
      </c>
      <c r="N33" s="20" t="s">
        <v>89</v>
      </c>
      <c r="O33" s="13">
        <v>1</v>
      </c>
      <c r="P33" s="13">
        <v>10</v>
      </c>
      <c r="Q33" s="13">
        <v>4</v>
      </c>
      <c r="R33" s="13">
        <v>26</v>
      </c>
      <c r="S33" s="13">
        <v>29</v>
      </c>
      <c r="T33" s="13">
        <f t="shared" si="0"/>
        <v>70</v>
      </c>
      <c r="U33" s="13">
        <f t="shared" si="1"/>
        <v>138</v>
      </c>
      <c r="V33" s="28">
        <f t="shared" si="2"/>
        <v>1.9714285714285715</v>
      </c>
      <c r="W33" s="28">
        <f t="shared" si="3"/>
        <v>0.39428571428571429</v>
      </c>
      <c r="X33" s="15">
        <f t="shared" si="4"/>
        <v>22</v>
      </c>
    </row>
    <row r="34" spans="2:24" ht="32.25" thickBot="1">
      <c r="B34" s="21" t="s">
        <v>98</v>
      </c>
      <c r="C34" s="17">
        <v>4</v>
      </c>
      <c r="D34" s="17">
        <v>18</v>
      </c>
      <c r="E34" s="17">
        <v>9</v>
      </c>
      <c r="F34" s="17">
        <v>20</v>
      </c>
      <c r="G34" s="17">
        <v>19</v>
      </c>
      <c r="H34" s="13">
        <f t="shared" si="5"/>
        <v>70</v>
      </c>
      <c r="I34" s="13">
        <f t="shared" si="6"/>
        <v>178</v>
      </c>
      <c r="J34" s="28">
        <f t="shared" si="7"/>
        <v>2.5428571428571427</v>
      </c>
      <c r="K34" s="27">
        <f t="shared" si="8"/>
        <v>0.50857142857142856</v>
      </c>
      <c r="L34" s="15">
        <f t="shared" si="10"/>
        <v>12</v>
      </c>
      <c r="N34" s="21" t="s">
        <v>90</v>
      </c>
      <c r="O34" s="17">
        <v>0</v>
      </c>
      <c r="P34" s="17">
        <v>4</v>
      </c>
      <c r="Q34" s="17">
        <v>14</v>
      </c>
      <c r="R34" s="17">
        <v>22</v>
      </c>
      <c r="S34" s="17">
        <v>30</v>
      </c>
      <c r="T34" s="13">
        <f t="shared" si="0"/>
        <v>70</v>
      </c>
      <c r="U34" s="13">
        <f t="shared" si="1"/>
        <v>132</v>
      </c>
      <c r="V34" s="28">
        <f t="shared" si="2"/>
        <v>1.8857142857142857</v>
      </c>
      <c r="W34" s="28">
        <f t="shared" si="3"/>
        <v>0.37714285714285717</v>
      </c>
      <c r="X34" s="15">
        <f t="shared" si="4"/>
        <v>24</v>
      </c>
    </row>
    <row r="36" spans="2:24" ht="13.5" thickBot="1"/>
    <row r="37" spans="2:24" ht="26.25">
      <c r="B37" s="31" t="s">
        <v>116</v>
      </c>
      <c r="C37" s="24" t="s">
        <v>51</v>
      </c>
      <c r="D37" s="25" t="s">
        <v>46</v>
      </c>
      <c r="E37" s="25" t="s">
        <v>45</v>
      </c>
      <c r="F37" s="25" t="s">
        <v>47</v>
      </c>
      <c r="G37" s="24" t="s">
        <v>49</v>
      </c>
      <c r="H37" s="25" t="s">
        <v>63</v>
      </c>
      <c r="I37" s="24" t="s">
        <v>99</v>
      </c>
      <c r="J37" s="24" t="s">
        <v>100</v>
      </c>
      <c r="K37" s="25" t="s">
        <v>101</v>
      </c>
      <c r="L37" s="26" t="s">
        <v>102</v>
      </c>
      <c r="N37" s="48" t="s">
        <v>135</v>
      </c>
      <c r="O37" s="24" t="s">
        <v>51</v>
      </c>
      <c r="P37" s="25" t="s">
        <v>46</v>
      </c>
      <c r="Q37" s="25" t="s">
        <v>45</v>
      </c>
      <c r="R37" s="25" t="s">
        <v>47</v>
      </c>
      <c r="S37" s="24" t="s">
        <v>49</v>
      </c>
      <c r="T37" s="25" t="s">
        <v>63</v>
      </c>
      <c r="U37" s="24" t="s">
        <v>99</v>
      </c>
      <c r="V37" s="24" t="s">
        <v>100</v>
      </c>
      <c r="W37" s="25" t="s">
        <v>101</v>
      </c>
      <c r="X37" s="26" t="s">
        <v>102</v>
      </c>
    </row>
    <row r="38" spans="2:24" ht="15.75">
      <c r="B38" s="29" t="s">
        <v>103</v>
      </c>
      <c r="C38" s="13">
        <v>6</v>
      </c>
      <c r="D38" s="13">
        <v>24</v>
      </c>
      <c r="E38" s="13">
        <v>12</v>
      </c>
      <c r="F38" s="13">
        <v>23</v>
      </c>
      <c r="G38" s="13">
        <v>5</v>
      </c>
      <c r="H38" s="13">
        <f>C38+D38+E38+F38+G38</f>
        <v>70</v>
      </c>
      <c r="I38" s="13">
        <f>(C38*5+D38*4+E38*3+F38*2+G38*1)</f>
        <v>213</v>
      </c>
      <c r="J38" s="27">
        <f>I38/H38</f>
        <v>3.0428571428571427</v>
      </c>
      <c r="K38" s="27">
        <f>I38/(5*H38)</f>
        <v>0.60857142857142854</v>
      </c>
      <c r="L38" s="15">
        <f>RANK(K38,K$38:K$50)</f>
        <v>6</v>
      </c>
      <c r="N38" s="29" t="s">
        <v>105</v>
      </c>
      <c r="O38" s="13">
        <v>30</v>
      </c>
      <c r="P38" s="13">
        <v>33</v>
      </c>
      <c r="Q38" s="13">
        <v>4</v>
      </c>
      <c r="R38" s="13">
        <v>1</v>
      </c>
      <c r="S38" s="13">
        <v>2</v>
      </c>
      <c r="T38" s="13">
        <f t="shared" ref="T38:T50" si="11">O38+P38+Q38+R38+S38</f>
        <v>70</v>
      </c>
      <c r="U38" s="13">
        <f t="shared" ref="U38:U50" si="12">(O38*5+P38*4+Q38*3+R38*2+S38*1)</f>
        <v>298</v>
      </c>
      <c r="V38" s="28">
        <f t="shared" ref="V38:V50" si="13">U38/T38</f>
        <v>4.2571428571428571</v>
      </c>
      <c r="W38" s="28">
        <f t="shared" ref="W38:W50" si="14">U38/(5*T38)</f>
        <v>0.85142857142857142</v>
      </c>
      <c r="X38" s="15">
        <f t="shared" ref="X38:X50" si="15">RANK(W38,W$38:W$50)</f>
        <v>1</v>
      </c>
    </row>
    <row r="39" spans="2:24" ht="15.75">
      <c r="B39" s="29" t="s">
        <v>104</v>
      </c>
      <c r="C39" s="13">
        <v>3</v>
      </c>
      <c r="D39" s="13">
        <v>22</v>
      </c>
      <c r="E39" s="13">
        <v>4</v>
      </c>
      <c r="F39" s="13">
        <v>29</v>
      </c>
      <c r="G39" s="13">
        <v>12</v>
      </c>
      <c r="H39" s="13">
        <f t="shared" ref="H39:H50" si="16">C39+D39+E39+F39+G39</f>
        <v>70</v>
      </c>
      <c r="I39" s="13">
        <f t="shared" ref="I39:I50" si="17">(C39*5+D39*4+E39*3+F39*2+G39*1)</f>
        <v>185</v>
      </c>
      <c r="J39" s="27">
        <f t="shared" ref="J39:J50" si="18">I39/H39</f>
        <v>2.6428571428571428</v>
      </c>
      <c r="K39" s="27">
        <f t="shared" ref="K39:K50" si="19">I39/(5*H39)</f>
        <v>0.52857142857142858</v>
      </c>
      <c r="L39" s="15">
        <f t="shared" ref="L39:L50" si="20">RANK(K39,K$38:K$50)</f>
        <v>10</v>
      </c>
      <c r="N39" s="29" t="s">
        <v>114</v>
      </c>
      <c r="O39" s="13">
        <v>33</v>
      </c>
      <c r="P39" s="13">
        <v>27</v>
      </c>
      <c r="Q39" s="13">
        <v>4</v>
      </c>
      <c r="R39" s="13">
        <v>6</v>
      </c>
      <c r="S39" s="13">
        <v>0</v>
      </c>
      <c r="T39" s="13">
        <f t="shared" si="11"/>
        <v>70</v>
      </c>
      <c r="U39" s="13">
        <f t="shared" si="12"/>
        <v>297</v>
      </c>
      <c r="V39" s="28">
        <f t="shared" si="13"/>
        <v>4.2428571428571429</v>
      </c>
      <c r="W39" s="28">
        <f t="shared" si="14"/>
        <v>0.84857142857142853</v>
      </c>
      <c r="X39" s="15">
        <f t="shared" si="15"/>
        <v>2</v>
      </c>
    </row>
    <row r="40" spans="2:24" ht="15.75">
      <c r="B40" s="29" t="s">
        <v>105</v>
      </c>
      <c r="C40" s="13">
        <v>30</v>
      </c>
      <c r="D40" s="13">
        <v>33</v>
      </c>
      <c r="E40" s="13">
        <v>4</v>
      </c>
      <c r="F40" s="13">
        <v>1</v>
      </c>
      <c r="G40" s="13">
        <v>2</v>
      </c>
      <c r="H40" s="13">
        <f t="shared" si="16"/>
        <v>70</v>
      </c>
      <c r="I40" s="13">
        <f t="shared" si="17"/>
        <v>298</v>
      </c>
      <c r="J40" s="27">
        <f t="shared" si="18"/>
        <v>4.2571428571428571</v>
      </c>
      <c r="K40" s="27">
        <f t="shared" si="19"/>
        <v>0.85142857142857142</v>
      </c>
      <c r="L40" s="15">
        <f t="shared" si="20"/>
        <v>1</v>
      </c>
      <c r="N40" s="29" t="s">
        <v>110</v>
      </c>
      <c r="O40" s="13">
        <v>25</v>
      </c>
      <c r="P40" s="13">
        <v>22</v>
      </c>
      <c r="Q40" s="13">
        <v>15</v>
      </c>
      <c r="R40" s="13">
        <v>6</v>
      </c>
      <c r="S40" s="13">
        <v>2</v>
      </c>
      <c r="T40" s="13">
        <f t="shared" si="11"/>
        <v>70</v>
      </c>
      <c r="U40" s="13">
        <f t="shared" si="12"/>
        <v>272</v>
      </c>
      <c r="V40" s="28">
        <f t="shared" si="13"/>
        <v>3.8857142857142857</v>
      </c>
      <c r="W40" s="28">
        <f t="shared" si="14"/>
        <v>0.77714285714285714</v>
      </c>
      <c r="X40" s="15">
        <f t="shared" si="15"/>
        <v>3</v>
      </c>
    </row>
    <row r="41" spans="2:24" ht="15.75">
      <c r="B41" s="29" t="s">
        <v>106</v>
      </c>
      <c r="C41" s="13">
        <v>20</v>
      </c>
      <c r="D41" s="13">
        <v>19</v>
      </c>
      <c r="E41" s="13">
        <v>17</v>
      </c>
      <c r="F41" s="13">
        <v>10</v>
      </c>
      <c r="G41" s="13">
        <v>4</v>
      </c>
      <c r="H41" s="13">
        <f t="shared" si="16"/>
        <v>70</v>
      </c>
      <c r="I41" s="13">
        <f t="shared" si="17"/>
        <v>251</v>
      </c>
      <c r="J41" s="27">
        <f t="shared" si="18"/>
        <v>3.5857142857142859</v>
      </c>
      <c r="K41" s="27">
        <f t="shared" si="19"/>
        <v>0.71714285714285719</v>
      </c>
      <c r="L41" s="15">
        <f t="shared" si="20"/>
        <v>4</v>
      </c>
      <c r="N41" s="29" t="s">
        <v>106</v>
      </c>
      <c r="O41" s="13">
        <v>20</v>
      </c>
      <c r="P41" s="13">
        <v>19</v>
      </c>
      <c r="Q41" s="13">
        <v>17</v>
      </c>
      <c r="R41" s="13">
        <v>10</v>
      </c>
      <c r="S41" s="13">
        <v>4</v>
      </c>
      <c r="T41" s="13">
        <f t="shared" si="11"/>
        <v>70</v>
      </c>
      <c r="U41" s="13">
        <f t="shared" si="12"/>
        <v>251</v>
      </c>
      <c r="V41" s="28">
        <f t="shared" si="13"/>
        <v>3.5857142857142859</v>
      </c>
      <c r="W41" s="28">
        <f t="shared" si="14"/>
        <v>0.71714285714285719</v>
      </c>
      <c r="X41" s="15">
        <f t="shared" si="15"/>
        <v>4</v>
      </c>
    </row>
    <row r="42" spans="2:24" ht="15.75">
      <c r="B42" s="29" t="s">
        <v>107</v>
      </c>
      <c r="C42" s="13">
        <v>4</v>
      </c>
      <c r="D42" s="13">
        <v>15</v>
      </c>
      <c r="E42" s="13">
        <v>17</v>
      </c>
      <c r="F42" s="13">
        <v>24</v>
      </c>
      <c r="G42" s="13">
        <v>10</v>
      </c>
      <c r="H42" s="13">
        <f t="shared" si="16"/>
        <v>70</v>
      </c>
      <c r="I42" s="13">
        <f t="shared" si="17"/>
        <v>189</v>
      </c>
      <c r="J42" s="27">
        <f t="shared" si="18"/>
        <v>2.7</v>
      </c>
      <c r="K42" s="27">
        <f t="shared" si="19"/>
        <v>0.54</v>
      </c>
      <c r="L42" s="15">
        <f t="shared" si="20"/>
        <v>9</v>
      </c>
      <c r="N42" s="29" t="s">
        <v>109</v>
      </c>
      <c r="O42" s="13">
        <v>10</v>
      </c>
      <c r="P42" s="13">
        <v>21</v>
      </c>
      <c r="Q42" s="13">
        <v>17</v>
      </c>
      <c r="R42" s="13">
        <v>20</v>
      </c>
      <c r="S42" s="13">
        <v>2</v>
      </c>
      <c r="T42" s="13">
        <f t="shared" si="11"/>
        <v>70</v>
      </c>
      <c r="U42" s="13">
        <f t="shared" si="12"/>
        <v>227</v>
      </c>
      <c r="V42" s="28">
        <f t="shared" si="13"/>
        <v>3.2428571428571429</v>
      </c>
      <c r="W42" s="28">
        <f t="shared" si="14"/>
        <v>0.64857142857142858</v>
      </c>
      <c r="X42" s="15">
        <f t="shared" si="15"/>
        <v>5</v>
      </c>
    </row>
    <row r="43" spans="2:24" ht="15.75">
      <c r="B43" s="29" t="s">
        <v>108</v>
      </c>
      <c r="C43" s="13">
        <v>6</v>
      </c>
      <c r="D43" s="13">
        <v>19</v>
      </c>
      <c r="E43" s="13">
        <v>18</v>
      </c>
      <c r="F43" s="13">
        <v>19</v>
      </c>
      <c r="G43" s="13">
        <v>8</v>
      </c>
      <c r="H43" s="13">
        <f t="shared" si="16"/>
        <v>70</v>
      </c>
      <c r="I43" s="13">
        <f t="shared" si="17"/>
        <v>206</v>
      </c>
      <c r="J43" s="27">
        <f t="shared" si="18"/>
        <v>2.9428571428571431</v>
      </c>
      <c r="K43" s="27">
        <f t="shared" si="19"/>
        <v>0.58857142857142852</v>
      </c>
      <c r="L43" s="15">
        <f t="shared" si="20"/>
        <v>7</v>
      </c>
      <c r="N43" s="29" t="s">
        <v>103</v>
      </c>
      <c r="O43" s="13">
        <v>6</v>
      </c>
      <c r="P43" s="13">
        <v>24</v>
      </c>
      <c r="Q43" s="13">
        <v>12</v>
      </c>
      <c r="R43" s="13">
        <v>23</v>
      </c>
      <c r="S43" s="13">
        <v>5</v>
      </c>
      <c r="T43" s="13">
        <f t="shared" si="11"/>
        <v>70</v>
      </c>
      <c r="U43" s="13">
        <f t="shared" si="12"/>
        <v>213</v>
      </c>
      <c r="V43" s="28">
        <f t="shared" si="13"/>
        <v>3.0428571428571427</v>
      </c>
      <c r="W43" s="28">
        <f t="shared" si="14"/>
        <v>0.60857142857142854</v>
      </c>
      <c r="X43" s="15">
        <f t="shared" si="15"/>
        <v>6</v>
      </c>
    </row>
    <row r="44" spans="2:24" ht="15.75">
      <c r="B44" s="29" t="s">
        <v>109</v>
      </c>
      <c r="C44" s="13">
        <v>10</v>
      </c>
      <c r="D44" s="13">
        <v>21</v>
      </c>
      <c r="E44" s="13">
        <v>17</v>
      </c>
      <c r="F44" s="13">
        <v>20</v>
      </c>
      <c r="G44" s="13">
        <v>2</v>
      </c>
      <c r="H44" s="13">
        <f t="shared" si="16"/>
        <v>70</v>
      </c>
      <c r="I44" s="13">
        <f t="shared" si="17"/>
        <v>227</v>
      </c>
      <c r="J44" s="27">
        <f t="shared" si="18"/>
        <v>3.2428571428571429</v>
      </c>
      <c r="K44" s="27">
        <f t="shared" si="19"/>
        <v>0.64857142857142858</v>
      </c>
      <c r="L44" s="15">
        <f t="shared" si="20"/>
        <v>5</v>
      </c>
      <c r="N44" s="29" t="s">
        <v>108</v>
      </c>
      <c r="O44" s="13">
        <v>6</v>
      </c>
      <c r="P44" s="13">
        <v>19</v>
      </c>
      <c r="Q44" s="13">
        <v>18</v>
      </c>
      <c r="R44" s="13">
        <v>19</v>
      </c>
      <c r="S44" s="13">
        <v>8</v>
      </c>
      <c r="T44" s="13">
        <f t="shared" si="11"/>
        <v>70</v>
      </c>
      <c r="U44" s="13">
        <f t="shared" si="12"/>
        <v>206</v>
      </c>
      <c r="V44" s="28">
        <f t="shared" si="13"/>
        <v>2.9428571428571431</v>
      </c>
      <c r="W44" s="28">
        <f t="shared" si="14"/>
        <v>0.58857142857142852</v>
      </c>
      <c r="X44" s="15">
        <f t="shared" si="15"/>
        <v>7</v>
      </c>
    </row>
    <row r="45" spans="2:24" ht="15.75">
      <c r="B45" s="29" t="s">
        <v>110</v>
      </c>
      <c r="C45" s="13">
        <v>25</v>
      </c>
      <c r="D45" s="13">
        <v>22</v>
      </c>
      <c r="E45" s="13">
        <v>15</v>
      </c>
      <c r="F45" s="13">
        <v>6</v>
      </c>
      <c r="G45" s="13">
        <v>2</v>
      </c>
      <c r="H45" s="13">
        <f t="shared" si="16"/>
        <v>70</v>
      </c>
      <c r="I45" s="13">
        <f t="shared" si="17"/>
        <v>272</v>
      </c>
      <c r="J45" s="27">
        <f t="shared" si="18"/>
        <v>3.8857142857142857</v>
      </c>
      <c r="K45" s="27">
        <f t="shared" si="19"/>
        <v>0.77714285714285714</v>
      </c>
      <c r="L45" s="15">
        <f t="shared" si="20"/>
        <v>3</v>
      </c>
      <c r="N45" s="29" t="s">
        <v>115</v>
      </c>
      <c r="O45" s="13">
        <v>7</v>
      </c>
      <c r="P45" s="13">
        <v>19</v>
      </c>
      <c r="Q45" s="13">
        <v>13</v>
      </c>
      <c r="R45" s="13">
        <v>21</v>
      </c>
      <c r="S45" s="13">
        <v>10</v>
      </c>
      <c r="T45" s="13">
        <f t="shared" si="11"/>
        <v>70</v>
      </c>
      <c r="U45" s="13">
        <f t="shared" si="12"/>
        <v>202</v>
      </c>
      <c r="V45" s="28">
        <f t="shared" si="13"/>
        <v>2.8857142857142857</v>
      </c>
      <c r="W45" s="28">
        <f t="shared" si="14"/>
        <v>0.57714285714285718</v>
      </c>
      <c r="X45" s="15">
        <f t="shared" si="15"/>
        <v>8</v>
      </c>
    </row>
    <row r="46" spans="2:24" ht="15.75">
      <c r="B46" s="29" t="s">
        <v>111</v>
      </c>
      <c r="C46" s="13">
        <v>2</v>
      </c>
      <c r="D46" s="13">
        <v>10</v>
      </c>
      <c r="E46" s="13">
        <v>20</v>
      </c>
      <c r="F46" s="13">
        <v>27</v>
      </c>
      <c r="G46" s="13">
        <v>11</v>
      </c>
      <c r="H46" s="13">
        <f t="shared" si="16"/>
        <v>70</v>
      </c>
      <c r="I46" s="13">
        <f t="shared" si="17"/>
        <v>175</v>
      </c>
      <c r="J46" s="27">
        <f t="shared" si="18"/>
        <v>2.5</v>
      </c>
      <c r="K46" s="27">
        <f t="shared" si="19"/>
        <v>0.5</v>
      </c>
      <c r="L46" s="15">
        <f t="shared" si="20"/>
        <v>12</v>
      </c>
      <c r="N46" s="29" t="s">
        <v>107</v>
      </c>
      <c r="O46" s="13">
        <v>4</v>
      </c>
      <c r="P46" s="13">
        <v>15</v>
      </c>
      <c r="Q46" s="13">
        <v>17</v>
      </c>
      <c r="R46" s="13">
        <v>24</v>
      </c>
      <c r="S46" s="13">
        <v>10</v>
      </c>
      <c r="T46" s="13">
        <f t="shared" si="11"/>
        <v>70</v>
      </c>
      <c r="U46" s="13">
        <f t="shared" si="12"/>
        <v>189</v>
      </c>
      <c r="V46" s="28">
        <f t="shared" si="13"/>
        <v>2.7</v>
      </c>
      <c r="W46" s="28">
        <f t="shared" si="14"/>
        <v>0.54</v>
      </c>
      <c r="X46" s="15">
        <f t="shared" si="15"/>
        <v>9</v>
      </c>
    </row>
    <row r="47" spans="2:24" ht="15.75">
      <c r="B47" s="29" t="s">
        <v>112</v>
      </c>
      <c r="C47" s="13">
        <v>1</v>
      </c>
      <c r="D47" s="13">
        <v>16</v>
      </c>
      <c r="E47" s="13">
        <v>10</v>
      </c>
      <c r="F47" s="13">
        <v>30</v>
      </c>
      <c r="G47" s="13">
        <v>13</v>
      </c>
      <c r="H47" s="13">
        <f t="shared" si="16"/>
        <v>70</v>
      </c>
      <c r="I47" s="13">
        <f t="shared" si="17"/>
        <v>172</v>
      </c>
      <c r="J47" s="27">
        <f t="shared" si="18"/>
        <v>2.4571428571428573</v>
      </c>
      <c r="K47" s="27">
        <f t="shared" si="19"/>
        <v>0.49142857142857144</v>
      </c>
      <c r="L47" s="15">
        <f t="shared" si="20"/>
        <v>13</v>
      </c>
      <c r="N47" s="29" t="s">
        <v>104</v>
      </c>
      <c r="O47" s="13">
        <v>3</v>
      </c>
      <c r="P47" s="13">
        <v>22</v>
      </c>
      <c r="Q47" s="13">
        <v>4</v>
      </c>
      <c r="R47" s="13">
        <v>29</v>
      </c>
      <c r="S47" s="13">
        <v>12</v>
      </c>
      <c r="T47" s="13">
        <f t="shared" si="11"/>
        <v>70</v>
      </c>
      <c r="U47" s="13">
        <f t="shared" si="12"/>
        <v>185</v>
      </c>
      <c r="V47" s="28">
        <f t="shared" si="13"/>
        <v>2.6428571428571428</v>
      </c>
      <c r="W47" s="28">
        <f t="shared" si="14"/>
        <v>0.52857142857142858</v>
      </c>
      <c r="X47" s="15">
        <f t="shared" si="15"/>
        <v>10</v>
      </c>
    </row>
    <row r="48" spans="2:24" ht="15.75">
      <c r="B48" s="29" t="s">
        <v>113</v>
      </c>
      <c r="C48" s="13">
        <v>1</v>
      </c>
      <c r="D48" s="13">
        <v>19</v>
      </c>
      <c r="E48" s="13">
        <v>11</v>
      </c>
      <c r="F48" s="13">
        <v>30</v>
      </c>
      <c r="G48" s="13">
        <v>9</v>
      </c>
      <c r="H48" s="13">
        <f t="shared" si="16"/>
        <v>70</v>
      </c>
      <c r="I48" s="13">
        <f t="shared" si="17"/>
        <v>183</v>
      </c>
      <c r="J48" s="27">
        <f t="shared" si="18"/>
        <v>2.6142857142857143</v>
      </c>
      <c r="K48" s="27">
        <f t="shared" si="19"/>
        <v>0.52285714285714291</v>
      </c>
      <c r="L48" s="15">
        <f t="shared" si="20"/>
        <v>11</v>
      </c>
      <c r="N48" s="29" t="s">
        <v>113</v>
      </c>
      <c r="O48" s="13">
        <v>1</v>
      </c>
      <c r="P48" s="13">
        <v>19</v>
      </c>
      <c r="Q48" s="13">
        <v>11</v>
      </c>
      <c r="R48" s="13">
        <v>30</v>
      </c>
      <c r="S48" s="13">
        <v>9</v>
      </c>
      <c r="T48" s="13">
        <f t="shared" si="11"/>
        <v>70</v>
      </c>
      <c r="U48" s="13">
        <f t="shared" si="12"/>
        <v>183</v>
      </c>
      <c r="V48" s="28">
        <f t="shared" si="13"/>
        <v>2.6142857142857143</v>
      </c>
      <c r="W48" s="28">
        <f t="shared" si="14"/>
        <v>0.52285714285714291</v>
      </c>
      <c r="X48" s="15">
        <f t="shared" si="15"/>
        <v>11</v>
      </c>
    </row>
    <row r="49" spans="2:24" ht="15.75">
      <c r="B49" s="29" t="s">
        <v>114</v>
      </c>
      <c r="C49" s="13">
        <v>33</v>
      </c>
      <c r="D49" s="13">
        <v>27</v>
      </c>
      <c r="E49" s="13">
        <v>4</v>
      </c>
      <c r="F49" s="13">
        <v>6</v>
      </c>
      <c r="G49" s="13">
        <v>0</v>
      </c>
      <c r="H49" s="13">
        <f t="shared" si="16"/>
        <v>70</v>
      </c>
      <c r="I49" s="13">
        <f t="shared" si="17"/>
        <v>297</v>
      </c>
      <c r="J49" s="27">
        <f t="shared" si="18"/>
        <v>4.2428571428571429</v>
      </c>
      <c r="K49" s="27">
        <f t="shared" si="19"/>
        <v>0.84857142857142853</v>
      </c>
      <c r="L49" s="15">
        <f t="shared" si="20"/>
        <v>2</v>
      </c>
      <c r="N49" s="29" t="s">
        <v>111</v>
      </c>
      <c r="O49" s="13">
        <v>2</v>
      </c>
      <c r="P49" s="13">
        <v>10</v>
      </c>
      <c r="Q49" s="13">
        <v>20</v>
      </c>
      <c r="R49" s="13">
        <v>27</v>
      </c>
      <c r="S49" s="13">
        <v>11</v>
      </c>
      <c r="T49" s="13">
        <f t="shared" si="11"/>
        <v>70</v>
      </c>
      <c r="U49" s="13">
        <f t="shared" si="12"/>
        <v>175</v>
      </c>
      <c r="V49" s="28">
        <f t="shared" si="13"/>
        <v>2.5</v>
      </c>
      <c r="W49" s="28">
        <f t="shared" si="14"/>
        <v>0.5</v>
      </c>
      <c r="X49" s="15">
        <f t="shared" si="15"/>
        <v>12</v>
      </c>
    </row>
    <row r="50" spans="2:24" ht="16.5" thickBot="1">
      <c r="B50" s="30" t="s">
        <v>115</v>
      </c>
      <c r="C50" s="17">
        <v>7</v>
      </c>
      <c r="D50" s="17">
        <v>19</v>
      </c>
      <c r="E50" s="17">
        <v>13</v>
      </c>
      <c r="F50" s="17">
        <v>21</v>
      </c>
      <c r="G50" s="17">
        <v>10</v>
      </c>
      <c r="H50" s="13">
        <f t="shared" si="16"/>
        <v>70</v>
      </c>
      <c r="I50" s="13">
        <f t="shared" si="17"/>
        <v>202</v>
      </c>
      <c r="J50" s="27">
        <f t="shared" si="18"/>
        <v>2.8857142857142857</v>
      </c>
      <c r="K50" s="27">
        <f t="shared" si="19"/>
        <v>0.57714285714285718</v>
      </c>
      <c r="L50" s="15">
        <f t="shared" si="20"/>
        <v>8</v>
      </c>
      <c r="N50" s="30" t="s">
        <v>112</v>
      </c>
      <c r="O50" s="17">
        <v>1</v>
      </c>
      <c r="P50" s="17">
        <v>16</v>
      </c>
      <c r="Q50" s="17">
        <v>10</v>
      </c>
      <c r="R50" s="17">
        <v>30</v>
      </c>
      <c r="S50" s="17">
        <v>13</v>
      </c>
      <c r="T50" s="13">
        <f t="shared" si="11"/>
        <v>70</v>
      </c>
      <c r="U50" s="13">
        <f t="shared" si="12"/>
        <v>172</v>
      </c>
      <c r="V50" s="28">
        <f t="shared" si="13"/>
        <v>2.4571428571428573</v>
      </c>
      <c r="W50" s="28">
        <f t="shared" si="14"/>
        <v>0.49142857142857144</v>
      </c>
      <c r="X50" s="15">
        <f t="shared" si="15"/>
        <v>13</v>
      </c>
    </row>
    <row r="52" spans="2:24" ht="13.5" thickBot="1"/>
    <row r="53" spans="2:24" ht="26.25">
      <c r="B53" s="54" t="s">
        <v>136</v>
      </c>
      <c r="C53" s="50"/>
      <c r="D53" s="51"/>
      <c r="E53" s="51"/>
      <c r="F53" s="51"/>
      <c r="G53" s="50"/>
      <c r="H53" s="51"/>
      <c r="I53" s="24" t="s">
        <v>99</v>
      </c>
      <c r="J53" s="24" t="s">
        <v>100</v>
      </c>
      <c r="K53" s="25" t="s">
        <v>101</v>
      </c>
      <c r="L53" s="26" t="s">
        <v>102</v>
      </c>
    </row>
    <row r="54" spans="2:24" ht="31.5">
      <c r="B54" s="20" t="s">
        <v>76</v>
      </c>
      <c r="C54" s="13">
        <v>20</v>
      </c>
      <c r="D54" s="13">
        <v>17</v>
      </c>
      <c r="E54" s="13">
        <v>16</v>
      </c>
      <c r="F54" s="13">
        <v>17</v>
      </c>
      <c r="G54" s="13">
        <v>0</v>
      </c>
      <c r="H54" s="13">
        <f>C54+D54+E54+F54+G54</f>
        <v>70</v>
      </c>
      <c r="I54" s="13">
        <f>(C54*5+D54*4+E54*3+F54*2+G54*1)</f>
        <v>250</v>
      </c>
      <c r="J54" s="28">
        <f>I54/H54</f>
        <v>3.5714285714285716</v>
      </c>
      <c r="K54" s="28">
        <f>I54/(5*H54)</f>
        <v>0.7142857142857143</v>
      </c>
      <c r="L54" s="15">
        <f>RANK(K54,K$6:K$9)</f>
        <v>1</v>
      </c>
    </row>
    <row r="55" spans="2:24" ht="31.5">
      <c r="B55" s="20" t="s">
        <v>77</v>
      </c>
      <c r="C55" s="13">
        <v>5</v>
      </c>
      <c r="D55" s="13">
        <v>20</v>
      </c>
      <c r="E55" s="13">
        <v>14</v>
      </c>
      <c r="F55" s="13">
        <v>24</v>
      </c>
      <c r="G55" s="13">
        <v>7</v>
      </c>
      <c r="H55" s="13">
        <f>C55+D55+E55+F55+G55</f>
        <v>70</v>
      </c>
      <c r="I55" s="13">
        <f>(C55*5+D55*4+E55*3+F55*2+G55*1)</f>
        <v>202</v>
      </c>
      <c r="J55" s="28">
        <f>I55/H55</f>
        <v>2.8857142857142857</v>
      </c>
      <c r="K55" s="28">
        <f>I55/(5*H55)</f>
        <v>0.57714285714285718</v>
      </c>
      <c r="L55" s="15">
        <f>RANK(K55,K$6:K$9)</f>
        <v>2</v>
      </c>
    </row>
    <row r="56" spans="2:24" ht="18.75" customHeight="1">
      <c r="B56" s="20" t="s">
        <v>75</v>
      </c>
      <c r="C56" s="13">
        <v>7</v>
      </c>
      <c r="D56" s="13">
        <v>17</v>
      </c>
      <c r="E56" s="13">
        <v>15</v>
      </c>
      <c r="F56" s="13">
        <v>20</v>
      </c>
      <c r="G56" s="13">
        <v>11</v>
      </c>
      <c r="H56" s="13">
        <f>C56+D56+E56+F56+G56</f>
        <v>70</v>
      </c>
      <c r="I56" s="13">
        <f>(C56*5+D56*4+E56*3+F56*2+G56*1)</f>
        <v>199</v>
      </c>
      <c r="J56" s="28">
        <f>I56/H56</f>
        <v>2.842857142857143</v>
      </c>
      <c r="K56" s="28">
        <f>I56/(5*H56)</f>
        <v>0.56857142857142862</v>
      </c>
      <c r="L56" s="15">
        <f>RANK(K56,K$6:K$9)</f>
        <v>3</v>
      </c>
    </row>
    <row r="57" spans="2:24" ht="31.5">
      <c r="B57" s="20" t="s">
        <v>78</v>
      </c>
      <c r="C57" s="13">
        <v>0</v>
      </c>
      <c r="D57" s="13">
        <v>18</v>
      </c>
      <c r="E57" s="13">
        <v>16</v>
      </c>
      <c r="F57" s="13">
        <v>17</v>
      </c>
      <c r="G57" s="13">
        <v>19</v>
      </c>
      <c r="H57" s="13">
        <f>C57+D57+E57+F57+G57</f>
        <v>70</v>
      </c>
      <c r="I57" s="13">
        <f>(C57*5+D57*4+E57*3+F57*2+G57*1)</f>
        <v>173</v>
      </c>
      <c r="J57" s="28">
        <f>I57/H57</f>
        <v>2.4714285714285715</v>
      </c>
      <c r="K57" s="28">
        <f>I57/(5*H57)</f>
        <v>0.49428571428571427</v>
      </c>
      <c r="L57" s="15">
        <f>RANK(K57,K$6:K$9)</f>
        <v>4</v>
      </c>
    </row>
    <row r="58" spans="2:24" ht="13.5" thickBot="1">
      <c r="C58"/>
      <c r="D58"/>
      <c r="E58"/>
      <c r="F58"/>
      <c r="G58"/>
      <c r="H58"/>
    </row>
    <row r="59" spans="2:24" ht="26.25">
      <c r="B59" s="57" t="s">
        <v>137</v>
      </c>
      <c r="C59" s="13"/>
      <c r="D59" s="13"/>
      <c r="E59" s="13"/>
      <c r="F59" s="13"/>
      <c r="G59" s="13"/>
      <c r="H59" s="13"/>
      <c r="I59" s="24" t="s">
        <v>99</v>
      </c>
      <c r="J59" s="24" t="s">
        <v>100</v>
      </c>
      <c r="K59" s="25" t="s">
        <v>101</v>
      </c>
      <c r="L59" s="26" t="s">
        <v>102</v>
      </c>
    </row>
    <row r="60" spans="2:24" ht="31.5">
      <c r="B60" s="20" t="s">
        <v>79</v>
      </c>
      <c r="C60" s="13">
        <v>4</v>
      </c>
      <c r="D60" s="13">
        <v>14</v>
      </c>
      <c r="E60" s="13">
        <v>7</v>
      </c>
      <c r="F60" s="13">
        <v>27</v>
      </c>
      <c r="G60" s="13">
        <v>18</v>
      </c>
      <c r="H60" s="13">
        <f t="shared" ref="H60:H63" si="21">C60+D60+E60+F60+G60</f>
        <v>70</v>
      </c>
      <c r="I60" s="13">
        <f t="shared" ref="I60:I63" si="22">(C60*5+D60*4+E60*3+F60*2+G60*1)</f>
        <v>169</v>
      </c>
      <c r="J60" s="28">
        <f t="shared" ref="J60:J63" si="23">I60/H60</f>
        <v>2.4142857142857141</v>
      </c>
      <c r="K60" s="28">
        <f t="shared" ref="K60:K63" si="24">I60/(5*H60)</f>
        <v>0.48285714285714287</v>
      </c>
      <c r="L60" s="15">
        <f>RANK(K60,K$60:K$63)</f>
        <v>1</v>
      </c>
    </row>
    <row r="61" spans="2:24" ht="31.5">
      <c r="B61" s="20" t="s">
        <v>80</v>
      </c>
      <c r="C61" s="13">
        <v>3</v>
      </c>
      <c r="D61" s="13">
        <v>9</v>
      </c>
      <c r="E61" s="13">
        <v>15</v>
      </c>
      <c r="F61" s="13">
        <v>28</v>
      </c>
      <c r="G61" s="13">
        <v>15</v>
      </c>
      <c r="H61" s="13">
        <f t="shared" si="21"/>
        <v>70</v>
      </c>
      <c r="I61" s="13">
        <f t="shared" si="22"/>
        <v>167</v>
      </c>
      <c r="J61" s="28">
        <f t="shared" si="23"/>
        <v>2.3857142857142857</v>
      </c>
      <c r="K61" s="28">
        <f t="shared" si="24"/>
        <v>0.47714285714285715</v>
      </c>
      <c r="L61" s="15">
        <f t="shared" ref="L61:L63" si="25">RANK(K61,K$60:K$63)</f>
        <v>2</v>
      </c>
    </row>
    <row r="62" spans="2:24" ht="31.5">
      <c r="B62" s="20" t="s">
        <v>81</v>
      </c>
      <c r="C62" s="13">
        <v>1</v>
      </c>
      <c r="D62" s="13">
        <v>10</v>
      </c>
      <c r="E62" s="13">
        <v>18</v>
      </c>
      <c r="F62" s="13">
        <v>26</v>
      </c>
      <c r="G62" s="13">
        <v>15</v>
      </c>
      <c r="H62" s="13">
        <f t="shared" si="21"/>
        <v>70</v>
      </c>
      <c r="I62" s="13">
        <f t="shared" si="22"/>
        <v>166</v>
      </c>
      <c r="J62" s="28">
        <f t="shared" si="23"/>
        <v>2.3714285714285714</v>
      </c>
      <c r="K62" s="28">
        <f t="shared" si="24"/>
        <v>0.47428571428571431</v>
      </c>
      <c r="L62" s="15">
        <f t="shared" si="25"/>
        <v>3</v>
      </c>
    </row>
    <row r="63" spans="2:24" ht="32.25" thickBot="1">
      <c r="B63" s="21" t="s">
        <v>82</v>
      </c>
      <c r="C63" s="17">
        <v>4</v>
      </c>
      <c r="D63" s="17">
        <v>12</v>
      </c>
      <c r="E63" s="17">
        <v>7</v>
      </c>
      <c r="F63" s="17">
        <v>25</v>
      </c>
      <c r="G63" s="17">
        <v>22</v>
      </c>
      <c r="H63" s="17">
        <f t="shared" si="21"/>
        <v>70</v>
      </c>
      <c r="I63" s="17">
        <f t="shared" si="22"/>
        <v>161</v>
      </c>
      <c r="J63" s="58">
        <f t="shared" si="23"/>
        <v>2.2999999999999998</v>
      </c>
      <c r="K63" s="58">
        <f t="shared" si="24"/>
        <v>0.46</v>
      </c>
      <c r="L63" s="15">
        <f t="shared" si="25"/>
        <v>4</v>
      </c>
    </row>
    <row r="64" spans="2:24" ht="16.5" thickBot="1">
      <c r="B64" s="55"/>
      <c r="C64" s="59"/>
      <c r="D64" s="59"/>
      <c r="E64" s="59"/>
      <c r="F64" s="59"/>
      <c r="G64" s="59"/>
      <c r="H64" s="59"/>
      <c r="I64" s="59"/>
      <c r="J64" s="60"/>
      <c r="K64" s="61"/>
      <c r="L64" s="62"/>
    </row>
    <row r="65" spans="2:12" ht="26.25">
      <c r="B65" s="63" t="s">
        <v>138</v>
      </c>
      <c r="C65" s="9"/>
      <c r="D65" s="9"/>
      <c r="E65" s="9"/>
      <c r="F65" s="9"/>
      <c r="G65" s="9"/>
      <c r="H65" s="9"/>
      <c r="I65" s="24" t="s">
        <v>99</v>
      </c>
      <c r="J65" s="24" t="s">
        <v>100</v>
      </c>
      <c r="K65" s="25" t="s">
        <v>101</v>
      </c>
      <c r="L65" s="26" t="s">
        <v>102</v>
      </c>
    </row>
    <row r="66" spans="2:12" ht="15.75">
      <c r="B66" s="20" t="s">
        <v>84</v>
      </c>
      <c r="C66" s="13">
        <v>10</v>
      </c>
      <c r="D66" s="13">
        <v>16</v>
      </c>
      <c r="E66" s="13">
        <v>14</v>
      </c>
      <c r="F66" s="13">
        <v>21</v>
      </c>
      <c r="G66" s="13">
        <v>9</v>
      </c>
      <c r="H66" s="13">
        <f>C66+D66+E66+F66+G66</f>
        <v>70</v>
      </c>
      <c r="I66" s="13">
        <f>(C66*5+D66*4+E66*3+F66*2+G66*1)</f>
        <v>207</v>
      </c>
      <c r="J66" s="28">
        <f>I66/H66</f>
        <v>2.9571428571428573</v>
      </c>
      <c r="K66" s="28">
        <f>I66/(5*H66)</f>
        <v>0.59142857142857141</v>
      </c>
      <c r="L66" s="15">
        <f>RANK(K66,K$66:K$69)</f>
        <v>1</v>
      </c>
    </row>
    <row r="67" spans="2:12" ht="31.5">
      <c r="B67" s="20" t="s">
        <v>85</v>
      </c>
      <c r="C67" s="13">
        <v>4</v>
      </c>
      <c r="D67" s="13">
        <v>11</v>
      </c>
      <c r="E67" s="13">
        <v>16</v>
      </c>
      <c r="F67" s="13">
        <v>24</v>
      </c>
      <c r="G67" s="13">
        <v>15</v>
      </c>
      <c r="H67" s="13">
        <f>C67+D67+E67+F67+G67</f>
        <v>70</v>
      </c>
      <c r="I67" s="13">
        <f>(C67*5+D67*4+E67*3+F67*2+G67*1)</f>
        <v>175</v>
      </c>
      <c r="J67" s="28">
        <f>I67/H67</f>
        <v>2.5</v>
      </c>
      <c r="K67" s="28">
        <f>I67/(5*H67)</f>
        <v>0.5</v>
      </c>
      <c r="L67" s="15">
        <f>RANK(K67,K$66:K$69)</f>
        <v>2</v>
      </c>
    </row>
    <row r="68" spans="2:12" ht="31.5">
      <c r="B68" s="20" t="s">
        <v>86</v>
      </c>
      <c r="C68" s="13">
        <v>1</v>
      </c>
      <c r="D68" s="13">
        <v>14</v>
      </c>
      <c r="E68" s="13">
        <v>15</v>
      </c>
      <c r="F68" s="13">
        <v>27</v>
      </c>
      <c r="G68" s="13">
        <v>13</v>
      </c>
      <c r="H68" s="13">
        <f>C68+D68+E68+F68+G68</f>
        <v>70</v>
      </c>
      <c r="I68" s="13">
        <f>(C68*5+D68*4+E68*3+F68*2+G68*1)</f>
        <v>173</v>
      </c>
      <c r="J68" s="28">
        <f>I68/H68</f>
        <v>2.4714285714285715</v>
      </c>
      <c r="K68" s="28">
        <f>I68/(5*H68)</f>
        <v>0.49428571428571427</v>
      </c>
      <c r="L68" s="15">
        <f>RANK(K68,K$66:K$69)</f>
        <v>3</v>
      </c>
    </row>
    <row r="69" spans="2:12" ht="32.25" thickBot="1">
      <c r="B69" s="21" t="s">
        <v>83</v>
      </c>
      <c r="C69" s="17">
        <v>2</v>
      </c>
      <c r="D69" s="17">
        <v>11</v>
      </c>
      <c r="E69" s="17">
        <v>8</v>
      </c>
      <c r="F69" s="17">
        <v>30</v>
      </c>
      <c r="G69" s="17">
        <v>19</v>
      </c>
      <c r="H69" s="17">
        <f>C69+D69+E69+F69+G69</f>
        <v>70</v>
      </c>
      <c r="I69" s="17">
        <f>(C69*5+D69*4+E69*3+F69*2+G69*1)</f>
        <v>157</v>
      </c>
      <c r="J69" s="58">
        <f>I69/H69</f>
        <v>2.2428571428571429</v>
      </c>
      <c r="K69" s="58">
        <f>I69/(5*H69)</f>
        <v>0.44857142857142857</v>
      </c>
      <c r="L69" s="15">
        <f>RANK(K69,K$66:K$69)</f>
        <v>4</v>
      </c>
    </row>
    <row r="70" spans="2:12" ht="16.5" thickBot="1">
      <c r="B70" s="56"/>
      <c r="C70" s="59"/>
      <c r="D70" s="59"/>
      <c r="E70" s="59"/>
      <c r="F70" s="59"/>
      <c r="G70" s="59"/>
      <c r="H70" s="59"/>
      <c r="I70" s="59"/>
      <c r="J70" s="60"/>
      <c r="K70" s="61"/>
      <c r="L70" s="62"/>
    </row>
    <row r="71" spans="2:12" ht="25.5">
      <c r="B71" s="64" t="s">
        <v>139</v>
      </c>
      <c r="C71" s="9"/>
      <c r="D71" s="9"/>
      <c r="E71" s="9"/>
      <c r="F71" s="9"/>
      <c r="G71" s="9"/>
      <c r="H71" s="9"/>
      <c r="I71" s="24" t="s">
        <v>99</v>
      </c>
      <c r="J71" s="24" t="s">
        <v>100</v>
      </c>
      <c r="K71" s="25" t="s">
        <v>101</v>
      </c>
      <c r="L71" s="26" t="s">
        <v>102</v>
      </c>
    </row>
    <row r="72" spans="2:12" ht="31.5">
      <c r="B72" s="20" t="s">
        <v>88</v>
      </c>
      <c r="C72" s="13">
        <v>5</v>
      </c>
      <c r="D72" s="13">
        <v>5</v>
      </c>
      <c r="E72" s="13">
        <v>8</v>
      </c>
      <c r="F72" s="13">
        <v>24</v>
      </c>
      <c r="G72" s="13">
        <v>28</v>
      </c>
      <c r="H72" s="13">
        <f>C72+D72+E72+F72+G72</f>
        <v>70</v>
      </c>
      <c r="I72" s="13">
        <f>(C72*5+D72*4+E72*3+F72*2+G72*1)</f>
        <v>145</v>
      </c>
      <c r="J72" s="28">
        <f>I72/H72</f>
        <v>2.0714285714285716</v>
      </c>
      <c r="K72" s="28">
        <f>I72/(5*H72)</f>
        <v>0.41428571428571431</v>
      </c>
      <c r="L72" s="15">
        <f>RANK(K72,K$72:K$75)</f>
        <v>1</v>
      </c>
    </row>
    <row r="73" spans="2:12" ht="31.5">
      <c r="B73" s="20" t="s">
        <v>87</v>
      </c>
      <c r="C73" s="13">
        <v>3</v>
      </c>
      <c r="D73" s="13">
        <v>4</v>
      </c>
      <c r="E73" s="13">
        <v>9</v>
      </c>
      <c r="F73" s="13">
        <v>26</v>
      </c>
      <c r="G73" s="13">
        <v>28</v>
      </c>
      <c r="H73" s="13">
        <f>C73+D73+E73+F73+G73</f>
        <v>70</v>
      </c>
      <c r="I73" s="13">
        <f>(C73*5+D73*4+E73*3+F73*2+G73*1)</f>
        <v>138</v>
      </c>
      <c r="J73" s="28">
        <f>I73/H73</f>
        <v>1.9714285714285715</v>
      </c>
      <c r="K73" s="28">
        <f>I73/(5*H73)</f>
        <v>0.39428571428571429</v>
      </c>
      <c r="L73" s="15">
        <f>RANK(K73,K$72:K$75)</f>
        <v>2</v>
      </c>
    </row>
    <row r="74" spans="2:12" ht="31.5">
      <c r="B74" s="20" t="s">
        <v>89</v>
      </c>
      <c r="C74" s="13">
        <v>1</v>
      </c>
      <c r="D74" s="13">
        <v>10</v>
      </c>
      <c r="E74" s="13">
        <v>4</v>
      </c>
      <c r="F74" s="13">
        <v>26</v>
      </c>
      <c r="G74" s="13">
        <v>29</v>
      </c>
      <c r="H74" s="13">
        <f>C74+D74+E74+F74+G74</f>
        <v>70</v>
      </c>
      <c r="I74" s="13">
        <f>(C74*5+D74*4+E74*3+F74*2+G74*1)</f>
        <v>138</v>
      </c>
      <c r="J74" s="28">
        <f>I74/H74</f>
        <v>1.9714285714285715</v>
      </c>
      <c r="K74" s="28">
        <f>I74/(5*H74)</f>
        <v>0.39428571428571429</v>
      </c>
      <c r="L74" s="15">
        <f>RANK(K74,K$72:K$75)</f>
        <v>2</v>
      </c>
    </row>
    <row r="75" spans="2:12" ht="32.25" thickBot="1">
      <c r="B75" s="21" t="s">
        <v>90</v>
      </c>
      <c r="C75" s="17">
        <v>0</v>
      </c>
      <c r="D75" s="17">
        <v>4</v>
      </c>
      <c r="E75" s="17">
        <v>14</v>
      </c>
      <c r="F75" s="17">
        <v>22</v>
      </c>
      <c r="G75" s="17">
        <v>30</v>
      </c>
      <c r="H75" s="17">
        <f>C75+D75+E75+F75+G75</f>
        <v>70</v>
      </c>
      <c r="I75" s="17">
        <f>(C75*5+D75*4+E75*3+F75*2+G75*1)</f>
        <v>132</v>
      </c>
      <c r="J75" s="58">
        <f>I75/H75</f>
        <v>1.8857142857142857</v>
      </c>
      <c r="K75" s="58">
        <f>I75/(5*H75)</f>
        <v>0.37714285714285717</v>
      </c>
      <c r="L75" s="15">
        <f>RANK(K75,K$72:K$75)</f>
        <v>4</v>
      </c>
    </row>
    <row r="76" spans="2:12" ht="16.5" thickBot="1">
      <c r="B76" s="55"/>
      <c r="C76" s="59"/>
      <c r="D76" s="59"/>
      <c r="E76" s="59"/>
      <c r="F76" s="59"/>
      <c r="G76" s="59"/>
      <c r="H76" s="59"/>
      <c r="I76" s="59"/>
      <c r="J76" s="60"/>
      <c r="K76" s="61"/>
      <c r="L76" s="62"/>
    </row>
    <row r="77" spans="2:12" ht="26.25">
      <c r="B77" s="63" t="s">
        <v>140</v>
      </c>
      <c r="C77" s="9"/>
      <c r="D77" s="9"/>
      <c r="E77" s="9"/>
      <c r="F77" s="9"/>
      <c r="G77" s="9"/>
      <c r="H77" s="9"/>
      <c r="I77" s="24" t="s">
        <v>99</v>
      </c>
      <c r="J77" s="24" t="s">
        <v>100</v>
      </c>
      <c r="K77" s="25" t="s">
        <v>101</v>
      </c>
      <c r="L77" s="26" t="s">
        <v>102</v>
      </c>
    </row>
    <row r="78" spans="2:12" ht="31.5">
      <c r="B78" s="20" t="s">
        <v>92</v>
      </c>
      <c r="C78" s="13">
        <v>34</v>
      </c>
      <c r="D78" s="13">
        <v>29</v>
      </c>
      <c r="E78" s="13">
        <v>3</v>
      </c>
      <c r="F78" s="13">
        <v>2</v>
      </c>
      <c r="G78" s="13">
        <v>2</v>
      </c>
      <c r="H78" s="13">
        <f>C78+D78+E78+F78+G78</f>
        <v>70</v>
      </c>
      <c r="I78" s="13">
        <f>(C78*5+D78*4+E78*3+F78*2+G78*1)</f>
        <v>301</v>
      </c>
      <c r="J78" s="28">
        <f>I78/H78</f>
        <v>4.3</v>
      </c>
      <c r="K78" s="28">
        <f>I78/(5*H78)</f>
        <v>0.86</v>
      </c>
      <c r="L78" s="15">
        <f>RANK(K78,K$78:K$81)</f>
        <v>1</v>
      </c>
    </row>
    <row r="79" spans="2:12" ht="31.5">
      <c r="B79" s="20" t="s">
        <v>91</v>
      </c>
      <c r="C79" s="13">
        <v>26</v>
      </c>
      <c r="D79" s="13">
        <v>20</v>
      </c>
      <c r="E79" s="13">
        <v>6</v>
      </c>
      <c r="F79" s="13">
        <v>11</v>
      </c>
      <c r="G79" s="13">
        <v>7</v>
      </c>
      <c r="H79" s="13">
        <f>C79+D79+E79+F79+G79</f>
        <v>70</v>
      </c>
      <c r="I79" s="13">
        <f>(C79*5+D79*4+E79*3+F79*2+G79*1)</f>
        <v>257</v>
      </c>
      <c r="J79" s="28">
        <f>I79/H79</f>
        <v>3.6714285714285713</v>
      </c>
      <c r="K79" s="28">
        <f>I79/(5*H79)</f>
        <v>0.73428571428571432</v>
      </c>
      <c r="L79" s="15">
        <f>RANK(K79,K$78:K$81)</f>
        <v>2</v>
      </c>
    </row>
    <row r="80" spans="2:12" ht="31.5">
      <c r="B80" s="20" t="s">
        <v>93</v>
      </c>
      <c r="C80" s="13">
        <v>25</v>
      </c>
      <c r="D80" s="13">
        <v>17</v>
      </c>
      <c r="E80" s="13">
        <v>12</v>
      </c>
      <c r="F80" s="13">
        <v>10</v>
      </c>
      <c r="G80" s="13">
        <v>6</v>
      </c>
      <c r="H80" s="13">
        <f>C80+D80+E80+F80+G80</f>
        <v>70</v>
      </c>
      <c r="I80" s="13">
        <f>(C80*5+D80*4+E80*3+F80*2+G80*1)</f>
        <v>255</v>
      </c>
      <c r="J80" s="28">
        <f>I80/H80</f>
        <v>3.6428571428571428</v>
      </c>
      <c r="K80" s="28">
        <f>I80/(5*H80)</f>
        <v>0.72857142857142854</v>
      </c>
      <c r="L80" s="15">
        <f>RANK(K80,K$78:K$81)</f>
        <v>3</v>
      </c>
    </row>
    <row r="81" spans="2:12" ht="16.5" thickBot="1">
      <c r="B81" s="21" t="s">
        <v>94</v>
      </c>
      <c r="C81" s="17">
        <v>8</v>
      </c>
      <c r="D81" s="17">
        <v>14</v>
      </c>
      <c r="E81" s="17">
        <v>16</v>
      </c>
      <c r="F81" s="17">
        <v>26</v>
      </c>
      <c r="G81" s="17">
        <v>6</v>
      </c>
      <c r="H81" s="17">
        <f>C81+D81+E81+F81+G81</f>
        <v>70</v>
      </c>
      <c r="I81" s="17">
        <f>(C81*5+D81*4+E81*3+F81*2+G81*1)</f>
        <v>202</v>
      </c>
      <c r="J81" s="58">
        <f>I81/H81</f>
        <v>2.8857142857142857</v>
      </c>
      <c r="K81" s="58">
        <f>I81/(5*H81)</f>
        <v>0.57714285714285718</v>
      </c>
      <c r="L81" s="15">
        <f>RANK(K81,K$78:K$81)</f>
        <v>4</v>
      </c>
    </row>
    <row r="82" spans="2:12" ht="16.5" thickBot="1">
      <c r="B82" s="56"/>
      <c r="C82" s="59"/>
      <c r="D82" s="59"/>
      <c r="E82" s="59"/>
      <c r="F82" s="59"/>
      <c r="G82" s="59"/>
      <c r="H82" s="59"/>
      <c r="I82" s="59"/>
      <c r="J82" s="60"/>
      <c r="K82" s="61"/>
      <c r="L82" s="62"/>
    </row>
    <row r="83" spans="2:12" ht="25.5">
      <c r="B83" s="64" t="s">
        <v>141</v>
      </c>
      <c r="C83" s="9"/>
      <c r="D83" s="9"/>
      <c r="E83" s="9"/>
      <c r="F83" s="9"/>
      <c r="G83" s="9"/>
      <c r="H83" s="9"/>
      <c r="I83" s="24" t="s">
        <v>99</v>
      </c>
      <c r="J83" s="24" t="s">
        <v>100</v>
      </c>
      <c r="K83" s="25" t="s">
        <v>101</v>
      </c>
      <c r="L83" s="26" t="s">
        <v>102</v>
      </c>
    </row>
    <row r="84" spans="2:12" ht="31.5">
      <c r="B84" s="20" t="s">
        <v>97</v>
      </c>
      <c r="C84" s="13">
        <v>40</v>
      </c>
      <c r="D84" s="13">
        <v>39</v>
      </c>
      <c r="E84" s="13">
        <v>5</v>
      </c>
      <c r="F84" s="13">
        <v>1</v>
      </c>
      <c r="G84" s="13">
        <v>0</v>
      </c>
      <c r="H84" s="13">
        <f>C84+D84+E84+F84+G84</f>
        <v>85</v>
      </c>
      <c r="I84" s="13">
        <f>(C84*5+D84*4+E84*3+F84*2+G84*1)</f>
        <v>373</v>
      </c>
      <c r="J84" s="28">
        <f>I84/H84</f>
        <v>4.3882352941176475</v>
      </c>
      <c r="K84" s="28">
        <f>I84/(5*H84)</f>
        <v>0.87764705882352945</v>
      </c>
      <c r="L84" s="15">
        <f>RANK(K84,K$84:K$87)</f>
        <v>1</v>
      </c>
    </row>
    <row r="85" spans="2:12" ht="31.5">
      <c r="B85" s="20" t="s">
        <v>96</v>
      </c>
      <c r="C85" s="13">
        <v>10</v>
      </c>
      <c r="D85" s="13">
        <v>17</v>
      </c>
      <c r="E85" s="13">
        <v>13</v>
      </c>
      <c r="F85" s="13">
        <v>21</v>
      </c>
      <c r="G85" s="13">
        <v>9</v>
      </c>
      <c r="H85" s="13">
        <f>C85+D85+E85+F85+G85</f>
        <v>70</v>
      </c>
      <c r="I85" s="13">
        <f>(C85*5+D85*4+E85*3+F85*2+G85*1)</f>
        <v>208</v>
      </c>
      <c r="J85" s="28">
        <f>I85/H85</f>
        <v>2.9714285714285715</v>
      </c>
      <c r="K85" s="28">
        <f>I85/(5*H85)</f>
        <v>0.59428571428571431</v>
      </c>
      <c r="L85" s="15">
        <f>RANK(K85,K$84:K$87)</f>
        <v>2</v>
      </c>
    </row>
    <row r="86" spans="2:12" ht="15.75">
      <c r="B86" s="20" t="s">
        <v>95</v>
      </c>
      <c r="C86" s="13">
        <v>2</v>
      </c>
      <c r="D86" s="13">
        <v>17</v>
      </c>
      <c r="E86" s="13">
        <v>13</v>
      </c>
      <c r="F86" s="13">
        <v>27</v>
      </c>
      <c r="G86" s="13">
        <v>11</v>
      </c>
      <c r="H86" s="13">
        <f>C86+D86+E86+F86+G86</f>
        <v>70</v>
      </c>
      <c r="I86" s="13">
        <f>(C86*5+D86*4+E86*3+F86*2+G86*1)</f>
        <v>182</v>
      </c>
      <c r="J86" s="28">
        <f>I86/H86</f>
        <v>2.6</v>
      </c>
      <c r="K86" s="28">
        <f>I86/(5*H86)</f>
        <v>0.52</v>
      </c>
      <c r="L86" s="15">
        <f>RANK(K86,K$84:K$87)</f>
        <v>3</v>
      </c>
    </row>
    <row r="87" spans="2:12" ht="32.25" thickBot="1">
      <c r="B87" s="21" t="s">
        <v>98</v>
      </c>
      <c r="C87" s="17">
        <v>4</v>
      </c>
      <c r="D87" s="17">
        <v>18</v>
      </c>
      <c r="E87" s="17">
        <v>9</v>
      </c>
      <c r="F87" s="17">
        <v>20</v>
      </c>
      <c r="G87" s="17">
        <v>19</v>
      </c>
      <c r="H87" s="17">
        <f>C87+D87+E87+F87+G87</f>
        <v>70</v>
      </c>
      <c r="I87" s="17">
        <f>(C87*5+D87*4+E87*3+F87*2+G87*1)</f>
        <v>178</v>
      </c>
      <c r="J87" s="58">
        <f>I87/H87</f>
        <v>2.5428571428571427</v>
      </c>
      <c r="K87" s="58">
        <f>I87/(5*H87)</f>
        <v>0.50857142857142856</v>
      </c>
      <c r="L87" s="15">
        <f>RANK(K87,K$84:K$87)</f>
        <v>4</v>
      </c>
    </row>
  </sheetData>
  <autoFilter ref="B83:L87">
    <sortState ref="B84:L87">
      <sortCondition ref="L83:L87"/>
    </sortState>
  </autoFilter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RESULTS</vt:lpstr>
      <vt:lpstr>SPSS input</vt:lpstr>
      <vt:lpstr>SPSS ouput</vt:lpstr>
      <vt:lpstr>Respondent rate</vt:lpstr>
      <vt:lpstr>RII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pc</dc:creator>
  <cp:lastModifiedBy>DEll pc</cp:lastModifiedBy>
  <dcterms:created xsi:type="dcterms:W3CDTF">2024-05-14T19:43:52Z</dcterms:created>
  <dcterms:modified xsi:type="dcterms:W3CDTF">2024-06-06T17:04:29Z</dcterms:modified>
</cp:coreProperties>
</file>