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jors\University of Cambridge\Ajith Kumar Parlikad - ISMM Model Share\Arena Model\9. Model Running for Thesis\Pro - Base\"/>
    </mc:Choice>
  </mc:AlternateContent>
  <xr:revisionPtr revIDLastSave="92" documentId="6_{E2DF8C7C-E9AB-4424-A37F-3917652020F3}" xr6:coauthVersionLast="45" xr6:coauthVersionMax="45" xr10:uidLastSave="{E58D0512-713F-4C52-B5C6-59026D285DD3}"/>
  <bookViews>
    <workbookView xWindow="-120" yWindow="-120" windowWidth="29040" windowHeight="17640" activeTab="2" xr2:uid="{00000000-000D-0000-FFFF-FFFF00000000}"/>
  </bookViews>
  <sheets>
    <sheet name="Arrival Schedule" sheetId="1" r:id="rId1"/>
    <sheet name="Ward Capacity" sheetId="7" r:id="rId2"/>
    <sheet name="Input Parameters" sheetId="5" r:id="rId3"/>
    <sheet name="Staffing" sheetId="9" r:id="rId4"/>
    <sheet name="Surgery" sheetId="10" state="hidden" r:id="rId5"/>
    <sheet name="Surgery Elective" sheetId="11" r:id="rId6"/>
    <sheet name="Surgery Emergency" sheetId="13" r:id="rId7"/>
  </sheets>
  <definedNames>
    <definedName name="Arrival_Pattern_Covid">'Arrival Schedule'!$AB$30</definedName>
    <definedName name="Arrival_Pattern_ED">'Arrival Schedule'!$AY$30</definedName>
    <definedName name="Baseload_Mortuary">'Input Parameters'!$C$112</definedName>
    <definedName name="Baseload_Patients">'Input Parameters'!$C$130:$C$135</definedName>
    <definedName name="BaseLoadO2FlowRate">'Input Parameters'!$D$21</definedName>
    <definedName name="Chosen_Arrival_Numbers">'Input Parameters'!B1</definedName>
    <definedName name="Chosen_Arrival_Schedule">'Input Parameters'!A1</definedName>
    <definedName name="COVID_Scenario">'Input Parameters'!$D$120</definedName>
    <definedName name="Emergency_Department">'Arrival Schedule'!$V$2:$V$85</definedName>
    <definedName name="FullCapacityGreen">'Ward Capacity'!$AE$3:$AE$76</definedName>
    <definedName name="FullCapacityRed">'Ward Capacity'!$AC$3:$AC$76</definedName>
    <definedName name="FullCapacityRedO2">'Ward Capacity'!$AD$3:$AD$76</definedName>
    <definedName name="GreenGIMBeds">'Input Parameters'!$C$81</definedName>
    <definedName name="GreenICUBeds">'Input Parameters'!$C$82</definedName>
    <definedName name="GreenPAEDBeds">'Input Parameters'!$C$83</definedName>
    <definedName name="GreenPICUBeds">'Input Parameters'!$C$84</definedName>
    <definedName name="ICU_ventilator_Covid">'Input Parameters'!$C$116</definedName>
    <definedName name="ICU_ventilator_nonCovid">'Input Parameters'!$C$117</definedName>
    <definedName name="ICURequired">'Input Parameters'!$C$41</definedName>
    <definedName name="LoS_Complicated_ICU">'Input Parameters'!$C$31</definedName>
    <definedName name="LoS_Complicated_PostICU">'Input Parameters'!$C$32</definedName>
    <definedName name="LoS_Complicated_PreICU">'Input Parameters'!$C$30</definedName>
    <definedName name="LoS_Network">'Surgery Emergency'!$AM$18:$AU$29</definedName>
    <definedName name="LoS_Network_Elective">'Surgery Elective'!$P$4:$X$9</definedName>
    <definedName name="LoS_Network_Emergency">'Surgery Emergency'!$P$4:$X$9</definedName>
    <definedName name="LoS_Table_Emergency">'Surgery Emergency'!$P$4:$X$9</definedName>
    <definedName name="LoS_Uncomplicated_Stay_Death">'Input Parameters'!$C$29</definedName>
    <definedName name="LoS_Uncomplicated_Stay_Survived">'Input Parameters'!$C$28</definedName>
    <definedName name="MaxWaitTimeGIM">'Input Parameters'!$C$107</definedName>
    <definedName name="MaxWaitTimeICU">'Input Parameters'!$C$108</definedName>
    <definedName name="Mortuary_Capacity">'Input Parameters'!$M$5:$N$21</definedName>
    <definedName name="Mortuary_Duration">'Input Parameters'!$C$98</definedName>
    <definedName name="Number_of_Replications">'Input Parameters'!$C$92</definedName>
    <definedName name="O2_Prop_Patient_GIM">'Input Parameters'!$C$50</definedName>
    <definedName name="O2_Prop_Patient_ICU">'Input Parameters'!$C$51</definedName>
    <definedName name="o2days_PostICU_phase_1">'Input Parameters'!$C$63</definedName>
    <definedName name="o2days_PostICU_phase_2">'Input Parameters'!$C$64</definedName>
    <definedName name="o2days_PreICU_phase_1">'Input Parameters'!$C$60</definedName>
    <definedName name="o2days_Uncomp_phase_1">'Input Parameters'!$C$66</definedName>
    <definedName name="o2days_Uncomp_phase_2">'Input Parameters'!$C$67</definedName>
    <definedName name="o2days_Uncomp_phase_3">'Input Parameters'!$C$68</definedName>
    <definedName name="o2days_Uncomp_phase_4">'Input Parameters'!$C$69</definedName>
    <definedName name="o2flow_ICU_phase_1">'Input Parameters'!$D$62</definedName>
    <definedName name="o2flow_PostICU_phase_1">'Input Parameters'!$D$63</definedName>
    <definedName name="o2flow_PostICU_phase_2">'Input Parameters'!$D$64</definedName>
    <definedName name="o2flow_PostICU_phase_3">'Input Parameters'!$D$65</definedName>
    <definedName name="o2flow_PreICU_phase_1">'Input Parameters'!$D$60</definedName>
    <definedName name="o2flow_PreICU_phase_2">'Input Parameters'!$D$61</definedName>
    <definedName name="o2flow_Uncomp_phase_1">'Input Parameters'!$D$66</definedName>
    <definedName name="o2flow_Uncomp_phase_2">'Input Parameters'!$D$67</definedName>
    <definedName name="o2flow_Uncomp_phase_3">'Input Parameters'!$D$68</definedName>
    <definedName name="o2flow_Uncomp_phase_4">'Input Parameters'!$D$69</definedName>
    <definedName name="o2flow_Uncomp_phase_5">'Input Parameters'!$D$70</definedName>
    <definedName name="O2HoursPerDay_GIM">'Input Parameters'!$C$55</definedName>
    <definedName name="O2HoursPerDay_ICU">'Input Parameters'!$C$56</definedName>
    <definedName name="Open_GIM_Buffer">'Input Parameters'!$C$76</definedName>
    <definedName name="Open_ICU_Buffer">'Input Parameters'!$C$77</definedName>
    <definedName name="Peak_Date_COVID">'Input Parameters'!$C$25</definedName>
    <definedName name="Peak_Start_Trigger">'Input Parameters'!$D$124</definedName>
    <definedName name="Pre_ICU_Required">'Input Parameters'!$C$42</definedName>
    <definedName name="Prob_Network">'Surgery Emergency'!$AM$4:$AU$15</definedName>
    <definedName name="Prob_Network_Elective">'Surgery Elective'!$C$4:$K$9</definedName>
    <definedName name="Prob_Network_Emergency">'Surgery Emergency'!$C$4:$K$9</definedName>
    <definedName name="Prob_Paed">'Input Parameters'!$C$46</definedName>
    <definedName name="Prob_Table_Emergency">'Surgery Emergency'!$C$4:$K$9</definedName>
    <definedName name="Recovery_Duration_Elective">'Surgery Elective'!$C$26</definedName>
    <definedName name="Recovery_Duration_Emergency">'Surgery Emergency'!$C$26</definedName>
    <definedName name="Release_GIM_Buffer">'Input Parameters'!$C$74</definedName>
    <definedName name="Release_ICU_Buffer">'Input Parameters'!$C$75</definedName>
    <definedName name="Replication_Length">'Input Parameters'!$C$94</definedName>
    <definedName name="Replication_StartDate">'Input Parameters'!$C$93</definedName>
    <definedName name="Resource_Scenario">'Input Parameters'!$D$121</definedName>
    <definedName name="Scenario_1">table12[]</definedName>
    <definedName name="Scenario_1_Numbers">'Arrival Schedule'!$N$2:$N$299</definedName>
    <definedName name="Scenario_2">table13[]</definedName>
    <definedName name="Scenario_2_Numbers">'Arrival Schedule'!$O$2:$O$299</definedName>
    <definedName name="Scenario_3">table14[]</definedName>
    <definedName name="Scenario_3_Numbers">'Arrival Schedule'!$P$2:$P$299</definedName>
    <definedName name="Scenario_Actual">table15[]</definedName>
    <definedName name="Scenario_Actual_Numbers">'Arrival Schedule'!$Q$2:$Q$299</definedName>
    <definedName name="Schedule_Theatres_Elective">'Surgery Elective'!$AF$4:$AG$34</definedName>
    <definedName name="Schedule_Theatres_Emergency">'Surgery Emergency'!$AF$4:$AG$34</definedName>
    <definedName name="Schedule_Theatres_IS">'Surgery Elective'!$AH$4:$AI$34</definedName>
    <definedName name="Staff_Maximum_Utilization_CC">'Surgery Elective'!$C$34</definedName>
    <definedName name="Staff_WTE_Baseload">Staffing!$AO$8:$AO$17</definedName>
    <definedName name="Staff_WTE_Capacity">Staffing!$AY$8:$AY$17</definedName>
    <definedName name="Staff_WTE_Night_Rate">Staffing!$AV$8:$AV$17</definedName>
    <definedName name="Staff_WTE_Rate">Staffing!$AP$8:$AU$17</definedName>
    <definedName name="Staff_WTE_Rate_Night">Staffing!$AV$8:$AV$17</definedName>
    <definedName name="Staff_WTE_Theatre_Week_Elective">Staffing!$AW$8:$AW$17</definedName>
    <definedName name="Staff_WTE_Theatre_Week_IS">Staffing!$AX$8:$AX$17</definedName>
    <definedName name="Stats_BedStatistics">'Input Parameters'!$D$142</definedName>
    <definedName name="Stats_ElecStatistics">'Input Parameters'!$D$148</definedName>
    <definedName name="Stats_KPIStatistics">'Input Parameters'!$D$149</definedName>
    <definedName name="Stats_MortStatistics">'Input Parameters'!$D$147</definedName>
    <definedName name="Stats_o2Statistics">'Input Parameters'!$D$144</definedName>
    <definedName name="Stats_VentStatistics">'Input Parameters'!$D$146</definedName>
    <definedName name="Stats_WaitStatistics">'Input Parameters'!$D$145</definedName>
    <definedName name="Stats_WardStatistics">'Input Parameters'!$D$143</definedName>
    <definedName name="Surgery_Duration_Elective">'Surgery Elective'!$C$23</definedName>
    <definedName name="Surgery_Duration_Emergency">'Surgery Emergency'!$C$23</definedName>
    <definedName name="Surgery_Paed_Elective">'Surgery Elective'!$C$29</definedName>
    <definedName name="Surgery_Paed_Emergency">'Surgery Emergency'!$C$29</definedName>
    <definedName name="SurvivalRate_GIM">'Input Parameters'!$C$37</definedName>
    <definedName name="SurvivalRate_ICU">'Input Parameters'!$C$36</definedName>
    <definedName name="Theatre_Emergency_Night_End">'Surgery Emergency'!$AB$5</definedName>
    <definedName name="Theatre_Emergency_Night_Start">'Surgery Emergency'!$AB$4</definedName>
    <definedName name="Theatre_Ringfenced_Elective">'Input Parameters'!$D$126</definedName>
    <definedName name="Theatre_Ringfenced_IS">'Input Parameters'!$D$127</definedName>
    <definedName name="Theatres_IS_Max">'Surgery Elective'!$C$37</definedName>
    <definedName name="Theatres_Ringfenced_IS">'Input Parameters'!$D$127</definedName>
    <definedName name="Theatres_Trigger_Close">'Surgery Elective'!$C$33</definedName>
    <definedName name="Theatres_Trigger_Open">'Surgery Elective'!$C$32</definedName>
    <definedName name="Transfer_In_Complicated">'Arrival Schedule'!$S$2:$S$299</definedName>
    <definedName name="Transfer_In_Regular">'Arrival Schedule'!$T$2:$T$299</definedName>
    <definedName name="TransferOutRate">'Input Parameters'!$C$88</definedName>
    <definedName name="TurnAroundTime_GreenToRed">'Input Parameters'!$C$103</definedName>
    <definedName name="TurnAroundTime_RedToGreen">'Input Parameters'!$C$102</definedName>
    <definedName name="VentSupplySchedule_excel">'Input Parameters'!$J$5:$K$21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8" i="9" l="1"/>
  <c r="W8" i="9"/>
  <c r="U8" i="9"/>
  <c r="AB30" i="1" l="1"/>
  <c r="J4" i="13" l="1"/>
  <c r="AO8" i="9"/>
  <c r="AO9" i="9"/>
  <c r="AO10" i="9"/>
  <c r="AO11" i="9"/>
  <c r="AO12" i="9"/>
  <c r="AO13" i="9"/>
  <c r="AO14" i="9"/>
  <c r="AO15" i="9"/>
  <c r="AO16" i="9"/>
  <c r="AO17" i="9"/>
  <c r="AV9" i="9"/>
  <c r="AC3" i="1"/>
  <c r="AC4" i="1"/>
  <c r="AZ3" i="1"/>
  <c r="AZ4" i="1"/>
  <c r="N3" i="1"/>
  <c r="O3" i="1"/>
  <c r="P3" i="1"/>
  <c r="Q3" i="1"/>
  <c r="N4" i="1"/>
  <c r="O4" i="1"/>
  <c r="P4" i="1"/>
  <c r="Q4" i="1"/>
  <c r="N5" i="1"/>
  <c r="O5" i="1"/>
  <c r="P5" i="1"/>
  <c r="Q5" i="1"/>
  <c r="N6" i="1"/>
  <c r="O6" i="1"/>
  <c r="P6" i="1"/>
  <c r="Q6" i="1"/>
  <c r="N7" i="1"/>
  <c r="O7" i="1"/>
  <c r="P7" i="1"/>
  <c r="Q7" i="1"/>
  <c r="N8" i="1"/>
  <c r="O8" i="1"/>
  <c r="P8" i="1"/>
  <c r="Q8" i="1"/>
  <c r="N9" i="1"/>
  <c r="O9" i="1"/>
  <c r="P9" i="1"/>
  <c r="Q9" i="1"/>
  <c r="N10" i="1"/>
  <c r="O10" i="1"/>
  <c r="P10" i="1"/>
  <c r="Q10" i="1"/>
  <c r="N11" i="1"/>
  <c r="O11" i="1"/>
  <c r="P11" i="1"/>
  <c r="Q11" i="1"/>
  <c r="N12" i="1"/>
  <c r="O12" i="1"/>
  <c r="P12" i="1"/>
  <c r="Q12" i="1"/>
  <c r="N13" i="1"/>
  <c r="O13" i="1"/>
  <c r="P13" i="1"/>
  <c r="Q13" i="1"/>
  <c r="N14" i="1"/>
  <c r="O14" i="1"/>
  <c r="P14" i="1"/>
  <c r="Q14" i="1"/>
  <c r="N15" i="1"/>
  <c r="O15" i="1"/>
  <c r="P15" i="1"/>
  <c r="Q15" i="1"/>
  <c r="N16" i="1"/>
  <c r="O16" i="1"/>
  <c r="P16" i="1"/>
  <c r="Q16" i="1"/>
  <c r="N17" i="1"/>
  <c r="O17" i="1"/>
  <c r="P17" i="1"/>
  <c r="Q17" i="1"/>
  <c r="N18" i="1"/>
  <c r="O18" i="1"/>
  <c r="P18" i="1"/>
  <c r="Q18" i="1"/>
  <c r="N19" i="1"/>
  <c r="O19" i="1"/>
  <c r="P19" i="1"/>
  <c r="Q19" i="1"/>
  <c r="N20" i="1"/>
  <c r="O20" i="1"/>
  <c r="P20" i="1"/>
  <c r="Q20" i="1"/>
  <c r="N21" i="1"/>
  <c r="O21" i="1"/>
  <c r="P21" i="1"/>
  <c r="Q21" i="1"/>
  <c r="N22" i="1"/>
  <c r="O22" i="1"/>
  <c r="P22" i="1"/>
  <c r="Q22" i="1"/>
  <c r="N23" i="1"/>
  <c r="O23" i="1"/>
  <c r="P23" i="1"/>
  <c r="Q23" i="1"/>
  <c r="N24" i="1"/>
  <c r="O24" i="1"/>
  <c r="P24" i="1"/>
  <c r="Q24" i="1"/>
  <c r="N25" i="1"/>
  <c r="O25" i="1"/>
  <c r="P25" i="1"/>
  <c r="Q25" i="1"/>
  <c r="N26" i="1"/>
  <c r="O26" i="1"/>
  <c r="P26" i="1"/>
  <c r="Q26" i="1"/>
  <c r="N27" i="1"/>
  <c r="O27" i="1"/>
  <c r="P27" i="1"/>
  <c r="Q27" i="1"/>
  <c r="N28" i="1"/>
  <c r="O28" i="1"/>
  <c r="P28" i="1"/>
  <c r="Q28" i="1"/>
  <c r="N29" i="1"/>
  <c r="O29" i="1"/>
  <c r="P29" i="1"/>
  <c r="Q29" i="1"/>
  <c r="N30" i="1"/>
  <c r="O30" i="1"/>
  <c r="P30" i="1"/>
  <c r="Q30" i="1"/>
  <c r="N31" i="1"/>
  <c r="O31" i="1"/>
  <c r="P31" i="1"/>
  <c r="Q31" i="1"/>
  <c r="N32" i="1"/>
  <c r="O32" i="1"/>
  <c r="P32" i="1"/>
  <c r="Q32" i="1"/>
  <c r="N33" i="1"/>
  <c r="O33" i="1"/>
  <c r="P33" i="1"/>
  <c r="Q33" i="1"/>
  <c r="N34" i="1"/>
  <c r="O34" i="1"/>
  <c r="P34" i="1"/>
  <c r="Q34" i="1"/>
  <c r="N35" i="1"/>
  <c r="O35" i="1"/>
  <c r="P35" i="1"/>
  <c r="Q35" i="1"/>
  <c r="N36" i="1"/>
  <c r="O36" i="1"/>
  <c r="P36" i="1"/>
  <c r="Q36" i="1"/>
  <c r="N37" i="1"/>
  <c r="O37" i="1"/>
  <c r="P37" i="1"/>
  <c r="Q37" i="1"/>
  <c r="N38" i="1"/>
  <c r="O38" i="1"/>
  <c r="P38" i="1"/>
  <c r="Q38" i="1"/>
  <c r="N39" i="1"/>
  <c r="O39" i="1"/>
  <c r="P39" i="1"/>
  <c r="Q39" i="1"/>
  <c r="N40" i="1"/>
  <c r="O40" i="1"/>
  <c r="P40" i="1"/>
  <c r="Q40" i="1"/>
  <c r="N41" i="1"/>
  <c r="O41" i="1"/>
  <c r="P41" i="1"/>
  <c r="Q41" i="1"/>
  <c r="N42" i="1"/>
  <c r="O42" i="1"/>
  <c r="P42" i="1"/>
  <c r="Q42" i="1"/>
  <c r="N43" i="1"/>
  <c r="O43" i="1"/>
  <c r="P43" i="1"/>
  <c r="Q43" i="1"/>
  <c r="N44" i="1"/>
  <c r="O44" i="1"/>
  <c r="P44" i="1"/>
  <c r="Q44" i="1"/>
  <c r="N45" i="1"/>
  <c r="O45" i="1"/>
  <c r="P45" i="1"/>
  <c r="Q45" i="1"/>
  <c r="N46" i="1"/>
  <c r="O46" i="1"/>
  <c r="P46" i="1"/>
  <c r="Q46" i="1"/>
  <c r="N47" i="1"/>
  <c r="O47" i="1"/>
  <c r="P47" i="1"/>
  <c r="Q47" i="1"/>
  <c r="N48" i="1"/>
  <c r="O48" i="1"/>
  <c r="P48" i="1"/>
  <c r="Q48" i="1"/>
  <c r="N49" i="1"/>
  <c r="O49" i="1"/>
  <c r="P49" i="1"/>
  <c r="Q49" i="1"/>
  <c r="N50" i="1"/>
  <c r="O50" i="1"/>
  <c r="P50" i="1"/>
  <c r="Q50" i="1"/>
  <c r="N51" i="1"/>
  <c r="O51" i="1"/>
  <c r="P51" i="1"/>
  <c r="Q51" i="1"/>
  <c r="N52" i="1"/>
  <c r="O52" i="1"/>
  <c r="P52" i="1"/>
  <c r="Q52" i="1"/>
  <c r="N53" i="1"/>
  <c r="O53" i="1"/>
  <c r="P53" i="1"/>
  <c r="Q53" i="1"/>
  <c r="N54" i="1"/>
  <c r="O54" i="1"/>
  <c r="P54" i="1"/>
  <c r="Q54" i="1"/>
  <c r="N55" i="1"/>
  <c r="O55" i="1"/>
  <c r="P55" i="1"/>
  <c r="Q55" i="1"/>
  <c r="N56" i="1"/>
  <c r="O56" i="1"/>
  <c r="P56" i="1"/>
  <c r="Q56" i="1"/>
  <c r="N57" i="1"/>
  <c r="O57" i="1"/>
  <c r="P57" i="1"/>
  <c r="Q57" i="1"/>
  <c r="N58" i="1"/>
  <c r="O58" i="1"/>
  <c r="P58" i="1"/>
  <c r="Q58" i="1"/>
  <c r="N59" i="1"/>
  <c r="O59" i="1"/>
  <c r="P59" i="1"/>
  <c r="Q59" i="1"/>
  <c r="N60" i="1"/>
  <c r="O60" i="1"/>
  <c r="P60" i="1"/>
  <c r="Q60" i="1"/>
  <c r="N61" i="1"/>
  <c r="O61" i="1"/>
  <c r="P61" i="1"/>
  <c r="Q61" i="1"/>
  <c r="N62" i="1"/>
  <c r="O62" i="1"/>
  <c r="P62" i="1"/>
  <c r="Q62" i="1"/>
  <c r="N63" i="1"/>
  <c r="O63" i="1"/>
  <c r="P63" i="1"/>
  <c r="Q63" i="1"/>
  <c r="N64" i="1"/>
  <c r="O64" i="1"/>
  <c r="P64" i="1"/>
  <c r="Q64" i="1"/>
  <c r="N65" i="1"/>
  <c r="O65" i="1"/>
  <c r="P65" i="1"/>
  <c r="Q65" i="1"/>
  <c r="N66" i="1"/>
  <c r="O66" i="1"/>
  <c r="P66" i="1"/>
  <c r="Q66" i="1"/>
  <c r="N67" i="1"/>
  <c r="O67" i="1"/>
  <c r="P67" i="1"/>
  <c r="Q67" i="1"/>
  <c r="N68" i="1"/>
  <c r="O68" i="1"/>
  <c r="P68" i="1"/>
  <c r="Q68" i="1"/>
  <c r="N69" i="1"/>
  <c r="O69" i="1"/>
  <c r="P69" i="1"/>
  <c r="Q69" i="1"/>
  <c r="N70" i="1"/>
  <c r="O70" i="1"/>
  <c r="P70" i="1"/>
  <c r="Q70" i="1"/>
  <c r="N71" i="1"/>
  <c r="O71" i="1"/>
  <c r="P71" i="1"/>
  <c r="Q71" i="1"/>
  <c r="N72" i="1"/>
  <c r="O72" i="1"/>
  <c r="P72" i="1"/>
  <c r="Q72" i="1"/>
  <c r="N73" i="1"/>
  <c r="O73" i="1"/>
  <c r="P73" i="1"/>
  <c r="Q73" i="1"/>
  <c r="N74" i="1"/>
  <c r="O74" i="1"/>
  <c r="P74" i="1"/>
  <c r="Q74" i="1"/>
  <c r="N75" i="1"/>
  <c r="O75" i="1"/>
  <c r="P75" i="1"/>
  <c r="Q75" i="1"/>
  <c r="N76" i="1"/>
  <c r="O76" i="1"/>
  <c r="P76" i="1"/>
  <c r="Q76" i="1"/>
  <c r="N77" i="1"/>
  <c r="O77" i="1"/>
  <c r="P77" i="1"/>
  <c r="Q77" i="1"/>
  <c r="N78" i="1"/>
  <c r="O78" i="1"/>
  <c r="P78" i="1"/>
  <c r="Q78" i="1"/>
  <c r="N79" i="1"/>
  <c r="O79" i="1"/>
  <c r="P79" i="1"/>
  <c r="Q79" i="1"/>
  <c r="N80" i="1"/>
  <c r="O80" i="1"/>
  <c r="P80" i="1"/>
  <c r="Q80" i="1"/>
  <c r="N81" i="1"/>
  <c r="O81" i="1"/>
  <c r="P81" i="1"/>
  <c r="Q81" i="1"/>
  <c r="N82" i="1"/>
  <c r="O82" i="1"/>
  <c r="P82" i="1"/>
  <c r="Q82" i="1"/>
  <c r="N83" i="1"/>
  <c r="O83" i="1"/>
  <c r="P83" i="1"/>
  <c r="Q83" i="1"/>
  <c r="N84" i="1"/>
  <c r="O84" i="1"/>
  <c r="P84" i="1"/>
  <c r="Q84" i="1"/>
  <c r="N85" i="1"/>
  <c r="O85" i="1"/>
  <c r="P85" i="1"/>
  <c r="Q85" i="1"/>
  <c r="N86" i="1"/>
  <c r="O86" i="1"/>
  <c r="P86" i="1"/>
  <c r="Q86" i="1"/>
  <c r="N87" i="1"/>
  <c r="O87" i="1"/>
  <c r="P87" i="1"/>
  <c r="Q87" i="1"/>
  <c r="N88" i="1"/>
  <c r="O88" i="1"/>
  <c r="P88" i="1"/>
  <c r="Q88" i="1"/>
  <c r="N89" i="1"/>
  <c r="O89" i="1"/>
  <c r="P89" i="1"/>
  <c r="Q89" i="1"/>
  <c r="N90" i="1"/>
  <c r="O90" i="1"/>
  <c r="P90" i="1"/>
  <c r="Q90" i="1"/>
  <c r="N91" i="1"/>
  <c r="O91" i="1"/>
  <c r="P91" i="1"/>
  <c r="Q91" i="1"/>
  <c r="N92" i="1"/>
  <c r="O92" i="1"/>
  <c r="P92" i="1"/>
  <c r="Q92" i="1"/>
  <c r="N93" i="1"/>
  <c r="O93" i="1"/>
  <c r="P93" i="1"/>
  <c r="Q93" i="1"/>
  <c r="N94" i="1"/>
  <c r="O94" i="1"/>
  <c r="P94" i="1"/>
  <c r="Q94" i="1"/>
  <c r="N95" i="1"/>
  <c r="O95" i="1"/>
  <c r="P95" i="1"/>
  <c r="Q95" i="1"/>
  <c r="N96" i="1"/>
  <c r="O96" i="1"/>
  <c r="P96" i="1"/>
  <c r="Q96" i="1"/>
  <c r="N97" i="1"/>
  <c r="O97" i="1"/>
  <c r="P97" i="1"/>
  <c r="Q97" i="1"/>
  <c r="N98" i="1"/>
  <c r="O98" i="1"/>
  <c r="P98" i="1"/>
  <c r="Q98" i="1"/>
  <c r="N99" i="1"/>
  <c r="O99" i="1"/>
  <c r="P99" i="1"/>
  <c r="Q99" i="1"/>
  <c r="N100" i="1"/>
  <c r="O100" i="1"/>
  <c r="P100" i="1"/>
  <c r="Q100" i="1"/>
  <c r="N101" i="1"/>
  <c r="O101" i="1"/>
  <c r="P101" i="1"/>
  <c r="Q101" i="1"/>
  <c r="N102" i="1"/>
  <c r="O102" i="1"/>
  <c r="P102" i="1"/>
  <c r="Q102" i="1"/>
  <c r="N103" i="1"/>
  <c r="O103" i="1"/>
  <c r="P103" i="1"/>
  <c r="Q103" i="1"/>
  <c r="N104" i="1"/>
  <c r="O104" i="1"/>
  <c r="P104" i="1"/>
  <c r="Q104" i="1"/>
  <c r="N105" i="1"/>
  <c r="O105" i="1"/>
  <c r="P105" i="1"/>
  <c r="Q105" i="1"/>
  <c r="N106" i="1"/>
  <c r="O106" i="1"/>
  <c r="P106" i="1"/>
  <c r="Q106" i="1"/>
  <c r="N107" i="1"/>
  <c r="O107" i="1"/>
  <c r="P107" i="1"/>
  <c r="Q107" i="1"/>
  <c r="N108" i="1"/>
  <c r="O108" i="1"/>
  <c r="P108" i="1"/>
  <c r="Q108" i="1"/>
  <c r="N109" i="1"/>
  <c r="O109" i="1"/>
  <c r="P109" i="1"/>
  <c r="Q109" i="1"/>
  <c r="N110" i="1"/>
  <c r="O110" i="1"/>
  <c r="P110" i="1"/>
  <c r="Q110" i="1"/>
  <c r="N111" i="1"/>
  <c r="O111" i="1"/>
  <c r="P111" i="1"/>
  <c r="Q111" i="1"/>
  <c r="N112" i="1"/>
  <c r="O112" i="1"/>
  <c r="P112" i="1"/>
  <c r="Q112" i="1"/>
  <c r="N113" i="1"/>
  <c r="O113" i="1"/>
  <c r="P113" i="1"/>
  <c r="Q113" i="1"/>
  <c r="N114" i="1"/>
  <c r="O114" i="1"/>
  <c r="P114" i="1"/>
  <c r="Q114" i="1"/>
  <c r="N115" i="1"/>
  <c r="O115" i="1"/>
  <c r="P115" i="1"/>
  <c r="Q115" i="1"/>
  <c r="N116" i="1"/>
  <c r="O116" i="1"/>
  <c r="P116" i="1"/>
  <c r="Q116" i="1"/>
  <c r="N117" i="1"/>
  <c r="O117" i="1"/>
  <c r="P117" i="1"/>
  <c r="Q117" i="1"/>
  <c r="N118" i="1"/>
  <c r="O118" i="1"/>
  <c r="P118" i="1"/>
  <c r="Q118" i="1"/>
  <c r="N119" i="1"/>
  <c r="O119" i="1"/>
  <c r="P119" i="1"/>
  <c r="Q119" i="1"/>
  <c r="N120" i="1"/>
  <c r="O120" i="1"/>
  <c r="P120" i="1"/>
  <c r="Q120" i="1"/>
  <c r="N121" i="1"/>
  <c r="O121" i="1"/>
  <c r="P121" i="1"/>
  <c r="Q121" i="1"/>
  <c r="N122" i="1"/>
  <c r="O122" i="1"/>
  <c r="P122" i="1"/>
  <c r="Q122" i="1"/>
  <c r="N123" i="1"/>
  <c r="O123" i="1"/>
  <c r="P123" i="1"/>
  <c r="Q123" i="1"/>
  <c r="N124" i="1"/>
  <c r="O124" i="1"/>
  <c r="P124" i="1"/>
  <c r="Q124" i="1"/>
  <c r="N125" i="1"/>
  <c r="O125" i="1"/>
  <c r="P125" i="1"/>
  <c r="Q125" i="1"/>
  <c r="N126" i="1"/>
  <c r="O126" i="1"/>
  <c r="P126" i="1"/>
  <c r="Q126" i="1"/>
  <c r="N127" i="1"/>
  <c r="O127" i="1"/>
  <c r="P127" i="1"/>
  <c r="Q127" i="1"/>
  <c r="N128" i="1"/>
  <c r="O128" i="1"/>
  <c r="P128" i="1"/>
  <c r="Q128" i="1"/>
  <c r="N129" i="1"/>
  <c r="O129" i="1"/>
  <c r="P129" i="1"/>
  <c r="Q129" i="1"/>
  <c r="N130" i="1"/>
  <c r="O130" i="1"/>
  <c r="P130" i="1"/>
  <c r="Q130" i="1"/>
  <c r="N131" i="1"/>
  <c r="O131" i="1"/>
  <c r="P131" i="1"/>
  <c r="Q131" i="1"/>
  <c r="N132" i="1"/>
  <c r="O132" i="1"/>
  <c r="P132" i="1"/>
  <c r="Q132" i="1"/>
  <c r="N133" i="1"/>
  <c r="O133" i="1"/>
  <c r="P133" i="1"/>
  <c r="Q133" i="1"/>
  <c r="N134" i="1"/>
  <c r="O134" i="1"/>
  <c r="P134" i="1"/>
  <c r="Q134" i="1"/>
  <c r="N135" i="1"/>
  <c r="O135" i="1"/>
  <c r="P135" i="1"/>
  <c r="Q135" i="1"/>
  <c r="N136" i="1"/>
  <c r="O136" i="1"/>
  <c r="P136" i="1"/>
  <c r="Q136" i="1"/>
  <c r="N137" i="1"/>
  <c r="O137" i="1"/>
  <c r="P137" i="1"/>
  <c r="Q137" i="1"/>
  <c r="N138" i="1"/>
  <c r="O138" i="1"/>
  <c r="P138" i="1"/>
  <c r="Q138" i="1"/>
  <c r="N139" i="1"/>
  <c r="O139" i="1"/>
  <c r="P139" i="1"/>
  <c r="Q139" i="1"/>
  <c r="N140" i="1"/>
  <c r="O140" i="1"/>
  <c r="P140" i="1"/>
  <c r="Q140" i="1"/>
  <c r="N141" i="1"/>
  <c r="O141" i="1"/>
  <c r="P141" i="1"/>
  <c r="Q141" i="1"/>
  <c r="N142" i="1"/>
  <c r="O142" i="1"/>
  <c r="P142" i="1"/>
  <c r="Q142" i="1"/>
  <c r="N143" i="1"/>
  <c r="O143" i="1"/>
  <c r="P143" i="1"/>
  <c r="Q143" i="1"/>
  <c r="N144" i="1"/>
  <c r="O144" i="1"/>
  <c r="P144" i="1"/>
  <c r="Q144" i="1"/>
  <c r="N145" i="1"/>
  <c r="O145" i="1"/>
  <c r="P145" i="1"/>
  <c r="Q145" i="1"/>
  <c r="N146" i="1"/>
  <c r="O146" i="1"/>
  <c r="P146" i="1"/>
  <c r="Q146" i="1"/>
  <c r="N147" i="1"/>
  <c r="O147" i="1"/>
  <c r="P147" i="1"/>
  <c r="Q147" i="1"/>
  <c r="N148" i="1"/>
  <c r="O148" i="1"/>
  <c r="P148" i="1"/>
  <c r="Q148" i="1"/>
  <c r="N149" i="1"/>
  <c r="O149" i="1"/>
  <c r="P149" i="1"/>
  <c r="Q149" i="1"/>
  <c r="N150" i="1"/>
  <c r="O150" i="1"/>
  <c r="P150" i="1"/>
  <c r="Q150" i="1"/>
  <c r="N151" i="1"/>
  <c r="O151" i="1"/>
  <c r="P151" i="1"/>
  <c r="Q151" i="1"/>
  <c r="N152" i="1"/>
  <c r="O152" i="1"/>
  <c r="P152" i="1"/>
  <c r="Q152" i="1"/>
  <c r="N153" i="1"/>
  <c r="O153" i="1"/>
  <c r="P153" i="1"/>
  <c r="Q153" i="1"/>
  <c r="N154" i="1"/>
  <c r="O154" i="1"/>
  <c r="P154" i="1"/>
  <c r="Q154" i="1"/>
  <c r="N155" i="1"/>
  <c r="O155" i="1"/>
  <c r="P155" i="1"/>
  <c r="Q155" i="1"/>
  <c r="N156" i="1"/>
  <c r="O156" i="1"/>
  <c r="P156" i="1"/>
  <c r="Q156" i="1"/>
  <c r="N157" i="1"/>
  <c r="O157" i="1"/>
  <c r="P157" i="1"/>
  <c r="Q157" i="1"/>
  <c r="N158" i="1"/>
  <c r="O158" i="1"/>
  <c r="P158" i="1"/>
  <c r="Q158" i="1"/>
  <c r="N159" i="1"/>
  <c r="O159" i="1"/>
  <c r="P159" i="1"/>
  <c r="Q159" i="1"/>
  <c r="N160" i="1"/>
  <c r="O160" i="1"/>
  <c r="P160" i="1"/>
  <c r="Q160" i="1"/>
  <c r="N161" i="1"/>
  <c r="O161" i="1"/>
  <c r="P161" i="1"/>
  <c r="Q161" i="1"/>
  <c r="N162" i="1"/>
  <c r="O162" i="1"/>
  <c r="P162" i="1"/>
  <c r="Q162" i="1"/>
  <c r="N163" i="1"/>
  <c r="O163" i="1"/>
  <c r="P163" i="1"/>
  <c r="Q163" i="1"/>
  <c r="N164" i="1"/>
  <c r="O164" i="1"/>
  <c r="P164" i="1"/>
  <c r="Q164" i="1"/>
  <c r="N165" i="1"/>
  <c r="O165" i="1"/>
  <c r="P165" i="1"/>
  <c r="Q165" i="1"/>
  <c r="N166" i="1"/>
  <c r="O166" i="1"/>
  <c r="P166" i="1"/>
  <c r="Q166" i="1"/>
  <c r="N167" i="1"/>
  <c r="O167" i="1"/>
  <c r="P167" i="1"/>
  <c r="Q167" i="1"/>
  <c r="N168" i="1"/>
  <c r="O168" i="1"/>
  <c r="P168" i="1"/>
  <c r="Q168" i="1"/>
  <c r="N169" i="1"/>
  <c r="O169" i="1"/>
  <c r="P169" i="1"/>
  <c r="Q169" i="1"/>
  <c r="N170" i="1"/>
  <c r="O170" i="1"/>
  <c r="P170" i="1"/>
  <c r="Q170" i="1"/>
  <c r="N171" i="1"/>
  <c r="O171" i="1"/>
  <c r="P171" i="1"/>
  <c r="Q171" i="1"/>
  <c r="N172" i="1"/>
  <c r="O172" i="1"/>
  <c r="P172" i="1"/>
  <c r="Q172" i="1"/>
  <c r="N173" i="1"/>
  <c r="O173" i="1"/>
  <c r="P173" i="1"/>
  <c r="Q173" i="1"/>
  <c r="N174" i="1"/>
  <c r="O174" i="1"/>
  <c r="P174" i="1"/>
  <c r="Q174" i="1"/>
  <c r="N175" i="1"/>
  <c r="O175" i="1"/>
  <c r="P175" i="1"/>
  <c r="Q175" i="1"/>
  <c r="N176" i="1"/>
  <c r="O176" i="1"/>
  <c r="P176" i="1"/>
  <c r="Q176" i="1"/>
  <c r="N177" i="1"/>
  <c r="O177" i="1"/>
  <c r="P177" i="1"/>
  <c r="Q177" i="1"/>
  <c r="N178" i="1"/>
  <c r="O178" i="1"/>
  <c r="P178" i="1"/>
  <c r="Q178" i="1"/>
  <c r="N179" i="1"/>
  <c r="O179" i="1"/>
  <c r="P179" i="1"/>
  <c r="Q179" i="1"/>
  <c r="N180" i="1"/>
  <c r="O180" i="1"/>
  <c r="P180" i="1"/>
  <c r="Q180" i="1"/>
  <c r="N181" i="1"/>
  <c r="O181" i="1"/>
  <c r="P181" i="1"/>
  <c r="Q181" i="1"/>
  <c r="N182" i="1"/>
  <c r="O182" i="1"/>
  <c r="P182" i="1"/>
  <c r="Q182" i="1"/>
  <c r="N183" i="1"/>
  <c r="O183" i="1"/>
  <c r="P183" i="1"/>
  <c r="Q183" i="1"/>
  <c r="N184" i="1"/>
  <c r="O184" i="1"/>
  <c r="P184" i="1"/>
  <c r="Q184" i="1"/>
  <c r="N185" i="1"/>
  <c r="O185" i="1"/>
  <c r="P185" i="1"/>
  <c r="Q185" i="1"/>
  <c r="N186" i="1"/>
  <c r="O186" i="1"/>
  <c r="P186" i="1"/>
  <c r="Q186" i="1"/>
  <c r="N187" i="1"/>
  <c r="O187" i="1"/>
  <c r="P187" i="1"/>
  <c r="Q187" i="1"/>
  <c r="N188" i="1"/>
  <c r="O188" i="1"/>
  <c r="P188" i="1"/>
  <c r="Q188" i="1"/>
  <c r="N189" i="1"/>
  <c r="O189" i="1"/>
  <c r="P189" i="1"/>
  <c r="Q189" i="1"/>
  <c r="N190" i="1"/>
  <c r="O190" i="1"/>
  <c r="P190" i="1"/>
  <c r="Q190" i="1"/>
  <c r="N191" i="1"/>
  <c r="O191" i="1"/>
  <c r="P191" i="1"/>
  <c r="Q191" i="1"/>
  <c r="N192" i="1"/>
  <c r="O192" i="1"/>
  <c r="P192" i="1"/>
  <c r="Q192" i="1"/>
  <c r="N193" i="1"/>
  <c r="O193" i="1"/>
  <c r="P193" i="1"/>
  <c r="Q193" i="1"/>
  <c r="N194" i="1"/>
  <c r="O194" i="1"/>
  <c r="P194" i="1"/>
  <c r="Q194" i="1"/>
  <c r="N195" i="1"/>
  <c r="O195" i="1"/>
  <c r="P195" i="1"/>
  <c r="Q195" i="1"/>
  <c r="N196" i="1"/>
  <c r="O196" i="1"/>
  <c r="P196" i="1"/>
  <c r="Q196" i="1"/>
  <c r="N197" i="1"/>
  <c r="O197" i="1"/>
  <c r="P197" i="1"/>
  <c r="Q197" i="1"/>
  <c r="N198" i="1"/>
  <c r="O198" i="1"/>
  <c r="P198" i="1"/>
  <c r="Q198" i="1"/>
  <c r="N199" i="1"/>
  <c r="O199" i="1"/>
  <c r="P199" i="1"/>
  <c r="Q199" i="1"/>
  <c r="N200" i="1"/>
  <c r="O200" i="1"/>
  <c r="P200" i="1"/>
  <c r="Q200" i="1"/>
  <c r="N201" i="1"/>
  <c r="O201" i="1"/>
  <c r="P201" i="1"/>
  <c r="Q201" i="1"/>
  <c r="N202" i="1"/>
  <c r="O202" i="1"/>
  <c r="P202" i="1"/>
  <c r="Q202" i="1"/>
  <c r="N203" i="1"/>
  <c r="O203" i="1"/>
  <c r="P203" i="1"/>
  <c r="Q203" i="1"/>
  <c r="N204" i="1"/>
  <c r="O204" i="1"/>
  <c r="P204" i="1"/>
  <c r="Q204" i="1"/>
  <c r="N205" i="1"/>
  <c r="O205" i="1"/>
  <c r="P205" i="1"/>
  <c r="Q205" i="1"/>
  <c r="N206" i="1"/>
  <c r="O206" i="1"/>
  <c r="P206" i="1"/>
  <c r="Q206" i="1"/>
  <c r="N207" i="1"/>
  <c r="O207" i="1"/>
  <c r="P207" i="1"/>
  <c r="Q207" i="1"/>
  <c r="N208" i="1"/>
  <c r="O208" i="1"/>
  <c r="P208" i="1"/>
  <c r="Q208" i="1"/>
  <c r="N209" i="1"/>
  <c r="O209" i="1"/>
  <c r="P209" i="1"/>
  <c r="Q209" i="1"/>
  <c r="N210" i="1"/>
  <c r="O210" i="1"/>
  <c r="P210" i="1"/>
  <c r="Q210" i="1"/>
  <c r="N211" i="1"/>
  <c r="O211" i="1"/>
  <c r="P211" i="1"/>
  <c r="Q211" i="1"/>
  <c r="N212" i="1"/>
  <c r="O212" i="1"/>
  <c r="P212" i="1"/>
  <c r="Q212" i="1"/>
  <c r="N213" i="1"/>
  <c r="O213" i="1"/>
  <c r="P213" i="1"/>
  <c r="Q213" i="1"/>
  <c r="N214" i="1"/>
  <c r="O214" i="1"/>
  <c r="P214" i="1"/>
  <c r="Q214" i="1"/>
  <c r="N215" i="1"/>
  <c r="O215" i="1"/>
  <c r="P215" i="1"/>
  <c r="Q215" i="1"/>
  <c r="N216" i="1"/>
  <c r="O216" i="1"/>
  <c r="P216" i="1"/>
  <c r="Q216" i="1"/>
  <c r="N217" i="1"/>
  <c r="O217" i="1"/>
  <c r="P217" i="1"/>
  <c r="Q217" i="1"/>
  <c r="N218" i="1"/>
  <c r="O218" i="1"/>
  <c r="P218" i="1"/>
  <c r="Q218" i="1"/>
  <c r="N219" i="1"/>
  <c r="O219" i="1"/>
  <c r="P219" i="1"/>
  <c r="Q219" i="1"/>
  <c r="N220" i="1"/>
  <c r="O220" i="1"/>
  <c r="P220" i="1"/>
  <c r="Q220" i="1"/>
  <c r="N221" i="1"/>
  <c r="O221" i="1"/>
  <c r="P221" i="1"/>
  <c r="Q221" i="1"/>
  <c r="N222" i="1"/>
  <c r="O222" i="1"/>
  <c r="P222" i="1"/>
  <c r="Q222" i="1"/>
  <c r="N223" i="1"/>
  <c r="O223" i="1"/>
  <c r="P223" i="1"/>
  <c r="Q223" i="1"/>
  <c r="N224" i="1"/>
  <c r="O224" i="1"/>
  <c r="P224" i="1"/>
  <c r="Q224" i="1"/>
  <c r="N225" i="1"/>
  <c r="O225" i="1"/>
  <c r="P225" i="1"/>
  <c r="Q225" i="1"/>
  <c r="N226" i="1"/>
  <c r="O226" i="1"/>
  <c r="P226" i="1"/>
  <c r="Q226" i="1"/>
  <c r="N227" i="1"/>
  <c r="O227" i="1"/>
  <c r="P227" i="1"/>
  <c r="Q227" i="1"/>
  <c r="N228" i="1"/>
  <c r="O228" i="1"/>
  <c r="P228" i="1"/>
  <c r="Q228" i="1"/>
  <c r="N229" i="1"/>
  <c r="O229" i="1"/>
  <c r="P229" i="1"/>
  <c r="Q229" i="1"/>
  <c r="N230" i="1"/>
  <c r="O230" i="1"/>
  <c r="P230" i="1"/>
  <c r="Q230" i="1"/>
  <c r="N231" i="1"/>
  <c r="O231" i="1"/>
  <c r="P231" i="1"/>
  <c r="Q231" i="1"/>
  <c r="N232" i="1"/>
  <c r="O232" i="1"/>
  <c r="P232" i="1"/>
  <c r="Q232" i="1"/>
  <c r="N233" i="1"/>
  <c r="O233" i="1"/>
  <c r="P233" i="1"/>
  <c r="Q233" i="1"/>
  <c r="N234" i="1"/>
  <c r="O234" i="1"/>
  <c r="P234" i="1"/>
  <c r="Q234" i="1"/>
  <c r="N235" i="1"/>
  <c r="O235" i="1"/>
  <c r="P235" i="1"/>
  <c r="Q235" i="1"/>
  <c r="N236" i="1"/>
  <c r="O236" i="1"/>
  <c r="P236" i="1"/>
  <c r="Q236" i="1"/>
  <c r="N237" i="1"/>
  <c r="O237" i="1"/>
  <c r="P237" i="1"/>
  <c r="Q237" i="1"/>
  <c r="N238" i="1"/>
  <c r="O238" i="1"/>
  <c r="P238" i="1"/>
  <c r="Q238" i="1"/>
  <c r="N239" i="1"/>
  <c r="O239" i="1"/>
  <c r="P239" i="1"/>
  <c r="Q239" i="1"/>
  <c r="N240" i="1"/>
  <c r="O240" i="1"/>
  <c r="P240" i="1"/>
  <c r="Q240" i="1"/>
  <c r="N241" i="1"/>
  <c r="O241" i="1"/>
  <c r="P241" i="1"/>
  <c r="Q241" i="1"/>
  <c r="N242" i="1"/>
  <c r="O242" i="1"/>
  <c r="P242" i="1"/>
  <c r="Q242" i="1"/>
  <c r="N243" i="1"/>
  <c r="O243" i="1"/>
  <c r="P243" i="1"/>
  <c r="Q243" i="1"/>
  <c r="N244" i="1"/>
  <c r="O244" i="1"/>
  <c r="P244" i="1"/>
  <c r="Q244" i="1"/>
  <c r="N245" i="1"/>
  <c r="O245" i="1"/>
  <c r="P245" i="1"/>
  <c r="Q245" i="1"/>
  <c r="N246" i="1"/>
  <c r="O246" i="1"/>
  <c r="P246" i="1"/>
  <c r="Q246" i="1"/>
  <c r="N247" i="1"/>
  <c r="O247" i="1"/>
  <c r="P247" i="1"/>
  <c r="Q247" i="1"/>
  <c r="N248" i="1"/>
  <c r="O248" i="1"/>
  <c r="P248" i="1"/>
  <c r="Q248" i="1"/>
  <c r="N249" i="1"/>
  <c r="O249" i="1"/>
  <c r="P249" i="1"/>
  <c r="Q249" i="1"/>
  <c r="N250" i="1"/>
  <c r="O250" i="1"/>
  <c r="P250" i="1"/>
  <c r="Q250" i="1"/>
  <c r="N251" i="1"/>
  <c r="O251" i="1"/>
  <c r="P251" i="1"/>
  <c r="Q251" i="1"/>
  <c r="N252" i="1"/>
  <c r="O252" i="1"/>
  <c r="P252" i="1"/>
  <c r="Q252" i="1"/>
  <c r="N253" i="1"/>
  <c r="O253" i="1"/>
  <c r="P253" i="1"/>
  <c r="Q253" i="1"/>
  <c r="N254" i="1"/>
  <c r="O254" i="1"/>
  <c r="P254" i="1"/>
  <c r="Q254" i="1"/>
  <c r="N255" i="1"/>
  <c r="O255" i="1"/>
  <c r="P255" i="1"/>
  <c r="Q255" i="1"/>
  <c r="N256" i="1"/>
  <c r="O256" i="1"/>
  <c r="P256" i="1"/>
  <c r="Q256" i="1"/>
  <c r="N257" i="1"/>
  <c r="O257" i="1"/>
  <c r="P257" i="1"/>
  <c r="Q257" i="1"/>
  <c r="N258" i="1"/>
  <c r="O258" i="1"/>
  <c r="P258" i="1"/>
  <c r="Q258" i="1"/>
  <c r="N259" i="1"/>
  <c r="O259" i="1"/>
  <c r="P259" i="1"/>
  <c r="Q259" i="1"/>
  <c r="N260" i="1"/>
  <c r="O260" i="1"/>
  <c r="P260" i="1"/>
  <c r="Q260" i="1"/>
  <c r="N261" i="1"/>
  <c r="O261" i="1"/>
  <c r="P261" i="1"/>
  <c r="Q261" i="1"/>
  <c r="N262" i="1"/>
  <c r="O262" i="1"/>
  <c r="P262" i="1"/>
  <c r="Q262" i="1"/>
  <c r="N263" i="1"/>
  <c r="O263" i="1"/>
  <c r="P263" i="1"/>
  <c r="Q263" i="1"/>
  <c r="N264" i="1"/>
  <c r="O264" i="1"/>
  <c r="P264" i="1"/>
  <c r="Q264" i="1"/>
  <c r="N265" i="1"/>
  <c r="O265" i="1"/>
  <c r="P265" i="1"/>
  <c r="Q265" i="1"/>
  <c r="N266" i="1"/>
  <c r="O266" i="1"/>
  <c r="P266" i="1"/>
  <c r="Q266" i="1"/>
  <c r="N267" i="1"/>
  <c r="O267" i="1"/>
  <c r="P267" i="1"/>
  <c r="Q267" i="1"/>
  <c r="N268" i="1"/>
  <c r="O268" i="1"/>
  <c r="P268" i="1"/>
  <c r="Q268" i="1"/>
  <c r="N269" i="1"/>
  <c r="O269" i="1"/>
  <c r="P269" i="1"/>
  <c r="Q269" i="1"/>
  <c r="N270" i="1"/>
  <c r="O270" i="1"/>
  <c r="P270" i="1"/>
  <c r="Q270" i="1"/>
  <c r="N271" i="1"/>
  <c r="O271" i="1"/>
  <c r="P271" i="1"/>
  <c r="Q271" i="1"/>
  <c r="N272" i="1"/>
  <c r="O272" i="1"/>
  <c r="P272" i="1"/>
  <c r="Q272" i="1"/>
  <c r="N273" i="1"/>
  <c r="O273" i="1"/>
  <c r="P273" i="1"/>
  <c r="Q273" i="1"/>
  <c r="N274" i="1"/>
  <c r="O274" i="1"/>
  <c r="P274" i="1"/>
  <c r="Q274" i="1"/>
  <c r="N275" i="1"/>
  <c r="O275" i="1"/>
  <c r="P275" i="1"/>
  <c r="Q275" i="1"/>
  <c r="N276" i="1"/>
  <c r="O276" i="1"/>
  <c r="P276" i="1"/>
  <c r="Q276" i="1"/>
  <c r="N277" i="1"/>
  <c r="O277" i="1"/>
  <c r="P277" i="1"/>
  <c r="Q277" i="1"/>
  <c r="N278" i="1"/>
  <c r="O278" i="1"/>
  <c r="P278" i="1"/>
  <c r="Q278" i="1"/>
  <c r="N279" i="1"/>
  <c r="O279" i="1"/>
  <c r="P279" i="1"/>
  <c r="Q279" i="1"/>
  <c r="N280" i="1"/>
  <c r="O280" i="1"/>
  <c r="P280" i="1"/>
  <c r="Q280" i="1"/>
  <c r="N281" i="1"/>
  <c r="O281" i="1"/>
  <c r="P281" i="1"/>
  <c r="Q281" i="1"/>
  <c r="N282" i="1"/>
  <c r="O282" i="1"/>
  <c r="P282" i="1"/>
  <c r="Q282" i="1"/>
  <c r="N283" i="1"/>
  <c r="O283" i="1"/>
  <c r="P283" i="1"/>
  <c r="Q283" i="1"/>
  <c r="N284" i="1"/>
  <c r="O284" i="1"/>
  <c r="P284" i="1"/>
  <c r="Q284" i="1"/>
  <c r="N285" i="1"/>
  <c r="O285" i="1"/>
  <c r="P285" i="1"/>
  <c r="Q285" i="1"/>
  <c r="N286" i="1"/>
  <c r="O286" i="1"/>
  <c r="P286" i="1"/>
  <c r="Q286" i="1"/>
  <c r="N287" i="1"/>
  <c r="O287" i="1"/>
  <c r="P287" i="1"/>
  <c r="Q287" i="1"/>
  <c r="N288" i="1"/>
  <c r="O288" i="1"/>
  <c r="P288" i="1"/>
  <c r="Q288" i="1"/>
  <c r="N289" i="1"/>
  <c r="O289" i="1"/>
  <c r="P289" i="1"/>
  <c r="Q289" i="1"/>
  <c r="N290" i="1"/>
  <c r="O290" i="1"/>
  <c r="P290" i="1"/>
  <c r="Q290" i="1"/>
  <c r="N291" i="1"/>
  <c r="O291" i="1"/>
  <c r="P291" i="1"/>
  <c r="Q291" i="1"/>
  <c r="N292" i="1"/>
  <c r="O292" i="1"/>
  <c r="P292" i="1"/>
  <c r="Q292" i="1"/>
  <c r="N293" i="1"/>
  <c r="O293" i="1"/>
  <c r="P293" i="1"/>
  <c r="Q293" i="1"/>
  <c r="N294" i="1"/>
  <c r="O294" i="1"/>
  <c r="P294" i="1"/>
  <c r="Q294" i="1"/>
  <c r="N295" i="1"/>
  <c r="O295" i="1"/>
  <c r="P295" i="1"/>
  <c r="Q295" i="1"/>
  <c r="N296" i="1"/>
  <c r="O296" i="1"/>
  <c r="P296" i="1"/>
  <c r="Q296" i="1"/>
  <c r="N297" i="1"/>
  <c r="O297" i="1"/>
  <c r="P297" i="1"/>
  <c r="Q297" i="1"/>
  <c r="N298" i="1"/>
  <c r="O298" i="1"/>
  <c r="P298" i="1"/>
  <c r="Q298" i="1"/>
  <c r="N299" i="1"/>
  <c r="O299" i="1"/>
  <c r="P299" i="1"/>
  <c r="Q299" i="1"/>
  <c r="Q2" i="1"/>
  <c r="P2" i="1"/>
  <c r="O2" i="1"/>
  <c r="N2" i="1"/>
  <c r="AD42" i="7"/>
  <c r="AE42" i="7"/>
  <c r="AD43" i="7"/>
  <c r="AE43" i="7"/>
  <c r="AD44" i="7"/>
  <c r="AE44" i="7"/>
  <c r="AD45" i="7"/>
  <c r="AE45" i="7"/>
  <c r="AD46" i="7"/>
  <c r="AE46" i="7"/>
  <c r="AD47" i="7"/>
  <c r="AE47" i="7"/>
  <c r="AD48" i="7"/>
  <c r="AE48" i="7"/>
  <c r="AD49" i="7"/>
  <c r="AE49" i="7"/>
  <c r="AD50" i="7"/>
  <c r="AE50" i="7"/>
  <c r="AD51" i="7"/>
  <c r="AE51" i="7"/>
  <c r="AD52" i="7"/>
  <c r="AE52" i="7"/>
  <c r="AD53" i="7"/>
  <c r="AE53" i="7"/>
  <c r="AD54" i="7"/>
  <c r="AE54" i="7"/>
  <c r="AD55" i="7"/>
  <c r="AE55" i="7"/>
  <c r="AD56" i="7"/>
  <c r="AE56" i="7"/>
  <c r="AD57" i="7"/>
  <c r="AE57" i="7"/>
  <c r="AD58" i="7"/>
  <c r="AE58" i="7"/>
  <c r="AD59" i="7"/>
  <c r="AE59" i="7"/>
  <c r="AD60" i="7"/>
  <c r="AE60" i="7"/>
  <c r="AD61" i="7"/>
  <c r="AE61" i="7"/>
  <c r="AC43" i="7"/>
  <c r="AC44" i="7"/>
  <c r="AC45" i="7"/>
  <c r="AC46" i="7"/>
  <c r="AC47" i="7"/>
  <c r="AC48" i="7"/>
  <c r="AC49" i="7"/>
  <c r="AC50" i="7"/>
  <c r="AC51" i="7"/>
  <c r="AC52" i="7"/>
  <c r="AC53" i="7"/>
  <c r="AC54" i="7"/>
  <c r="AC55" i="7"/>
  <c r="AC56" i="7"/>
  <c r="AC57" i="7"/>
  <c r="AC58" i="7"/>
  <c r="AC59" i="7"/>
  <c r="AC60" i="7"/>
  <c r="AC61" i="7"/>
  <c r="AC42" i="7"/>
  <c r="AA43" i="7"/>
  <c r="AB43" i="7" s="1"/>
  <c r="AA44" i="7"/>
  <c r="AB44" i="7" s="1"/>
  <c r="AA45" i="7"/>
  <c r="AB45" i="7" s="1"/>
  <c r="AA46" i="7"/>
  <c r="AB46" i="7" s="1"/>
  <c r="AA47" i="7"/>
  <c r="AB47" i="7" s="1"/>
  <c r="AA48" i="7"/>
  <c r="AB48" i="7" s="1"/>
  <c r="AA49" i="7"/>
  <c r="AA50" i="7"/>
  <c r="AB50" i="7" s="1"/>
  <c r="AA51" i="7"/>
  <c r="AB51" i="7" s="1"/>
  <c r="AA52" i="7"/>
  <c r="AB52" i="7" s="1"/>
  <c r="AA53" i="7"/>
  <c r="AB53" i="7"/>
  <c r="AA54" i="7"/>
  <c r="AA55" i="7"/>
  <c r="AB55" i="7" s="1"/>
  <c r="AA56" i="7"/>
  <c r="AB56" i="7"/>
  <c r="AA57" i="7"/>
  <c r="AB57" i="7" s="1"/>
  <c r="AA58" i="7"/>
  <c r="AA59" i="7"/>
  <c r="AB59" i="7" s="1"/>
  <c r="AA60" i="7"/>
  <c r="AB60" i="7" s="1"/>
  <c r="AA61" i="7"/>
  <c r="AB61" i="7" s="1"/>
  <c r="AA42" i="7"/>
  <c r="AB42" i="7"/>
  <c r="AP11" i="9"/>
  <c r="AW11" i="9" s="1"/>
  <c r="D121" i="5"/>
  <c r="AF33" i="13"/>
  <c r="AF31" i="13"/>
  <c r="AF29" i="13"/>
  <c r="AF27" i="13"/>
  <c r="AF25" i="13"/>
  <c r="AF23" i="13"/>
  <c r="AF21" i="13"/>
  <c r="AF19" i="13"/>
  <c r="AF17" i="13"/>
  <c r="AF15" i="13"/>
  <c r="AF13" i="13"/>
  <c r="AF11" i="13"/>
  <c r="AF9" i="13"/>
  <c r="AF7" i="13"/>
  <c r="AF5" i="13"/>
  <c r="AG4" i="13"/>
  <c r="AH32" i="13"/>
  <c r="AG34" i="13"/>
  <c r="AG33" i="13"/>
  <c r="AG32" i="13"/>
  <c r="AG31" i="13"/>
  <c r="AG30" i="13"/>
  <c r="AG29" i="13"/>
  <c r="AG28" i="13"/>
  <c r="AG27" i="13"/>
  <c r="AG26" i="13"/>
  <c r="AG25" i="13"/>
  <c r="AG24" i="13"/>
  <c r="AG23" i="13"/>
  <c r="AG22" i="13"/>
  <c r="AG21" i="13"/>
  <c r="AG20" i="13"/>
  <c r="AG19" i="13"/>
  <c r="AG18" i="13"/>
  <c r="AG17" i="13"/>
  <c r="AG16" i="13"/>
  <c r="AG15" i="13"/>
  <c r="AG14" i="13"/>
  <c r="AG13" i="13"/>
  <c r="AG12" i="13"/>
  <c r="AG11" i="13"/>
  <c r="AG10" i="13"/>
  <c r="AG9" i="13"/>
  <c r="AG8" i="13"/>
  <c r="AG7" i="13"/>
  <c r="AG6" i="13"/>
  <c r="AG5" i="13"/>
  <c r="AI4" i="11"/>
  <c r="AG4" i="11"/>
  <c r="AG6" i="11"/>
  <c r="AG5" i="11"/>
  <c r="AI6" i="11"/>
  <c r="AI5" i="11"/>
  <c r="AG33" i="11"/>
  <c r="AG34" i="11"/>
  <c r="AG32" i="11"/>
  <c r="AI33" i="11"/>
  <c r="AI34" i="11"/>
  <c r="AI32" i="11"/>
  <c r="AF33" i="11"/>
  <c r="AH5" i="11"/>
  <c r="AG29" i="11"/>
  <c r="AF5" i="11"/>
  <c r="AI28" i="11"/>
  <c r="AI27" i="11"/>
  <c r="D120" i="5"/>
  <c r="T10" i="9"/>
  <c r="AV10" i="9" s="1"/>
  <c r="T11" i="9"/>
  <c r="AV11" i="9" s="1"/>
  <c r="T12" i="9"/>
  <c r="AV12" i="9"/>
  <c r="T13" i="9"/>
  <c r="AV13" i="9"/>
  <c r="T15" i="9"/>
  <c r="AV15" i="9" s="1"/>
  <c r="T16" i="9"/>
  <c r="AV16" i="9" s="1"/>
  <c r="T17" i="9"/>
  <c r="AV17" i="9"/>
  <c r="T8" i="9"/>
  <c r="AV8" i="9"/>
  <c r="C88" i="5"/>
  <c r="C42" i="5"/>
  <c r="C41" i="5"/>
  <c r="AH33" i="11"/>
  <c r="AH31" i="11"/>
  <c r="AH29" i="11"/>
  <c r="AH27" i="11"/>
  <c r="AH25" i="11"/>
  <c r="AH23" i="11"/>
  <c r="AH21" i="11"/>
  <c r="AH19" i="11"/>
  <c r="AH17" i="11"/>
  <c r="AH15" i="11"/>
  <c r="AH13" i="11"/>
  <c r="AH11" i="11"/>
  <c r="AH9" i="11"/>
  <c r="AH7" i="11"/>
  <c r="AI31" i="11"/>
  <c r="AI30" i="11"/>
  <c r="AI29" i="11"/>
  <c r="AI26" i="11"/>
  <c r="AI25" i="11"/>
  <c r="AI24" i="11"/>
  <c r="AI23" i="11"/>
  <c r="AI22" i="11"/>
  <c r="AI21" i="11"/>
  <c r="AI20" i="11"/>
  <c r="AI19" i="11"/>
  <c r="AI18" i="11"/>
  <c r="AI17" i="11"/>
  <c r="AI16" i="11"/>
  <c r="AI15" i="11"/>
  <c r="AI14" i="11"/>
  <c r="AI13" i="11"/>
  <c r="AI12" i="11"/>
  <c r="AI11" i="11"/>
  <c r="AI10" i="11"/>
  <c r="AI9" i="11"/>
  <c r="AI8" i="11"/>
  <c r="AI7" i="11"/>
  <c r="AP8" i="9"/>
  <c r="AW8" i="9"/>
  <c r="AF31" i="11"/>
  <c r="AF29" i="11"/>
  <c r="AF27" i="11"/>
  <c r="AF25" i="11"/>
  <c r="AF23" i="11"/>
  <c r="AF21" i="11"/>
  <c r="AF19" i="11"/>
  <c r="AF17" i="11"/>
  <c r="AF15" i="11"/>
  <c r="AF13" i="11"/>
  <c r="AF11" i="11"/>
  <c r="AF9" i="11"/>
  <c r="AF7" i="11"/>
  <c r="AS24" i="13"/>
  <c r="AN10" i="13"/>
  <c r="AO10" i="13"/>
  <c r="AP10" i="13"/>
  <c r="AQ10" i="13"/>
  <c r="AR10" i="13"/>
  <c r="AS10" i="13"/>
  <c r="AT10" i="13"/>
  <c r="AU10" i="13"/>
  <c r="AN11" i="13"/>
  <c r="AO11" i="13"/>
  <c r="AP11" i="13"/>
  <c r="AQ11" i="13"/>
  <c r="AR11" i="13"/>
  <c r="AS11" i="13"/>
  <c r="AT11" i="13"/>
  <c r="AU11" i="13"/>
  <c r="AN12" i="13"/>
  <c r="AO12" i="13"/>
  <c r="AP12" i="13"/>
  <c r="AQ12" i="13"/>
  <c r="AR12" i="13"/>
  <c r="AS12" i="13"/>
  <c r="AT12" i="13"/>
  <c r="AU12" i="13"/>
  <c r="AN13" i="13"/>
  <c r="AO13" i="13"/>
  <c r="AP13" i="13"/>
  <c r="AQ13" i="13"/>
  <c r="AR13" i="13"/>
  <c r="AS13" i="13"/>
  <c r="AT13" i="13"/>
  <c r="AU13" i="13"/>
  <c r="AN14" i="13"/>
  <c r="AO14" i="13"/>
  <c r="AP14" i="13"/>
  <c r="AQ14" i="13"/>
  <c r="AR14" i="13"/>
  <c r="AS14" i="13"/>
  <c r="AT14" i="13"/>
  <c r="AU14" i="13"/>
  <c r="AN15" i="13"/>
  <c r="AO15" i="13"/>
  <c r="AP15" i="13"/>
  <c r="AQ15" i="13"/>
  <c r="AR15" i="13"/>
  <c r="AS15" i="13"/>
  <c r="AT15" i="13"/>
  <c r="AU15" i="13"/>
  <c r="AM11" i="13"/>
  <c r="AM12" i="13"/>
  <c r="AM13" i="13"/>
  <c r="AM14" i="13"/>
  <c r="AM15" i="13"/>
  <c r="AM10" i="13"/>
  <c r="AN4" i="13"/>
  <c r="AO4" i="13"/>
  <c r="AP4" i="13"/>
  <c r="AQ4" i="13"/>
  <c r="AR4" i="13"/>
  <c r="AS4" i="13"/>
  <c r="AT4" i="13"/>
  <c r="AU4" i="13"/>
  <c r="AN5" i="13"/>
  <c r="AO5" i="13"/>
  <c r="AP5" i="13"/>
  <c r="AQ5" i="13"/>
  <c r="AR5" i="13"/>
  <c r="AS5" i="13"/>
  <c r="AT5" i="13"/>
  <c r="AU5" i="13"/>
  <c r="AN6" i="13"/>
  <c r="AO6" i="13"/>
  <c r="AP6" i="13"/>
  <c r="AQ6" i="13"/>
  <c r="AR6" i="13"/>
  <c r="AS6" i="13"/>
  <c r="AT6" i="13"/>
  <c r="AU6" i="13"/>
  <c r="AN7" i="13"/>
  <c r="AO7" i="13"/>
  <c r="AP7" i="13"/>
  <c r="AQ7" i="13"/>
  <c r="AR7" i="13"/>
  <c r="AS7" i="13"/>
  <c r="AT7" i="13"/>
  <c r="AU7" i="13"/>
  <c r="AN8" i="13"/>
  <c r="AO8" i="13"/>
  <c r="AP8" i="13"/>
  <c r="AQ8" i="13"/>
  <c r="AR8" i="13"/>
  <c r="AS8" i="13"/>
  <c r="AT8" i="13"/>
  <c r="AU8" i="13"/>
  <c r="AN9" i="13"/>
  <c r="AO9" i="13"/>
  <c r="AP9" i="13"/>
  <c r="AQ9" i="13"/>
  <c r="AR9" i="13"/>
  <c r="AS9" i="13"/>
  <c r="AT9" i="13"/>
  <c r="AU9" i="13"/>
  <c r="AM5" i="13"/>
  <c r="AM6" i="13"/>
  <c r="AM7" i="13"/>
  <c r="AM8" i="13"/>
  <c r="AM9" i="13"/>
  <c r="AM4" i="13"/>
  <c r="AS3" i="13"/>
  <c r="AT3" i="13"/>
  <c r="AU3" i="13"/>
  <c r="S14" i="9"/>
  <c r="AM24" i="13"/>
  <c r="AN24" i="13"/>
  <c r="AO24" i="13"/>
  <c r="AP24" i="13"/>
  <c r="AQ24" i="13"/>
  <c r="AR24" i="13"/>
  <c r="AT24" i="13"/>
  <c r="AU24" i="13"/>
  <c r="AM25" i="13"/>
  <c r="AN25" i="13"/>
  <c r="AO25" i="13"/>
  <c r="AP25" i="13"/>
  <c r="AQ25" i="13"/>
  <c r="AR25" i="13"/>
  <c r="AS25" i="13"/>
  <c r="AT25" i="13"/>
  <c r="AU25" i="13"/>
  <c r="AM26" i="13"/>
  <c r="AN26" i="13"/>
  <c r="AO26" i="13"/>
  <c r="AP26" i="13"/>
  <c r="AQ26" i="13"/>
  <c r="AR26" i="13"/>
  <c r="AS26" i="13"/>
  <c r="AT26" i="13"/>
  <c r="AU26" i="13"/>
  <c r="AM27" i="13"/>
  <c r="AN27" i="13"/>
  <c r="AO27" i="13"/>
  <c r="AP27" i="13"/>
  <c r="AQ27" i="13"/>
  <c r="AR27" i="13"/>
  <c r="AS27" i="13"/>
  <c r="AT27" i="13"/>
  <c r="AU27" i="13"/>
  <c r="AM28" i="13"/>
  <c r="AN28" i="13"/>
  <c r="AO28" i="13"/>
  <c r="AP28" i="13"/>
  <c r="AQ28" i="13"/>
  <c r="AR28" i="13"/>
  <c r="AS28" i="13"/>
  <c r="AT28" i="13"/>
  <c r="AU28" i="13"/>
  <c r="AM29" i="13"/>
  <c r="AN29" i="13"/>
  <c r="AO29" i="13"/>
  <c r="AP29" i="13"/>
  <c r="AQ29" i="13"/>
  <c r="AR29" i="13"/>
  <c r="AS29" i="13"/>
  <c r="AT29" i="13"/>
  <c r="AU29" i="13"/>
  <c r="AL25" i="13"/>
  <c r="AL26" i="13"/>
  <c r="AL27" i="13"/>
  <c r="AL28" i="13"/>
  <c r="AL29" i="13"/>
  <c r="AL24" i="13"/>
  <c r="AM17" i="13"/>
  <c r="AN17" i="13"/>
  <c r="AO17" i="13"/>
  <c r="AP17" i="13"/>
  <c r="AQ17" i="13"/>
  <c r="AR17" i="13"/>
  <c r="AS17" i="13"/>
  <c r="AT17" i="13"/>
  <c r="AU17" i="13"/>
  <c r="AM18" i="13"/>
  <c r="AN18" i="13"/>
  <c r="AO18" i="13"/>
  <c r="AP18" i="13"/>
  <c r="AQ18" i="13"/>
  <c r="AR18" i="13"/>
  <c r="AS18" i="13"/>
  <c r="AT18" i="13"/>
  <c r="AU18" i="13"/>
  <c r="AM19" i="13"/>
  <c r="AN19" i="13"/>
  <c r="AO19" i="13"/>
  <c r="AP19" i="13"/>
  <c r="AQ19" i="13"/>
  <c r="AR19" i="13"/>
  <c r="AS19" i="13"/>
  <c r="AT19" i="13"/>
  <c r="AU19" i="13"/>
  <c r="AM20" i="13"/>
  <c r="AN20" i="13"/>
  <c r="AO20" i="13"/>
  <c r="AP20" i="13"/>
  <c r="AQ20" i="13"/>
  <c r="AR20" i="13"/>
  <c r="AS20" i="13"/>
  <c r="AT20" i="13"/>
  <c r="AU20" i="13"/>
  <c r="AM21" i="13"/>
  <c r="AN21" i="13"/>
  <c r="AO21" i="13"/>
  <c r="AP21" i="13"/>
  <c r="AQ21" i="13"/>
  <c r="AR21" i="13"/>
  <c r="AS21" i="13"/>
  <c r="AT21" i="13"/>
  <c r="AU21" i="13"/>
  <c r="AM22" i="13"/>
  <c r="AN22" i="13"/>
  <c r="AO22" i="13"/>
  <c r="AP22" i="13"/>
  <c r="AQ22" i="13"/>
  <c r="AR22" i="13"/>
  <c r="AS22" i="13"/>
  <c r="AT22" i="13"/>
  <c r="AU22" i="13"/>
  <c r="AM23" i="13"/>
  <c r="AN23" i="13"/>
  <c r="AO23" i="13"/>
  <c r="AP23" i="13"/>
  <c r="AQ23" i="13"/>
  <c r="AR23" i="13"/>
  <c r="AS23" i="13"/>
  <c r="AT23" i="13"/>
  <c r="AU23" i="13"/>
  <c r="AL18" i="13"/>
  <c r="AL19" i="13"/>
  <c r="AL20" i="13"/>
  <c r="AL21" i="13"/>
  <c r="AL22" i="13"/>
  <c r="AL23" i="13"/>
  <c r="AL17" i="13"/>
  <c r="AL11" i="13"/>
  <c r="AL12" i="13"/>
  <c r="AL13" i="13"/>
  <c r="AL14" i="13"/>
  <c r="AL15" i="13"/>
  <c r="AL10" i="13"/>
  <c r="AM3" i="13"/>
  <c r="AN3" i="13"/>
  <c r="AO3" i="13"/>
  <c r="AP3" i="13"/>
  <c r="AQ3" i="13"/>
  <c r="AR3" i="13"/>
  <c r="AL5" i="13"/>
  <c r="AL6" i="13"/>
  <c r="AL7" i="13"/>
  <c r="AL8" i="13"/>
  <c r="AL9" i="13"/>
  <c r="AL4" i="13"/>
  <c r="L7" i="13"/>
  <c r="L9" i="13"/>
  <c r="L8" i="13"/>
  <c r="L6" i="13"/>
  <c r="L4" i="13"/>
  <c r="L5" i="13"/>
  <c r="AQ8" i="9"/>
  <c r="L6" i="11"/>
  <c r="L9" i="11"/>
  <c r="L5" i="11"/>
  <c r="L8" i="11"/>
  <c r="L4" i="11"/>
  <c r="AY9" i="9"/>
  <c r="AY10" i="9"/>
  <c r="AY11" i="9"/>
  <c r="AY12" i="9"/>
  <c r="AY13" i="9"/>
  <c r="AY14" i="9"/>
  <c r="AY15" i="9"/>
  <c r="AY16" i="9"/>
  <c r="AY17" i="9"/>
  <c r="AY8" i="9"/>
  <c r="AP15" i="9"/>
  <c r="AW15" i="9" s="1"/>
  <c r="AR15" i="9"/>
  <c r="AS15" i="9"/>
  <c r="AT15" i="9"/>
  <c r="AU15" i="9"/>
  <c r="AR16" i="9"/>
  <c r="AS16" i="9"/>
  <c r="AT16" i="9"/>
  <c r="AU16" i="9"/>
  <c r="AR17" i="9"/>
  <c r="AS17" i="9"/>
  <c r="AT17" i="9"/>
  <c r="AU17" i="9"/>
  <c r="AQ15" i="9"/>
  <c r="AQ16" i="9"/>
  <c r="AQ17" i="9"/>
  <c r="AP16" i="9"/>
  <c r="AW16" i="9" s="1"/>
  <c r="AP17" i="9"/>
  <c r="AW17" i="9"/>
  <c r="AS8" i="9"/>
  <c r="AR8" i="9"/>
  <c r="AT8" i="9"/>
  <c r="AU8" i="9"/>
  <c r="AR9" i="9"/>
  <c r="AS9" i="9"/>
  <c r="AT9" i="9"/>
  <c r="AU9" i="9"/>
  <c r="AR10" i="9"/>
  <c r="AS10" i="9"/>
  <c r="AT10" i="9"/>
  <c r="AU10" i="9"/>
  <c r="AR11" i="9"/>
  <c r="AS11" i="9"/>
  <c r="AT11" i="9"/>
  <c r="AU11" i="9"/>
  <c r="AR12" i="9"/>
  <c r="AS12" i="9"/>
  <c r="AT12" i="9"/>
  <c r="AU12" i="9"/>
  <c r="AR13" i="9"/>
  <c r="AS13" i="9"/>
  <c r="AT13" i="9"/>
  <c r="AU13" i="9"/>
  <c r="AR14" i="9"/>
  <c r="AS14" i="9"/>
  <c r="AT14" i="9"/>
  <c r="AU14" i="9"/>
  <c r="AQ9" i="9"/>
  <c r="AQ10" i="9"/>
  <c r="AQ11" i="9"/>
  <c r="AQ12" i="9"/>
  <c r="AQ13" i="9"/>
  <c r="AQ14" i="9"/>
  <c r="AP9" i="9"/>
  <c r="AW9" i="9"/>
  <c r="AX9" i="9" s="1"/>
  <c r="AP10" i="9"/>
  <c r="AW10" i="9" s="1"/>
  <c r="AP12" i="9"/>
  <c r="AW12" i="9" s="1"/>
  <c r="AP13" i="9"/>
  <c r="AW13" i="9" s="1"/>
  <c r="R14" i="9"/>
  <c r="T14" i="9" s="1"/>
  <c r="AV14" i="9" s="1"/>
  <c r="AG28" i="11"/>
  <c r="AG24" i="11"/>
  <c r="AG20" i="11"/>
  <c r="AG16" i="11"/>
  <c r="AG12" i="11"/>
  <c r="AG8" i="11"/>
  <c r="AH35" i="11"/>
  <c r="AG31" i="11"/>
  <c r="AG30" i="11"/>
  <c r="AG26" i="11"/>
  <c r="AG27" i="11"/>
  <c r="AG25" i="11"/>
  <c r="AG23" i="11"/>
  <c r="AG22" i="11"/>
  <c r="AG21" i="11"/>
  <c r="AG19" i="11"/>
  <c r="AG18" i="11"/>
  <c r="AG17" i="11"/>
  <c r="AG15" i="11"/>
  <c r="AG14" i="11"/>
  <c r="AG13" i="11"/>
  <c r="AG11" i="11"/>
  <c r="AG10" i="11"/>
  <c r="AG9" i="11"/>
  <c r="AG7" i="11"/>
  <c r="M5" i="10"/>
  <c r="L5" i="10"/>
  <c r="AM4" i="7"/>
  <c r="AM5" i="7"/>
  <c r="AM6" i="7"/>
  <c r="AM7" i="7"/>
  <c r="AM8" i="7"/>
  <c r="AM9" i="7"/>
  <c r="AM10" i="7"/>
  <c r="AM11" i="7"/>
  <c r="AM12" i="7"/>
  <c r="AM13" i="7"/>
  <c r="AM14" i="7"/>
  <c r="AM15" i="7"/>
  <c r="AM16" i="7"/>
  <c r="AM17" i="7"/>
  <c r="AM18" i="7"/>
  <c r="AM19" i="7"/>
  <c r="AM20" i="7"/>
  <c r="AM21" i="7"/>
  <c r="AM22" i="7"/>
  <c r="AM23" i="7"/>
  <c r="AM24" i="7"/>
  <c r="AM25" i="7"/>
  <c r="AM26" i="7"/>
  <c r="AM27" i="7"/>
  <c r="AM28" i="7"/>
  <c r="AM29" i="7"/>
  <c r="AM30" i="7"/>
  <c r="AM31" i="7"/>
  <c r="AM32" i="7"/>
  <c r="AM33" i="7"/>
  <c r="AM34" i="7"/>
  <c r="AM35" i="7"/>
  <c r="AM36" i="7"/>
  <c r="AM37" i="7"/>
  <c r="AM38" i="7"/>
  <c r="AM39" i="7"/>
  <c r="AM40" i="7"/>
  <c r="AM41" i="7"/>
  <c r="AM42" i="7"/>
  <c r="AM43" i="7"/>
  <c r="AM44" i="7"/>
  <c r="AM45" i="7"/>
  <c r="AM3" i="7"/>
  <c r="AL37" i="7"/>
  <c r="AL38" i="7"/>
  <c r="AL39" i="7"/>
  <c r="AL8" i="7"/>
  <c r="AL9" i="7"/>
  <c r="AL10" i="7"/>
  <c r="AL15" i="7"/>
  <c r="AL16" i="7"/>
  <c r="AL17" i="7"/>
  <c r="AL19" i="7"/>
  <c r="AL40" i="7"/>
  <c r="AL27" i="7"/>
  <c r="AL28" i="7"/>
  <c r="AL29" i="7"/>
  <c r="AL30" i="7"/>
  <c r="AL31" i="7"/>
  <c r="AL32" i="7"/>
  <c r="AL35" i="7"/>
  <c r="AL41" i="7"/>
  <c r="AL42" i="7"/>
  <c r="AL43" i="7"/>
  <c r="AL44" i="7"/>
  <c r="AL45" i="7"/>
  <c r="AL22" i="7"/>
  <c r="AL5" i="7"/>
  <c r="AL13" i="7"/>
  <c r="AL20" i="7"/>
  <c r="AL24" i="7"/>
  <c r="AL11" i="7"/>
  <c r="AL12" i="7"/>
  <c r="AL23" i="7"/>
  <c r="AL3" i="7"/>
  <c r="AL4" i="7"/>
  <c r="AL21" i="7"/>
  <c r="AL33" i="7"/>
  <c r="AL25" i="7"/>
  <c r="AL6" i="7"/>
  <c r="AL7" i="7"/>
  <c r="AL18" i="7"/>
  <c r="AL14" i="7"/>
  <c r="AL26" i="7"/>
  <c r="AL34" i="7"/>
  <c r="AL36" i="7"/>
  <c r="H21" i="5"/>
  <c r="D21" i="5"/>
  <c r="AD72" i="7"/>
  <c r="AE72" i="7"/>
  <c r="AD73" i="7"/>
  <c r="AE73" i="7"/>
  <c r="AD74" i="7"/>
  <c r="AE74" i="7"/>
  <c r="AD75" i="7"/>
  <c r="AE75" i="7"/>
  <c r="AD76" i="7"/>
  <c r="AE76" i="7"/>
  <c r="AC73" i="7"/>
  <c r="AC74" i="7"/>
  <c r="AC75" i="7"/>
  <c r="AC76" i="7"/>
  <c r="AC72" i="7"/>
  <c r="AA73" i="7"/>
  <c r="AB73" i="7" s="1"/>
  <c r="AA74" i="7"/>
  <c r="AB74" i="7"/>
  <c r="AA75" i="7"/>
  <c r="AB75" i="7" s="1"/>
  <c r="AA76" i="7"/>
  <c r="AB76" i="7" s="1"/>
  <c r="AA72" i="7"/>
  <c r="AB72" i="7" s="1"/>
  <c r="AD62" i="7"/>
  <c r="AE62" i="7"/>
  <c r="AD63" i="7"/>
  <c r="AE63" i="7"/>
  <c r="AD64" i="7"/>
  <c r="AE64" i="7"/>
  <c r="AD65" i="7"/>
  <c r="AE65" i="7"/>
  <c r="AD66" i="7"/>
  <c r="AE66" i="7"/>
  <c r="AD67" i="7"/>
  <c r="AE67" i="7"/>
  <c r="AD68" i="7"/>
  <c r="AE68" i="7"/>
  <c r="AD69" i="7"/>
  <c r="AE69" i="7"/>
  <c r="AD70" i="7"/>
  <c r="AE70" i="7"/>
  <c r="AD71" i="7"/>
  <c r="AE71" i="7"/>
  <c r="AC63" i="7"/>
  <c r="AC64" i="7"/>
  <c r="AC65" i="7"/>
  <c r="AC66" i="7"/>
  <c r="AC67" i="7"/>
  <c r="AC68" i="7"/>
  <c r="AC69" i="7"/>
  <c r="AC70" i="7"/>
  <c r="AC71" i="7"/>
  <c r="AC62" i="7"/>
  <c r="AA71" i="7"/>
  <c r="AB71" i="7" s="1"/>
  <c r="AA63" i="7"/>
  <c r="AB63" i="7"/>
  <c r="AA64" i="7"/>
  <c r="AB64" i="7" s="1"/>
  <c r="AA65" i="7"/>
  <c r="AB65" i="7"/>
  <c r="AA66" i="7"/>
  <c r="AB66" i="7"/>
  <c r="AA67" i="7"/>
  <c r="AB67" i="7" s="1"/>
  <c r="AA68" i="7"/>
  <c r="AB68" i="7" s="1"/>
  <c r="AA69" i="7"/>
  <c r="AB69" i="7" s="1"/>
  <c r="AA70" i="7"/>
  <c r="AB70" i="7" s="1"/>
  <c r="AA62" i="7"/>
  <c r="AB62" i="7" s="1"/>
  <c r="AB49" i="7"/>
  <c r="AB54" i="7"/>
  <c r="AB58" i="7"/>
  <c r="AC3" i="7"/>
  <c r="AD3" i="7"/>
  <c r="AE3" i="7"/>
  <c r="AC4" i="7"/>
  <c r="AD4" i="7"/>
  <c r="AE4" i="7"/>
  <c r="AC5" i="7"/>
  <c r="AD5" i="7"/>
  <c r="AE5" i="7"/>
  <c r="AC6" i="7"/>
  <c r="AD6" i="7"/>
  <c r="AE6" i="7"/>
  <c r="AC7" i="7"/>
  <c r="AD7" i="7"/>
  <c r="AE7" i="7"/>
  <c r="AC8" i="7"/>
  <c r="AD8" i="7"/>
  <c r="AE8" i="7"/>
  <c r="AC9" i="7"/>
  <c r="AD9" i="7"/>
  <c r="AE9" i="7"/>
  <c r="AC10" i="7"/>
  <c r="AD10" i="7"/>
  <c r="AE10" i="7"/>
  <c r="AC11" i="7"/>
  <c r="AD11" i="7"/>
  <c r="AE11" i="7"/>
  <c r="AC12" i="7"/>
  <c r="AD12" i="7"/>
  <c r="AE12" i="7"/>
  <c r="AC13" i="7"/>
  <c r="AD13" i="7"/>
  <c r="AE13" i="7"/>
  <c r="AC14" i="7"/>
  <c r="AD14" i="7"/>
  <c r="AE14" i="7"/>
  <c r="AC15" i="7"/>
  <c r="AD15" i="7"/>
  <c r="AE15" i="7"/>
  <c r="AC16" i="7"/>
  <c r="AD16" i="7"/>
  <c r="AE16" i="7"/>
  <c r="AC17" i="7"/>
  <c r="AD17" i="7"/>
  <c r="AE17" i="7"/>
  <c r="AC18" i="7"/>
  <c r="AD18" i="7"/>
  <c r="AE18" i="7"/>
  <c r="AC19" i="7"/>
  <c r="AD19" i="7"/>
  <c r="AE19" i="7"/>
  <c r="AC20" i="7"/>
  <c r="AD20" i="7"/>
  <c r="AE20" i="7"/>
  <c r="AC21" i="7"/>
  <c r="AD21" i="7"/>
  <c r="AE21" i="7"/>
  <c r="AC22" i="7"/>
  <c r="AD22" i="7"/>
  <c r="AE22" i="7"/>
  <c r="AC23" i="7"/>
  <c r="AD23" i="7"/>
  <c r="AE23" i="7"/>
  <c r="AC24" i="7"/>
  <c r="AD24" i="7"/>
  <c r="AE24" i="7"/>
  <c r="AC25" i="7"/>
  <c r="AD25" i="7"/>
  <c r="AE25" i="7"/>
  <c r="AC26" i="7"/>
  <c r="AD26" i="7"/>
  <c r="AE26" i="7"/>
  <c r="AC27" i="7"/>
  <c r="AD27" i="7"/>
  <c r="AE27" i="7"/>
  <c r="AC28" i="7"/>
  <c r="AD28" i="7"/>
  <c r="AE28" i="7"/>
  <c r="AC29" i="7"/>
  <c r="AD29" i="7"/>
  <c r="AE29" i="7"/>
  <c r="AC30" i="7"/>
  <c r="AD30" i="7"/>
  <c r="AE30" i="7"/>
  <c r="AC31" i="7"/>
  <c r="AD31" i="7"/>
  <c r="AE31" i="7"/>
  <c r="AC32" i="7"/>
  <c r="AD32" i="7"/>
  <c r="AE32" i="7"/>
  <c r="AC33" i="7"/>
  <c r="AD33" i="7"/>
  <c r="AE33" i="7"/>
  <c r="AC34" i="7"/>
  <c r="AD34" i="7"/>
  <c r="AE34" i="7"/>
  <c r="AC35" i="7"/>
  <c r="AD35" i="7"/>
  <c r="AE35" i="7"/>
  <c r="AC36" i="7"/>
  <c r="AD36" i="7"/>
  <c r="AE36" i="7"/>
  <c r="AC37" i="7"/>
  <c r="AD37" i="7"/>
  <c r="AE37" i="7"/>
  <c r="AC38" i="7"/>
  <c r="AD38" i="7"/>
  <c r="AE38" i="7"/>
  <c r="AC39" i="7"/>
  <c r="AD39" i="7"/>
  <c r="AE39" i="7"/>
  <c r="AC40" i="7"/>
  <c r="AD40" i="7"/>
  <c r="AE40" i="7"/>
  <c r="AC41" i="7"/>
  <c r="AD41" i="7"/>
  <c r="AE41" i="7"/>
  <c r="AA4" i="7"/>
  <c r="AB4" i="7" s="1"/>
  <c r="AA5" i="7"/>
  <c r="AB5" i="7"/>
  <c r="AA6" i="7"/>
  <c r="AB6" i="7"/>
  <c r="AA7" i="7"/>
  <c r="AB7" i="7"/>
  <c r="AA8" i="7"/>
  <c r="AB8" i="7" s="1"/>
  <c r="AA9" i="7"/>
  <c r="AB9" i="7"/>
  <c r="AA10" i="7"/>
  <c r="AB10" i="7" s="1"/>
  <c r="AA11" i="7"/>
  <c r="AB11" i="7" s="1"/>
  <c r="AA12" i="7"/>
  <c r="AB12" i="7" s="1"/>
  <c r="AA13" i="7"/>
  <c r="AB13" i="7"/>
  <c r="AA14" i="7"/>
  <c r="AB14" i="7"/>
  <c r="AA15" i="7"/>
  <c r="AB15" i="7"/>
  <c r="AA16" i="7"/>
  <c r="AB16" i="7" s="1"/>
  <c r="AA17" i="7"/>
  <c r="AB17" i="7" s="1"/>
  <c r="AA18" i="7"/>
  <c r="AB18" i="7"/>
  <c r="AA19" i="7"/>
  <c r="AB19" i="7" s="1"/>
  <c r="AA20" i="7"/>
  <c r="AB20" i="7" s="1"/>
  <c r="AA21" i="7"/>
  <c r="AB21" i="7"/>
  <c r="AA22" i="7"/>
  <c r="AB22" i="7"/>
  <c r="AA23" i="7"/>
  <c r="AB23" i="7"/>
  <c r="AA24" i="7"/>
  <c r="AB24" i="7" s="1"/>
  <c r="AA25" i="7"/>
  <c r="AB25" i="7" s="1"/>
  <c r="AA26" i="7"/>
  <c r="AB26" i="7" s="1"/>
  <c r="AA27" i="7"/>
  <c r="AB27" i="7"/>
  <c r="AA28" i="7"/>
  <c r="AB28" i="7" s="1"/>
  <c r="AA29" i="7"/>
  <c r="AB29" i="7"/>
  <c r="AA30" i="7"/>
  <c r="AB30" i="7"/>
  <c r="AA31" i="7"/>
  <c r="AB31" i="7"/>
  <c r="AA32" i="7"/>
  <c r="AB32" i="7" s="1"/>
  <c r="AA33" i="7"/>
  <c r="AB33" i="7" s="1"/>
  <c r="AA34" i="7"/>
  <c r="AB34" i="7" s="1"/>
  <c r="AA35" i="7"/>
  <c r="AB35" i="7" s="1"/>
  <c r="AA36" i="7"/>
  <c r="AB36" i="7" s="1"/>
  <c r="AA37" i="7"/>
  <c r="AB37" i="7"/>
  <c r="AA38" i="7"/>
  <c r="AB38" i="7"/>
  <c r="AA39" i="7"/>
  <c r="AB39" i="7"/>
  <c r="AA40" i="7"/>
  <c r="AB40" i="7" s="1"/>
  <c r="AA41" i="7"/>
  <c r="AB41" i="7"/>
  <c r="AA3" i="7"/>
  <c r="AB3" i="7" s="1"/>
  <c r="L7" i="11"/>
  <c r="AZ5" i="1"/>
  <c r="AZ6" i="1" s="1"/>
  <c r="N5" i="10"/>
  <c r="K6" i="10"/>
  <c r="M6" i="10" s="1"/>
  <c r="AI35" i="11"/>
  <c r="L6" i="10"/>
  <c r="K7" i="10" s="1"/>
  <c r="L7" i="10" s="1"/>
  <c r="C81" i="5" l="1"/>
  <c r="C83" i="5"/>
  <c r="O5" i="10"/>
  <c r="M7" i="10"/>
  <c r="AP14" i="9"/>
  <c r="AW14" i="9" s="1"/>
  <c r="AH34" i="13"/>
  <c r="AC5" i="1"/>
  <c r="AC6" i="1" s="1"/>
  <c r="AC7" i="1" s="1"/>
  <c r="AC8" i="1" s="1"/>
  <c r="AC9" i="1" s="1"/>
  <c r="AC10" i="1" s="1"/>
  <c r="AC11" i="1" s="1"/>
  <c r="AC12" i="1" s="1"/>
  <c r="AC13" i="1" s="1"/>
  <c r="AC14" i="1" s="1"/>
  <c r="AC15" i="1" s="1"/>
  <c r="AC16" i="1" s="1"/>
  <c r="AC17" i="1" s="1"/>
  <c r="AC18" i="1" s="1"/>
  <c r="AC19" i="1" s="1"/>
  <c r="AC20" i="1" s="1"/>
  <c r="AC21" i="1" s="1"/>
  <c r="AC22" i="1" s="1"/>
  <c r="AC23" i="1" s="1"/>
  <c r="AC24" i="1" s="1"/>
  <c r="AC25" i="1" s="1"/>
  <c r="AC26" i="1" s="1"/>
  <c r="AD26" i="1" s="1"/>
  <c r="AG35" i="11"/>
  <c r="K8" i="10"/>
  <c r="N7" i="10"/>
  <c r="O7" i="10" s="1"/>
  <c r="N6" i="10"/>
  <c r="O6" i="10" s="1"/>
  <c r="AZ7" i="1"/>
  <c r="AZ8" i="1" s="1"/>
  <c r="AZ9" i="1" s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AZ20" i="1" s="1"/>
  <c r="AZ21" i="1" s="1"/>
  <c r="AZ22" i="1" s="1"/>
  <c r="AZ23" i="1" s="1"/>
  <c r="AZ24" i="1" s="1"/>
  <c r="AZ25" i="1" s="1"/>
  <c r="AZ26" i="1" s="1"/>
  <c r="BA26" i="1" s="1"/>
  <c r="L8" i="10" l="1"/>
  <c r="M8" i="10"/>
  <c r="AY30" i="1"/>
  <c r="O8" i="10" l="1"/>
  <c r="N8" i="10"/>
  <c r="K9" i="10"/>
  <c r="M9" i="10" l="1"/>
  <c r="L9" i="10"/>
  <c r="K10" i="10" l="1"/>
  <c r="N9" i="10"/>
  <c r="O9" i="10"/>
  <c r="M10" i="10" l="1"/>
  <c r="L10" i="10"/>
  <c r="N10" i="10" l="1"/>
  <c r="O10" i="10" s="1"/>
  <c r="K11" i="10"/>
  <c r="M11" i="10" l="1"/>
  <c r="L11" i="10"/>
  <c r="K12" i="10" l="1"/>
  <c r="N11" i="10"/>
  <c r="O11" i="10"/>
  <c r="L12" i="10" l="1"/>
  <c r="M12" i="10"/>
  <c r="K13" i="10" l="1"/>
  <c r="N12" i="10"/>
  <c r="O12" i="10" s="1"/>
  <c r="M13" i="10" l="1"/>
  <c r="L13" i="10"/>
  <c r="N13" i="10" l="1"/>
  <c r="O13" i="10" s="1"/>
  <c r="K14" i="10"/>
  <c r="M14" i="10" l="1"/>
  <c r="L14" i="10"/>
  <c r="N14" i="10" l="1"/>
  <c r="O14" i="10" s="1"/>
  <c r="K15" i="10"/>
  <c r="L15" i="10" l="1"/>
  <c r="M15" i="10"/>
  <c r="K16" i="10" l="1"/>
  <c r="N15" i="10"/>
  <c r="O15" i="10" s="1"/>
  <c r="M16" i="10" l="1"/>
  <c r="L16" i="10"/>
  <c r="N16" i="10" l="1"/>
  <c r="K17" i="10"/>
  <c r="O16" i="10"/>
  <c r="M17" i="10" l="1"/>
  <c r="L17" i="10"/>
  <c r="N17" i="10" l="1"/>
  <c r="K18" i="10"/>
  <c r="O17" i="10"/>
  <c r="L18" i="10" l="1"/>
  <c r="M18" i="10"/>
  <c r="K19" i="10" l="1"/>
  <c r="N18" i="10"/>
  <c r="O18" i="10" s="1"/>
  <c r="M19" i="10" l="1"/>
  <c r="L19" i="10"/>
  <c r="K20" i="10" l="1"/>
  <c r="N19" i="10"/>
  <c r="O19" i="10"/>
  <c r="L20" i="10" l="1"/>
  <c r="M20" i="10"/>
  <c r="N20" i="10" l="1"/>
  <c r="O20" i="10" s="1"/>
  <c r="K21" i="10"/>
  <c r="L21" i="10" l="1"/>
  <c r="M21" i="10"/>
  <c r="N21" i="10" l="1"/>
  <c r="O21" i="10" s="1"/>
  <c r="K22" i="10"/>
  <c r="M22" i="10" l="1"/>
  <c r="L22" i="10"/>
  <c r="K23" i="10" l="1"/>
  <c r="N22" i="10"/>
  <c r="O22" i="10" s="1"/>
  <c r="M23" i="10" l="1"/>
  <c r="L23" i="10"/>
  <c r="K24" i="10" l="1"/>
  <c r="N23" i="10"/>
  <c r="O23" i="10"/>
  <c r="M24" i="10" l="1"/>
  <c r="L24" i="10"/>
  <c r="K25" i="10" l="1"/>
  <c r="N24" i="10"/>
  <c r="O24" i="10" s="1"/>
  <c r="M25" i="10" l="1"/>
  <c r="L25" i="10"/>
  <c r="K26" i="10" l="1"/>
  <c r="N25" i="10"/>
  <c r="O25" i="10"/>
  <c r="M26" i="10" l="1"/>
  <c r="L26" i="10"/>
  <c r="K27" i="10" l="1"/>
  <c r="N26" i="10"/>
  <c r="O26" i="10"/>
  <c r="L27" i="10" l="1"/>
  <c r="M27" i="10"/>
  <c r="O27" i="10" l="1"/>
  <c r="K28" i="10"/>
  <c r="N27" i="10"/>
  <c r="M28" i="10" l="1"/>
  <c r="L28" i="10"/>
  <c r="K29" i="10" l="1"/>
  <c r="N28" i="10"/>
  <c r="O28" i="10" s="1"/>
  <c r="L29" i="10" l="1"/>
  <c r="M29" i="10"/>
  <c r="K30" i="10" l="1"/>
  <c r="N29" i="10"/>
  <c r="O29" i="10" s="1"/>
  <c r="L30" i="10" l="1"/>
  <c r="M30" i="10"/>
  <c r="K31" i="10" l="1"/>
  <c r="N30" i="10"/>
  <c r="O30" i="10" s="1"/>
  <c r="L31" i="10" l="1"/>
  <c r="M31" i="10"/>
  <c r="K32" i="10" l="1"/>
  <c r="N31" i="10"/>
  <c r="O31" i="10" s="1"/>
  <c r="M32" i="10" l="1"/>
  <c r="L32" i="10"/>
  <c r="K33" i="10" l="1"/>
  <c r="N32" i="10"/>
  <c r="O32" i="10" s="1"/>
  <c r="M33" i="10" l="1"/>
  <c r="L33" i="10"/>
  <c r="K34" i="10" l="1"/>
  <c r="N33" i="10"/>
  <c r="O33" i="10" s="1"/>
  <c r="L34" i="10" l="1"/>
  <c r="M34" i="10"/>
  <c r="N34" i="10" l="1"/>
  <c r="O34" i="10" s="1"/>
  <c r="K35" i="10"/>
  <c r="M35" i="10" l="1"/>
  <c r="L35" i="10"/>
  <c r="K36" i="10" l="1"/>
  <c r="N35" i="10"/>
  <c r="O35" i="10" s="1"/>
  <c r="L36" i="10" l="1"/>
  <c r="M36" i="10"/>
  <c r="N36" i="10" l="1"/>
  <c r="O36" i="10" s="1"/>
  <c r="K37" i="10"/>
  <c r="L37" i="10" l="1"/>
  <c r="M37" i="10"/>
  <c r="K38" i="10" l="1"/>
  <c r="N37" i="10"/>
  <c r="O37" i="10" s="1"/>
  <c r="L38" i="10" l="1"/>
  <c r="M38" i="10"/>
  <c r="K39" i="10" l="1"/>
  <c r="N38" i="10"/>
  <c r="O38" i="10" s="1"/>
  <c r="L39" i="10" l="1"/>
  <c r="M39" i="10"/>
  <c r="K40" i="10" l="1"/>
  <c r="N39" i="10"/>
  <c r="O39" i="10" s="1"/>
  <c r="M40" i="10" l="1"/>
  <c r="L40" i="10"/>
  <c r="N40" i="10" l="1"/>
  <c r="O40" i="10" s="1"/>
  <c r="K41" i="10"/>
  <c r="M41" i="10" l="1"/>
  <c r="L41" i="10"/>
  <c r="K42" i="10" l="1"/>
  <c r="N41" i="10"/>
  <c r="O41" i="10" s="1"/>
  <c r="L42" i="10" l="1"/>
  <c r="M42" i="10"/>
  <c r="N42" i="10" l="1"/>
  <c r="O42" i="10" s="1"/>
  <c r="K43" i="10"/>
  <c r="L43" i="10" l="1"/>
  <c r="M43" i="10"/>
  <c r="N43" i="10" l="1"/>
  <c r="K44" i="10"/>
  <c r="O43" i="10"/>
  <c r="M44" i="10" l="1"/>
  <c r="L44" i="10"/>
  <c r="N44" i="10" l="1"/>
  <c r="K45" i="10"/>
  <c r="O44" i="10"/>
  <c r="L45" i="10" l="1"/>
  <c r="M45" i="10"/>
  <c r="K46" i="10" l="1"/>
  <c r="N45" i="10"/>
  <c r="O45" i="10" s="1"/>
  <c r="M46" i="10" l="1"/>
  <c r="L46" i="10"/>
  <c r="N46" i="10" l="1"/>
  <c r="O46" i="10" s="1"/>
  <c r="K47" i="10"/>
  <c r="M47" i="10" l="1"/>
  <c r="L47" i="10"/>
  <c r="N47" i="10" l="1"/>
  <c r="O47" i="10" s="1"/>
  <c r="K48" i="10"/>
  <c r="L48" i="10" l="1"/>
  <c r="M48" i="10"/>
  <c r="N48" i="10" l="1"/>
  <c r="O48" i="10" s="1"/>
  <c r="K49" i="10"/>
  <c r="M49" i="10" l="1"/>
  <c r="L49" i="10"/>
  <c r="K50" i="10" l="1"/>
  <c r="N49" i="10"/>
  <c r="O49" i="10" s="1"/>
  <c r="M50" i="10" l="1"/>
  <c r="L50" i="10"/>
  <c r="N50" i="10" l="1"/>
  <c r="O50" i="10" s="1"/>
  <c r="K51" i="10"/>
  <c r="M51" i="10" l="1"/>
  <c r="L51" i="10"/>
  <c r="K52" i="10" l="1"/>
  <c r="N51" i="10"/>
  <c r="O51" i="10"/>
  <c r="L52" i="10" l="1"/>
  <c r="M52" i="10"/>
  <c r="K53" i="10" l="1"/>
  <c r="N52" i="10"/>
  <c r="O52" i="10" s="1"/>
  <c r="M53" i="10" l="1"/>
  <c r="L53" i="10"/>
  <c r="K54" i="10" l="1"/>
  <c r="N53" i="10"/>
  <c r="O53" i="10"/>
  <c r="L54" i="10" l="1"/>
  <c r="M54" i="10"/>
  <c r="N54" i="10" l="1"/>
  <c r="O54" i="10" s="1"/>
  <c r="K55" i="10"/>
  <c r="M55" i="10" l="1"/>
  <c r="L55" i="10"/>
  <c r="N55" i="10" l="1"/>
  <c r="K56" i="10"/>
  <c r="O55" i="10"/>
  <c r="L56" i="10" l="1"/>
  <c r="M56" i="10"/>
  <c r="N56" i="10" l="1"/>
  <c r="O56" i="10" s="1"/>
  <c r="K57" i="10"/>
  <c r="L57" i="10" l="1"/>
  <c r="M57" i="10"/>
  <c r="N57" i="10" l="1"/>
  <c r="O57" i="10" s="1"/>
  <c r="K58" i="10"/>
  <c r="M58" i="10" l="1"/>
  <c r="L58" i="10"/>
  <c r="K59" i="10" l="1"/>
  <c r="N58" i="10"/>
  <c r="O58" i="10"/>
  <c r="M59" i="10" l="1"/>
  <c r="L59" i="10"/>
  <c r="K60" i="10" l="1"/>
  <c r="N59" i="10"/>
  <c r="O59" i="10" s="1"/>
  <c r="M60" i="10" l="1"/>
  <c r="L60" i="10"/>
  <c r="N60" i="10" l="1"/>
  <c r="K61" i="10"/>
  <c r="O60" i="10"/>
  <c r="M61" i="10" l="1"/>
  <c r="L61" i="10"/>
  <c r="K62" i="10" l="1"/>
  <c r="N61" i="10"/>
  <c r="O61" i="10"/>
  <c r="M62" i="10" l="1"/>
  <c r="L62" i="10"/>
  <c r="N62" i="10" l="1"/>
  <c r="O62" i="10" s="1"/>
  <c r="K63" i="10"/>
  <c r="M63" i="10" l="1"/>
  <c r="L63" i="10"/>
  <c r="N63" i="10" l="1"/>
  <c r="K64" i="10"/>
  <c r="O63" i="10"/>
  <c r="M64" i="10" l="1"/>
  <c r="L64" i="10"/>
  <c r="N64" i="10" l="1"/>
  <c r="K65" i="10"/>
  <c r="O64" i="10"/>
  <c r="M65" i="10" l="1"/>
  <c r="L65" i="10"/>
  <c r="K66" i="10" l="1"/>
  <c r="N65" i="10"/>
  <c r="O65" i="10"/>
  <c r="L66" i="10" l="1"/>
  <c r="M66" i="10"/>
  <c r="N66" i="10" l="1"/>
  <c r="O66" i="10" s="1"/>
  <c r="K67" i="10"/>
  <c r="M67" i="10" l="1"/>
  <c r="L67" i="10"/>
  <c r="K68" i="10" l="1"/>
  <c r="N67" i="10"/>
  <c r="O67" i="10"/>
  <c r="L68" i="10" l="1"/>
  <c r="M68" i="10"/>
  <c r="K69" i="10" l="1"/>
  <c r="N68" i="10"/>
  <c r="O68" i="10" s="1"/>
  <c r="M69" i="10" l="1"/>
  <c r="L69" i="10"/>
  <c r="K70" i="10" l="1"/>
  <c r="N69" i="10"/>
  <c r="O69" i="10"/>
  <c r="L70" i="10" l="1"/>
  <c r="M70" i="10"/>
  <c r="N70" i="10" l="1"/>
  <c r="O70" i="10" s="1"/>
  <c r="K71" i="10"/>
  <c r="M71" i="10" l="1"/>
  <c r="L71" i="10"/>
  <c r="N71" i="10" l="1"/>
  <c r="O71" i="10" s="1"/>
  <c r="K72" i="10"/>
  <c r="M72" i="10" l="1"/>
  <c r="L72" i="10"/>
  <c r="K73" i="10" l="1"/>
  <c r="N72" i="10"/>
  <c r="O72" i="10"/>
  <c r="M73" i="10" l="1"/>
  <c r="L73" i="10"/>
  <c r="N73" i="10" l="1"/>
  <c r="K74" i="10"/>
  <c r="O73" i="10"/>
  <c r="L74" i="10" l="1"/>
  <c r="M74" i="10"/>
  <c r="N74" i="10" l="1"/>
  <c r="K75" i="10"/>
  <c r="O74" i="10"/>
  <c r="L75" i="10" l="1"/>
  <c r="M75" i="10"/>
  <c r="N75" i="10" l="1"/>
  <c r="O75" i="10" s="1"/>
  <c r="K76" i="10"/>
  <c r="M76" i="10" l="1"/>
  <c r="L76" i="10"/>
  <c r="K77" i="10" l="1"/>
  <c r="N76" i="10"/>
  <c r="O76" i="10"/>
  <c r="M77" i="10" l="1"/>
  <c r="L77" i="10"/>
  <c r="K78" i="10" l="1"/>
  <c r="N77" i="10"/>
  <c r="O77" i="10" s="1"/>
  <c r="L78" i="10" l="1"/>
  <c r="M78" i="10"/>
  <c r="N78" i="10" l="1"/>
  <c r="O78" i="10" s="1"/>
  <c r="K79" i="10"/>
  <c r="L79" i="10" l="1"/>
  <c r="M79" i="10"/>
  <c r="N79" i="10" l="1"/>
  <c r="O79" i="10" s="1"/>
  <c r="K80" i="10"/>
  <c r="L80" i="10" l="1"/>
  <c r="M80" i="10"/>
  <c r="K81" i="10" l="1"/>
  <c r="N80" i="10"/>
  <c r="O80" i="10" s="1"/>
  <c r="M81" i="10" l="1"/>
  <c r="L81" i="10"/>
  <c r="N81" i="10" l="1"/>
  <c r="O81" i="10" s="1"/>
  <c r="K82" i="10"/>
  <c r="L82" i="10" l="1"/>
  <c r="M82" i="10"/>
  <c r="K83" i="10" l="1"/>
  <c r="N82" i="10"/>
  <c r="O82" i="10" s="1"/>
  <c r="M83" i="10" l="1"/>
  <c r="L83" i="10"/>
  <c r="K84" i="10" l="1"/>
  <c r="N83" i="10"/>
  <c r="O83" i="10" s="1"/>
  <c r="M84" i="10" l="1"/>
  <c r="L84" i="10"/>
  <c r="N84" i="10" l="1"/>
  <c r="K85" i="10"/>
  <c r="O84" i="10"/>
  <c r="L85" i="10" l="1"/>
  <c r="M85" i="10"/>
  <c r="K86" i="10" l="1"/>
  <c r="N85" i="10"/>
  <c r="O85" i="10" s="1"/>
  <c r="M86" i="10" l="1"/>
  <c r="L86" i="10"/>
  <c r="K87" i="10" l="1"/>
  <c r="N86" i="10"/>
  <c r="O86" i="10"/>
  <c r="L87" i="10" l="1"/>
  <c r="M87" i="10"/>
  <c r="N87" i="10" l="1"/>
  <c r="O87" i="10" s="1"/>
  <c r="K88" i="10"/>
  <c r="L88" i="10" l="1"/>
  <c r="M88" i="10"/>
  <c r="N88" i="10" l="1"/>
  <c r="O88" i="10" s="1"/>
  <c r="K89" i="10"/>
  <c r="L89" i="10" l="1"/>
  <c r="M89" i="10"/>
  <c r="N89" i="10" l="1"/>
  <c r="O89" i="10" s="1"/>
  <c r="K90" i="10"/>
  <c r="M90" i="10" l="1"/>
  <c r="L90" i="10"/>
  <c r="N90" i="10" l="1"/>
  <c r="O90" i="10" s="1"/>
  <c r="K91" i="10"/>
  <c r="L91" i="10" l="1"/>
  <c r="M91" i="10"/>
  <c r="K92" i="10" l="1"/>
  <c r="N91" i="10"/>
  <c r="O91" i="10" s="1"/>
  <c r="L92" i="10" l="1"/>
  <c r="M92" i="10"/>
  <c r="K93" i="10" l="1"/>
  <c r="N92" i="10"/>
  <c r="O92" i="10" s="1"/>
  <c r="L93" i="10" l="1"/>
  <c r="M93" i="10"/>
  <c r="K94" i="10" l="1"/>
  <c r="N93" i="10"/>
  <c r="O93" i="10"/>
  <c r="M94" i="10" l="1"/>
  <c r="L94" i="10"/>
  <c r="K95" i="10" l="1"/>
  <c r="N94" i="10"/>
  <c r="O94" i="10"/>
  <c r="L95" i="10" l="1"/>
  <c r="M95" i="10"/>
  <c r="N95" i="10" l="1"/>
  <c r="O95" i="10" s="1"/>
  <c r="K96" i="10"/>
  <c r="L96" i="10" l="1"/>
  <c r="M96" i="10"/>
  <c r="K97" i="10" l="1"/>
  <c r="N96" i="10"/>
  <c r="O96" i="10"/>
  <c r="M97" i="10" l="1"/>
  <c r="L97" i="10"/>
  <c r="K98" i="10" l="1"/>
  <c r="N97" i="10"/>
  <c r="O97" i="10"/>
  <c r="M98" i="10" l="1"/>
  <c r="L98" i="10"/>
  <c r="K99" i="10" l="1"/>
  <c r="N98" i="10"/>
  <c r="O98" i="10" s="1"/>
  <c r="M99" i="10" l="1"/>
  <c r="L99" i="10"/>
  <c r="N99" i="10" l="1"/>
  <c r="O99" i="10" s="1"/>
  <c r="K100" i="10"/>
  <c r="L100" i="10" l="1"/>
  <c r="M100" i="10"/>
  <c r="K101" i="10" l="1"/>
  <c r="N100" i="10"/>
  <c r="O100" i="10" s="1"/>
  <c r="L101" i="10" l="1"/>
  <c r="M101" i="10"/>
  <c r="K102" i="10" l="1"/>
  <c r="N101" i="10"/>
  <c r="O101" i="10" s="1"/>
  <c r="M102" i="10" l="1"/>
  <c r="L102" i="10"/>
  <c r="K103" i="10" l="1"/>
  <c r="N102" i="10"/>
  <c r="O102" i="10" s="1"/>
  <c r="L103" i="10" l="1"/>
  <c r="M103" i="10"/>
  <c r="K104" i="10" l="1"/>
  <c r="N103" i="10"/>
  <c r="O103" i="10" s="1"/>
  <c r="M104" i="10" l="1"/>
  <c r="L104" i="10"/>
  <c r="N104" i="10" l="1"/>
  <c r="K105" i="10"/>
  <c r="O104" i="10"/>
  <c r="L105" i="10" l="1"/>
  <c r="M105" i="10"/>
  <c r="N105" i="10" l="1"/>
  <c r="O105" i="10" s="1"/>
  <c r="K106" i="10"/>
  <c r="M106" i="10" l="1"/>
  <c r="L106" i="10"/>
  <c r="K107" i="10" l="1"/>
  <c r="N106" i="10"/>
  <c r="O106" i="10"/>
  <c r="L107" i="10" l="1"/>
  <c r="M107" i="10"/>
  <c r="N107" i="10" l="1"/>
  <c r="O107" i="10" s="1"/>
  <c r="K108" i="10"/>
  <c r="L108" i="10" l="1"/>
  <c r="M108" i="10"/>
  <c r="K109" i="10" l="1"/>
  <c r="N108" i="10"/>
  <c r="O108" i="10" s="1"/>
  <c r="M109" i="10" l="1"/>
  <c r="L109" i="10"/>
  <c r="N109" i="10" l="1"/>
  <c r="K110" i="10"/>
  <c r="O109" i="10"/>
  <c r="M110" i="10" l="1"/>
  <c r="L110" i="10"/>
  <c r="K111" i="10" l="1"/>
  <c r="N110" i="10"/>
  <c r="O110" i="10" s="1"/>
  <c r="L111" i="10" l="1"/>
  <c r="M111" i="10"/>
  <c r="N111" i="10" l="1"/>
  <c r="K112" i="10"/>
  <c r="O111" i="10"/>
  <c r="M112" i="10" l="1"/>
  <c r="L112" i="10"/>
  <c r="N112" i="10" l="1"/>
  <c r="K113" i="10"/>
  <c r="O112" i="10"/>
  <c r="L113" i="10" l="1"/>
  <c r="M113" i="10"/>
  <c r="N113" i="10" l="1"/>
  <c r="O113" i="10" s="1"/>
  <c r="K114" i="10"/>
  <c r="M114" i="10" l="1"/>
  <c r="L114" i="10"/>
  <c r="K115" i="10" l="1"/>
  <c r="N114" i="10"/>
  <c r="O114" i="10" s="1"/>
  <c r="M115" i="10" l="1"/>
  <c r="L115" i="10"/>
  <c r="N115" i="10" l="1"/>
  <c r="K116" i="10"/>
  <c r="O115" i="10"/>
  <c r="M116" i="10" l="1"/>
  <c r="L116" i="10"/>
  <c r="N116" i="10" l="1"/>
  <c r="O116" i="10" s="1"/>
  <c r="K117" i="10"/>
  <c r="L117" i="10" l="1"/>
  <c r="M117" i="10"/>
  <c r="K118" i="10" l="1"/>
  <c r="N117" i="10"/>
  <c r="O117" i="10" s="1"/>
  <c r="M118" i="10" l="1"/>
  <c r="L118" i="10"/>
  <c r="K119" i="10" l="1"/>
  <c r="N118" i="10"/>
  <c r="O118" i="10" s="1"/>
  <c r="L119" i="10" l="1"/>
  <c r="M119" i="10"/>
  <c r="N119" i="10" l="1"/>
  <c r="O119" i="10" s="1"/>
  <c r="K120" i="10"/>
  <c r="L120" i="10" l="1"/>
  <c r="M120" i="10"/>
  <c r="K121" i="10" l="1"/>
  <c r="N120" i="10"/>
  <c r="O120" i="10" s="1"/>
  <c r="M121" i="10" l="1"/>
  <c r="L121" i="10"/>
  <c r="K122" i="10" l="1"/>
  <c r="N121" i="10"/>
  <c r="O121" i="10" s="1"/>
  <c r="M122" i="10" l="1"/>
  <c r="L122" i="10"/>
  <c r="K123" i="10" l="1"/>
  <c r="N122" i="10"/>
  <c r="O122" i="10"/>
  <c r="M123" i="10" l="1"/>
  <c r="L123" i="10"/>
  <c r="N123" i="10" l="1"/>
  <c r="K124" i="10"/>
  <c r="O123" i="10"/>
  <c r="M124" i="10" l="1"/>
  <c r="L124" i="10"/>
  <c r="K125" i="10" l="1"/>
  <c r="N124" i="10"/>
  <c r="O124" i="10"/>
  <c r="M125" i="10" l="1"/>
  <c r="L125" i="10"/>
  <c r="N125" i="10" l="1"/>
  <c r="K126" i="10"/>
  <c r="O125" i="10"/>
  <c r="L126" i="10" l="1"/>
  <c r="M126" i="10"/>
  <c r="K127" i="10" l="1"/>
  <c r="N126" i="10"/>
  <c r="O126" i="10" s="1"/>
  <c r="L127" i="10" l="1"/>
  <c r="M127" i="10"/>
  <c r="K128" i="10" l="1"/>
  <c r="N127" i="10"/>
  <c r="O127" i="10" s="1"/>
  <c r="L128" i="10" l="1"/>
  <c r="M128" i="10"/>
  <c r="N128" i="10" l="1"/>
  <c r="O128" i="10" s="1"/>
  <c r="K129" i="10"/>
  <c r="L129" i="10" l="1"/>
  <c r="M129" i="10"/>
  <c r="K130" i="10" l="1"/>
  <c r="N129" i="10"/>
  <c r="O129" i="10" s="1"/>
  <c r="L130" i="10" l="1"/>
  <c r="M130" i="10"/>
  <c r="K131" i="10" l="1"/>
  <c r="N130" i="10"/>
  <c r="O130" i="10" s="1"/>
  <c r="L131" i="10" l="1"/>
  <c r="M131" i="10"/>
  <c r="K132" i="10" l="1"/>
  <c r="N131" i="10"/>
  <c r="O131" i="10" s="1"/>
  <c r="L132" i="10" l="1"/>
  <c r="M132" i="10"/>
  <c r="K133" i="10" l="1"/>
  <c r="N132" i="10"/>
  <c r="O132" i="10" s="1"/>
  <c r="M133" i="10" l="1"/>
  <c r="L133" i="10"/>
  <c r="N133" i="10" l="1"/>
  <c r="K134" i="10"/>
  <c r="O133" i="10"/>
  <c r="M134" i="10" l="1"/>
  <c r="L134" i="10"/>
  <c r="N134" i="10" l="1"/>
  <c r="O134" i="10" s="1"/>
  <c r="K135" i="10"/>
  <c r="M135" i="10" l="1"/>
  <c r="L135" i="10"/>
  <c r="N135" i="10" l="1"/>
  <c r="K136" i="10"/>
  <c r="O135" i="10"/>
  <c r="L136" i="10" l="1"/>
  <c r="M136" i="10"/>
  <c r="K137" i="10" l="1"/>
  <c r="N136" i="10"/>
  <c r="O136" i="10" s="1"/>
  <c r="M137" i="10" l="1"/>
  <c r="L137" i="10"/>
  <c r="K138" i="10" l="1"/>
  <c r="N137" i="10"/>
  <c r="O137" i="10" s="1"/>
  <c r="L138" i="10" l="1"/>
  <c r="M138" i="10"/>
  <c r="K139" i="10" l="1"/>
  <c r="N138" i="10"/>
  <c r="O138" i="10" s="1"/>
  <c r="M139" i="10" l="1"/>
  <c r="L139" i="10"/>
  <c r="N139" i="10" l="1"/>
  <c r="O139" i="10" s="1"/>
  <c r="K140" i="10"/>
  <c r="M140" i="10" l="1"/>
  <c r="L140" i="10"/>
  <c r="K141" i="10" l="1"/>
  <c r="N140" i="10"/>
  <c r="O140" i="10"/>
  <c r="L141" i="10" l="1"/>
  <c r="M141" i="10"/>
  <c r="N141" i="10" l="1"/>
  <c r="O141" i="10" s="1"/>
  <c r="K142" i="10"/>
  <c r="L142" i="10" l="1"/>
  <c r="M142" i="10"/>
  <c r="K143" i="10" l="1"/>
  <c r="N142" i="10"/>
  <c r="O142" i="10"/>
  <c r="M143" i="10" l="1"/>
  <c r="L143" i="10"/>
  <c r="K144" i="10" l="1"/>
  <c r="N143" i="10"/>
  <c r="O143" i="10" s="1"/>
  <c r="L144" i="10" l="1"/>
  <c r="M144" i="10"/>
  <c r="N144" i="10" l="1"/>
  <c r="O144" i="10" s="1"/>
  <c r="K145" i="10"/>
  <c r="M145" i="10" l="1"/>
  <c r="L145" i="10"/>
  <c r="K146" i="10" l="1"/>
  <c r="N145" i="10"/>
  <c r="O145" i="10" s="1"/>
  <c r="L146" i="10" l="1"/>
  <c r="M146" i="10"/>
  <c r="K147" i="10" l="1"/>
  <c r="N146" i="10"/>
  <c r="O146" i="10" s="1"/>
  <c r="M147" i="10" l="1"/>
  <c r="L147" i="10"/>
  <c r="N147" i="10" l="1"/>
  <c r="K148" i="10"/>
  <c r="O147" i="10"/>
  <c r="M148" i="10" l="1"/>
  <c r="L148" i="10"/>
  <c r="N148" i="10" l="1"/>
  <c r="K149" i="10"/>
  <c r="O148" i="10"/>
  <c r="L149" i="10" l="1"/>
  <c r="M149" i="10"/>
  <c r="K150" i="10" l="1"/>
  <c r="N149" i="10"/>
  <c r="O149" i="10" s="1"/>
  <c r="M150" i="10" l="1"/>
  <c r="L150" i="10"/>
  <c r="K151" i="10" l="1"/>
  <c r="N150" i="10"/>
  <c r="O150" i="10"/>
  <c r="L151" i="10" l="1"/>
  <c r="M151" i="10"/>
  <c r="K152" i="10" l="1"/>
  <c r="N151" i="10"/>
  <c r="O151" i="10" s="1"/>
  <c r="M152" i="10" l="1"/>
  <c r="L152" i="10"/>
  <c r="N152" i="10" l="1"/>
  <c r="O152" i="10" s="1"/>
  <c r="K153" i="10"/>
  <c r="M153" i="10" l="1"/>
  <c r="L153" i="10"/>
  <c r="N153" i="10" l="1"/>
  <c r="K154" i="10"/>
  <c r="O153" i="10"/>
  <c r="M154" i="10" l="1"/>
  <c r="L154" i="10"/>
  <c r="N154" i="10" l="1"/>
  <c r="O154" i="10" s="1"/>
  <c r="K155" i="10"/>
  <c r="M155" i="10" l="1"/>
  <c r="L155" i="10"/>
  <c r="K156" i="10" l="1"/>
  <c r="N155" i="10"/>
  <c r="O155" i="10"/>
  <c r="M156" i="10" l="1"/>
  <c r="L156" i="10"/>
  <c r="K157" i="10" l="1"/>
  <c r="N156" i="10"/>
  <c r="O156" i="10"/>
  <c r="M157" i="10" l="1"/>
  <c r="L157" i="10"/>
  <c r="N157" i="10" l="1"/>
  <c r="O157" i="10" s="1"/>
  <c r="K158" i="10"/>
  <c r="L158" i="10" l="1"/>
  <c r="M158" i="10"/>
  <c r="K159" i="10" l="1"/>
  <c r="N158" i="10"/>
  <c r="O158" i="10" s="1"/>
  <c r="L159" i="10" l="1"/>
  <c r="M159" i="10"/>
  <c r="N159" i="10" l="1"/>
  <c r="O159" i="10" s="1"/>
  <c r="K160" i="10"/>
  <c r="L160" i="10" l="1"/>
  <c r="M160" i="10"/>
  <c r="K161" i="10" l="1"/>
  <c r="N160" i="10"/>
  <c r="O160" i="10" s="1"/>
  <c r="M161" i="10" l="1"/>
  <c r="L161" i="10"/>
  <c r="N161" i="10" l="1"/>
  <c r="K162" i="10"/>
  <c r="O161" i="10"/>
  <c r="M162" i="10" l="1"/>
  <c r="L162" i="10"/>
  <c r="N162" i="10" l="1"/>
  <c r="O162" i="10" s="1"/>
  <c r="K163" i="10"/>
  <c r="L163" i="10" l="1"/>
  <c r="M163" i="10"/>
  <c r="N163" i="10" l="1"/>
  <c r="O163" i="10" s="1"/>
  <c r="K164" i="10"/>
  <c r="L164" i="10" l="1"/>
  <c r="M164" i="10"/>
  <c r="K165" i="10" l="1"/>
  <c r="N164" i="10"/>
  <c r="O164" i="10" s="1"/>
  <c r="M165" i="10" l="1"/>
  <c r="L165" i="10"/>
  <c r="N165" i="10" l="1"/>
  <c r="K166" i="10"/>
  <c r="O165" i="10"/>
  <c r="M166" i="10" l="1"/>
  <c r="L166" i="10"/>
  <c r="K167" i="10" l="1"/>
  <c r="N166" i="10"/>
  <c r="O166" i="10"/>
  <c r="L167" i="10" l="1"/>
  <c r="M167" i="10"/>
  <c r="K168" i="10" l="1"/>
  <c r="N167" i="10"/>
  <c r="O167" i="10" s="1"/>
  <c r="L168" i="10" l="1"/>
  <c r="M168" i="10"/>
  <c r="K169" i="10" l="1"/>
  <c r="N168" i="10"/>
  <c r="O168" i="10" s="1"/>
  <c r="L169" i="10" l="1"/>
  <c r="M169" i="10"/>
  <c r="K170" i="10" l="1"/>
  <c r="N169" i="10"/>
  <c r="O169" i="10" s="1"/>
  <c r="L170" i="10" l="1"/>
  <c r="M170" i="10"/>
  <c r="K171" i="10" l="1"/>
  <c r="N170" i="10"/>
  <c r="O170" i="10" s="1"/>
  <c r="M171" i="10" l="1"/>
  <c r="L171" i="10"/>
  <c r="K172" i="10" l="1"/>
  <c r="N171" i="10"/>
  <c r="O171" i="10"/>
  <c r="M172" i="10" l="1"/>
  <c r="L172" i="10"/>
  <c r="N172" i="10" l="1"/>
  <c r="K173" i="10"/>
  <c r="O172" i="10"/>
  <c r="L173" i="10" l="1"/>
  <c r="M173" i="10"/>
  <c r="K174" i="10" l="1"/>
  <c r="N173" i="10"/>
  <c r="O173" i="10" s="1"/>
  <c r="L174" i="10" l="1"/>
  <c r="M174" i="10"/>
  <c r="K175" i="10" l="1"/>
  <c r="N174" i="10"/>
  <c r="O174" i="10" s="1"/>
  <c r="M175" i="10" l="1"/>
  <c r="L175" i="10"/>
  <c r="N175" i="10" l="1"/>
  <c r="K176" i="10"/>
  <c r="O175" i="10"/>
  <c r="M176" i="10" l="1"/>
  <c r="L176" i="10"/>
  <c r="N176" i="10" l="1"/>
  <c r="K177" i="10"/>
  <c r="O176" i="10"/>
  <c r="M177" i="10" l="1"/>
  <c r="L177" i="10"/>
  <c r="N177" i="10" l="1"/>
  <c r="O177" i="10" s="1"/>
  <c r="K178" i="10"/>
  <c r="M178" i="10" l="1"/>
  <c r="L178" i="10"/>
  <c r="K179" i="10" l="1"/>
  <c r="N178" i="10"/>
  <c r="O178" i="10" s="1"/>
  <c r="M179" i="10" l="1"/>
  <c r="L179" i="10"/>
  <c r="N179" i="10" l="1"/>
  <c r="O179" i="10" s="1"/>
  <c r="K180" i="10"/>
  <c r="L180" i="10" l="1"/>
  <c r="M180" i="10"/>
  <c r="K181" i="10" l="1"/>
  <c r="N180" i="10"/>
  <c r="O180" i="10" s="1"/>
  <c r="L181" i="10" l="1"/>
  <c r="M181" i="10"/>
  <c r="N181" i="10" l="1"/>
  <c r="O181" i="10" s="1"/>
  <c r="K182" i="10"/>
  <c r="L182" i="10" l="1"/>
  <c r="M182" i="10"/>
  <c r="O182" i="10" l="1"/>
  <c r="K183" i="10"/>
  <c r="N182" i="10"/>
  <c r="L183" i="10" l="1"/>
  <c r="M183" i="10"/>
  <c r="K184" i="10" l="1"/>
  <c r="N183" i="10"/>
  <c r="O183" i="10" s="1"/>
  <c r="M184" i="10" l="1"/>
  <c r="L184" i="10"/>
  <c r="N184" i="10" l="1"/>
  <c r="O184" i="10" s="1"/>
  <c r="K185" i="10"/>
  <c r="L185" i="10" l="1"/>
  <c r="M185" i="10"/>
  <c r="N185" i="10" l="1"/>
  <c r="O185" i="10" s="1"/>
  <c r="K186" i="10"/>
  <c r="M186" i="10" l="1"/>
  <c r="L186" i="10"/>
  <c r="K187" i="10" l="1"/>
  <c r="N186" i="10"/>
  <c r="O186" i="10"/>
  <c r="L187" i="10" l="1"/>
  <c r="M187" i="10"/>
  <c r="K188" i="10" l="1"/>
  <c r="N187" i="10"/>
  <c r="O187" i="10" s="1"/>
  <c r="L188" i="10" l="1"/>
  <c r="M188" i="10"/>
  <c r="K189" i="10" l="1"/>
  <c r="N188" i="10"/>
  <c r="O188" i="10" s="1"/>
  <c r="L189" i="10" l="1"/>
  <c r="M189" i="10"/>
  <c r="N189" i="10" l="1"/>
  <c r="O189" i="10" s="1"/>
  <c r="K190" i="10"/>
  <c r="M190" i="10" l="1"/>
  <c r="L190" i="10"/>
  <c r="K191" i="10" l="1"/>
  <c r="N190" i="10"/>
  <c r="O190" i="10" s="1"/>
  <c r="M191" i="10" l="1"/>
  <c r="L191" i="10"/>
  <c r="N191" i="10" l="1"/>
  <c r="K192" i="10"/>
  <c r="O191" i="10"/>
  <c r="L192" i="10" l="1"/>
  <c r="M192" i="10"/>
  <c r="K193" i="10" l="1"/>
  <c r="N192" i="10"/>
  <c r="O192" i="10" s="1"/>
  <c r="M193" i="10" l="1"/>
  <c r="L193" i="10"/>
  <c r="K194" i="10" l="1"/>
  <c r="N193" i="10"/>
  <c r="O193" i="10"/>
  <c r="M194" i="10" l="1"/>
  <c r="L194" i="10"/>
  <c r="K195" i="10" l="1"/>
  <c r="N194" i="10"/>
  <c r="O194" i="10" s="1"/>
  <c r="L195" i="10" l="1"/>
  <c r="M195" i="10"/>
  <c r="K196" i="10" l="1"/>
  <c r="N195" i="10"/>
  <c r="O195" i="10" s="1"/>
  <c r="M196" i="10" l="1"/>
  <c r="L196" i="10"/>
  <c r="K197" i="10" l="1"/>
  <c r="N196" i="10"/>
  <c r="O196" i="10"/>
  <c r="L197" i="10" l="1"/>
  <c r="M197" i="10"/>
  <c r="K198" i="10" l="1"/>
  <c r="N197" i="10"/>
  <c r="O197" i="10" s="1"/>
  <c r="L198" i="10" l="1"/>
  <c r="M198" i="10"/>
  <c r="K199" i="10" l="1"/>
  <c r="N198" i="10"/>
  <c r="O198" i="10" s="1"/>
  <c r="M199" i="10" l="1"/>
  <c r="L199" i="10"/>
  <c r="N199" i="10" l="1"/>
  <c r="K200" i="10"/>
  <c r="O199" i="10"/>
  <c r="M200" i="10" l="1"/>
  <c r="L200" i="10"/>
  <c r="K201" i="10" l="1"/>
  <c r="N200" i="10"/>
  <c r="O200" i="10" s="1"/>
  <c r="M201" i="10" l="1"/>
  <c r="L201" i="10"/>
  <c r="N201" i="10" l="1"/>
  <c r="O201" i="10" s="1"/>
  <c r="K202" i="10"/>
  <c r="M202" i="10" l="1"/>
  <c r="L202" i="10"/>
  <c r="N202" i="10" l="1"/>
  <c r="O202" i="10" s="1"/>
  <c r="K203" i="10"/>
  <c r="M203" i="10" l="1"/>
  <c r="L203" i="10"/>
  <c r="K204" i="10" l="1"/>
  <c r="N203" i="10"/>
  <c r="O203" i="10" s="1"/>
  <c r="M204" i="10" l="1"/>
  <c r="L204" i="10"/>
  <c r="N204" i="10" s="1"/>
  <c r="O204" i="10" l="1"/>
  <c r="R5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tc={FAF48F45-C028-40A1-9D16-1B67DBDC9C51}</author>
    <author>tc={6461874F-0BFA-41FA-95E9-71FEA39E9855}</author>
    <author>tc={CA62D63D-2F08-4C54-BD31-2B9D56930A27}</author>
    <author>tc={8899490E-098B-4F29-AFA5-D712BEDBDFC2}</author>
    <author>tc={A73C8B0D-538F-473A-8F33-5B7403F38716}</author>
    <author>tc={35337744-9A22-4782-885C-43013A22514E}</author>
    <author>tc={3B2EB2EB-8C26-47D3-A7D1-7B1A0F77BA69}</author>
  </authors>
  <commentList>
    <comment ref="D8" authorId="0" shapeId="0" xr:uid="{FAF48F45-C028-40A1-9D16-1B67DBDC9C51}">
      <text>
        <t>[Threaded comment]
Your version of Excel allows you to read this threaded comment; however, any edits to it will get removed if the file is opened in a newer version of Excel. Learn more: https://go.microsoft.com/fwlink/?linkid=870924
Comment:
    Can go to 12 during wave</t>
      </text>
    </comment>
    <comment ref="U8" authorId="1" shapeId="0" xr:uid="{6461874F-0BFA-41FA-95E9-71FEA39E9855}">
      <text>
        <t>[Threaded comment]
Your version of Excel allows you to read this threaded comment; however, any edits to it will get removed if the file is opened in a newer version of Excel. Learn more: https://go.microsoft.com/fwlink/?linkid=870924
Comment:
    12 during day, 20  during night</t>
      </text>
    </comment>
    <comment ref="V8" authorId="2" shapeId="0" xr:uid="{CA62D63D-2F08-4C54-BD31-2B9D56930A27}">
      <text>
        <t>[Threaded comment]
Your version of Excel allows you to read this threaded comment; however, any edits to it will get removed if the file is opened in a newer version of Excel. Learn more: https://go.microsoft.com/fwlink/?linkid=870924
Comment:
    12 during day, 20 during night</t>
      </text>
    </comment>
    <comment ref="W8" authorId="3" shapeId="0" xr:uid="{8899490E-098B-4F29-AFA5-D712BEDBDFC2}">
      <text>
        <t>[Threaded comment]
Your version of Excel allows you to read this threaded comment; however, any edits to it will get removed if the file is opened in a newer version of Excel. Learn more: https://go.microsoft.com/fwlink/?linkid=870924
Comment:
    12 during day, 20 during night</t>
      </text>
    </comment>
    <comment ref="Z9" authorId="4" shapeId="0" xr:uid="{A73C8B0D-538F-473A-8F33-5B7403F38716}">
      <text>
        <t>[Threaded comment]
Your version of Excel allows you to read this threaded comment; however, any edits to it will get removed if the file is opened in a newer version of Excel. Learn more: https://go.microsoft.com/fwlink/?linkid=870924
Comment:
    2.38 during wave</t>
      </text>
    </comment>
    <comment ref="AE9" authorId="5" shapeId="0" xr:uid="{35337744-9A22-4782-885C-43013A22514E}">
      <text>
        <t>[Threaded comment]
Your version of Excel allows you to read this threaded comment; however, any edits to it will get removed if the file is opened in a newer version of Excel. Learn more: https://go.microsoft.com/fwlink/?linkid=870924
Comment:
    3.39</t>
      </text>
    </comment>
    <comment ref="AG9" authorId="6" shapeId="0" xr:uid="{3B2EB2EB-8C26-47D3-A7D1-7B1A0F77BA69}">
      <text>
        <t>[Threaded comment]
Your version of Excel allows you to read this threaded comment; however, any edits to it will get removed if the file is opened in a newer version of Excel. Learn more: https://go.microsoft.com/fwlink/?linkid=870924
Comment:
    14.29</t>
      </text>
    </comment>
  </commentList>
</comments>
</file>

<file path=xl/sharedStrings.xml><?xml version="1.0" encoding="utf-8"?>
<sst xmlns="http://schemas.openxmlformats.org/spreadsheetml/2006/main" count="948" uniqueCount="488">
  <si>
    <t>Date</t>
  </si>
  <si>
    <t>Actual and Base Case</t>
  </si>
  <si>
    <t>Worst Case</t>
  </si>
  <si>
    <t>COVID Arrivals</t>
  </si>
  <si>
    <t>Time Bucket</t>
  </si>
  <si>
    <t>Percentage</t>
  </si>
  <si>
    <t>Cumulative Percentage</t>
  </si>
  <si>
    <t>Probability Distribution:</t>
  </si>
  <si>
    <t>Actual and Base Numbers</t>
  </si>
  <si>
    <t>INPUTS</t>
  </si>
  <si>
    <t>ICU COVID</t>
  </si>
  <si>
    <t>GIM COVID</t>
  </si>
  <si>
    <t>Paed COVID</t>
  </si>
  <si>
    <t>Category</t>
  </si>
  <si>
    <t>Comment</t>
  </si>
  <si>
    <t>Oxygen - Baseload flow rate required</t>
  </si>
  <si>
    <t>Surgery</t>
  </si>
  <si>
    <t>Recovery</t>
  </si>
  <si>
    <t xml:space="preserve">Paed non-COVID </t>
  </si>
  <si>
    <t xml:space="preserve">ICU non-COVID </t>
  </si>
  <si>
    <t>Rosie</t>
  </si>
  <si>
    <t>Daycases</t>
  </si>
  <si>
    <t>Total</t>
  </si>
  <si>
    <t>Modelled</t>
  </si>
  <si>
    <t>Complicated Stay pre-ICU</t>
  </si>
  <si>
    <t>Complicated Stay ICU</t>
  </si>
  <si>
    <t>Complicated Stay post-ICU</t>
  </si>
  <si>
    <t>Survival Rate</t>
  </si>
  <si>
    <t>Survival Rate ICU</t>
  </si>
  <si>
    <t>ICU Required</t>
  </si>
  <si>
    <t>(days)</t>
  </si>
  <si>
    <t>L/min</t>
  </si>
  <si>
    <t>Age Distribution</t>
  </si>
  <si>
    <t>Paedatric</t>
  </si>
  <si>
    <t>(%)</t>
  </si>
  <si>
    <t>(hours)</t>
  </si>
  <si>
    <t>Survival Rate GIM</t>
  </si>
  <si>
    <t>PICU</t>
  </si>
  <si>
    <t>ICU</t>
  </si>
  <si>
    <t>Triggerpoints</t>
  </si>
  <si>
    <t>(patients)</t>
  </si>
  <si>
    <t>Release_ICU_Buffer</t>
  </si>
  <si>
    <t>Release_GIM_Buffer</t>
  </si>
  <si>
    <t>Open_GIM_Buffer</t>
  </si>
  <si>
    <t>Open_ICU_Buffer</t>
  </si>
  <si>
    <t>Ward Number</t>
  </si>
  <si>
    <t>Ward Name</t>
  </si>
  <si>
    <t>CapacityRed</t>
  </si>
  <si>
    <t>CapacityRedO2</t>
  </si>
  <si>
    <t>CapacityGreen</t>
  </si>
  <si>
    <t>General Wards</t>
  </si>
  <si>
    <t>General Paeds</t>
  </si>
  <si>
    <t>FullCapacityRed</t>
  </si>
  <si>
    <t>FullCapacityRedO2</t>
  </si>
  <si>
    <t>FullCapacityGreen</t>
  </si>
  <si>
    <t>GIM-D10</t>
  </si>
  <si>
    <t>GIM-MSEU</t>
  </si>
  <si>
    <t>GIM-C5</t>
  </si>
  <si>
    <t>GIM-C6</t>
  </si>
  <si>
    <t>GIM-C7</t>
  </si>
  <si>
    <t>GIM-D7</t>
  </si>
  <si>
    <t>GIM-D6</t>
  </si>
  <si>
    <t>GIM-D8</t>
  </si>
  <si>
    <t>GIM-C8</t>
  </si>
  <si>
    <t>GIM-D5</t>
  </si>
  <si>
    <t>GIM-D9</t>
  </si>
  <si>
    <t>GIM-MDU</t>
  </si>
  <si>
    <t>GIM-F4</t>
  </si>
  <si>
    <t>GIM-G4</t>
  </si>
  <si>
    <t>GIM-F6</t>
  </si>
  <si>
    <t>GIM-G6</t>
  </si>
  <si>
    <t>GIM-A4</t>
  </si>
  <si>
    <t>GIM-A5</t>
  </si>
  <si>
    <t>GIM-K3</t>
  </si>
  <si>
    <t>GIM-Additional Beds</t>
  </si>
  <si>
    <t>GIM-Surge+</t>
  </si>
  <si>
    <t>GIM-Modular1</t>
  </si>
  <si>
    <t>GIM-Modular2</t>
  </si>
  <si>
    <t>GIM-Modular3</t>
  </si>
  <si>
    <t>GIM-Extra1</t>
  </si>
  <si>
    <t>GIM-Extra2</t>
  </si>
  <si>
    <t>GIM-Extra3</t>
  </si>
  <si>
    <t>GIM-Extra4</t>
  </si>
  <si>
    <t>GIM-Extra5</t>
  </si>
  <si>
    <t>GIM-Extra6</t>
  </si>
  <si>
    <t>GIM-Extra7</t>
  </si>
  <si>
    <t>GIM-Extra8</t>
  </si>
  <si>
    <t>GIM-Extra9</t>
  </si>
  <si>
    <t>GIM-Extra10</t>
  </si>
  <si>
    <t>GIM-Extra11</t>
  </si>
  <si>
    <t>GIM-Extra12</t>
  </si>
  <si>
    <t>GIM-Extra13</t>
  </si>
  <si>
    <t>GIM-Extra14</t>
  </si>
  <si>
    <t>GIM-Extra15</t>
  </si>
  <si>
    <t>ICU-A3</t>
  </si>
  <si>
    <t>ICU-Main Rec</t>
  </si>
  <si>
    <t>ICU-Ortho Rec</t>
  </si>
  <si>
    <t>ICU-A3 DOSA</t>
  </si>
  <si>
    <t>ICU-C4</t>
  </si>
  <si>
    <t>ICU-Operating Theatres</t>
  </si>
  <si>
    <t>ICU-Extra1</t>
  </si>
  <si>
    <t>ICU-Extra2</t>
  </si>
  <si>
    <t>ICU-Extra3</t>
  </si>
  <si>
    <t>ICU-Extra4</t>
  </si>
  <si>
    <t>ICU-Extra5</t>
  </si>
  <si>
    <t>ICU-Extra6</t>
  </si>
  <si>
    <t>ICU-Extra7</t>
  </si>
  <si>
    <t>ICU-Extra8</t>
  </si>
  <si>
    <t>ICU-Extra9</t>
  </si>
  <si>
    <t>PAED-C3</t>
  </si>
  <si>
    <t>PAED-CDU</t>
  </si>
  <si>
    <t>PAED-D2</t>
  </si>
  <si>
    <t>PAED-Extra1</t>
  </si>
  <si>
    <t>PAED-Extra2</t>
  </si>
  <si>
    <t>PAED-Extra3</t>
  </si>
  <si>
    <t>PAED-Extra4</t>
  </si>
  <si>
    <t>PAED-Extra5</t>
  </si>
  <si>
    <t>PAED-Extra6</t>
  </si>
  <si>
    <t>PAED-Extra7</t>
  </si>
  <si>
    <t>PICU-PICU</t>
  </si>
  <si>
    <t>PICU-Extra1</t>
  </si>
  <si>
    <t>PICU-Extra2</t>
  </si>
  <si>
    <t>PICU-Extra3</t>
  </si>
  <si>
    <t>PICU-Extra4</t>
  </si>
  <si>
    <t>Ventilator Supply</t>
  </si>
  <si>
    <t>Duration until next Change in Supply (days)</t>
  </si>
  <si>
    <t>Ventilator Capacity (ventilators)</t>
  </si>
  <si>
    <t xml:space="preserve">  </t>
  </si>
  <si>
    <t>GreenGIMBeds</t>
  </si>
  <si>
    <t>GreenICUBeds</t>
  </si>
  <si>
    <t>(beds)</t>
  </si>
  <si>
    <t>Initial Bed Capacity (before phase 1)</t>
  </si>
  <si>
    <t>GreenPAEDBeds</t>
  </si>
  <si>
    <t>GreenPICUBeds</t>
  </si>
  <si>
    <t>Uncomplicated Stay - Death</t>
  </si>
  <si>
    <t>Uncomplicated Stay - Survived</t>
  </si>
  <si>
    <t>Status</t>
  </si>
  <si>
    <t>Transfer-in (Complicated)</t>
  </si>
  <si>
    <t>Transfer-in (Regular)</t>
  </si>
  <si>
    <t>Transfer-Out Probability</t>
  </si>
  <si>
    <t>Output Requests</t>
  </si>
  <si>
    <t>WardStatistics</t>
  </si>
  <si>
    <t>o2Statistics</t>
  </si>
  <si>
    <t>Bed Capacity and Utilization</t>
  </si>
  <si>
    <t>Ward Capacity and Utilization</t>
  </si>
  <si>
    <t>Oxygen Flow Rate</t>
  </si>
  <si>
    <t>Variable</t>
  </si>
  <si>
    <t>(1 = Yes)</t>
  </si>
  <si>
    <t>BedStatistics</t>
  </si>
  <si>
    <t>Run Control</t>
  </si>
  <si>
    <t>Number of Replications</t>
  </si>
  <si>
    <t>Start Date</t>
  </si>
  <si>
    <t>Replication Length (days)</t>
  </si>
  <si>
    <t>Hours of O2 per day GIM</t>
  </si>
  <si>
    <t>Hours of O2 per day ICU</t>
  </si>
  <si>
    <t>Hours of oxygen per day (for patients on O2)</t>
  </si>
  <si>
    <t>Mortuary Duration</t>
  </si>
  <si>
    <t>Mortuary duration</t>
  </si>
  <si>
    <t>Ward Turnaround Time</t>
  </si>
  <si>
    <t>RedToGreen</t>
  </si>
  <si>
    <t>GreenToRed</t>
  </si>
  <si>
    <t>Max Wait Time for Bed</t>
  </si>
  <si>
    <t>GIM</t>
  </si>
  <si>
    <t>WaitStatistics</t>
  </si>
  <si>
    <t xml:space="preserve">Excess Death due to Waiting </t>
  </si>
  <si>
    <t>Emergency Department Arrivals</t>
  </si>
  <si>
    <t>Emergency Department</t>
  </si>
  <si>
    <t>Mortuary Capacity</t>
  </si>
  <si>
    <t>Interarrival Time Deaths</t>
  </si>
  <si>
    <t>Baseload Mortuary (non-Covid)</t>
  </si>
  <si>
    <t>ICU-IDARRT</t>
  </si>
  <si>
    <t>Ward Name O2</t>
  </si>
  <si>
    <t>Ventilator Capacity and Utilization</t>
  </si>
  <si>
    <t>VentStatistics</t>
  </si>
  <si>
    <t>Mortuary Capacity and Utilization</t>
  </si>
  <si>
    <t>MortStatistics</t>
  </si>
  <si>
    <t>Oxygen Consumption (for patients on O2)</t>
  </si>
  <si>
    <t>(liters/min)</t>
  </si>
  <si>
    <t>Pre-ICU - Phase 1</t>
  </si>
  <si>
    <t>Post-ICU - Phase 1</t>
  </si>
  <si>
    <t>Post-ICU - Phase 2</t>
  </si>
  <si>
    <t>Uncomplicated - Phase 1</t>
  </si>
  <si>
    <t>Uncomplicated - Phase 2</t>
  </si>
  <si>
    <t>Uncomplicated - Phase 3</t>
  </si>
  <si>
    <t>Uncomplicated - Phase 4</t>
  </si>
  <si>
    <t>UNIF(0,2)</t>
  </si>
  <si>
    <t>Pre-ICU - After Phase 1</t>
  </si>
  <si>
    <t>Post-ICU - After Phase 2</t>
  </si>
  <si>
    <t>Uncomplicated - After Phase 3</t>
  </si>
  <si>
    <t>UNIF(15,20)</t>
  </si>
  <si>
    <t>UNIF(1,4)</t>
  </si>
  <si>
    <t>UNIF(1,3)</t>
  </si>
  <si>
    <t>UNIF(2,4)</t>
  </si>
  <si>
    <t>any days remaining</t>
  </si>
  <si>
    <t>all days</t>
  </si>
  <si>
    <t>UNIF(0,3)</t>
  </si>
  <si>
    <t>Proportion requiring O2 GIM</t>
  </si>
  <si>
    <t>Proportion requiring O2 ICU</t>
  </si>
  <si>
    <t xml:space="preserve">Source: Ewen C. </t>
  </si>
  <si>
    <t>Source: Replication length based on Nick M.'s data</t>
  </si>
  <si>
    <r>
      <t xml:space="preserve">Source: </t>
    </r>
    <r>
      <rPr>
        <i/>
        <sz val="11"/>
        <color rgb="FFFF0000"/>
        <rFont val="Calibri"/>
        <family val="2"/>
        <scheme val="minor"/>
      </rPr>
      <t>requires policy input</t>
    </r>
  </si>
  <si>
    <t>Source: Nick PO</t>
  </si>
  <si>
    <t>ARENA MODEL OUTPUT</t>
  </si>
  <si>
    <r>
      <t xml:space="preserve">Indicate for which KPI you would like the Arena model to produce Excel output (to reduce computational power requires, only tick </t>
    </r>
    <r>
      <rPr>
        <b/>
        <i/>
        <sz val="11"/>
        <color theme="1"/>
        <rFont val="Calibri"/>
        <family val="2"/>
        <scheme val="minor"/>
      </rPr>
      <t>one</t>
    </r>
    <r>
      <rPr>
        <i/>
        <sz val="11"/>
        <color theme="1"/>
        <rFont val="Calibri"/>
        <family val="2"/>
        <scheme val="minor"/>
      </rPr>
      <t xml:space="preserve"> box with a '1 ')</t>
    </r>
  </si>
  <si>
    <t>Source: CHEQS ED DASHBOARD, 2019</t>
  </si>
  <si>
    <t>Source: March 2020, CHEQS/Ben W./James H.?</t>
  </si>
  <si>
    <t>Optimistic</t>
  </si>
  <si>
    <t>Worst case</t>
  </si>
  <si>
    <t>GIM non-COVID &amp; Other</t>
  </si>
  <si>
    <t>Pre-Covid</t>
  </si>
  <si>
    <t>Covid</t>
  </si>
  <si>
    <t>Column1</t>
  </si>
  <si>
    <t>Assessment Coivd</t>
  </si>
  <si>
    <t>Covid+ Non ICU</t>
  </si>
  <si>
    <t>Covid+ ICU</t>
  </si>
  <si>
    <t>Source: IfM/Carl v.B, based on period 27/03/2020 - 20/04/2020</t>
  </si>
  <si>
    <t>Patients on O2 at a given time</t>
  </si>
  <si>
    <t>Source: IfM/Carl v.B, based on period 01/04/2020 - 14/04/2020 --&gt; Probability Distribution Fitting</t>
  </si>
  <si>
    <t>Source: Sophie B, updated 07/05/2020</t>
  </si>
  <si>
    <t>Source: Data from IfM/Carl v.B., updated 07/05/2020</t>
  </si>
  <si>
    <t>Baseload determined by:15/03/2020 - 19/04/2020</t>
  </si>
  <si>
    <t>Baseload determined by:01/02/2020 - 15/03/2020</t>
  </si>
  <si>
    <t>Oxygen Scenarios:</t>
  </si>
  <si>
    <t xml:space="preserve">Source: Sophie B., updated 07/05/2020 </t>
  </si>
  <si>
    <t>All Wards</t>
  </si>
  <si>
    <t>Ward</t>
  </si>
  <si>
    <t>Footprint</t>
  </si>
  <si>
    <t>March 2020</t>
  </si>
  <si>
    <t>atc</t>
  </si>
  <si>
    <t>main medical</t>
  </si>
  <si>
    <t>D10</t>
  </si>
  <si>
    <t>MDU</t>
  </si>
  <si>
    <t>main surgery</t>
  </si>
  <si>
    <t>MSEU</t>
  </si>
  <si>
    <t>main medical / rehab</t>
  </si>
  <si>
    <t>C10</t>
  </si>
  <si>
    <t>main oncology</t>
  </si>
  <si>
    <t>neuro</t>
  </si>
  <si>
    <t>neuro / rehab</t>
  </si>
  <si>
    <t>Rosie surgical</t>
  </si>
  <si>
    <t>paeds</t>
  </si>
  <si>
    <t>F3</t>
  </si>
  <si>
    <t>J3</t>
  </si>
  <si>
    <t>L4</t>
  </si>
  <si>
    <t>L5</t>
  </si>
  <si>
    <t>M4</t>
  </si>
  <si>
    <t>M5</t>
  </si>
  <si>
    <t>C4</t>
  </si>
  <si>
    <t>C5</t>
  </si>
  <si>
    <t>C6</t>
  </si>
  <si>
    <t>CL</t>
  </si>
  <si>
    <t>CO</t>
  </si>
  <si>
    <t>D5</t>
  </si>
  <si>
    <t>F4</t>
  </si>
  <si>
    <t>F6</t>
  </si>
  <si>
    <t>G3</t>
  </si>
  <si>
    <t>G4</t>
  </si>
  <si>
    <t>G5</t>
  </si>
  <si>
    <t>G6</t>
  </si>
  <si>
    <t>K3</t>
  </si>
  <si>
    <t>N2</t>
  </si>
  <si>
    <t>N3</t>
  </si>
  <si>
    <t>R2</t>
  </si>
  <si>
    <t>RE</t>
  </si>
  <si>
    <t>D7</t>
  </si>
  <si>
    <t>C9</t>
  </si>
  <si>
    <t>D6</t>
  </si>
  <si>
    <t>D9</t>
  </si>
  <si>
    <t>C7</t>
  </si>
  <si>
    <t>C8</t>
  </si>
  <si>
    <t>D8</t>
  </si>
  <si>
    <t>A4</t>
  </si>
  <si>
    <t>A5</t>
  </si>
  <si>
    <t>J2</t>
  </si>
  <si>
    <t>DA</t>
  </si>
  <si>
    <t>C2</t>
  </si>
  <si>
    <t>C3</t>
  </si>
  <si>
    <t>D2</t>
  </si>
  <si>
    <t>CH</t>
  </si>
  <si>
    <t>Include/exclude for COVID clean GIM</t>
  </si>
  <si>
    <t>INCLUDE</t>
  </si>
  <si>
    <t>EXCLUDE</t>
  </si>
  <si>
    <t>Source: Sophie B., from bedplanning March 2020</t>
  </si>
  <si>
    <t>Green Beds PAEDs</t>
  </si>
  <si>
    <t xml:space="preserve">Green Beds GIM </t>
  </si>
  <si>
    <t>CC Surge</t>
  </si>
  <si>
    <t>CDU, ED for PAEDS</t>
  </si>
  <si>
    <t>CDU;ED Paed</t>
  </si>
  <si>
    <t>Charles Wolfson , not in Sophie's model</t>
  </si>
  <si>
    <t>UNIF(7,9)</t>
  </si>
  <si>
    <t xml:space="preserve">Source: Sophie B. 06/05/2020, average = 8 days </t>
  </si>
  <si>
    <t>Source: Sophie B. 06/05/2020, average = 6 per day</t>
  </si>
  <si>
    <t>EXPO(4)</t>
  </si>
  <si>
    <t>NORM(16.63,4.74)</t>
  </si>
  <si>
    <t>If move to next phase, check if you make use of it</t>
  </si>
  <si>
    <t>GAMM(0.57,23.59)</t>
  </si>
  <si>
    <t>Probability of Transferring out after ICU (as proportion of people surviving ICU)</t>
  </si>
  <si>
    <t>Intensivist</t>
  </si>
  <si>
    <t>Intubation</t>
  </si>
  <si>
    <t>ODP/AP</t>
  </si>
  <si>
    <t>Pre-assessment</t>
  </si>
  <si>
    <t>Pain</t>
  </si>
  <si>
    <t>PDU</t>
  </si>
  <si>
    <t>Weekend Trauma etc</t>
  </si>
  <si>
    <t>OIR</t>
  </si>
  <si>
    <t>Specialty ID</t>
  </si>
  <si>
    <t>Distribution of Surgery</t>
  </si>
  <si>
    <t>Prob ICU</t>
  </si>
  <si>
    <t>Prob Death ICU</t>
  </si>
  <si>
    <t>Prob Death GIM</t>
  </si>
  <si>
    <t>LoS ICU</t>
  </si>
  <si>
    <t>LoS GIM</t>
  </si>
  <si>
    <t>Low</t>
  </si>
  <si>
    <t>High</t>
  </si>
  <si>
    <t>Expression</t>
  </si>
  <si>
    <t>Admin</t>
  </si>
  <si>
    <t>Operat</t>
  </si>
  <si>
    <t>Icu</t>
  </si>
  <si>
    <t>HDU</t>
  </si>
  <si>
    <t>IDA</t>
  </si>
  <si>
    <t>OR</t>
  </si>
  <si>
    <t>Transfer possibilities (in %)</t>
  </si>
  <si>
    <t>Death</t>
  </si>
  <si>
    <t>From</t>
  </si>
  <si>
    <t>To</t>
  </si>
  <si>
    <t>To (LoS location)</t>
  </si>
  <si>
    <t>ELECTIVE SURGERY</t>
  </si>
  <si>
    <t>EMERGENCY SURGERY</t>
  </si>
  <si>
    <t>SUM</t>
  </si>
  <si>
    <t>LoS (in days)</t>
  </si>
  <si>
    <t>Station</t>
  </si>
  <si>
    <t>Index</t>
  </si>
  <si>
    <t>Ventilator</t>
  </si>
  <si>
    <t>COVID-19 ICU requiring ventilator</t>
  </si>
  <si>
    <t>Non-COVID-19 ICU requiring ventilator</t>
  </si>
  <si>
    <t>Weekend</t>
  </si>
  <si>
    <t>Night</t>
  </si>
  <si>
    <t>Start time (24h-notation)</t>
  </si>
  <si>
    <t>End time (24h-notation)</t>
  </si>
  <si>
    <t>Duration</t>
  </si>
  <si>
    <t>Theatres</t>
  </si>
  <si>
    <t>Week</t>
  </si>
  <si>
    <t>Day</t>
  </si>
  <si>
    <t>Between day and night</t>
  </si>
  <si>
    <t>Between night and day</t>
  </si>
  <si>
    <t>Monday</t>
  </si>
  <si>
    <t>Tuesday</t>
  </si>
  <si>
    <t>Wednesday</t>
  </si>
  <si>
    <t>Thursday</t>
  </si>
  <si>
    <t>Friday</t>
  </si>
  <si>
    <t>Saturday</t>
  </si>
  <si>
    <t>Sunday</t>
  </si>
  <si>
    <t>ELECTIVE</t>
  </si>
  <si>
    <t xml:space="preserve">Duration of Surgery </t>
  </si>
  <si>
    <t>(in hours)</t>
  </si>
  <si>
    <t>UNIF(3.33,5)</t>
  </si>
  <si>
    <t>Anaesthesist</t>
  </si>
  <si>
    <t>RN (Theatre Recovery)</t>
  </si>
  <si>
    <t>Scrub Nurse</t>
  </si>
  <si>
    <t>Capacity</t>
  </si>
  <si>
    <t>Capacity (WTE)</t>
  </si>
  <si>
    <t>Source</t>
  </si>
  <si>
    <t>RN (CC) (Incl. Cat A and B)</t>
  </si>
  <si>
    <t>Can work as...?</t>
  </si>
  <si>
    <t>RN(CC)</t>
  </si>
  <si>
    <t>RN(Theatre)</t>
  </si>
  <si>
    <t>Theatre</t>
  </si>
  <si>
    <t>Staff</t>
  </si>
  <si>
    <t>CCP</t>
  </si>
  <si>
    <t>PA</t>
  </si>
  <si>
    <t>Time-out</t>
  </si>
  <si>
    <t>YES</t>
  </si>
  <si>
    <t>IS (4x)</t>
  </si>
  <si>
    <t>Baseload (WTE)</t>
  </si>
  <si>
    <t>Total OR Time per Surgery</t>
  </si>
  <si>
    <t>Recovery Time after Surgery</t>
  </si>
  <si>
    <t>Open during weekend?</t>
  </si>
  <si>
    <t>Open during week?</t>
  </si>
  <si>
    <t>UNIF(0.5,1.5)</t>
  </si>
  <si>
    <t>Nurse-in-Charge</t>
  </si>
  <si>
    <t>Yes</t>
  </si>
  <si>
    <t>In Charge</t>
  </si>
  <si>
    <t>Ratios Beds:1 staff</t>
  </si>
  <si>
    <t>Input for Arena</t>
  </si>
  <si>
    <t>&lt;...&gt;</t>
  </si>
  <si>
    <t>WTE/ICU per patient per day</t>
  </si>
  <si>
    <t>WTE/HDU per patient per day</t>
  </si>
  <si>
    <t>WTE/IDA per patient per day</t>
  </si>
  <si>
    <t>WTE/OIR per patient per day</t>
  </si>
  <si>
    <t>WTE/GIM per patient per day</t>
  </si>
  <si>
    <t>Anaesthetic Trainee</t>
  </si>
  <si>
    <t>Intensivist Junior Doctor</t>
  </si>
  <si>
    <t>RN (General)</t>
  </si>
  <si>
    <t>Capacity in WTE</t>
  </si>
  <si>
    <t>WTE Baseload (week)</t>
  </si>
  <si>
    <t>Other</t>
  </si>
  <si>
    <t>Discharge</t>
  </si>
  <si>
    <t>LoS</t>
  </si>
  <si>
    <t>Scenario 1</t>
  </si>
  <si>
    <t>Scenario 2</t>
  </si>
  <si>
    <t>Scenario 3</t>
  </si>
  <si>
    <t>Scenario 1 - Numbers</t>
  </si>
  <si>
    <t>Scenario 2 - Numbers</t>
  </si>
  <si>
    <t xml:space="preserve"> </t>
  </si>
  <si>
    <t>Scenario 3 - Numbers</t>
  </si>
  <si>
    <t>General Baseload (week)</t>
  </si>
  <si>
    <t>EMERGENCY</t>
  </si>
  <si>
    <t>DISCHARGE</t>
  </si>
  <si>
    <t>DEATH</t>
  </si>
  <si>
    <t>Transfer Probabilities (%)</t>
  </si>
  <si>
    <t>Ratio Theatres: staff : theatre</t>
  </si>
  <si>
    <t>Red Theatre</t>
  </si>
  <si>
    <t>Green Theatre</t>
  </si>
  <si>
    <t>WTE/Theatre per hour (RED)</t>
  </si>
  <si>
    <t>ATC/MAIN/IS THEATRES</t>
  </si>
  <si>
    <t>(in %)</t>
  </si>
  <si>
    <t>WTE/Theatre per Week (elective)</t>
  </si>
  <si>
    <t>28/77 patients died</t>
  </si>
  <si>
    <t xml:space="preserve">445/457 patients adults </t>
  </si>
  <si>
    <t>95/368 patients died</t>
  </si>
  <si>
    <t>Source: LoS based on IfM fitting in June, requires updating with Ben W. Data</t>
  </si>
  <si>
    <t>Source: Ben W. Local CUH Parameters as of 28/06/2020</t>
  </si>
  <si>
    <t>Source: Ben W. CUH report 8</t>
  </si>
  <si>
    <t>99/475 patients (total)</t>
  </si>
  <si>
    <t>Pre-ICU GIM Stay Required</t>
  </si>
  <si>
    <t>28/99 patients</t>
  </si>
  <si>
    <t>11/71 patients</t>
  </si>
  <si>
    <t>GAMM(3.23,0.81)</t>
  </si>
  <si>
    <t>WEIB(18.64,1.02)</t>
  </si>
  <si>
    <t>GAMM(6.8,2)</t>
  </si>
  <si>
    <t>WEIB(10.48,1.03)</t>
  </si>
  <si>
    <t>Paediatric Percentage</t>
  </si>
  <si>
    <t>Night Red Theatre</t>
  </si>
  <si>
    <t>Scenario</t>
  </si>
  <si>
    <t>Scenario - Actual</t>
  </si>
  <si>
    <t xml:space="preserve">Scenario - 1 </t>
  </si>
  <si>
    <t>Scenarios</t>
  </si>
  <si>
    <t>Select Scenario COVID-19</t>
  </si>
  <si>
    <t>Scenario Code</t>
  </si>
  <si>
    <t>Select scenario</t>
  </si>
  <si>
    <t>WTE/Theatre per Week (IS)</t>
  </si>
  <si>
    <t>Move Staff Triggers CC</t>
  </si>
  <si>
    <t>Trigger to move staff to CC</t>
  </si>
  <si>
    <t>Trigger to move staff to OR</t>
  </si>
  <si>
    <t>Independent Sector</t>
  </si>
  <si>
    <t>(n. Theatres)</t>
  </si>
  <si>
    <t>Maximum number of IS theatres</t>
  </si>
  <si>
    <t>Night (until midnight)</t>
  </si>
  <si>
    <t>Night (from midnight)</t>
  </si>
  <si>
    <t>Theatres (IS)</t>
  </si>
  <si>
    <t>Theatres (Elective)</t>
  </si>
  <si>
    <t>Between Night and Midnight</t>
  </si>
  <si>
    <t>Between Midnight and night</t>
  </si>
  <si>
    <t>WTE/Night Theatre per hour</t>
  </si>
  <si>
    <t>must be Monday</t>
  </si>
  <si>
    <t>Select Resource Strategy</t>
  </si>
  <si>
    <t>Scenario - Normal</t>
  </si>
  <si>
    <t>Scenario - Proactive Cancellation</t>
  </si>
  <si>
    <t>Scenario - Reactive Cancellation</t>
  </si>
  <si>
    <t>Scenario - Ring-fencing</t>
  </si>
  <si>
    <t>Scenario Parameters</t>
  </si>
  <si>
    <t>Scenario 1 - Proactive Cancellation</t>
  </si>
  <si>
    <t>Scenario 2 - Reactive Cancellation</t>
  </si>
  <si>
    <t>Scenario 3 - Ring-fencing</t>
  </si>
  <si>
    <t>n.a.</t>
  </si>
  <si>
    <t xml:space="preserve">n.a. </t>
  </si>
  <si>
    <t>N. Theatres Ring-fenced (ELECTIVE)</t>
  </si>
  <si>
    <t>N. Theatres Ring-fenced (IS)</t>
  </si>
  <si>
    <t>Trigger point peak start (daily admissions)</t>
  </si>
  <si>
    <t>Parameter</t>
  </si>
  <si>
    <t>(n.a.)</t>
  </si>
  <si>
    <t>Sophie/Gareth</t>
  </si>
  <si>
    <t>Maximum CC Staff Utilization</t>
  </si>
  <si>
    <t>Elective Theatres Open</t>
  </si>
  <si>
    <t>ElecStatistics</t>
  </si>
  <si>
    <t>ICU-JVF-NCCU</t>
  </si>
  <si>
    <t>ICU-Surge</t>
  </si>
  <si>
    <t>ICU-Extra10</t>
  </si>
  <si>
    <t>ICU-Extra11</t>
  </si>
  <si>
    <t>KPI</t>
  </si>
  <si>
    <t>KPIStatistics</t>
  </si>
  <si>
    <t xml:space="preserve">Duration of Reoovery </t>
  </si>
  <si>
    <t xml:space="preserve">Duration of Recovery </t>
  </si>
  <si>
    <t>Source: Mike Tapp Dataset on Critical Care Records 2019, combined with Theatre Flag Event</t>
  </si>
  <si>
    <t>Baseload (patients; non-surgical, non-COVID-19)</t>
  </si>
  <si>
    <t>Peak Date COVID-19</t>
  </si>
  <si>
    <t>Scenario - Base Case</t>
  </si>
  <si>
    <t>Scenario - Worst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</si>
</sst>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%"/>
    <numFmt numFmtId="165" formatCode="0.0"/>
    <numFmt numFmtId="166" formatCode="[$-F800]dddd\,\ mmmm\ dd\,\ yyyy"/>
    <numFmt numFmtId="167" formatCode="0.0000"/>
    <numFmt numFmtId="168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61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0" fontId="18" fillId="6" borderId="0" applyNumberFormat="0" applyBorder="0" applyAlignment="0" applyProtection="0"/>
  </cellStyleXfs>
  <cellXfs count="161">
    <xf numFmtId="0" fontId="0" fillId="0" borderId="0" xfId="0"/>
    <xf numFmtId="0" fontId="2" fillId="0" borderId="0" xfId="0" applyFont="1"/>
    <xf numFmtId="15" fontId="2" fillId="0" borderId="0" xfId="0" applyNumberFormat="1" applyFont="1"/>
    <xf numFmtId="0" fontId="2" fillId="0" borderId="0" xfId="0" applyFont="1" applyAlignment="1">
      <alignment vertical="top"/>
    </xf>
    <xf numFmtId="164" fontId="0" fillId="0" borderId="0" xfId="1" applyNumberFormat="1" applyFont="1"/>
    <xf numFmtId="164" fontId="0" fillId="0" borderId="0" xfId="0" applyNumberFormat="1"/>
    <xf numFmtId="0" fontId="3" fillId="0" borderId="0" xfId="0" applyFont="1"/>
    <xf numFmtId="0" fontId="6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Font="1" applyBorder="1"/>
    <xf numFmtId="0" fontId="3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7" fillId="0" borderId="1" xfId="0" applyFont="1" applyBorder="1"/>
    <xf numFmtId="0" fontId="7" fillId="0" borderId="0" xfId="0" applyFont="1"/>
    <xf numFmtId="0" fontId="7" fillId="0" borderId="0" xfId="0" applyFont="1" applyAlignment="1">
      <alignment horizontal="right"/>
    </xf>
    <xf numFmtId="0" fontId="0" fillId="0" borderId="1" xfId="0" applyFill="1" applyBorder="1"/>
    <xf numFmtId="0" fontId="0" fillId="2" borderId="1" xfId="0" applyFill="1" applyBorder="1"/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/>
    <xf numFmtId="0" fontId="0" fillId="2" borderId="3" xfId="0" applyFill="1" applyBorder="1"/>
    <xf numFmtId="0" fontId="7" fillId="2" borderId="1" xfId="0" applyFont="1" applyFill="1" applyBorder="1"/>
    <xf numFmtId="0" fontId="7" fillId="0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5" xfId="0" applyFont="1" applyFill="1" applyBorder="1"/>
    <xf numFmtId="0" fontId="6" fillId="0" borderId="1" xfId="0" applyFont="1" applyFill="1" applyBorder="1"/>
    <xf numFmtId="2" fontId="2" fillId="0" borderId="1" xfId="1" applyNumberFormat="1" applyFont="1" applyBorder="1"/>
    <xf numFmtId="164" fontId="0" fillId="2" borderId="1" xfId="1" applyNumberFormat="1" applyFont="1" applyFill="1" applyBorder="1"/>
    <xf numFmtId="0" fontId="0" fillId="0" borderId="6" xfId="0" applyBorder="1"/>
    <xf numFmtId="0" fontId="0" fillId="0" borderId="7" xfId="0" applyBorder="1"/>
    <xf numFmtId="0" fontId="2" fillId="0" borderId="8" xfId="0" applyFont="1" applyBorder="1"/>
    <xf numFmtId="0" fontId="2" fillId="0" borderId="9" xfId="0" applyFont="1" applyBorder="1" applyAlignment="1">
      <alignment vertical="top"/>
    </xf>
    <xf numFmtId="0" fontId="0" fillId="0" borderId="10" xfId="0" applyBorder="1"/>
    <xf numFmtId="0" fontId="0" fillId="0" borderId="11" xfId="0" applyBorder="1"/>
    <xf numFmtId="165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right"/>
    </xf>
    <xf numFmtId="0" fontId="2" fillId="0" borderId="0" xfId="0" applyFont="1" applyFill="1" applyBorder="1"/>
    <xf numFmtId="0" fontId="6" fillId="0" borderId="1" xfId="0" applyFont="1" applyBorder="1"/>
    <xf numFmtId="1" fontId="6" fillId="2" borderId="1" xfId="0" applyNumberFormat="1" applyFont="1" applyFill="1" applyBorder="1"/>
    <xf numFmtId="0" fontId="10" fillId="0" borderId="1" xfId="0" applyFont="1" applyBorder="1"/>
    <xf numFmtId="0" fontId="11" fillId="0" borderId="1" xfId="0" applyFont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10" fontId="0" fillId="2" borderId="1" xfId="1" applyNumberFormat="1" applyFont="1" applyFill="1" applyBorder="1"/>
    <xf numFmtId="167" fontId="2" fillId="0" borderId="1" xfId="1" applyNumberFormat="1" applyFont="1" applyBorder="1"/>
    <xf numFmtId="0" fontId="0" fillId="0" borderId="0" xfId="0" applyFont="1"/>
    <xf numFmtId="0" fontId="6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right"/>
    </xf>
    <xf numFmtId="0" fontId="0" fillId="2" borderId="1" xfId="0" applyFont="1" applyFill="1" applyBorder="1" applyAlignment="1">
      <alignment horizontal="right"/>
    </xf>
    <xf numFmtId="0" fontId="12" fillId="0" borderId="0" xfId="0" applyFont="1"/>
    <xf numFmtId="1" fontId="7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11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1" fontId="6" fillId="0" borderId="0" xfId="0" applyNumberFormat="1" applyFont="1" applyFill="1" applyBorder="1" applyAlignment="1">
      <alignment horizontal="right"/>
    </xf>
    <xf numFmtId="1" fontId="6" fillId="0" borderId="0" xfId="0" applyNumberFormat="1" applyFont="1" applyFill="1" applyBorder="1"/>
    <xf numFmtId="1" fontId="7" fillId="0" borderId="0" xfId="0" applyNumberFormat="1" applyFont="1" applyFill="1" applyBorder="1"/>
    <xf numFmtId="0" fontId="6" fillId="0" borderId="1" xfId="0" applyFont="1" applyFill="1" applyBorder="1" applyAlignment="1">
      <alignment horizontal="left"/>
    </xf>
    <xf numFmtId="165" fontId="6" fillId="2" borderId="1" xfId="0" applyNumberFormat="1" applyFont="1" applyFill="1" applyBorder="1"/>
    <xf numFmtId="165" fontId="6" fillId="2" borderId="1" xfId="0" applyNumberFormat="1" applyFont="1" applyFill="1" applyBorder="1" applyAlignment="1">
      <alignment horizontal="right"/>
    </xf>
    <xf numFmtId="0" fontId="0" fillId="0" borderId="0" xfId="0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left" vertical="top"/>
    </xf>
    <xf numFmtId="0" fontId="0" fillId="0" borderId="0" xfId="0" applyFill="1"/>
    <xf numFmtId="0" fontId="0" fillId="0" borderId="0" xfId="0" applyBorder="1"/>
    <xf numFmtId="0" fontId="13" fillId="0" borderId="0" xfId="0" applyFont="1"/>
    <xf numFmtId="0" fontId="11" fillId="0" borderId="0" xfId="0" applyFont="1" applyBorder="1" applyAlignment="1">
      <alignment wrapText="1"/>
    </xf>
    <xf numFmtId="14" fontId="0" fillId="0" borderId="0" xfId="0" applyNumberFormat="1"/>
    <xf numFmtId="2" fontId="0" fillId="0" borderId="0" xfId="0" applyNumberFormat="1"/>
    <xf numFmtId="0" fontId="7" fillId="0" borderId="1" xfId="0" applyFont="1" applyBorder="1" applyAlignment="1">
      <alignment horizontal="center"/>
    </xf>
    <xf numFmtId="0" fontId="7" fillId="0" borderId="1" xfId="0" applyFont="1" applyFill="1" applyBorder="1"/>
    <xf numFmtId="0" fontId="6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2" fontId="0" fillId="0" borderId="1" xfId="0" applyNumberFormat="1" applyBorder="1"/>
    <xf numFmtId="9" fontId="0" fillId="2" borderId="1" xfId="0" applyNumberFormat="1" applyFill="1" applyBorder="1"/>
    <xf numFmtId="9" fontId="0" fillId="0" borderId="1" xfId="0" applyNumberFormat="1" applyBorder="1"/>
    <xf numFmtId="0" fontId="2" fillId="0" borderId="1" xfId="0" applyFont="1" applyFill="1" applyBorder="1"/>
    <xf numFmtId="0" fontId="0" fillId="0" borderId="0" xfId="0" applyNumberFormat="1" applyFill="1" applyBorder="1"/>
    <xf numFmtId="2" fontId="0" fillId="2" borderId="1" xfId="1" applyNumberFormat="1" applyFont="1" applyFill="1" applyBorder="1"/>
    <xf numFmtId="1" fontId="6" fillId="2" borderId="1" xfId="1" applyNumberFormat="1" applyFont="1" applyFill="1" applyBorder="1" applyAlignment="1">
      <alignment horizontal="right"/>
    </xf>
    <xf numFmtId="1" fontId="7" fillId="2" borderId="1" xfId="1" applyNumberFormat="1" applyFont="1" applyFill="1" applyBorder="1" applyAlignment="1">
      <alignment horizontal="right"/>
    </xf>
    <xf numFmtId="2" fontId="0" fillId="0" borderId="0" xfId="1" applyNumberFormat="1" applyFont="1" applyFill="1" applyBorder="1"/>
    <xf numFmtId="0" fontId="0" fillId="0" borderId="1" xfId="0" applyNumberFormat="1" applyFont="1" applyFill="1" applyBorder="1"/>
    <xf numFmtId="0" fontId="0" fillId="0" borderId="1" xfId="0" applyFont="1" applyFill="1" applyBorder="1"/>
    <xf numFmtId="0" fontId="0" fillId="4" borderId="0" xfId="0" applyFill="1"/>
    <xf numFmtId="0" fontId="0" fillId="5" borderId="0" xfId="0" applyFill="1"/>
    <xf numFmtId="0" fontId="3" fillId="0" borderId="1" xfId="0" applyFont="1" applyBorder="1"/>
    <xf numFmtId="0" fontId="0" fillId="0" borderId="1" xfId="0" applyNumberFormat="1" applyBorder="1"/>
    <xf numFmtId="2" fontId="2" fillId="0" borderId="1" xfId="0" applyNumberFormat="1" applyFont="1" applyBorder="1"/>
    <xf numFmtId="2" fontId="2" fillId="0" borderId="1" xfId="0" applyNumberFormat="1" applyFont="1" applyFill="1" applyBorder="1"/>
    <xf numFmtId="2" fontId="2" fillId="0" borderId="5" xfId="0" applyNumberFormat="1" applyFont="1" applyFill="1" applyBorder="1"/>
    <xf numFmtId="0" fontId="2" fillId="0" borderId="5" xfId="0" applyFont="1" applyBorder="1"/>
    <xf numFmtId="2" fontId="2" fillId="0" borderId="11" xfId="0" applyNumberFormat="1" applyFont="1" applyBorder="1"/>
    <xf numFmtId="2" fontId="0" fillId="0" borderId="3" xfId="0" applyNumberFormat="1" applyBorder="1"/>
    <xf numFmtId="0" fontId="2" fillId="0" borderId="9" xfId="0" applyFont="1" applyBorder="1"/>
    <xf numFmtId="0" fontId="2" fillId="0" borderId="11" xfId="0" applyFont="1" applyBorder="1"/>
    <xf numFmtId="0" fontId="2" fillId="0" borderId="12" xfId="0" applyFont="1" applyFill="1" applyBorder="1"/>
    <xf numFmtId="2" fontId="0" fillId="2" borderId="1" xfId="0" applyNumberFormat="1" applyFill="1" applyBorder="1"/>
    <xf numFmtId="0" fontId="6" fillId="2" borderId="2" xfId="0" applyFont="1" applyFill="1" applyBorder="1"/>
    <xf numFmtId="0" fontId="0" fillId="2" borderId="1" xfId="0" applyFont="1" applyFill="1" applyBorder="1"/>
    <xf numFmtId="9" fontId="0" fillId="2" borderId="3" xfId="0" applyNumberFormat="1" applyFont="1" applyFill="1" applyBorder="1"/>
    <xf numFmtId="0" fontId="0" fillId="2" borderId="2" xfId="0" applyFont="1" applyFill="1" applyBorder="1"/>
    <xf numFmtId="168" fontId="0" fillId="0" borderId="1" xfId="0" applyNumberFormat="1" applyBorder="1"/>
    <xf numFmtId="1" fontId="0" fillId="2" borderId="1" xfId="0" applyNumberFormat="1" applyFill="1" applyBorder="1"/>
    <xf numFmtId="9" fontId="0" fillId="0" borderId="0" xfId="0" applyNumberFormat="1" applyFont="1" applyFill="1" applyBorder="1"/>
    <xf numFmtId="0" fontId="15" fillId="0" borderId="0" xfId="0" applyFont="1" applyFill="1" applyBorder="1"/>
    <xf numFmtId="0" fontId="0" fillId="0" borderId="0" xfId="0" applyFont="1" applyFill="1" applyBorder="1"/>
    <xf numFmtId="0" fontId="3" fillId="0" borderId="0" xfId="0" applyFont="1" applyFill="1" applyBorder="1"/>
    <xf numFmtId="0" fontId="16" fillId="0" borderId="0" xfId="0" applyFont="1" applyBorder="1" applyAlignment="1">
      <alignment horizontal="center"/>
    </xf>
    <xf numFmtId="166" fontId="6" fillId="2" borderId="1" xfId="0" quotePrefix="1" applyNumberFormat="1" applyFont="1" applyFill="1" applyBorder="1" applyAlignment="1">
      <alignment horizontal="right"/>
    </xf>
    <xf numFmtId="2" fontId="0" fillId="0" borderId="1" xfId="0" applyNumberFormat="1" applyFill="1" applyBorder="1"/>
    <xf numFmtId="0" fontId="17" fillId="0" borderId="1" xfId="0" applyFont="1" applyBorder="1"/>
    <xf numFmtId="0" fontId="6" fillId="0" borderId="0" xfId="0" applyFont="1" applyFill="1"/>
    <xf numFmtId="0" fontId="5" fillId="0" borderId="0" xfId="0" applyFont="1" applyFill="1" applyAlignment="1"/>
    <xf numFmtId="0" fontId="0" fillId="0" borderId="0" xfId="0" applyFont="1" applyAlignment="1"/>
    <xf numFmtId="0" fontId="0" fillId="0" borderId="0" xfId="0" applyFont="1" applyFill="1" applyAlignment="1"/>
    <xf numFmtId="0" fontId="0" fillId="0" borderId="0" xfId="0" applyFont="1" applyFill="1"/>
    <xf numFmtId="165" fontId="6" fillId="0" borderId="0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6" fillId="0" borderId="0" xfId="2" applyNumberFormat="1" applyFont="1" applyFill="1"/>
    <xf numFmtId="0" fontId="0" fillId="0" borderId="0" xfId="0" applyNumberFormat="1" applyFont="1"/>
    <xf numFmtId="0" fontId="0" fillId="0" borderId="0" xfId="2" applyNumberFormat="1" applyFont="1" applyFill="1"/>
    <xf numFmtId="168" fontId="0" fillId="0" borderId="0" xfId="0" applyNumberFormat="1" applyFill="1" applyBorder="1"/>
    <xf numFmtId="2" fontId="0" fillId="0" borderId="1" xfId="1" applyNumberFormat="1" applyFont="1" applyFill="1" applyBorder="1"/>
    <xf numFmtId="2" fontId="2" fillId="0" borderId="1" xfId="1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2" fontId="1" fillId="0" borderId="1" xfId="1" applyNumberFormat="1" applyFont="1" applyFill="1" applyBorder="1"/>
    <xf numFmtId="2" fontId="0" fillId="2" borderId="1" xfId="0" applyNumberFormat="1" applyFill="1" applyBorder="1" applyAlignment="1">
      <alignment horizontal="left"/>
    </xf>
    <xf numFmtId="2" fontId="0" fillId="3" borderId="1" xfId="0" applyNumberFormat="1" applyFill="1" applyBorder="1"/>
    <xf numFmtId="165" fontId="7" fillId="2" borderId="1" xfId="0" applyNumberFormat="1" applyFont="1" applyFill="1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3" fillId="0" borderId="1" xfId="0" applyFont="1" applyFill="1" applyBorder="1"/>
    <xf numFmtId="168" fontId="18" fillId="6" borderId="1" xfId="4" applyNumberFormat="1" applyBorder="1"/>
    <xf numFmtId="0" fontId="16" fillId="0" borderId="0" xfId="0" applyFont="1" applyBorder="1" applyAlignment="1">
      <alignment horizontal="center"/>
    </xf>
    <xf numFmtId="1" fontId="0" fillId="2" borderId="1" xfId="0" applyNumberFormat="1" applyFill="1" applyBorder="1" applyAlignment="1">
      <alignment horizontal="right"/>
    </xf>
    <xf numFmtId="0" fontId="2" fillId="0" borderId="2" xfId="0" applyFont="1" applyBorder="1"/>
    <xf numFmtId="2" fontId="6" fillId="0" borderId="14" xfId="0" applyNumberFormat="1" applyFont="1" applyFill="1" applyBorder="1" applyAlignment="1">
      <alignment horizontal="left"/>
    </xf>
    <xf numFmtId="0" fontId="16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2" fontId="3" fillId="0" borderId="13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</cellXfs>
  <cellStyles count="5">
    <cellStyle name="Comma" xfId="2" builtinId="3"/>
    <cellStyle name="Good" xfId="4" builtinId="26"/>
    <cellStyle name="Normal" xfId="0" builtinId="0"/>
    <cellStyle name="Normal 2" xfId="3" xr:uid="{5819C000-62B2-43C4-AF5E-C90A67EA2DE8}"/>
    <cellStyle name="Percent" xfId="1" builtinId="5"/>
  </cellStyles>
  <dxfs count="6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color auto="1"/>
      </font>
      <fill>
        <patternFill patternType="none">
          <fgColor indexed="64"/>
          <bgColor indexed="65"/>
        </patternFill>
      </fill>
    </dxf>
    <dxf>
      <font>
        <color auto="1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</font>
      <numFmt numFmtId="0" formatCode="General"/>
    </dxf>
    <dxf>
      <font>
        <b val="0"/>
      </font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Probability Distribution Hourly Arrivals Covid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'Arrival Schedule'!$AB$2</c:f>
              <c:strCache>
                <c:ptCount val="1"/>
                <c:pt idx="0">
                  <c:v>Percentage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'Arrival Schedule'!$AA$3:$AA$26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</c:numCache>
            </c:numRef>
          </c:cat>
          <c:val>
            <c:numRef>
              <c:f>'Arrival Schedule'!$AB$3:$AB$26</c:f>
              <c:numCache>
                <c:formatCode>0.0%</c:formatCode>
                <c:ptCount val="24"/>
                <c:pt idx="0">
                  <c:v>6.2E-2</c:v>
                </c:pt>
                <c:pt idx="1">
                  <c:v>4.8000000000000001E-2</c:v>
                </c:pt>
                <c:pt idx="2">
                  <c:v>2.1000000000000005E-2</c:v>
                </c:pt>
                <c:pt idx="3">
                  <c:v>1.3999999999999985E-2</c:v>
                </c:pt>
                <c:pt idx="4">
                  <c:v>1.4000000000000012E-2</c:v>
                </c:pt>
                <c:pt idx="5">
                  <c:v>2.7999999999999997E-2</c:v>
                </c:pt>
                <c:pt idx="6">
                  <c:v>2.0999999999999991E-2</c:v>
                </c:pt>
                <c:pt idx="7">
                  <c:v>2.0999999999999991E-2</c:v>
                </c:pt>
                <c:pt idx="8">
                  <c:v>7.000000000000034E-3</c:v>
                </c:pt>
                <c:pt idx="9">
                  <c:v>3.4000000000000002E-2</c:v>
                </c:pt>
                <c:pt idx="10">
                  <c:v>2.7999999999999969E-2</c:v>
                </c:pt>
                <c:pt idx="11">
                  <c:v>6.2E-2</c:v>
                </c:pt>
                <c:pt idx="12">
                  <c:v>4.1000000000000036E-2</c:v>
                </c:pt>
                <c:pt idx="13">
                  <c:v>5.4999999999999993E-2</c:v>
                </c:pt>
                <c:pt idx="14">
                  <c:v>5.4999999999999993E-2</c:v>
                </c:pt>
                <c:pt idx="15">
                  <c:v>8.9999999999999969E-2</c:v>
                </c:pt>
                <c:pt idx="16">
                  <c:v>5.4999999999999938E-2</c:v>
                </c:pt>
                <c:pt idx="17">
                  <c:v>7.6000000000000068E-2</c:v>
                </c:pt>
                <c:pt idx="18">
                  <c:v>4.8000000000000043E-2</c:v>
                </c:pt>
                <c:pt idx="19">
                  <c:v>4.0999999999999925E-2</c:v>
                </c:pt>
                <c:pt idx="20">
                  <c:v>4.8000000000000154E-2</c:v>
                </c:pt>
                <c:pt idx="21">
                  <c:v>2.7999999999999914E-2</c:v>
                </c:pt>
                <c:pt idx="22">
                  <c:v>5.5000000000000049E-2</c:v>
                </c:pt>
                <c:pt idx="23">
                  <c:v>4.7999999999999932E-2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90-4BBC-96BA-FB66C3DEA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06975"/>
        <c:axId val="15644895"/>
      </c:barChart>
      <c:lineChart>
        <c:grouping val="standard"/>
        <c:varyColors val="0"/>
        <c:ser>
          <c:idx val="1"/>
          <c:order val="1"/>
          <c:tx>
            <c:strRef>
              <c:f>'Arrival Schedule'!$AC$2</c:f>
              <c:strCache>
                <c:ptCount val="1"/>
                <c:pt idx="0">
                  <c:v>Cumulative Percentage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'Arrival Schedule'!$AC$3:$AC$26</c:f>
              <c:numCache>
                <c:formatCode>0.00</c:formatCode>
                <c:ptCount val="24"/>
                <c:pt idx="0">
                  <c:v>6.2E-2</c:v>
                </c:pt>
                <c:pt idx="1">
                  <c:v>0.11</c:v>
                </c:pt>
                <c:pt idx="2">
                  <c:v>0.13100000000000001</c:v>
                </c:pt>
                <c:pt idx="3">
                  <c:v>0.14499999999999999</c:v>
                </c:pt>
                <c:pt idx="4">
                  <c:v>0.159</c:v>
                </c:pt>
                <c:pt idx="5">
                  <c:v>0.187</c:v>
                </c:pt>
                <c:pt idx="6">
                  <c:v>0.20799999999999999</c:v>
                </c:pt>
                <c:pt idx="7">
                  <c:v>0.22899999999999998</c:v>
                </c:pt>
                <c:pt idx="8">
                  <c:v>0.23600000000000002</c:v>
                </c:pt>
                <c:pt idx="9">
                  <c:v>0.27</c:v>
                </c:pt>
                <c:pt idx="10">
                  <c:v>0.29799999999999999</c:v>
                </c:pt>
                <c:pt idx="11">
                  <c:v>0.36</c:v>
                </c:pt>
                <c:pt idx="12">
                  <c:v>0.40100000000000002</c:v>
                </c:pt>
                <c:pt idx="13">
                  <c:v>0.45600000000000002</c:v>
                </c:pt>
                <c:pt idx="14">
                  <c:v>0.51100000000000001</c:v>
                </c:pt>
                <c:pt idx="15">
                  <c:v>0.60099999999999998</c:v>
                </c:pt>
                <c:pt idx="16">
                  <c:v>0.65599999999999992</c:v>
                </c:pt>
                <c:pt idx="17">
                  <c:v>0.73199999999999998</c:v>
                </c:pt>
                <c:pt idx="18">
                  <c:v>0.78</c:v>
                </c:pt>
                <c:pt idx="19">
                  <c:v>0.82099999999999995</c:v>
                </c:pt>
                <c:pt idx="20">
                  <c:v>0.86900000000000011</c:v>
                </c:pt>
                <c:pt idx="21">
                  <c:v>0.89700000000000002</c:v>
                </c:pt>
                <c:pt idx="22">
                  <c:v>0.95200000000000007</c:v>
                </c:pt>
                <c:pt idx="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A90-4BBC-96BA-FB66C3DEAA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37743"/>
        <c:axId val="15645727"/>
      </c:lineChart>
      <c:catAx>
        <c:axId val="9406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44895"/>
        <c:crosses val="autoZero"/>
        <c:auto val="1"/>
        <c:lblAlgn val="ctr"/>
        <c:lblOffset val="100"/>
        <c:noMultiLvlLbl val="0"/>
      </c:catAx>
      <c:valAx>
        <c:axId val="15644895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6975"/>
        <c:crosses val="autoZero"/>
        <c:crossBetween val="between"/>
        <c:majorUnit val="2.0000000000000004E-2"/>
      </c:valAx>
      <c:valAx>
        <c:axId val="15645727"/>
        <c:scaling>
          <c:orientation val="minMax"/>
          <c:max val="1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37743"/>
        <c:crosses val="max"/>
        <c:crossBetween val="between"/>
        <c:majorUnit val="0.2"/>
      </c:valAx>
      <c:catAx>
        <c:axId val="17037743"/>
        <c:scaling>
          <c:orientation val="minMax"/>
        </c:scaling>
        <c:delete val="1"/>
        <c:axPos val="b"/>
        <c:majorTickMark val="out"/>
        <c:minorTickMark val="none"/>
        <c:tickLblPos val="nextTo"/>
        <c:crossAx val="1564572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Probability Distribution Hourly Arrivals 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'Arrival Schedule'!$AB$2</c:f>
              <c:strCache>
                <c:ptCount val="1"/>
                <c:pt idx="0">
                  <c:v>Percentage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'Arrival Schedule'!$AA$3:$AA$26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</c:numCache>
            </c:numRef>
          </c:cat>
          <c:val>
            <c:numRef>
              <c:f>'Arrival Schedule'!$AB$3:$AB$26</c:f>
              <c:numCache>
                <c:formatCode>0.0%</c:formatCode>
                <c:ptCount val="24"/>
                <c:pt idx="0">
                  <c:v>6.2E-2</c:v>
                </c:pt>
                <c:pt idx="1">
                  <c:v>4.8000000000000001E-2</c:v>
                </c:pt>
                <c:pt idx="2">
                  <c:v>2.1000000000000005E-2</c:v>
                </c:pt>
                <c:pt idx="3">
                  <c:v>1.3999999999999985E-2</c:v>
                </c:pt>
                <c:pt idx="4">
                  <c:v>1.4000000000000012E-2</c:v>
                </c:pt>
                <c:pt idx="5">
                  <c:v>2.7999999999999997E-2</c:v>
                </c:pt>
                <c:pt idx="6">
                  <c:v>2.0999999999999991E-2</c:v>
                </c:pt>
                <c:pt idx="7">
                  <c:v>2.0999999999999991E-2</c:v>
                </c:pt>
                <c:pt idx="8">
                  <c:v>7.000000000000034E-3</c:v>
                </c:pt>
                <c:pt idx="9">
                  <c:v>3.4000000000000002E-2</c:v>
                </c:pt>
                <c:pt idx="10">
                  <c:v>2.7999999999999969E-2</c:v>
                </c:pt>
                <c:pt idx="11">
                  <c:v>6.2E-2</c:v>
                </c:pt>
                <c:pt idx="12">
                  <c:v>4.1000000000000036E-2</c:v>
                </c:pt>
                <c:pt idx="13">
                  <c:v>5.4999999999999993E-2</c:v>
                </c:pt>
                <c:pt idx="14">
                  <c:v>5.4999999999999993E-2</c:v>
                </c:pt>
                <c:pt idx="15">
                  <c:v>8.9999999999999969E-2</c:v>
                </c:pt>
                <c:pt idx="16">
                  <c:v>5.4999999999999938E-2</c:v>
                </c:pt>
                <c:pt idx="17">
                  <c:v>7.6000000000000068E-2</c:v>
                </c:pt>
                <c:pt idx="18">
                  <c:v>4.8000000000000043E-2</c:v>
                </c:pt>
                <c:pt idx="19">
                  <c:v>4.0999999999999925E-2</c:v>
                </c:pt>
                <c:pt idx="20">
                  <c:v>4.8000000000000154E-2</c:v>
                </c:pt>
                <c:pt idx="21">
                  <c:v>2.7999999999999914E-2</c:v>
                </c:pt>
                <c:pt idx="22">
                  <c:v>5.5000000000000049E-2</c:v>
                </c:pt>
                <c:pt idx="23">
                  <c:v>4.7999999999999932E-2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A0-488A-BC7A-6AB720634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06975"/>
        <c:axId val="15644895"/>
      </c:barChart>
      <c:lineChart>
        <c:grouping val="standard"/>
        <c:varyColors val="0"/>
        <c:ser>
          <c:idx val="1"/>
          <c:order val="1"/>
          <c:tx>
            <c:strRef>
              <c:f>'Arrival Schedule'!$AC$2</c:f>
              <c:strCache>
                <c:ptCount val="1"/>
                <c:pt idx="0">
                  <c:v>Cumulative Percentage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'Arrival Schedule'!$AC$3:$AC$26</c:f>
              <c:numCache>
                <c:formatCode>0.00</c:formatCode>
                <c:ptCount val="24"/>
                <c:pt idx="0">
                  <c:v>6.2E-2</c:v>
                </c:pt>
                <c:pt idx="1">
                  <c:v>0.11</c:v>
                </c:pt>
                <c:pt idx="2">
                  <c:v>0.13100000000000001</c:v>
                </c:pt>
                <c:pt idx="3">
                  <c:v>0.14499999999999999</c:v>
                </c:pt>
                <c:pt idx="4">
                  <c:v>0.159</c:v>
                </c:pt>
                <c:pt idx="5">
                  <c:v>0.187</c:v>
                </c:pt>
                <c:pt idx="6">
                  <c:v>0.20799999999999999</c:v>
                </c:pt>
                <c:pt idx="7">
                  <c:v>0.22899999999999998</c:v>
                </c:pt>
                <c:pt idx="8">
                  <c:v>0.23600000000000002</c:v>
                </c:pt>
                <c:pt idx="9">
                  <c:v>0.27</c:v>
                </c:pt>
                <c:pt idx="10">
                  <c:v>0.29799999999999999</c:v>
                </c:pt>
                <c:pt idx="11">
                  <c:v>0.36</c:v>
                </c:pt>
                <c:pt idx="12">
                  <c:v>0.40100000000000002</c:v>
                </c:pt>
                <c:pt idx="13">
                  <c:v>0.45600000000000002</c:v>
                </c:pt>
                <c:pt idx="14">
                  <c:v>0.51100000000000001</c:v>
                </c:pt>
                <c:pt idx="15">
                  <c:v>0.60099999999999998</c:v>
                </c:pt>
                <c:pt idx="16">
                  <c:v>0.65599999999999992</c:v>
                </c:pt>
                <c:pt idx="17">
                  <c:v>0.73199999999999998</c:v>
                </c:pt>
                <c:pt idx="18">
                  <c:v>0.78</c:v>
                </c:pt>
                <c:pt idx="19">
                  <c:v>0.82099999999999995</c:v>
                </c:pt>
                <c:pt idx="20">
                  <c:v>0.86900000000000011</c:v>
                </c:pt>
                <c:pt idx="21">
                  <c:v>0.89700000000000002</c:v>
                </c:pt>
                <c:pt idx="22">
                  <c:v>0.95200000000000007</c:v>
                </c:pt>
                <c:pt idx="2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5A0-488A-BC7A-6AB7206348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37743"/>
        <c:axId val="15645727"/>
      </c:lineChart>
      <c:catAx>
        <c:axId val="9406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44895"/>
        <c:crosses val="autoZero"/>
        <c:auto val="1"/>
        <c:lblAlgn val="ctr"/>
        <c:lblOffset val="100"/>
        <c:noMultiLvlLbl val="0"/>
      </c:catAx>
      <c:valAx>
        <c:axId val="15644895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06975"/>
        <c:crosses val="autoZero"/>
        <c:crossBetween val="between"/>
        <c:majorUnit val="2.0000000000000004E-2"/>
      </c:valAx>
      <c:valAx>
        <c:axId val="15645727"/>
        <c:scaling>
          <c:orientation val="minMax"/>
          <c:max val="1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37743"/>
        <c:crosses val="max"/>
        <c:crossBetween val="between"/>
        <c:majorUnit val="0.2"/>
      </c:valAx>
      <c:catAx>
        <c:axId val="17037743"/>
        <c:scaling>
          <c:orientation val="minMax"/>
        </c:scaling>
        <c:delete val="1"/>
        <c:axPos val="b"/>
        <c:majorTickMark val="out"/>
        <c:minorTickMark val="none"/>
        <c:tickLblPos val="nextTo"/>
        <c:crossAx val="1564572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967740</xdr:colOff>
      <xdr:row>5</xdr:row>
      <xdr:rowOff>110490</xdr:rowOff>
    </xdr:from>
    <xdr:to>
      <xdr:col>36</xdr:col>
      <xdr:colOff>402981</xdr:colOff>
      <xdr:row>20</xdr:row>
      <xdr:rowOff>110490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8D64707-492F-4DA3-81C1-567857F196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53</xdr:col>
      <xdr:colOff>19637</xdr:colOff>
      <xdr:row>5</xdr:row>
      <xdr:rowOff>110490</xdr:rowOff>
    </xdr:from>
    <xdr:to>
      <xdr:col>61</xdr:col>
      <xdr:colOff>109904</xdr:colOff>
      <xdr:row>20</xdr:row>
      <xdr:rowOff>110490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73829D7-5933-4680-A1C5-5E2D1E1989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G.J. Melman" id="{F6B428A9-FEC0-4843-B10F-5450BA053D56}" userId="G.J. Melman" providerId="Non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2F26D2F-1F1D-4CD4-B4F9-9D4847139FBB}" name="table12" displayName="table12" ref="B1:C299" totalsRowShown="0" headerRowDxfId="58" dataDxfId="57">
  <autoFilter ref="B1:C299" xr:uid="{273DA55B-8FE1-4AEE-8253-D86011B57052}"/>
  <tableColumns count="2">
    <tableColumn id="1" xr3:uid="{2CF0AA93-E398-4307-A8EF-281A6F66E00D}" name="Scenario 1" dataDxfId="56" dataCellStyle="Comma"/>
    <tableColumn id="2" xr3:uid="{4AA247BC-0EFB-40E9-B5AF-957CED9AD0C3}" name=" " dataDxfId="55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E3A6F93-8F7C-49F9-9532-73FA4154B909}" name="table13" displayName="table13" ref="E1:F299" totalsRowShown="0" headerRowDxfId="54" dataDxfId="53">
  <autoFilter ref="E1:F299" xr:uid="{46C92828-5455-4942-A12B-22FE98930CBF}"/>
  <tableColumns count="2">
    <tableColumn id="1" xr3:uid="{B5874C8F-933C-4193-BC24-98DC67637AE4}" name="Scenario 2" dataDxfId="52" dataCellStyle="Comma"/>
    <tableColumn id="2" xr3:uid="{E572300B-0ABD-4B94-B38F-D7DCC673BB77}" name="  " dataDxfId="51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1F250D3-E256-461B-BDEE-58F7C7BEEA83}" name="table14" displayName="table14" ref="H1:I299" totalsRowShown="0" headerRowDxfId="50" dataDxfId="49">
  <autoFilter ref="H1:I299" xr:uid="{5FBC469D-8ADD-467A-9805-CC898E03A990}"/>
  <tableColumns count="2">
    <tableColumn id="1" xr3:uid="{55AC9F5F-A1F0-4601-B622-BBCBF5A0DE11}" name="Scenario 3" dataDxfId="48" dataCellStyle="Comma"/>
    <tableColumn id="2" xr3:uid="{6D56A8DD-C4EE-4C69-B5FF-01A4A4471375}" name="  " dataDxfId="47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29636B4-D0E7-4FA9-80BF-BBAA69A30390}" name="table15" displayName="table15" ref="K1:L299" totalsRowShown="0" headerRowDxfId="46" dataDxfId="45">
  <autoFilter ref="K1:L299" xr:uid="{BBD67F04-01E0-426C-95DB-1E4D1C63B94C}"/>
  <tableColumns count="2">
    <tableColumn id="1" xr3:uid="{C9D20EE6-108A-44BD-84AD-CFA590CDA81F}" name="Actual and Base Case" dataDxfId="44" dataCellStyle="Comma"/>
    <tableColumn id="2" xr3:uid="{048196A0-3AD6-476D-8DDC-877E28A6847B}" name="  " dataDxfId="43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9CCCA61-E30D-4EB5-8079-C42CF75B3C18}" name="table" displayName="table" ref="N1:N299" totalsRowShown="0" headerRowDxfId="42" dataDxfId="41">
  <autoFilter ref="N1:N299" xr:uid="{E1C94C16-EEE8-4102-9540-ED2D9EE7ED73}"/>
  <tableColumns count="1">
    <tableColumn id="1" xr3:uid="{C5577F55-6F4C-40A0-A096-F66B5F6764D8}" name="Scenario 1 - Numbers" dataDxfId="40">
      <calculatedColumnFormula>B2</calculatedColumnFormula>
    </tableColumn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3FC811FC-D079-444C-A89A-7CB697B58342}" name="table77" displayName="table77" ref="O1:O299" totalsRowShown="0" headerRowDxfId="39" dataDxfId="38">
  <autoFilter ref="O1:O299" xr:uid="{A61F3949-CEF7-466A-AF09-E23538185C8D}"/>
  <tableColumns count="1">
    <tableColumn id="1" xr3:uid="{FFB33477-664A-4D8E-B763-9DB9EDB48346}" name="Scenario 2 - Numbers" dataDxfId="37">
      <calculatedColumnFormula>E2</calculatedColumnFormula>
    </tableColumn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AC3947E8-073D-49C9-8FAA-43773F422FBA}" name="table78" displayName="table78" ref="P1:P299" totalsRowShown="0" headerRowDxfId="36" dataDxfId="35">
  <autoFilter ref="P1:P299" xr:uid="{B3D8F25B-5A5D-4EAE-B0DF-8158E380A7EA}"/>
  <tableColumns count="1">
    <tableColumn id="1" xr3:uid="{52F4B2A7-6091-4935-82FC-194E5888407C}" name="Scenario 3 - Numbers" dataDxfId="34">
      <calculatedColumnFormula>H2</calculatedColumnFormula>
    </tableColumn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B2B1227-66FD-46AF-876E-E863AFD136F7}" name="table88" displayName="table88" ref="Q1:Q299" totalsRowShown="0" headerRowDxfId="33" dataDxfId="32">
  <autoFilter ref="Q1:Q299" xr:uid="{7FFFBC45-5E2E-4738-AF94-2123C645DF44}"/>
  <tableColumns count="1">
    <tableColumn id="1" xr3:uid="{FEA2D11A-C1BA-4189-A672-0F3288B02DEA}" name="Actual and Base Numbers" dataDxfId="31">
      <calculatedColumnFormula>K2</calculatedColumnFormula>
    </tableColumn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F5ED7DBB-A68D-4BCD-BF77-E5B085B3E656}" name="table99" displayName="table99" ref="S1:S299" totalsRowShown="0" headerRowDxfId="30" dataDxfId="29">
  <autoFilter ref="S1:S299" xr:uid="{87F50069-13F7-4381-ACDF-9254664B62A1}"/>
  <tableColumns count="1">
    <tableColumn id="1" xr3:uid="{DE48D667-900E-4C43-8114-7B6E6E97BAE2}" name="Transfer-in (Complicated)" dataDxfId="28"/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0699F4F-5860-4821-A4C8-0819BBAE333C}" name="table98" displayName="table98" ref="T1:T299" totalsRowShown="0" headerRowDxfId="27" dataDxfId="26">
  <autoFilter ref="T1:T299" xr:uid="{9A13A835-64C7-4833-B2B8-304EE3023237}"/>
  <tableColumns count="1">
    <tableColumn id="1" xr3:uid="{64158E57-57AA-499C-827B-7BCB3C5FC319}" name="Transfer-in (Regular)" dataDxfId="25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EC178D7-B4BD-4022-9308-722915C2E535}" name="Table4" displayName="Table4" ref="X1:Y5" totalsRowShown="0" tableBorderDxfId="24">
  <autoFilter ref="X1:Y5" xr:uid="{AD9B6AA3-1BB4-4DC6-8CBB-3348EE9669AE}"/>
  <tableColumns count="2">
    <tableColumn id="1" xr3:uid="{C74D2B4D-B8E8-4B3A-8E90-DDF955D9EABF}" name="Scenarios" dataDxfId="23"/>
    <tableColumn id="2" xr3:uid="{1FB02DC2-0F71-46FA-A22E-B65C82EBFD23}" name="Column1" dataDxfId="22"/>
  </tableColumns>
  <tableStyleInfo name="TableStyleMedium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5B99B7F-FE16-4778-AEE8-61F8A1B73E09}" name="Table417" displayName="Table417" ref="X7:Y11" totalsRowShown="0" tableBorderDxfId="21">
  <autoFilter ref="X7:Y11" xr:uid="{A7E30EFF-A580-4FA6-970D-23B6377ECD56}"/>
  <tableColumns count="2">
    <tableColumn id="1" xr3:uid="{DD7AB270-393E-45D9-8A80-C27D1EC70435}" name="Scenarios" dataDxfId="20"/>
    <tableColumn id="2" xr3:uid="{998A2A94-BDAE-4582-81F0-DA11F431D888}" name="Column1" dataDxfId="19"/>
  </tableColumns>
  <tableStyleInfo name="TableStyleMedium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AD881B-0DFE-436F-9C79-14979558E42B}" name="Table1" displayName="Table1" ref="B4:D21" totalsRowCount="1" headerRowDxfId="18" dataDxfId="17">
  <autoFilter ref="B4:D20" xr:uid="{E33100B7-E2CB-4670-9A16-3FDAFFC58168}">
    <filterColumn colId="0" hiddenButton="1"/>
    <filterColumn colId="1" hiddenButton="1"/>
    <filterColumn colId="2" hiddenButton="1"/>
  </autoFilter>
  <tableColumns count="3">
    <tableColumn id="1" xr3:uid="{8D8D0EED-1F49-4C3C-AEB3-D39710BCC95C}" name="Category" totalsRowLabel="Total" dataDxfId="16" totalsRowDxfId="15"/>
    <tableColumn id="2" xr3:uid="{6FC22CF8-7C7D-41F0-A833-453AB55A53D3}" name="Comment" dataDxfId="14" totalsRowDxfId="13"/>
    <tableColumn id="3" xr3:uid="{6D7CA875-498B-431A-8DEC-AE37933CA722}" name="L/min" totalsRowFunction="sum" dataDxfId="12" totalsRowDxfId="11"/>
  </tableColumns>
  <tableStyleInfo name="TableStyleMedium1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D36F828-F2B1-4BB6-9164-B6EA0CF2A087}" name="Table2" displayName="Table2" ref="J4:K21" totalsRowShown="0">
  <autoFilter ref="J4:K21" xr:uid="{E2E03939-6137-45A7-95A2-959AA20E1C65}">
    <filterColumn colId="0" hiddenButton="1"/>
    <filterColumn colId="1" hiddenButton="1"/>
  </autoFilter>
  <tableColumns count="2">
    <tableColumn id="1" xr3:uid="{E60F442A-542D-47B8-B8BD-ED7FCF0CE748}" name="Ventilator Capacity (ventilators)"/>
    <tableColumn id="2" xr3:uid="{E9E96AE8-E238-4902-B2C9-2EA7B002712F}" name="Duration until next Change in Supply (days)"/>
  </tableColumns>
  <tableStyleInfo name="TableStyleMedium1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71C6FED-2679-4D24-A302-F9FBF2F787BE}" name="Table3" displayName="Table3" ref="M4:N21" totalsRowShown="0">
  <autoFilter ref="M4:N21" xr:uid="{5C9B2F57-5095-4013-978F-15BF19B4456A}"/>
  <tableColumns count="2">
    <tableColumn id="1" xr3:uid="{BD4D6857-CCDA-4B98-838A-468286F8B966}" name="Mortuary Capacity"/>
    <tableColumn id="2" xr3:uid="{9BCFF09D-E2FE-40D1-8C11-96DD127DFC1F}" name="Duration until next Change in Supply (days)"/>
  </tableColumns>
  <tableStyleInfo name="TableStyleMedium1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BF3C1D8-2587-4B05-A8B8-DE7A4C6EB539}" name="Table58" displayName="Table58" ref="F4:H21" totalsRowCount="1" headerRowDxfId="10" dataDxfId="9">
  <autoFilter ref="F4:H20" xr:uid="{F91EA3A6-9EB7-4E4E-AE2B-CE91ED490CE7}"/>
  <tableColumns count="3">
    <tableColumn id="1" xr3:uid="{B0154A24-A628-46FE-9D99-4B3FE58F55A5}" name="Column1" totalsRowLabel="Total" dataDxfId="8" totalsRowDxfId="7"/>
    <tableColumn id="2" xr3:uid="{C77379E5-03F3-4668-B51E-DF19900C883D}" name="Pre-Covid" dataDxfId="6" totalsRowDxfId="5"/>
    <tableColumn id="3" xr3:uid="{EE7C608A-0BBB-4588-99B3-0873537E5EBA}" name="Covid" totalsRowFunction="count" dataDxfId="4" totalsRowDxfId="3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8" dT="2020-06-04T16:46:08.94" personId="{F6B428A9-FEC0-4843-B10F-5450BA053D56}" id="{FAF48F45-C028-40A1-9D16-1B67DBDC9C51}">
    <text>Can go to 12 during wave</text>
  </threadedComment>
  <threadedComment ref="U8" dT="2020-06-05T08:27:23.05" personId="{F6B428A9-FEC0-4843-B10F-5450BA053D56}" id="{6461874F-0BFA-41FA-95E9-71FEA39E9855}">
    <text>12 during day, 20  during night</text>
  </threadedComment>
  <threadedComment ref="V8" dT="2020-06-05T08:27:23.05" personId="{F6B428A9-FEC0-4843-B10F-5450BA053D56}" id="{CA62D63D-2F08-4C54-BD31-2B9D56930A27}">
    <text>12 during day, 20 during night</text>
  </threadedComment>
  <threadedComment ref="W8" dT="2020-06-05T08:27:23.05" personId="{F6B428A9-FEC0-4843-B10F-5450BA053D56}" id="{8899490E-098B-4F29-AFA5-D712BEDBDFC2}">
    <text>12 during day, 20 during night</text>
  </threadedComment>
  <threadedComment ref="Z9" dT="2020-06-04T17:25:46.21" personId="{F6B428A9-FEC0-4843-B10F-5450BA053D56}" id="{A73C8B0D-538F-473A-8F33-5B7403F38716}">
    <text>2.38 during wave</text>
  </threadedComment>
  <threadedComment ref="AE9" dT="2020-07-14T12:11:51.81" personId="{F6B428A9-FEC0-4843-B10F-5450BA053D56}" id="{35337744-9A22-4782-885C-43013A22514E}">
    <text>3.39</text>
  </threadedComment>
  <threadedComment ref="AG9" dT="2020-07-14T12:12:03.39" personId="{F6B428A9-FEC0-4843-B10F-5450BA053D56}" id="{3B2EB2EB-8C26-47D3-A7D1-7B1A0F77BA69}">
    <text>14.29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3.bin"/><Relationship Id="rId5" Type="http://schemas.openxmlformats.org/officeDocument/2006/relationships/table" Target="../tables/table16.xml"/><Relationship Id="rId4" Type="http://schemas.openxmlformats.org/officeDocument/2006/relationships/table" Target="../tables/table1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25BD6-64DE-410E-81E2-7FDBAFE2D3D7}">
  <sheetPr codeName="Sheet1"/>
  <dimension ref="A1:BN299"/>
  <sheetViews>
    <sheetView topLeftCell="V1" zoomScale="85" zoomScaleNormal="85" workbookViewId="0">
      <selection activeCell="AB31" sqref="AB31"/>
    </sheetView>
  </sheetViews>
  <sheetFormatPr defaultRowHeight="15" x14ac:dyDescent="0.25"/>
  <cols>
    <col min="1" max="1" width="10.140625" style="1" bestFit="1" customWidth="1"/>
    <col min="2" max="2" width="11.5703125" style="125" customWidth="1"/>
    <col min="3" max="3" width="10.42578125" style="54" customWidth="1"/>
    <col min="4" max="4" width="8.85546875" style="54"/>
    <col min="5" max="5" width="13.42578125" style="129" customWidth="1"/>
    <col min="6" max="7" width="8.85546875" style="54"/>
    <col min="8" max="8" width="11.5703125" style="54" customWidth="1"/>
    <col min="9" max="10" width="8.85546875" style="54"/>
    <col min="11" max="11" width="8.5703125" style="54" customWidth="1"/>
    <col min="12" max="13" width="8.85546875" style="54"/>
    <col min="14" max="15" width="20.7109375" style="54" customWidth="1"/>
    <col min="16" max="16" width="33.7109375" style="54" customWidth="1"/>
    <col min="17" max="19" width="24.28515625" style="54" customWidth="1"/>
    <col min="20" max="20" width="22.7109375" style="54" bestFit="1" customWidth="1"/>
    <col min="21" max="21" width="17" bestFit="1" customWidth="1"/>
    <col min="22" max="22" width="22.28515625" bestFit="1" customWidth="1"/>
    <col min="24" max="24" width="30.5703125" bestFit="1" customWidth="1"/>
    <col min="27" max="27" width="11.28515625" bestFit="1" customWidth="1"/>
    <col min="28" max="28" width="20.5703125" customWidth="1"/>
    <col min="29" max="29" width="20.7109375" bestFit="1" customWidth="1"/>
    <col min="30" max="30" width="32.85546875" customWidth="1"/>
  </cols>
  <sheetData>
    <row r="1" spans="1:52" x14ac:dyDescent="0.25">
      <c r="A1" s="1" t="s">
        <v>0</v>
      </c>
      <c r="B1" s="126" t="s">
        <v>398</v>
      </c>
      <c r="C1" s="127" t="s">
        <v>403</v>
      </c>
      <c r="E1" s="128" t="s">
        <v>399</v>
      </c>
      <c r="F1" s="127" t="s">
        <v>127</v>
      </c>
      <c r="H1" s="127" t="s">
        <v>400</v>
      </c>
      <c r="I1" s="127" t="s">
        <v>127</v>
      </c>
      <c r="K1" s="127" t="s">
        <v>1</v>
      </c>
      <c r="L1" s="127" t="s">
        <v>127</v>
      </c>
      <c r="N1" s="127" t="s">
        <v>401</v>
      </c>
      <c r="O1" s="127" t="s">
        <v>402</v>
      </c>
      <c r="P1" s="127" t="s">
        <v>404</v>
      </c>
      <c r="Q1" s="54" t="s">
        <v>8</v>
      </c>
      <c r="S1" s="54" t="s">
        <v>137</v>
      </c>
      <c r="T1" s="54" t="s">
        <v>138</v>
      </c>
      <c r="V1" s="1" t="s">
        <v>166</v>
      </c>
      <c r="X1" t="s">
        <v>436</v>
      </c>
      <c r="Y1" t="s">
        <v>211</v>
      </c>
      <c r="AA1" s="1" t="s">
        <v>3</v>
      </c>
      <c r="AX1" s="1" t="s">
        <v>165</v>
      </c>
    </row>
    <row r="2" spans="1:52" x14ac:dyDescent="0.25">
      <c r="A2" s="2">
        <v>44074</v>
      </c>
      <c r="B2" s="132">
        <v>0</v>
      </c>
      <c r="C2" s="133">
        <v>1</v>
      </c>
      <c r="D2" s="133"/>
      <c r="E2" s="134">
        <v>0</v>
      </c>
      <c r="F2" s="133">
        <v>1</v>
      </c>
      <c r="G2" s="133"/>
      <c r="H2" s="134">
        <v>0</v>
      </c>
      <c r="I2" s="133">
        <v>1</v>
      </c>
      <c r="J2" s="133"/>
      <c r="K2" s="134">
        <v>0</v>
      </c>
      <c r="L2" s="133">
        <v>1</v>
      </c>
      <c r="M2" s="133"/>
      <c r="N2" s="133">
        <f>B2</f>
        <v>0</v>
      </c>
      <c r="O2" s="133">
        <f>E2</f>
        <v>0</v>
      </c>
      <c r="P2" s="133">
        <f>H2</f>
        <v>0</v>
      </c>
      <c r="Q2" s="133">
        <f>K2</f>
        <v>0</v>
      </c>
      <c r="R2" s="133"/>
      <c r="S2" s="133">
        <v>0</v>
      </c>
      <c r="T2" s="133">
        <v>0</v>
      </c>
      <c r="V2">
        <v>0</v>
      </c>
      <c r="X2" s="12" t="s">
        <v>434</v>
      </c>
      <c r="Y2" s="145">
        <v>0</v>
      </c>
      <c r="AA2" s="11" t="s">
        <v>4</v>
      </c>
      <c r="AB2" s="11" t="s">
        <v>5</v>
      </c>
      <c r="AC2" s="11" t="s">
        <v>6</v>
      </c>
      <c r="AX2" s="11" t="s">
        <v>4</v>
      </c>
      <c r="AY2" s="11" t="s">
        <v>5</v>
      </c>
      <c r="AZ2" s="11" t="s">
        <v>6</v>
      </c>
    </row>
    <row r="3" spans="1:52" x14ac:dyDescent="0.25">
      <c r="A3" s="2">
        <v>44075</v>
      </c>
      <c r="B3" s="132">
        <v>0</v>
      </c>
      <c r="C3" s="133">
        <v>1</v>
      </c>
      <c r="D3" s="133"/>
      <c r="E3" s="134">
        <v>0</v>
      </c>
      <c r="F3" s="133">
        <v>1</v>
      </c>
      <c r="G3" s="133"/>
      <c r="H3" s="134">
        <v>0</v>
      </c>
      <c r="I3" s="133">
        <v>1</v>
      </c>
      <c r="J3" s="133"/>
      <c r="K3" s="134">
        <v>0</v>
      </c>
      <c r="L3" s="133">
        <v>1</v>
      </c>
      <c r="M3" s="133"/>
      <c r="N3" s="133">
        <f t="shared" ref="N3:N66" si="0">B3</f>
        <v>0</v>
      </c>
      <c r="O3" s="133">
        <f t="shared" ref="O3:O66" si="1">E3</f>
        <v>0</v>
      </c>
      <c r="P3" s="133">
        <f t="shared" ref="P3:P66" si="2">H3</f>
        <v>0</v>
      </c>
      <c r="Q3" s="133">
        <f t="shared" ref="Q3:Q66" si="3">K3</f>
        <v>0</v>
      </c>
      <c r="R3" s="133"/>
      <c r="S3" s="133">
        <v>0</v>
      </c>
      <c r="T3" s="133">
        <v>0</v>
      </c>
      <c r="V3">
        <v>0</v>
      </c>
      <c r="X3" s="12" t="s">
        <v>435</v>
      </c>
      <c r="Y3" s="12">
        <v>1</v>
      </c>
      <c r="AA3" s="11">
        <v>0</v>
      </c>
      <c r="AB3" s="35">
        <v>6.2E-2</v>
      </c>
      <c r="AC3" s="34">
        <f>AB3</f>
        <v>6.2E-2</v>
      </c>
      <c r="AX3" s="11">
        <v>0</v>
      </c>
      <c r="AY3" s="52">
        <v>2.41E-2</v>
      </c>
      <c r="AZ3" s="34">
        <f>AY3</f>
        <v>2.41E-2</v>
      </c>
    </row>
    <row r="4" spans="1:52" x14ac:dyDescent="0.25">
      <c r="A4" s="2">
        <v>44076</v>
      </c>
      <c r="B4" s="132">
        <v>1</v>
      </c>
      <c r="C4" s="133">
        <v>1</v>
      </c>
      <c r="D4" s="133"/>
      <c r="E4" s="134">
        <v>0</v>
      </c>
      <c r="F4" s="133">
        <v>1</v>
      </c>
      <c r="G4" s="133"/>
      <c r="H4" s="134">
        <v>0</v>
      </c>
      <c r="I4" s="133">
        <v>1</v>
      </c>
      <c r="J4" s="133"/>
      <c r="K4" s="134">
        <v>1</v>
      </c>
      <c r="L4" s="133">
        <v>1</v>
      </c>
      <c r="M4" s="133"/>
      <c r="N4" s="133">
        <f t="shared" si="0"/>
        <v>1</v>
      </c>
      <c r="O4" s="133">
        <f t="shared" si="1"/>
        <v>0</v>
      </c>
      <c r="P4" s="133">
        <f t="shared" si="2"/>
        <v>0</v>
      </c>
      <c r="Q4" s="133">
        <f t="shared" si="3"/>
        <v>1</v>
      </c>
      <c r="R4" s="133"/>
      <c r="S4" s="133">
        <v>0</v>
      </c>
      <c r="T4" s="133">
        <v>0</v>
      </c>
      <c r="V4">
        <v>0</v>
      </c>
      <c r="X4" s="12" t="s">
        <v>486</v>
      </c>
      <c r="Y4" s="12">
        <v>2</v>
      </c>
      <c r="AA4" s="11">
        <v>1</v>
      </c>
      <c r="AB4" s="35">
        <v>4.8000000000000001E-2</v>
      </c>
      <c r="AC4" s="34">
        <f t="shared" ref="AC4:AC26" si="4">AC3+AB4</f>
        <v>0.11</v>
      </c>
      <c r="AX4" s="11">
        <v>1</v>
      </c>
      <c r="AY4" s="52">
        <v>1.7500000000000002E-2</v>
      </c>
      <c r="AZ4" s="34">
        <f t="shared" ref="AZ4:AZ26" si="5">AZ3+AY4</f>
        <v>4.1599999999999998E-2</v>
      </c>
    </row>
    <row r="5" spans="1:52" x14ac:dyDescent="0.25">
      <c r="A5" s="2">
        <v>44077</v>
      </c>
      <c r="B5" s="132">
        <v>0</v>
      </c>
      <c r="C5" s="133">
        <v>1</v>
      </c>
      <c r="D5" s="133"/>
      <c r="E5" s="134">
        <v>0</v>
      </c>
      <c r="F5" s="133">
        <v>1</v>
      </c>
      <c r="G5" s="133"/>
      <c r="H5" s="134">
        <v>0</v>
      </c>
      <c r="I5" s="133">
        <v>1</v>
      </c>
      <c r="J5" s="133"/>
      <c r="K5" s="134">
        <v>0</v>
      </c>
      <c r="L5" s="133">
        <v>1</v>
      </c>
      <c r="M5" s="133"/>
      <c r="N5" s="133">
        <f t="shared" si="0"/>
        <v>0</v>
      </c>
      <c r="O5" s="133">
        <f t="shared" si="1"/>
        <v>0</v>
      </c>
      <c r="P5" s="133">
        <f t="shared" si="2"/>
        <v>0</v>
      </c>
      <c r="Q5" s="133">
        <f t="shared" si="3"/>
        <v>0</v>
      </c>
      <c r="R5" s="133"/>
      <c r="S5" s="133">
        <v>0</v>
      </c>
      <c r="T5" s="133">
        <v>0</v>
      </c>
      <c r="V5">
        <v>0</v>
      </c>
      <c r="X5" s="144" t="s">
        <v>487</v>
      </c>
      <c r="Y5" s="144">
        <v>3</v>
      </c>
      <c r="AA5" s="11">
        <v>2</v>
      </c>
      <c r="AB5" s="35">
        <v>2.1000000000000005E-2</v>
      </c>
      <c r="AC5" s="34">
        <f t="shared" si="4"/>
        <v>0.13100000000000001</v>
      </c>
      <c r="AX5" s="11">
        <v>2</v>
      </c>
      <c r="AY5" s="52">
        <v>1.38E-2</v>
      </c>
      <c r="AZ5" s="34">
        <f t="shared" si="5"/>
        <v>5.5399999999999998E-2</v>
      </c>
    </row>
    <row r="6" spans="1:52" x14ac:dyDescent="0.25">
      <c r="A6" s="2">
        <v>44078</v>
      </c>
      <c r="B6" s="132">
        <v>0</v>
      </c>
      <c r="C6" s="133">
        <v>1</v>
      </c>
      <c r="D6" s="133"/>
      <c r="E6" s="134">
        <v>0</v>
      </c>
      <c r="F6" s="133">
        <v>1</v>
      </c>
      <c r="G6" s="133"/>
      <c r="H6" s="134">
        <v>0</v>
      </c>
      <c r="I6" s="133">
        <v>1</v>
      </c>
      <c r="J6" s="133"/>
      <c r="K6" s="134">
        <v>0</v>
      </c>
      <c r="L6" s="133">
        <v>1</v>
      </c>
      <c r="M6" s="133"/>
      <c r="N6" s="133">
        <f t="shared" si="0"/>
        <v>0</v>
      </c>
      <c r="O6" s="133">
        <f t="shared" si="1"/>
        <v>0</v>
      </c>
      <c r="P6" s="133">
        <f t="shared" si="2"/>
        <v>0</v>
      </c>
      <c r="Q6" s="133">
        <f t="shared" si="3"/>
        <v>0</v>
      </c>
      <c r="R6" s="133"/>
      <c r="S6" s="133">
        <v>0</v>
      </c>
      <c r="T6" s="133">
        <v>0</v>
      </c>
      <c r="V6">
        <v>0</v>
      </c>
      <c r="AA6" s="11">
        <v>3</v>
      </c>
      <c r="AB6" s="35">
        <v>1.3999999999999985E-2</v>
      </c>
      <c r="AC6" s="34">
        <f t="shared" si="4"/>
        <v>0.14499999999999999</v>
      </c>
      <c r="AX6" s="11">
        <v>3</v>
      </c>
      <c r="AY6" s="52">
        <v>1.3100000000000001E-2</v>
      </c>
      <c r="AZ6" s="34">
        <f t="shared" si="5"/>
        <v>6.8500000000000005E-2</v>
      </c>
    </row>
    <row r="7" spans="1:52" x14ac:dyDescent="0.25">
      <c r="A7" s="2">
        <v>44079</v>
      </c>
      <c r="B7" s="132">
        <v>1</v>
      </c>
      <c r="C7" s="133">
        <v>1</v>
      </c>
      <c r="D7" s="133"/>
      <c r="E7" s="134">
        <v>0</v>
      </c>
      <c r="F7" s="133">
        <v>1</v>
      </c>
      <c r="G7" s="133"/>
      <c r="H7" s="134">
        <v>0</v>
      </c>
      <c r="I7" s="133">
        <v>1</v>
      </c>
      <c r="J7" s="133"/>
      <c r="K7" s="134">
        <v>1</v>
      </c>
      <c r="L7" s="133">
        <v>1</v>
      </c>
      <c r="M7" s="133"/>
      <c r="N7" s="133">
        <f t="shared" si="0"/>
        <v>1</v>
      </c>
      <c r="O7" s="133">
        <f t="shared" si="1"/>
        <v>0</v>
      </c>
      <c r="P7" s="133">
        <f t="shared" si="2"/>
        <v>0</v>
      </c>
      <c r="Q7" s="133">
        <f t="shared" si="3"/>
        <v>1</v>
      </c>
      <c r="R7" s="133"/>
      <c r="S7" s="133">
        <v>0</v>
      </c>
      <c r="T7" s="133">
        <v>0</v>
      </c>
      <c r="V7">
        <v>0</v>
      </c>
      <c r="X7" t="s">
        <v>436</v>
      </c>
      <c r="Y7" t="s">
        <v>211</v>
      </c>
      <c r="AA7" s="11">
        <v>4</v>
      </c>
      <c r="AB7" s="35">
        <v>1.4000000000000012E-2</v>
      </c>
      <c r="AC7" s="34">
        <f t="shared" si="4"/>
        <v>0.159</v>
      </c>
      <c r="AX7" s="11">
        <v>4</v>
      </c>
      <c r="AY7" s="52">
        <v>1.24E-2</v>
      </c>
      <c r="AZ7" s="34">
        <f t="shared" si="5"/>
        <v>8.09E-2</v>
      </c>
    </row>
    <row r="8" spans="1:52" x14ac:dyDescent="0.25">
      <c r="A8" s="2">
        <v>44080</v>
      </c>
      <c r="B8" s="132">
        <v>2</v>
      </c>
      <c r="C8" s="133">
        <v>1</v>
      </c>
      <c r="D8" s="133"/>
      <c r="E8" s="134">
        <v>0</v>
      </c>
      <c r="F8" s="133">
        <v>1</v>
      </c>
      <c r="G8" s="133"/>
      <c r="H8" s="134">
        <v>0</v>
      </c>
      <c r="I8" s="133">
        <v>1</v>
      </c>
      <c r="J8" s="133"/>
      <c r="K8" s="134">
        <v>2</v>
      </c>
      <c r="L8" s="133">
        <v>1</v>
      </c>
      <c r="M8" s="133"/>
      <c r="N8" s="133">
        <f t="shared" si="0"/>
        <v>2</v>
      </c>
      <c r="O8" s="133">
        <f t="shared" si="1"/>
        <v>0</v>
      </c>
      <c r="P8" s="133">
        <f t="shared" si="2"/>
        <v>0</v>
      </c>
      <c r="Q8" s="133">
        <f t="shared" si="3"/>
        <v>2</v>
      </c>
      <c r="R8" s="133"/>
      <c r="S8" s="133">
        <v>0</v>
      </c>
      <c r="T8" s="133">
        <v>0</v>
      </c>
      <c r="V8">
        <v>0</v>
      </c>
      <c r="X8" s="12" t="s">
        <v>456</v>
      </c>
      <c r="Y8" s="145">
        <v>0</v>
      </c>
      <c r="AA8" s="11">
        <v>5</v>
      </c>
      <c r="AB8" s="35">
        <v>2.7999999999999997E-2</v>
      </c>
      <c r="AC8" s="34">
        <f t="shared" si="4"/>
        <v>0.187</v>
      </c>
      <c r="AX8" s="11">
        <v>5</v>
      </c>
      <c r="AY8" s="52">
        <v>1.26E-2</v>
      </c>
      <c r="AZ8" s="34">
        <f t="shared" si="5"/>
        <v>9.35E-2</v>
      </c>
    </row>
    <row r="9" spans="1:52" x14ac:dyDescent="0.25">
      <c r="A9" s="2">
        <v>44081</v>
      </c>
      <c r="B9" s="132">
        <v>1</v>
      </c>
      <c r="C9" s="133">
        <v>1</v>
      </c>
      <c r="D9" s="133"/>
      <c r="E9" s="134">
        <v>0</v>
      </c>
      <c r="F9" s="133">
        <v>1</v>
      </c>
      <c r="G9" s="133"/>
      <c r="H9" s="134">
        <v>0</v>
      </c>
      <c r="I9" s="133">
        <v>1</v>
      </c>
      <c r="J9" s="133"/>
      <c r="K9" s="134">
        <v>1</v>
      </c>
      <c r="L9" s="133">
        <v>1</v>
      </c>
      <c r="M9" s="133"/>
      <c r="N9" s="133">
        <f t="shared" si="0"/>
        <v>1</v>
      </c>
      <c r="O9" s="133">
        <f t="shared" si="1"/>
        <v>0</v>
      </c>
      <c r="P9" s="133">
        <f t="shared" si="2"/>
        <v>0</v>
      </c>
      <c r="Q9" s="133">
        <f t="shared" si="3"/>
        <v>1</v>
      </c>
      <c r="R9" s="133"/>
      <c r="S9" s="133">
        <v>0</v>
      </c>
      <c r="T9" s="133">
        <v>0</v>
      </c>
      <c r="V9">
        <v>0</v>
      </c>
      <c r="X9" s="12" t="s">
        <v>457</v>
      </c>
      <c r="Y9" s="12">
        <v>1</v>
      </c>
      <c r="AA9" s="11">
        <v>6</v>
      </c>
      <c r="AB9" s="35">
        <v>2.0999999999999991E-2</v>
      </c>
      <c r="AC9" s="34">
        <f t="shared" si="4"/>
        <v>0.20799999999999999</v>
      </c>
      <c r="AX9" s="11">
        <v>6</v>
      </c>
      <c r="AY9" s="52">
        <v>1.3599999999999999E-2</v>
      </c>
      <c r="AZ9" s="34">
        <f t="shared" si="5"/>
        <v>0.1071</v>
      </c>
    </row>
    <row r="10" spans="1:52" x14ac:dyDescent="0.25">
      <c r="A10" s="2">
        <v>44082</v>
      </c>
      <c r="B10" s="132">
        <v>2</v>
      </c>
      <c r="C10" s="133">
        <v>1</v>
      </c>
      <c r="D10" s="133"/>
      <c r="E10" s="134">
        <v>0</v>
      </c>
      <c r="F10" s="133">
        <v>1</v>
      </c>
      <c r="G10" s="133"/>
      <c r="H10" s="134">
        <v>0</v>
      </c>
      <c r="I10" s="133">
        <v>1</v>
      </c>
      <c r="J10" s="133"/>
      <c r="K10" s="134">
        <v>2</v>
      </c>
      <c r="L10" s="133">
        <v>1</v>
      </c>
      <c r="M10" s="133"/>
      <c r="N10" s="133">
        <f t="shared" si="0"/>
        <v>2</v>
      </c>
      <c r="O10" s="133">
        <f t="shared" si="1"/>
        <v>0</v>
      </c>
      <c r="P10" s="133">
        <f t="shared" si="2"/>
        <v>0</v>
      </c>
      <c r="Q10" s="133">
        <f t="shared" si="3"/>
        <v>2</v>
      </c>
      <c r="R10" s="133"/>
      <c r="S10" s="133">
        <v>0</v>
      </c>
      <c r="T10" s="133">
        <v>0</v>
      </c>
      <c r="V10">
        <v>0</v>
      </c>
      <c r="X10" s="12" t="s">
        <v>458</v>
      </c>
      <c r="Y10" s="12">
        <v>2</v>
      </c>
      <c r="AA10" s="11">
        <v>7</v>
      </c>
      <c r="AB10" s="35">
        <v>2.0999999999999991E-2</v>
      </c>
      <c r="AC10" s="34">
        <f t="shared" si="4"/>
        <v>0.22899999999999998</v>
      </c>
      <c r="AX10" s="11">
        <v>7</v>
      </c>
      <c r="AY10" s="52">
        <v>1.72E-2</v>
      </c>
      <c r="AZ10" s="34">
        <f t="shared" si="5"/>
        <v>0.12429999999999999</v>
      </c>
    </row>
    <row r="11" spans="1:52" x14ac:dyDescent="0.25">
      <c r="A11" s="2">
        <v>44083</v>
      </c>
      <c r="B11" s="132">
        <v>1</v>
      </c>
      <c r="C11" s="133">
        <v>1</v>
      </c>
      <c r="D11" s="133"/>
      <c r="E11" s="134">
        <v>0</v>
      </c>
      <c r="F11" s="133">
        <v>1</v>
      </c>
      <c r="G11" s="133"/>
      <c r="H11" s="134">
        <v>0</v>
      </c>
      <c r="I11" s="133">
        <v>1</v>
      </c>
      <c r="J11" s="133"/>
      <c r="K11" s="134">
        <v>1</v>
      </c>
      <c r="L11" s="133">
        <v>1</v>
      </c>
      <c r="M11" s="133"/>
      <c r="N11" s="133">
        <f t="shared" si="0"/>
        <v>1</v>
      </c>
      <c r="O11" s="133">
        <f t="shared" si="1"/>
        <v>0</v>
      </c>
      <c r="P11" s="133">
        <f t="shared" si="2"/>
        <v>0</v>
      </c>
      <c r="Q11" s="133">
        <f t="shared" si="3"/>
        <v>1</v>
      </c>
      <c r="R11" s="133"/>
      <c r="S11" s="133">
        <v>0</v>
      </c>
      <c r="T11" s="133">
        <v>0</v>
      </c>
      <c r="V11">
        <v>0</v>
      </c>
      <c r="X11" s="144" t="s">
        <v>459</v>
      </c>
      <c r="Y11" s="144">
        <v>3</v>
      </c>
      <c r="AA11" s="11">
        <v>8</v>
      </c>
      <c r="AB11" s="35">
        <v>7.000000000000034E-3</v>
      </c>
      <c r="AC11" s="34">
        <f t="shared" si="4"/>
        <v>0.23600000000000002</v>
      </c>
      <c r="AX11" s="11">
        <v>8</v>
      </c>
      <c r="AY11" s="52">
        <v>2.8299999999999999E-2</v>
      </c>
      <c r="AZ11" s="34">
        <f t="shared" si="5"/>
        <v>0.15259999999999999</v>
      </c>
    </row>
    <row r="12" spans="1:52" x14ac:dyDescent="0.25">
      <c r="A12" s="2">
        <v>44084</v>
      </c>
      <c r="B12" s="132">
        <v>3</v>
      </c>
      <c r="C12" s="133">
        <v>1</v>
      </c>
      <c r="D12" s="133"/>
      <c r="E12" s="134">
        <v>0</v>
      </c>
      <c r="F12" s="133">
        <v>1</v>
      </c>
      <c r="G12" s="133"/>
      <c r="H12" s="134">
        <v>0</v>
      </c>
      <c r="I12" s="133">
        <v>1</v>
      </c>
      <c r="J12" s="133"/>
      <c r="K12" s="134">
        <v>3</v>
      </c>
      <c r="L12" s="133">
        <v>1</v>
      </c>
      <c r="M12" s="133"/>
      <c r="N12" s="133">
        <f t="shared" si="0"/>
        <v>3</v>
      </c>
      <c r="O12" s="133">
        <f t="shared" si="1"/>
        <v>0</v>
      </c>
      <c r="P12" s="133">
        <f t="shared" si="2"/>
        <v>0</v>
      </c>
      <c r="Q12" s="133">
        <f t="shared" si="3"/>
        <v>3</v>
      </c>
      <c r="R12" s="133"/>
      <c r="S12" s="133">
        <v>0</v>
      </c>
      <c r="T12" s="133">
        <v>0</v>
      </c>
      <c r="V12">
        <v>0</v>
      </c>
      <c r="AA12" s="11">
        <v>9</v>
      </c>
      <c r="AB12" s="35">
        <v>3.4000000000000002E-2</v>
      </c>
      <c r="AC12" s="34">
        <f t="shared" si="4"/>
        <v>0.27</v>
      </c>
      <c r="AX12" s="11">
        <v>9</v>
      </c>
      <c r="AY12" s="52">
        <v>4.82E-2</v>
      </c>
      <c r="AZ12" s="34">
        <f t="shared" si="5"/>
        <v>0.20079999999999998</v>
      </c>
    </row>
    <row r="13" spans="1:52" x14ac:dyDescent="0.25">
      <c r="A13" s="2">
        <v>44085</v>
      </c>
      <c r="B13" s="132">
        <v>0</v>
      </c>
      <c r="C13" s="133">
        <v>1</v>
      </c>
      <c r="D13" s="133"/>
      <c r="E13" s="134">
        <v>0</v>
      </c>
      <c r="F13" s="133">
        <v>1</v>
      </c>
      <c r="G13" s="133"/>
      <c r="H13" s="134">
        <v>0</v>
      </c>
      <c r="I13" s="133">
        <v>1</v>
      </c>
      <c r="J13" s="133"/>
      <c r="K13" s="134">
        <v>0</v>
      </c>
      <c r="L13" s="133">
        <v>1</v>
      </c>
      <c r="M13" s="133"/>
      <c r="N13" s="133">
        <f t="shared" si="0"/>
        <v>0</v>
      </c>
      <c r="O13" s="133">
        <f t="shared" si="1"/>
        <v>0</v>
      </c>
      <c r="P13" s="133">
        <f t="shared" si="2"/>
        <v>0</v>
      </c>
      <c r="Q13" s="133">
        <f t="shared" si="3"/>
        <v>0</v>
      </c>
      <c r="R13" s="133"/>
      <c r="S13" s="133">
        <v>0</v>
      </c>
      <c r="T13" s="133">
        <v>0</v>
      </c>
      <c r="V13">
        <v>0</v>
      </c>
      <c r="AA13" s="11">
        <v>10</v>
      </c>
      <c r="AB13" s="35">
        <v>2.7999999999999969E-2</v>
      </c>
      <c r="AC13" s="34">
        <f t="shared" si="4"/>
        <v>0.29799999999999999</v>
      </c>
      <c r="AX13" s="11">
        <v>10</v>
      </c>
      <c r="AY13" s="52">
        <v>6.1800000000000001E-2</v>
      </c>
      <c r="AZ13" s="34">
        <f t="shared" si="5"/>
        <v>0.2626</v>
      </c>
    </row>
    <row r="14" spans="1:52" x14ac:dyDescent="0.25">
      <c r="A14" s="2">
        <v>44086</v>
      </c>
      <c r="B14" s="132">
        <v>4</v>
      </c>
      <c r="C14" s="133">
        <v>1</v>
      </c>
      <c r="D14" s="133"/>
      <c r="E14" s="134">
        <v>0</v>
      </c>
      <c r="F14" s="133">
        <v>1</v>
      </c>
      <c r="G14" s="133"/>
      <c r="H14" s="134">
        <v>0</v>
      </c>
      <c r="I14" s="133">
        <v>1</v>
      </c>
      <c r="J14" s="133"/>
      <c r="K14" s="134">
        <v>4</v>
      </c>
      <c r="L14" s="133">
        <v>1</v>
      </c>
      <c r="M14" s="133"/>
      <c r="N14" s="133">
        <f t="shared" si="0"/>
        <v>4</v>
      </c>
      <c r="O14" s="133">
        <f t="shared" si="1"/>
        <v>0</v>
      </c>
      <c r="P14" s="133">
        <f t="shared" si="2"/>
        <v>0</v>
      </c>
      <c r="Q14" s="133">
        <f t="shared" si="3"/>
        <v>4</v>
      </c>
      <c r="R14" s="133"/>
      <c r="S14" s="133">
        <v>0</v>
      </c>
      <c r="T14" s="133">
        <v>0</v>
      </c>
      <c r="V14">
        <v>0</v>
      </c>
      <c r="AA14" s="11">
        <v>11</v>
      </c>
      <c r="AB14" s="35">
        <v>6.2E-2</v>
      </c>
      <c r="AC14" s="34">
        <f t="shared" si="4"/>
        <v>0.36</v>
      </c>
      <c r="AX14" s="11">
        <v>11</v>
      </c>
      <c r="AY14" s="52">
        <v>6.7500000000000004E-2</v>
      </c>
      <c r="AZ14" s="34">
        <f t="shared" si="5"/>
        <v>0.3301</v>
      </c>
    </row>
    <row r="15" spans="1:52" x14ac:dyDescent="0.25">
      <c r="A15" s="2">
        <v>44087</v>
      </c>
      <c r="B15" s="132">
        <v>2</v>
      </c>
      <c r="C15" s="133">
        <v>1</v>
      </c>
      <c r="D15" s="133"/>
      <c r="E15" s="134">
        <v>0</v>
      </c>
      <c r="F15" s="133">
        <v>1</v>
      </c>
      <c r="G15" s="133"/>
      <c r="H15" s="134">
        <v>0</v>
      </c>
      <c r="I15" s="133">
        <v>1</v>
      </c>
      <c r="J15" s="133"/>
      <c r="K15" s="134">
        <v>2</v>
      </c>
      <c r="L15" s="133">
        <v>1</v>
      </c>
      <c r="M15" s="133"/>
      <c r="N15" s="133">
        <f t="shared" si="0"/>
        <v>2</v>
      </c>
      <c r="O15" s="133">
        <f t="shared" si="1"/>
        <v>0</v>
      </c>
      <c r="P15" s="133">
        <f t="shared" si="2"/>
        <v>0</v>
      </c>
      <c r="Q15" s="133">
        <f t="shared" si="3"/>
        <v>2</v>
      </c>
      <c r="R15" s="133"/>
      <c r="S15" s="133">
        <v>0</v>
      </c>
      <c r="T15" s="133">
        <v>0</v>
      </c>
      <c r="V15">
        <v>0</v>
      </c>
      <c r="AA15" s="11">
        <v>12</v>
      </c>
      <c r="AB15" s="35">
        <v>4.1000000000000036E-2</v>
      </c>
      <c r="AC15" s="34">
        <f t="shared" si="4"/>
        <v>0.40100000000000002</v>
      </c>
      <c r="AX15" s="11">
        <v>12</v>
      </c>
      <c r="AY15" s="52">
        <v>6.88E-2</v>
      </c>
      <c r="AZ15" s="34">
        <f t="shared" si="5"/>
        <v>0.39890000000000003</v>
      </c>
    </row>
    <row r="16" spans="1:52" x14ac:dyDescent="0.25">
      <c r="A16" s="2">
        <v>44088</v>
      </c>
      <c r="B16" s="132">
        <v>4</v>
      </c>
      <c r="C16" s="133">
        <v>1</v>
      </c>
      <c r="D16" s="133"/>
      <c r="E16" s="134">
        <v>0</v>
      </c>
      <c r="F16" s="133">
        <v>1</v>
      </c>
      <c r="G16" s="133"/>
      <c r="H16" s="134">
        <v>0</v>
      </c>
      <c r="I16" s="133">
        <v>1</v>
      </c>
      <c r="J16" s="133"/>
      <c r="K16" s="134">
        <v>4</v>
      </c>
      <c r="L16" s="133">
        <v>1</v>
      </c>
      <c r="M16" s="133"/>
      <c r="N16" s="133">
        <f t="shared" si="0"/>
        <v>4</v>
      </c>
      <c r="O16" s="133">
        <f t="shared" si="1"/>
        <v>0</v>
      </c>
      <c r="P16" s="133">
        <f t="shared" si="2"/>
        <v>0</v>
      </c>
      <c r="Q16" s="133">
        <f t="shared" si="3"/>
        <v>4</v>
      </c>
      <c r="R16" s="133"/>
      <c r="S16" s="133">
        <v>0</v>
      </c>
      <c r="T16" s="133">
        <v>0</v>
      </c>
      <c r="V16">
        <v>0</v>
      </c>
      <c r="AA16" s="11">
        <v>13</v>
      </c>
      <c r="AB16" s="35">
        <v>5.4999999999999993E-2</v>
      </c>
      <c r="AC16" s="34">
        <f t="shared" si="4"/>
        <v>0.45600000000000002</v>
      </c>
      <c r="AX16" s="11">
        <v>13</v>
      </c>
      <c r="AY16" s="52">
        <v>6.6100000000000006E-2</v>
      </c>
      <c r="AZ16" s="34">
        <f t="shared" si="5"/>
        <v>0.46500000000000002</v>
      </c>
    </row>
    <row r="17" spans="1:65" x14ac:dyDescent="0.25">
      <c r="A17" s="2">
        <v>44089</v>
      </c>
      <c r="B17" s="132">
        <v>3</v>
      </c>
      <c r="C17" s="133">
        <v>1</v>
      </c>
      <c r="D17" s="133"/>
      <c r="E17" s="134">
        <v>0</v>
      </c>
      <c r="F17" s="133">
        <v>1</v>
      </c>
      <c r="G17" s="133"/>
      <c r="H17" s="134">
        <v>0</v>
      </c>
      <c r="I17" s="133">
        <v>1</v>
      </c>
      <c r="J17" s="133"/>
      <c r="K17" s="134">
        <v>3</v>
      </c>
      <c r="L17" s="133">
        <v>1</v>
      </c>
      <c r="M17" s="133"/>
      <c r="N17" s="133">
        <f t="shared" si="0"/>
        <v>3</v>
      </c>
      <c r="O17" s="133">
        <f t="shared" si="1"/>
        <v>0</v>
      </c>
      <c r="P17" s="133">
        <f t="shared" si="2"/>
        <v>0</v>
      </c>
      <c r="Q17" s="133">
        <f t="shared" si="3"/>
        <v>3</v>
      </c>
      <c r="R17" s="133"/>
      <c r="S17" s="133">
        <v>0</v>
      </c>
      <c r="T17" s="133">
        <v>0</v>
      </c>
      <c r="V17">
        <v>0</v>
      </c>
      <c r="AA17" s="11">
        <v>14</v>
      </c>
      <c r="AB17" s="35">
        <v>5.4999999999999993E-2</v>
      </c>
      <c r="AC17" s="34">
        <f t="shared" si="4"/>
        <v>0.51100000000000001</v>
      </c>
      <c r="AX17" s="11">
        <v>14</v>
      </c>
      <c r="AY17" s="52">
        <v>6.1800000000000001E-2</v>
      </c>
      <c r="AZ17" s="34">
        <f t="shared" si="5"/>
        <v>0.52680000000000005</v>
      </c>
    </row>
    <row r="18" spans="1:65" x14ac:dyDescent="0.25">
      <c r="A18" s="2">
        <v>44090</v>
      </c>
      <c r="B18" s="132">
        <v>13</v>
      </c>
      <c r="C18" s="133">
        <v>1</v>
      </c>
      <c r="D18" s="133"/>
      <c r="E18" s="134">
        <v>0</v>
      </c>
      <c r="F18" s="133">
        <v>1</v>
      </c>
      <c r="G18" s="133"/>
      <c r="H18" s="134">
        <v>0</v>
      </c>
      <c r="I18" s="133">
        <v>1</v>
      </c>
      <c r="J18" s="133"/>
      <c r="K18" s="134">
        <v>13</v>
      </c>
      <c r="L18" s="133">
        <v>1</v>
      </c>
      <c r="M18" s="133"/>
      <c r="N18" s="133">
        <f t="shared" si="0"/>
        <v>13</v>
      </c>
      <c r="O18" s="133">
        <f t="shared" si="1"/>
        <v>0</v>
      </c>
      <c r="P18" s="133">
        <f t="shared" si="2"/>
        <v>0</v>
      </c>
      <c r="Q18" s="133">
        <f t="shared" si="3"/>
        <v>13</v>
      </c>
      <c r="R18" s="133"/>
      <c r="S18" s="133">
        <v>0</v>
      </c>
      <c r="T18" s="133">
        <v>0</v>
      </c>
      <c r="V18">
        <v>0</v>
      </c>
      <c r="AA18" s="11">
        <v>15</v>
      </c>
      <c r="AB18" s="35">
        <v>8.9999999999999969E-2</v>
      </c>
      <c r="AC18" s="34">
        <f t="shared" si="4"/>
        <v>0.60099999999999998</v>
      </c>
      <c r="AX18" s="11">
        <v>15</v>
      </c>
      <c r="AY18" s="52">
        <v>0.06</v>
      </c>
      <c r="AZ18" s="34">
        <f t="shared" si="5"/>
        <v>0.58679999999999999</v>
      </c>
    </row>
    <row r="19" spans="1:65" x14ac:dyDescent="0.25">
      <c r="A19" s="2">
        <v>44091</v>
      </c>
      <c r="B19" s="132">
        <v>10</v>
      </c>
      <c r="C19" s="133">
        <v>1</v>
      </c>
      <c r="D19" s="133"/>
      <c r="E19" s="134">
        <v>0</v>
      </c>
      <c r="F19" s="133">
        <v>1</v>
      </c>
      <c r="G19" s="133"/>
      <c r="H19" s="134">
        <v>0</v>
      </c>
      <c r="I19" s="133">
        <v>1</v>
      </c>
      <c r="J19" s="133"/>
      <c r="K19" s="134">
        <v>10</v>
      </c>
      <c r="L19" s="133">
        <v>1</v>
      </c>
      <c r="M19" s="133"/>
      <c r="N19" s="133">
        <f t="shared" si="0"/>
        <v>10</v>
      </c>
      <c r="O19" s="133">
        <f t="shared" si="1"/>
        <v>0</v>
      </c>
      <c r="P19" s="133">
        <f t="shared" si="2"/>
        <v>0</v>
      </c>
      <c r="Q19" s="133">
        <f t="shared" si="3"/>
        <v>10</v>
      </c>
      <c r="R19" s="133"/>
      <c r="S19" s="133">
        <v>0</v>
      </c>
      <c r="T19" s="133">
        <v>0</v>
      </c>
      <c r="V19">
        <v>0</v>
      </c>
      <c r="AA19" s="11">
        <v>16</v>
      </c>
      <c r="AB19" s="35">
        <v>5.4999999999999938E-2</v>
      </c>
      <c r="AC19" s="34">
        <f t="shared" si="4"/>
        <v>0.65599999999999992</v>
      </c>
      <c r="AX19" s="11">
        <v>16</v>
      </c>
      <c r="AY19" s="52">
        <v>0.06</v>
      </c>
      <c r="AZ19" s="34">
        <f t="shared" si="5"/>
        <v>0.64680000000000004</v>
      </c>
    </row>
    <row r="20" spans="1:65" x14ac:dyDescent="0.25">
      <c r="A20" s="2">
        <v>44092</v>
      </c>
      <c r="B20" s="132">
        <v>11</v>
      </c>
      <c r="C20" s="133">
        <v>1</v>
      </c>
      <c r="D20" s="133"/>
      <c r="E20" s="134">
        <v>0</v>
      </c>
      <c r="F20" s="133">
        <v>1</v>
      </c>
      <c r="G20" s="133"/>
      <c r="H20" s="134">
        <v>0</v>
      </c>
      <c r="I20" s="133">
        <v>1</v>
      </c>
      <c r="J20" s="133"/>
      <c r="K20" s="134">
        <v>11</v>
      </c>
      <c r="L20" s="133">
        <v>1</v>
      </c>
      <c r="M20" s="133"/>
      <c r="N20" s="133">
        <f t="shared" si="0"/>
        <v>11</v>
      </c>
      <c r="O20" s="133">
        <f t="shared" si="1"/>
        <v>0</v>
      </c>
      <c r="P20" s="133">
        <f t="shared" si="2"/>
        <v>0</v>
      </c>
      <c r="Q20" s="133">
        <f t="shared" si="3"/>
        <v>11</v>
      </c>
      <c r="R20" s="133"/>
      <c r="S20" s="133">
        <v>0</v>
      </c>
      <c r="T20" s="133">
        <v>0</v>
      </c>
      <c r="V20">
        <v>0</v>
      </c>
      <c r="AA20" s="11">
        <v>17</v>
      </c>
      <c r="AB20" s="35">
        <v>7.6000000000000068E-2</v>
      </c>
      <c r="AC20" s="34">
        <f t="shared" si="4"/>
        <v>0.73199999999999998</v>
      </c>
      <c r="AX20" s="11">
        <v>17</v>
      </c>
      <c r="AY20" s="52">
        <v>6.1899999999999997E-2</v>
      </c>
      <c r="AZ20" s="34">
        <f t="shared" si="5"/>
        <v>0.7087</v>
      </c>
    </row>
    <row r="21" spans="1:65" x14ac:dyDescent="0.25">
      <c r="A21" s="2">
        <v>44093</v>
      </c>
      <c r="B21" s="132">
        <v>5</v>
      </c>
      <c r="C21" s="133">
        <v>1</v>
      </c>
      <c r="D21" s="133"/>
      <c r="E21" s="134">
        <v>0</v>
      </c>
      <c r="F21" s="133">
        <v>1</v>
      </c>
      <c r="G21" s="133"/>
      <c r="H21" s="134">
        <v>0</v>
      </c>
      <c r="I21" s="133">
        <v>1</v>
      </c>
      <c r="J21" s="133"/>
      <c r="K21" s="134">
        <v>5</v>
      </c>
      <c r="L21" s="133">
        <v>1</v>
      </c>
      <c r="M21" s="133"/>
      <c r="N21" s="133">
        <f t="shared" si="0"/>
        <v>5</v>
      </c>
      <c r="O21" s="133">
        <f t="shared" si="1"/>
        <v>0</v>
      </c>
      <c r="P21" s="133">
        <f t="shared" si="2"/>
        <v>0</v>
      </c>
      <c r="Q21" s="133">
        <f t="shared" si="3"/>
        <v>5</v>
      </c>
      <c r="R21" s="133"/>
      <c r="S21" s="133">
        <v>0</v>
      </c>
      <c r="T21" s="133">
        <v>0</v>
      </c>
      <c r="V21">
        <v>0</v>
      </c>
      <c r="AA21" s="11">
        <v>18</v>
      </c>
      <c r="AB21" s="35">
        <v>4.8000000000000043E-2</v>
      </c>
      <c r="AC21" s="34">
        <f t="shared" si="4"/>
        <v>0.78</v>
      </c>
      <c r="AX21" s="11">
        <v>18</v>
      </c>
      <c r="AY21" s="52">
        <v>6.5600000000000006E-2</v>
      </c>
      <c r="AZ21" s="34">
        <f t="shared" si="5"/>
        <v>0.77429999999999999</v>
      </c>
    </row>
    <row r="22" spans="1:65" x14ac:dyDescent="0.25">
      <c r="A22" s="2">
        <v>44094</v>
      </c>
      <c r="B22" s="132">
        <v>16</v>
      </c>
      <c r="C22" s="133">
        <v>1</v>
      </c>
      <c r="D22" s="133"/>
      <c r="E22" s="134">
        <v>0</v>
      </c>
      <c r="F22" s="133">
        <v>1</v>
      </c>
      <c r="G22" s="133"/>
      <c r="H22" s="134">
        <v>0</v>
      </c>
      <c r="I22" s="133">
        <v>1</v>
      </c>
      <c r="J22" s="133"/>
      <c r="K22" s="134">
        <v>16</v>
      </c>
      <c r="L22" s="133">
        <v>1</v>
      </c>
      <c r="M22" s="133"/>
      <c r="N22" s="133">
        <f t="shared" si="0"/>
        <v>16</v>
      </c>
      <c r="O22" s="133">
        <f t="shared" si="1"/>
        <v>0</v>
      </c>
      <c r="P22" s="133">
        <f t="shared" si="2"/>
        <v>0</v>
      </c>
      <c r="Q22" s="133">
        <f t="shared" si="3"/>
        <v>16</v>
      </c>
      <c r="R22" s="133"/>
      <c r="S22" s="133">
        <v>0</v>
      </c>
      <c r="T22" s="133">
        <v>0</v>
      </c>
      <c r="V22">
        <v>0</v>
      </c>
      <c r="AA22" s="11">
        <v>19</v>
      </c>
      <c r="AB22" s="35">
        <v>4.0999999999999925E-2</v>
      </c>
      <c r="AC22" s="34">
        <f t="shared" si="4"/>
        <v>0.82099999999999995</v>
      </c>
      <c r="AX22" s="11">
        <v>19</v>
      </c>
      <c r="AY22" s="52">
        <v>5.91E-2</v>
      </c>
      <c r="AZ22" s="34">
        <f t="shared" si="5"/>
        <v>0.83340000000000003</v>
      </c>
    </row>
    <row r="23" spans="1:65" x14ac:dyDescent="0.25">
      <c r="A23" s="2">
        <v>44095</v>
      </c>
      <c r="B23" s="132">
        <v>10</v>
      </c>
      <c r="C23" s="133">
        <v>1</v>
      </c>
      <c r="D23" s="133"/>
      <c r="E23" s="134">
        <v>0</v>
      </c>
      <c r="F23" s="133">
        <v>1</v>
      </c>
      <c r="G23" s="133"/>
      <c r="H23" s="134">
        <v>0</v>
      </c>
      <c r="I23" s="133">
        <v>1</v>
      </c>
      <c r="J23" s="133"/>
      <c r="K23" s="134">
        <v>10</v>
      </c>
      <c r="L23" s="133">
        <v>1</v>
      </c>
      <c r="M23" s="133"/>
      <c r="N23" s="133">
        <f t="shared" si="0"/>
        <v>10</v>
      </c>
      <c r="O23" s="133">
        <f t="shared" si="1"/>
        <v>0</v>
      </c>
      <c r="P23" s="133">
        <f t="shared" si="2"/>
        <v>0</v>
      </c>
      <c r="Q23" s="133">
        <f t="shared" si="3"/>
        <v>10</v>
      </c>
      <c r="R23" s="133"/>
      <c r="S23" s="133">
        <v>0</v>
      </c>
      <c r="T23" s="133">
        <v>0</v>
      </c>
      <c r="V23">
        <v>0</v>
      </c>
      <c r="AA23" s="11">
        <v>20</v>
      </c>
      <c r="AB23" s="35">
        <v>4.8000000000000154E-2</v>
      </c>
      <c r="AC23" s="34">
        <f t="shared" si="4"/>
        <v>0.86900000000000011</v>
      </c>
      <c r="AX23" s="11">
        <v>20</v>
      </c>
      <c r="AY23" s="52">
        <v>5.2200000000000003E-2</v>
      </c>
      <c r="AZ23" s="34">
        <f t="shared" si="5"/>
        <v>0.88560000000000005</v>
      </c>
    </row>
    <row r="24" spans="1:65" x14ac:dyDescent="0.25">
      <c r="A24" s="2">
        <v>44096</v>
      </c>
      <c r="B24" s="132">
        <v>13</v>
      </c>
      <c r="C24" s="133">
        <v>1</v>
      </c>
      <c r="D24" s="133"/>
      <c r="E24" s="134">
        <v>0</v>
      </c>
      <c r="F24" s="133">
        <v>1</v>
      </c>
      <c r="G24" s="133"/>
      <c r="H24" s="134">
        <v>0</v>
      </c>
      <c r="I24" s="133">
        <v>1</v>
      </c>
      <c r="J24" s="133"/>
      <c r="K24" s="134">
        <v>13</v>
      </c>
      <c r="L24" s="133">
        <v>1</v>
      </c>
      <c r="M24" s="133"/>
      <c r="N24" s="133">
        <f t="shared" si="0"/>
        <v>13</v>
      </c>
      <c r="O24" s="133">
        <f t="shared" si="1"/>
        <v>0</v>
      </c>
      <c r="P24" s="133">
        <f t="shared" si="2"/>
        <v>0</v>
      </c>
      <c r="Q24" s="133">
        <f t="shared" si="3"/>
        <v>13</v>
      </c>
      <c r="R24" s="133"/>
      <c r="S24" s="133">
        <v>0</v>
      </c>
      <c r="T24" s="133">
        <v>0</v>
      </c>
      <c r="V24">
        <v>0</v>
      </c>
      <c r="AA24" s="11">
        <v>21</v>
      </c>
      <c r="AB24" s="35">
        <v>2.7999999999999914E-2</v>
      </c>
      <c r="AC24" s="34">
        <f t="shared" si="4"/>
        <v>0.89700000000000002</v>
      </c>
      <c r="AX24" s="11">
        <v>21</v>
      </c>
      <c r="AY24" s="52">
        <v>4.4299999999999999E-2</v>
      </c>
      <c r="AZ24" s="34">
        <f t="shared" si="5"/>
        <v>0.92990000000000006</v>
      </c>
    </row>
    <row r="25" spans="1:65" x14ac:dyDescent="0.25">
      <c r="A25" s="2">
        <v>44097</v>
      </c>
      <c r="B25" s="132">
        <v>12</v>
      </c>
      <c r="C25" s="133">
        <v>1</v>
      </c>
      <c r="D25" s="133"/>
      <c r="E25" s="134">
        <v>2</v>
      </c>
      <c r="F25" s="133">
        <v>1</v>
      </c>
      <c r="G25" s="133"/>
      <c r="H25" s="134">
        <v>1</v>
      </c>
      <c r="I25" s="133">
        <v>1</v>
      </c>
      <c r="J25" s="133"/>
      <c r="K25" s="134">
        <v>12</v>
      </c>
      <c r="L25" s="133">
        <v>1</v>
      </c>
      <c r="M25" s="133"/>
      <c r="N25" s="133">
        <f t="shared" si="0"/>
        <v>12</v>
      </c>
      <c r="O25" s="133">
        <f t="shared" si="1"/>
        <v>2</v>
      </c>
      <c r="P25" s="133">
        <f t="shared" si="2"/>
        <v>1</v>
      </c>
      <c r="Q25" s="133">
        <f t="shared" si="3"/>
        <v>12</v>
      </c>
      <c r="R25" s="133"/>
      <c r="S25" s="133">
        <v>0</v>
      </c>
      <c r="T25" s="133">
        <v>0</v>
      </c>
      <c r="V25">
        <v>0</v>
      </c>
      <c r="AA25" s="11">
        <v>22</v>
      </c>
      <c r="AB25" s="35">
        <v>5.5000000000000049E-2</v>
      </c>
      <c r="AC25" s="34">
        <f t="shared" si="4"/>
        <v>0.95200000000000007</v>
      </c>
      <c r="AD25" s="12" t="s">
        <v>136</v>
      </c>
      <c r="AX25" s="11">
        <v>22</v>
      </c>
      <c r="AY25" s="52">
        <v>3.7999999999999999E-2</v>
      </c>
      <c r="AZ25" s="34">
        <f t="shared" si="5"/>
        <v>0.96790000000000009</v>
      </c>
      <c r="BA25" s="12" t="s">
        <v>136</v>
      </c>
    </row>
    <row r="26" spans="1:65" x14ac:dyDescent="0.25">
      <c r="A26" s="2">
        <v>44098</v>
      </c>
      <c r="B26" s="132">
        <v>13</v>
      </c>
      <c r="C26" s="133">
        <v>1</v>
      </c>
      <c r="D26" s="133"/>
      <c r="E26" s="134">
        <v>3</v>
      </c>
      <c r="F26" s="133">
        <v>1</v>
      </c>
      <c r="G26" s="133"/>
      <c r="H26" s="134">
        <v>3</v>
      </c>
      <c r="I26" s="133">
        <v>1</v>
      </c>
      <c r="J26" s="133"/>
      <c r="K26" s="134">
        <v>13</v>
      </c>
      <c r="L26" s="133">
        <v>1</v>
      </c>
      <c r="M26" s="133"/>
      <c r="N26" s="133">
        <f t="shared" si="0"/>
        <v>13</v>
      </c>
      <c r="O26" s="133">
        <f t="shared" si="1"/>
        <v>3</v>
      </c>
      <c r="P26" s="133">
        <f t="shared" si="2"/>
        <v>3</v>
      </c>
      <c r="Q26" s="133">
        <f t="shared" si="3"/>
        <v>13</v>
      </c>
      <c r="R26" s="133"/>
      <c r="S26" s="133">
        <v>0</v>
      </c>
      <c r="T26" s="133">
        <v>0</v>
      </c>
      <c r="V26">
        <v>0</v>
      </c>
      <c r="AA26" s="11">
        <v>23</v>
      </c>
      <c r="AB26" s="35">
        <v>4.7999999999999932E-2</v>
      </c>
      <c r="AC26" s="34">
        <f t="shared" si="4"/>
        <v>1</v>
      </c>
      <c r="AD26" s="12" t="str">
        <f>IF(NOT(AC26=1),"ERROR: Probabilities should add up to 1","OK")</f>
        <v>OK</v>
      </c>
      <c r="AX26" s="11">
        <v>23</v>
      </c>
      <c r="AY26" s="52">
        <v>3.2099999999999997E-2</v>
      </c>
      <c r="AZ26" s="53">
        <f t="shared" si="5"/>
        <v>1</v>
      </c>
      <c r="BA26" s="12" t="str">
        <f>IF(NOT(AZ26=1),"ERROR: Probabilities should add up to 1","OK")</f>
        <v>OK</v>
      </c>
    </row>
    <row r="27" spans="1:65" x14ac:dyDescent="0.25">
      <c r="A27" s="2">
        <v>44099</v>
      </c>
      <c r="B27" s="132">
        <v>10</v>
      </c>
      <c r="C27" s="133">
        <v>1</v>
      </c>
      <c r="D27" s="133"/>
      <c r="E27" s="134">
        <v>3</v>
      </c>
      <c r="F27" s="133">
        <v>1</v>
      </c>
      <c r="G27" s="133"/>
      <c r="H27" s="134">
        <v>2</v>
      </c>
      <c r="I27" s="133">
        <v>1</v>
      </c>
      <c r="J27" s="133"/>
      <c r="K27" s="134">
        <v>10</v>
      </c>
      <c r="L27" s="133">
        <v>1</v>
      </c>
      <c r="M27" s="133"/>
      <c r="N27" s="133">
        <f t="shared" si="0"/>
        <v>10</v>
      </c>
      <c r="O27" s="133">
        <f t="shared" si="1"/>
        <v>3</v>
      </c>
      <c r="P27" s="133">
        <f t="shared" si="2"/>
        <v>2</v>
      </c>
      <c r="Q27" s="133">
        <f t="shared" si="3"/>
        <v>10</v>
      </c>
      <c r="R27" s="133"/>
      <c r="S27" s="133">
        <v>0</v>
      </c>
      <c r="T27" s="133">
        <v>0</v>
      </c>
      <c r="V27">
        <v>0</v>
      </c>
      <c r="AA27" s="59" t="s">
        <v>205</v>
      </c>
      <c r="AX27" s="59" t="s">
        <v>204</v>
      </c>
    </row>
    <row r="28" spans="1:65" x14ac:dyDescent="0.25">
      <c r="A28" s="2">
        <v>44100</v>
      </c>
      <c r="B28" s="132">
        <v>2</v>
      </c>
      <c r="C28" s="133">
        <v>1</v>
      </c>
      <c r="D28" s="133"/>
      <c r="E28" s="134">
        <v>2</v>
      </c>
      <c r="F28" s="133">
        <v>1</v>
      </c>
      <c r="G28" s="133"/>
      <c r="H28" s="134">
        <v>0</v>
      </c>
      <c r="I28" s="133">
        <v>1</v>
      </c>
      <c r="J28" s="133"/>
      <c r="K28" s="134">
        <v>2</v>
      </c>
      <c r="L28" s="133">
        <v>1</v>
      </c>
      <c r="M28" s="133"/>
      <c r="N28" s="133">
        <f t="shared" si="0"/>
        <v>2</v>
      </c>
      <c r="O28" s="133">
        <f t="shared" si="1"/>
        <v>2</v>
      </c>
      <c r="P28" s="133">
        <f t="shared" si="2"/>
        <v>0</v>
      </c>
      <c r="Q28" s="133">
        <f t="shared" si="3"/>
        <v>2</v>
      </c>
      <c r="R28" s="133"/>
      <c r="S28" s="133">
        <v>0</v>
      </c>
      <c r="T28" s="133">
        <v>0</v>
      </c>
      <c r="V28">
        <v>0</v>
      </c>
    </row>
    <row r="29" spans="1:65" x14ac:dyDescent="0.25">
      <c r="A29" s="2">
        <v>44101</v>
      </c>
      <c r="B29" s="132">
        <v>11</v>
      </c>
      <c r="C29" s="133">
        <v>1</v>
      </c>
      <c r="D29" s="133"/>
      <c r="E29" s="134">
        <v>2</v>
      </c>
      <c r="F29" s="133">
        <v>1</v>
      </c>
      <c r="G29" s="133"/>
      <c r="H29" s="134">
        <v>1</v>
      </c>
      <c r="I29" s="133">
        <v>1</v>
      </c>
      <c r="J29" s="133"/>
      <c r="K29" s="134">
        <v>11</v>
      </c>
      <c r="L29" s="133">
        <v>1</v>
      </c>
      <c r="M29" s="133"/>
      <c r="N29" s="133">
        <f t="shared" si="0"/>
        <v>11</v>
      </c>
      <c r="O29" s="133">
        <f t="shared" si="1"/>
        <v>2</v>
      </c>
      <c r="P29" s="133">
        <f t="shared" si="2"/>
        <v>1</v>
      </c>
      <c r="Q29" s="133">
        <f t="shared" si="3"/>
        <v>11</v>
      </c>
      <c r="R29" s="133"/>
      <c r="S29" s="133">
        <v>0</v>
      </c>
      <c r="T29" s="133">
        <v>0</v>
      </c>
      <c r="V29">
        <v>0</v>
      </c>
      <c r="AB29" s="38" t="s">
        <v>7</v>
      </c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40"/>
      <c r="AY29" s="38" t="s">
        <v>7</v>
      </c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40"/>
    </row>
    <row r="30" spans="1:65" x14ac:dyDescent="0.25">
      <c r="A30" s="2">
        <v>44102</v>
      </c>
      <c r="B30" s="132">
        <v>21</v>
      </c>
      <c r="C30" s="133">
        <v>1</v>
      </c>
      <c r="D30" s="133"/>
      <c r="E30" s="134">
        <v>2</v>
      </c>
      <c r="F30" s="133">
        <v>1</v>
      </c>
      <c r="G30" s="133"/>
      <c r="H30" s="134">
        <v>0</v>
      </c>
      <c r="I30" s="133">
        <v>1</v>
      </c>
      <c r="J30" s="133"/>
      <c r="K30" s="134">
        <v>21</v>
      </c>
      <c r="L30" s="133">
        <v>1</v>
      </c>
      <c r="M30" s="133"/>
      <c r="N30" s="133">
        <f t="shared" si="0"/>
        <v>21</v>
      </c>
      <c r="O30" s="133">
        <f t="shared" si="1"/>
        <v>2</v>
      </c>
      <c r="P30" s="133">
        <f t="shared" si="2"/>
        <v>0</v>
      </c>
      <c r="Q30" s="133">
        <f t="shared" si="3"/>
        <v>21</v>
      </c>
      <c r="R30" s="133"/>
      <c r="S30" s="133">
        <v>0</v>
      </c>
      <c r="T30" s="133">
        <v>0</v>
      </c>
      <c r="V30">
        <v>0</v>
      </c>
      <c r="AB30" s="39" t="str">
        <f>"DISC("&amp;AC3&amp;",0,"&amp;AC4&amp;",1,"&amp;AC5&amp;",2,"&amp;AC6&amp;",3,"&amp;AC7&amp;",4,"&amp;AC8&amp;",5,"&amp;AC9&amp;",6,"&amp;AC10&amp;",7,"&amp;AC11&amp;",8,"&amp;AC12&amp;",9,"&amp;AC13&amp;",10,"&amp;AC14&amp;",11,"&amp;AC15&amp;",12,"&amp;AC16&amp;",13,"&amp;AC17&amp;",14,"&amp;AC18&amp;",15,"&amp;AC19&amp;",16,"&amp;AC20&amp;",17,"&amp;AC21&amp;",18,"&amp;AC22&amp;",19,"&amp;AC23&amp;",20,"&amp;AC24&amp;",21,"&amp;AC25&amp;",22,"&amp;AC26&amp;",23)"</f>
        <v>DISC(0.062,0,0.11,1,0.131,2,0.145,3,0.159,4,0.187,5,0.208,6,0.229,7,0.236,8,0.27,9,0.298,10,0.36,11,0.401,12,0.456,13,0.511,14,0.601,15,0.656,16,0.732,17,0.78,18,0.821,19,0.869,20,0.897,21,0.952,22,1,23)</v>
      </c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41"/>
      <c r="AY30" s="39" t="str">
        <f>"DISC("&amp;AZ3&amp;",0,"&amp;AZ4&amp;",1,"&amp;AZ5&amp;",2,"&amp;AZ6&amp;",3,"&amp;AZ7&amp;",4,"&amp;AZ8&amp;",5,"&amp;AZ9&amp;",6,"&amp;AZ10&amp;",7,"&amp;AZ11&amp;",8,"&amp;AZ12&amp;",9,"&amp;AZ13&amp;",10,"&amp;AZ14&amp;",11,"&amp;AZ15&amp;",12,"&amp;AZ16&amp;",13,"&amp;AZ17&amp;",14,"&amp;AZ18&amp;",15,"&amp;AZ19&amp;",16,"&amp;AZ20&amp;",17,"&amp;AZ21&amp;",18,"&amp;AZ22&amp;",19,"&amp;AZ23&amp;",20,"&amp;AZ24&amp;",21,"&amp;AZ25&amp;",22,"&amp;AZ26&amp;",23)"</f>
        <v>DISC(0,0241,0,0,0416,1,0,0554,2,0,0685,3,0,0809,4,0,0935,5,0,1071,6,0,1243,7,0,1526,8,0,2008,9,0,2626,10,0,3301,11,0,3989,12,0,465,13,0,5268,14,0,5868,15,0,6468,16,0,7087,17,0,7743,18,0,8334,19,0,8856,20,0,9299,21,0,9679,22,1,23)</v>
      </c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41"/>
    </row>
    <row r="31" spans="1:65" x14ac:dyDescent="0.25">
      <c r="A31" s="2">
        <v>44103</v>
      </c>
      <c r="B31" s="132">
        <v>9</v>
      </c>
      <c r="C31" s="133">
        <v>1</v>
      </c>
      <c r="D31" s="133"/>
      <c r="E31" s="134">
        <v>1</v>
      </c>
      <c r="F31" s="133">
        <v>1</v>
      </c>
      <c r="G31" s="133"/>
      <c r="H31" s="134">
        <v>0</v>
      </c>
      <c r="I31" s="133">
        <v>1</v>
      </c>
      <c r="J31" s="133"/>
      <c r="K31" s="134">
        <v>9</v>
      </c>
      <c r="L31" s="133">
        <v>1</v>
      </c>
      <c r="M31" s="133"/>
      <c r="N31" s="133">
        <f t="shared" si="0"/>
        <v>9</v>
      </c>
      <c r="O31" s="133">
        <f t="shared" si="1"/>
        <v>1</v>
      </c>
      <c r="P31" s="133">
        <f t="shared" si="2"/>
        <v>0</v>
      </c>
      <c r="Q31" s="133">
        <f t="shared" si="3"/>
        <v>9</v>
      </c>
      <c r="R31" s="133"/>
      <c r="S31" s="133">
        <v>0</v>
      </c>
      <c r="T31" s="133">
        <v>0</v>
      </c>
      <c r="V31">
        <v>0</v>
      </c>
    </row>
    <row r="32" spans="1:65" x14ac:dyDescent="0.25">
      <c r="A32" s="2">
        <v>44104</v>
      </c>
      <c r="B32" s="132">
        <v>8</v>
      </c>
      <c r="C32" s="133">
        <v>1</v>
      </c>
      <c r="D32" s="133"/>
      <c r="E32" s="134">
        <v>3</v>
      </c>
      <c r="F32" s="133">
        <v>1</v>
      </c>
      <c r="G32" s="133"/>
      <c r="H32" s="134">
        <v>3</v>
      </c>
      <c r="I32" s="133">
        <v>1</v>
      </c>
      <c r="J32" s="133"/>
      <c r="K32" s="134">
        <v>8</v>
      </c>
      <c r="L32" s="133">
        <v>1</v>
      </c>
      <c r="M32" s="133"/>
      <c r="N32" s="133">
        <f t="shared" si="0"/>
        <v>8</v>
      </c>
      <c r="O32" s="133">
        <f t="shared" si="1"/>
        <v>3</v>
      </c>
      <c r="P32" s="133">
        <f t="shared" si="2"/>
        <v>3</v>
      </c>
      <c r="Q32" s="133">
        <f t="shared" si="3"/>
        <v>8</v>
      </c>
      <c r="R32" s="133"/>
      <c r="S32" s="133">
        <v>0</v>
      </c>
      <c r="T32" s="133">
        <v>0</v>
      </c>
      <c r="V32">
        <v>0</v>
      </c>
    </row>
    <row r="33" spans="1:66" x14ac:dyDescent="0.25">
      <c r="A33" s="2">
        <v>44105</v>
      </c>
      <c r="B33" s="132">
        <v>16</v>
      </c>
      <c r="C33" s="133">
        <v>1</v>
      </c>
      <c r="D33" s="133"/>
      <c r="E33" s="134">
        <v>1</v>
      </c>
      <c r="F33" s="133">
        <v>1</v>
      </c>
      <c r="G33" s="133"/>
      <c r="H33" s="134">
        <v>2</v>
      </c>
      <c r="I33" s="133">
        <v>1</v>
      </c>
      <c r="J33" s="133"/>
      <c r="K33" s="134">
        <v>16</v>
      </c>
      <c r="L33" s="133">
        <v>1</v>
      </c>
      <c r="M33" s="133"/>
      <c r="N33" s="133">
        <f t="shared" si="0"/>
        <v>16</v>
      </c>
      <c r="O33" s="133">
        <f t="shared" si="1"/>
        <v>1</v>
      </c>
      <c r="P33" s="133">
        <f t="shared" si="2"/>
        <v>2</v>
      </c>
      <c r="Q33" s="133">
        <f t="shared" si="3"/>
        <v>16</v>
      </c>
      <c r="R33" s="133"/>
      <c r="S33" s="133">
        <v>0</v>
      </c>
      <c r="T33" s="133">
        <v>0</v>
      </c>
      <c r="V33">
        <v>0</v>
      </c>
    </row>
    <row r="34" spans="1:66" x14ac:dyDescent="0.25">
      <c r="A34" s="2">
        <v>44106</v>
      </c>
      <c r="B34" s="132">
        <v>9</v>
      </c>
      <c r="C34" s="133">
        <v>1</v>
      </c>
      <c r="D34" s="133"/>
      <c r="E34" s="134">
        <v>1</v>
      </c>
      <c r="F34" s="133">
        <v>1</v>
      </c>
      <c r="G34" s="133"/>
      <c r="H34" s="134">
        <v>3</v>
      </c>
      <c r="I34" s="133">
        <v>1</v>
      </c>
      <c r="J34" s="133"/>
      <c r="K34" s="134">
        <v>9</v>
      </c>
      <c r="L34" s="133">
        <v>1</v>
      </c>
      <c r="M34" s="133"/>
      <c r="N34" s="133">
        <f t="shared" si="0"/>
        <v>9</v>
      </c>
      <c r="O34" s="133">
        <f t="shared" si="1"/>
        <v>1</v>
      </c>
      <c r="P34" s="133">
        <f t="shared" si="2"/>
        <v>3</v>
      </c>
      <c r="Q34" s="133">
        <f t="shared" si="3"/>
        <v>9</v>
      </c>
      <c r="R34" s="133"/>
      <c r="S34" s="133">
        <v>0</v>
      </c>
      <c r="T34" s="133">
        <v>0</v>
      </c>
      <c r="V34">
        <v>0</v>
      </c>
    </row>
    <row r="35" spans="1:66" x14ac:dyDescent="0.25">
      <c r="A35" s="2">
        <v>44107</v>
      </c>
      <c r="B35" s="132">
        <v>9</v>
      </c>
      <c r="C35" s="133">
        <v>1</v>
      </c>
      <c r="D35" s="133"/>
      <c r="E35" s="134">
        <v>2</v>
      </c>
      <c r="F35" s="133">
        <v>1</v>
      </c>
      <c r="G35" s="133"/>
      <c r="H35" s="134">
        <v>2</v>
      </c>
      <c r="I35" s="133">
        <v>1</v>
      </c>
      <c r="J35" s="133"/>
      <c r="K35" s="134">
        <v>9</v>
      </c>
      <c r="L35" s="133">
        <v>1</v>
      </c>
      <c r="M35" s="133"/>
      <c r="N35" s="133">
        <f t="shared" si="0"/>
        <v>9</v>
      </c>
      <c r="O35" s="133">
        <f t="shared" si="1"/>
        <v>2</v>
      </c>
      <c r="P35" s="133">
        <f t="shared" si="2"/>
        <v>2</v>
      </c>
      <c r="Q35" s="133">
        <f t="shared" si="3"/>
        <v>9</v>
      </c>
      <c r="R35" s="133"/>
      <c r="S35" s="133">
        <v>0</v>
      </c>
      <c r="T35" s="133">
        <v>0</v>
      </c>
      <c r="V35">
        <v>0</v>
      </c>
    </row>
    <row r="36" spans="1:66" x14ac:dyDescent="0.25">
      <c r="A36" s="2">
        <v>44108</v>
      </c>
      <c r="B36" s="132">
        <v>16</v>
      </c>
      <c r="C36" s="133">
        <v>1</v>
      </c>
      <c r="D36" s="133"/>
      <c r="E36" s="134">
        <v>1</v>
      </c>
      <c r="F36" s="133">
        <v>1</v>
      </c>
      <c r="G36" s="133"/>
      <c r="H36" s="134">
        <v>0</v>
      </c>
      <c r="I36" s="133">
        <v>1</v>
      </c>
      <c r="J36" s="133"/>
      <c r="K36" s="134">
        <v>16</v>
      </c>
      <c r="L36" s="133">
        <v>1</v>
      </c>
      <c r="M36" s="133"/>
      <c r="N36" s="133">
        <f t="shared" si="0"/>
        <v>16</v>
      </c>
      <c r="O36" s="133">
        <f t="shared" si="1"/>
        <v>1</v>
      </c>
      <c r="P36" s="133">
        <f t="shared" si="2"/>
        <v>0</v>
      </c>
      <c r="Q36" s="133">
        <f t="shared" si="3"/>
        <v>16</v>
      </c>
      <c r="R36" s="133"/>
      <c r="S36" s="133">
        <v>0</v>
      </c>
      <c r="T36" s="133">
        <v>0</v>
      </c>
      <c r="V36">
        <v>0</v>
      </c>
      <c r="AB36" s="6"/>
    </row>
    <row r="37" spans="1:66" x14ac:dyDescent="0.25">
      <c r="A37" s="2">
        <v>44109</v>
      </c>
      <c r="B37" s="132">
        <v>7</v>
      </c>
      <c r="C37" s="133">
        <v>1</v>
      </c>
      <c r="D37" s="133"/>
      <c r="E37" s="134">
        <v>0</v>
      </c>
      <c r="F37" s="133">
        <v>1</v>
      </c>
      <c r="G37" s="133"/>
      <c r="H37" s="134">
        <v>3</v>
      </c>
      <c r="I37" s="133">
        <v>1</v>
      </c>
      <c r="J37" s="133"/>
      <c r="K37" s="134">
        <v>7</v>
      </c>
      <c r="L37" s="133">
        <v>1</v>
      </c>
      <c r="M37" s="133"/>
      <c r="N37" s="133">
        <f t="shared" si="0"/>
        <v>7</v>
      </c>
      <c r="O37" s="133">
        <f t="shared" si="1"/>
        <v>0</v>
      </c>
      <c r="P37" s="133">
        <f t="shared" si="2"/>
        <v>3</v>
      </c>
      <c r="Q37" s="133">
        <f t="shared" si="3"/>
        <v>7</v>
      </c>
      <c r="R37" s="133"/>
      <c r="S37" s="133">
        <v>0</v>
      </c>
      <c r="T37" s="133">
        <v>0</v>
      </c>
      <c r="V37">
        <v>0</v>
      </c>
      <c r="AB37" s="3"/>
    </row>
    <row r="38" spans="1:66" x14ac:dyDescent="0.25">
      <c r="A38" s="2">
        <v>44110</v>
      </c>
      <c r="B38" s="132">
        <v>9</v>
      </c>
      <c r="C38" s="133">
        <v>1</v>
      </c>
      <c r="D38" s="133"/>
      <c r="E38" s="134">
        <v>2</v>
      </c>
      <c r="F38" s="133">
        <v>1</v>
      </c>
      <c r="G38" s="133"/>
      <c r="H38" s="134">
        <v>0</v>
      </c>
      <c r="I38" s="133">
        <v>1</v>
      </c>
      <c r="J38" s="133"/>
      <c r="K38" s="134">
        <v>9</v>
      </c>
      <c r="L38" s="133">
        <v>1</v>
      </c>
      <c r="M38" s="133"/>
      <c r="N38" s="133">
        <f t="shared" si="0"/>
        <v>9</v>
      </c>
      <c r="O38" s="133">
        <f t="shared" si="1"/>
        <v>2</v>
      </c>
      <c r="P38" s="133">
        <f t="shared" si="2"/>
        <v>0</v>
      </c>
      <c r="Q38" s="133">
        <f t="shared" si="3"/>
        <v>9</v>
      </c>
      <c r="R38" s="133"/>
      <c r="S38" s="133">
        <v>0</v>
      </c>
      <c r="T38" s="133">
        <v>0</v>
      </c>
      <c r="V38">
        <v>0</v>
      </c>
    </row>
    <row r="39" spans="1:66" x14ac:dyDescent="0.25">
      <c r="A39" s="2">
        <v>44111</v>
      </c>
      <c r="B39" s="132">
        <v>6</v>
      </c>
      <c r="C39" s="133">
        <v>1</v>
      </c>
      <c r="D39" s="133"/>
      <c r="E39" s="134">
        <v>2</v>
      </c>
      <c r="F39" s="133">
        <v>1</v>
      </c>
      <c r="G39" s="133"/>
      <c r="H39" s="134">
        <v>3</v>
      </c>
      <c r="I39" s="133">
        <v>1</v>
      </c>
      <c r="J39" s="133"/>
      <c r="K39" s="134">
        <v>6</v>
      </c>
      <c r="L39" s="133">
        <v>1</v>
      </c>
      <c r="M39" s="133"/>
      <c r="N39" s="133">
        <f t="shared" si="0"/>
        <v>6</v>
      </c>
      <c r="O39" s="133">
        <f t="shared" si="1"/>
        <v>2</v>
      </c>
      <c r="P39" s="133">
        <f t="shared" si="2"/>
        <v>3</v>
      </c>
      <c r="Q39" s="133">
        <f t="shared" si="3"/>
        <v>6</v>
      </c>
      <c r="R39" s="133"/>
      <c r="S39" s="133">
        <v>0</v>
      </c>
      <c r="T39" s="133">
        <v>0</v>
      </c>
      <c r="V39">
        <v>0</v>
      </c>
      <c r="AB39" s="4"/>
      <c r="AC39" s="5"/>
    </row>
    <row r="40" spans="1:66" x14ac:dyDescent="0.25">
      <c r="A40" s="2">
        <v>44112</v>
      </c>
      <c r="B40" s="132">
        <v>4</v>
      </c>
      <c r="C40" s="133">
        <v>1</v>
      </c>
      <c r="D40" s="133"/>
      <c r="E40" s="134">
        <v>1</v>
      </c>
      <c r="F40" s="133">
        <v>1</v>
      </c>
      <c r="G40" s="133"/>
      <c r="H40" s="134">
        <v>1</v>
      </c>
      <c r="I40" s="133">
        <v>1</v>
      </c>
      <c r="J40" s="133"/>
      <c r="K40" s="134">
        <v>4</v>
      </c>
      <c r="L40" s="133">
        <v>1</v>
      </c>
      <c r="M40" s="133"/>
      <c r="N40" s="133">
        <f t="shared" si="0"/>
        <v>4</v>
      </c>
      <c r="O40" s="133">
        <f t="shared" si="1"/>
        <v>1</v>
      </c>
      <c r="P40" s="133">
        <f t="shared" si="2"/>
        <v>1</v>
      </c>
      <c r="Q40" s="133">
        <f t="shared" si="3"/>
        <v>4</v>
      </c>
      <c r="R40" s="133"/>
      <c r="S40" s="133">
        <v>0</v>
      </c>
      <c r="T40" s="133">
        <v>0</v>
      </c>
      <c r="V40">
        <v>0</v>
      </c>
      <c r="AB40" s="4"/>
      <c r="AC40" s="5"/>
    </row>
    <row r="41" spans="1:66" x14ac:dyDescent="0.25">
      <c r="A41" s="2">
        <v>44113</v>
      </c>
      <c r="B41" s="132">
        <v>8</v>
      </c>
      <c r="C41" s="133">
        <v>1</v>
      </c>
      <c r="D41" s="133"/>
      <c r="E41" s="134">
        <v>1</v>
      </c>
      <c r="F41" s="133">
        <v>1</v>
      </c>
      <c r="G41" s="133"/>
      <c r="H41" s="134">
        <v>0</v>
      </c>
      <c r="I41" s="133">
        <v>1</v>
      </c>
      <c r="J41" s="133"/>
      <c r="K41" s="134">
        <v>8</v>
      </c>
      <c r="L41" s="133">
        <v>1</v>
      </c>
      <c r="M41" s="133"/>
      <c r="N41" s="133">
        <f t="shared" si="0"/>
        <v>8</v>
      </c>
      <c r="O41" s="133">
        <f t="shared" si="1"/>
        <v>1</v>
      </c>
      <c r="P41" s="133">
        <f t="shared" si="2"/>
        <v>0</v>
      </c>
      <c r="Q41" s="133">
        <f t="shared" si="3"/>
        <v>8</v>
      </c>
      <c r="R41" s="133"/>
      <c r="S41" s="133">
        <v>0</v>
      </c>
      <c r="T41" s="133">
        <v>0</v>
      </c>
      <c r="V41">
        <v>0</v>
      </c>
      <c r="X41" s="1"/>
      <c r="Y41" s="1"/>
      <c r="AB41" s="4"/>
      <c r="AC41" s="5"/>
    </row>
    <row r="42" spans="1:66" s="1" customFormat="1" x14ac:dyDescent="0.25">
      <c r="A42" s="2">
        <v>44114</v>
      </c>
      <c r="B42" s="132">
        <v>8</v>
      </c>
      <c r="C42" s="133">
        <v>1</v>
      </c>
      <c r="D42" s="133"/>
      <c r="E42" s="134">
        <v>3</v>
      </c>
      <c r="F42" s="133">
        <v>1</v>
      </c>
      <c r="G42" s="133"/>
      <c r="H42" s="134">
        <v>2</v>
      </c>
      <c r="I42" s="133">
        <v>1</v>
      </c>
      <c r="J42" s="133"/>
      <c r="K42" s="134">
        <v>8</v>
      </c>
      <c r="L42" s="133">
        <v>1</v>
      </c>
      <c r="M42" s="133"/>
      <c r="N42" s="133">
        <f t="shared" si="0"/>
        <v>8</v>
      </c>
      <c r="O42" s="133">
        <f t="shared" si="1"/>
        <v>3</v>
      </c>
      <c r="P42" s="133">
        <f t="shared" si="2"/>
        <v>2</v>
      </c>
      <c r="Q42" s="133">
        <f t="shared" si="3"/>
        <v>8</v>
      </c>
      <c r="R42" s="133"/>
      <c r="S42" s="133">
        <v>0</v>
      </c>
      <c r="T42" s="133">
        <v>0</v>
      </c>
      <c r="V42" s="54">
        <v>0</v>
      </c>
      <c r="AA42"/>
      <c r="AB42" s="4"/>
      <c r="AC42" s="5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</row>
    <row r="43" spans="1:66" s="1" customFormat="1" x14ac:dyDescent="0.25">
      <c r="A43" s="2">
        <v>44115</v>
      </c>
      <c r="B43" s="132">
        <v>7</v>
      </c>
      <c r="C43" s="133">
        <v>1</v>
      </c>
      <c r="D43" s="133"/>
      <c r="E43" s="134">
        <v>2</v>
      </c>
      <c r="F43" s="133">
        <v>1</v>
      </c>
      <c r="G43" s="133"/>
      <c r="H43" s="134">
        <v>2</v>
      </c>
      <c r="I43" s="133">
        <v>1</v>
      </c>
      <c r="J43" s="133"/>
      <c r="K43" s="134">
        <v>7</v>
      </c>
      <c r="L43" s="133">
        <v>1</v>
      </c>
      <c r="M43" s="133"/>
      <c r="N43" s="133">
        <f t="shared" si="0"/>
        <v>7</v>
      </c>
      <c r="O43" s="133">
        <f t="shared" si="1"/>
        <v>2</v>
      </c>
      <c r="P43" s="133">
        <f t="shared" si="2"/>
        <v>2</v>
      </c>
      <c r="Q43" s="133">
        <f t="shared" si="3"/>
        <v>7</v>
      </c>
      <c r="R43" s="133"/>
      <c r="S43" s="133">
        <v>0</v>
      </c>
      <c r="T43" s="133">
        <v>0</v>
      </c>
      <c r="V43" s="54">
        <v>0</v>
      </c>
      <c r="AA43"/>
      <c r="AB43" s="4"/>
      <c r="AC43" s="5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</row>
    <row r="44" spans="1:66" s="1" customFormat="1" x14ac:dyDescent="0.25">
      <c r="A44" s="2">
        <v>44116</v>
      </c>
      <c r="B44" s="132">
        <v>9</v>
      </c>
      <c r="C44" s="133">
        <v>1</v>
      </c>
      <c r="D44" s="133"/>
      <c r="E44" s="134">
        <v>0</v>
      </c>
      <c r="F44" s="133">
        <v>1</v>
      </c>
      <c r="G44" s="133"/>
      <c r="H44" s="134">
        <v>1</v>
      </c>
      <c r="I44" s="133">
        <v>1</v>
      </c>
      <c r="J44" s="133"/>
      <c r="K44" s="134">
        <v>9</v>
      </c>
      <c r="L44" s="133">
        <v>1</v>
      </c>
      <c r="M44" s="133"/>
      <c r="N44" s="133">
        <f t="shared" si="0"/>
        <v>9</v>
      </c>
      <c r="O44" s="133">
        <f t="shared" si="1"/>
        <v>0</v>
      </c>
      <c r="P44" s="133">
        <f t="shared" si="2"/>
        <v>1</v>
      </c>
      <c r="Q44" s="133">
        <f t="shared" si="3"/>
        <v>9</v>
      </c>
      <c r="R44" s="133"/>
      <c r="S44" s="133">
        <v>0</v>
      </c>
      <c r="T44" s="133">
        <v>0</v>
      </c>
      <c r="V44" s="54">
        <v>0</v>
      </c>
      <c r="AA44"/>
      <c r="AB44" s="4"/>
      <c r="AC44" s="5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</row>
    <row r="45" spans="1:66" s="1" customFormat="1" x14ac:dyDescent="0.25">
      <c r="A45" s="2">
        <v>44117</v>
      </c>
      <c r="B45" s="132">
        <v>6</v>
      </c>
      <c r="C45" s="133">
        <v>1</v>
      </c>
      <c r="D45" s="133"/>
      <c r="E45" s="134">
        <v>3</v>
      </c>
      <c r="F45" s="133">
        <v>1</v>
      </c>
      <c r="G45" s="133"/>
      <c r="H45" s="134">
        <v>1</v>
      </c>
      <c r="I45" s="133">
        <v>1</v>
      </c>
      <c r="J45" s="133"/>
      <c r="K45" s="134">
        <v>6</v>
      </c>
      <c r="L45" s="133">
        <v>1</v>
      </c>
      <c r="M45" s="133"/>
      <c r="N45" s="133">
        <f t="shared" si="0"/>
        <v>6</v>
      </c>
      <c r="O45" s="133">
        <f t="shared" si="1"/>
        <v>3</v>
      </c>
      <c r="P45" s="133">
        <f t="shared" si="2"/>
        <v>1</v>
      </c>
      <c r="Q45" s="133">
        <f t="shared" si="3"/>
        <v>6</v>
      </c>
      <c r="R45" s="133"/>
      <c r="S45" s="133">
        <v>0</v>
      </c>
      <c r="T45" s="133">
        <v>0</v>
      </c>
      <c r="V45" s="54">
        <v>0</v>
      </c>
      <c r="AA45"/>
      <c r="AB45" s="4"/>
      <c r="AC45" s="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</row>
    <row r="46" spans="1:66" s="1" customFormat="1" x14ac:dyDescent="0.25">
      <c r="A46" s="2">
        <v>44118</v>
      </c>
      <c r="B46" s="132">
        <v>6</v>
      </c>
      <c r="C46" s="133">
        <v>1</v>
      </c>
      <c r="D46" s="133"/>
      <c r="E46" s="134">
        <v>0</v>
      </c>
      <c r="F46" s="133">
        <v>1</v>
      </c>
      <c r="G46" s="133"/>
      <c r="H46" s="134">
        <v>0</v>
      </c>
      <c r="I46" s="133">
        <v>1</v>
      </c>
      <c r="J46" s="133"/>
      <c r="K46" s="134">
        <v>6</v>
      </c>
      <c r="L46" s="133">
        <v>1</v>
      </c>
      <c r="M46" s="133"/>
      <c r="N46" s="133">
        <f t="shared" si="0"/>
        <v>6</v>
      </c>
      <c r="O46" s="133">
        <f t="shared" si="1"/>
        <v>0</v>
      </c>
      <c r="P46" s="133">
        <f t="shared" si="2"/>
        <v>0</v>
      </c>
      <c r="Q46" s="133">
        <f t="shared" si="3"/>
        <v>6</v>
      </c>
      <c r="R46" s="133"/>
      <c r="S46" s="133">
        <v>0</v>
      </c>
      <c r="T46" s="133">
        <v>0</v>
      </c>
      <c r="V46" s="54">
        <v>0</v>
      </c>
      <c r="AA46"/>
      <c r="AB46" s="4"/>
      <c r="AC46" s="5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</row>
    <row r="47" spans="1:66" s="1" customFormat="1" x14ac:dyDescent="0.25">
      <c r="A47" s="2">
        <v>44119</v>
      </c>
      <c r="B47" s="132">
        <v>5</v>
      </c>
      <c r="C47" s="133">
        <v>1</v>
      </c>
      <c r="D47" s="133"/>
      <c r="E47" s="134">
        <v>0</v>
      </c>
      <c r="F47" s="133">
        <v>1</v>
      </c>
      <c r="G47" s="133"/>
      <c r="H47" s="134">
        <v>2</v>
      </c>
      <c r="I47" s="133">
        <v>1</v>
      </c>
      <c r="J47" s="133"/>
      <c r="K47" s="134">
        <v>5</v>
      </c>
      <c r="L47" s="133">
        <v>1</v>
      </c>
      <c r="M47" s="133"/>
      <c r="N47" s="133">
        <f t="shared" si="0"/>
        <v>5</v>
      </c>
      <c r="O47" s="133">
        <f t="shared" si="1"/>
        <v>0</v>
      </c>
      <c r="P47" s="133">
        <f t="shared" si="2"/>
        <v>2</v>
      </c>
      <c r="Q47" s="133">
        <f t="shared" si="3"/>
        <v>5</v>
      </c>
      <c r="R47" s="133"/>
      <c r="S47" s="133">
        <v>0</v>
      </c>
      <c r="T47" s="133">
        <v>0</v>
      </c>
      <c r="V47" s="54">
        <v>0</v>
      </c>
      <c r="AA47"/>
      <c r="AB47" s="4"/>
      <c r="AC47" s="5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</row>
    <row r="48" spans="1:66" s="1" customFormat="1" x14ac:dyDescent="0.25">
      <c r="A48" s="2">
        <v>44120</v>
      </c>
      <c r="B48" s="132">
        <v>0</v>
      </c>
      <c r="C48" s="133">
        <v>1</v>
      </c>
      <c r="D48" s="133"/>
      <c r="E48" s="134">
        <v>0</v>
      </c>
      <c r="F48" s="133">
        <v>1</v>
      </c>
      <c r="G48" s="133"/>
      <c r="H48" s="134">
        <v>1</v>
      </c>
      <c r="I48" s="133">
        <v>1</v>
      </c>
      <c r="J48" s="133"/>
      <c r="K48" s="134">
        <v>0</v>
      </c>
      <c r="L48" s="133">
        <v>1</v>
      </c>
      <c r="M48" s="133"/>
      <c r="N48" s="133">
        <f t="shared" si="0"/>
        <v>0</v>
      </c>
      <c r="O48" s="133">
        <f t="shared" si="1"/>
        <v>0</v>
      </c>
      <c r="P48" s="133">
        <f t="shared" si="2"/>
        <v>1</v>
      </c>
      <c r="Q48" s="133">
        <f t="shared" si="3"/>
        <v>0</v>
      </c>
      <c r="R48" s="133"/>
      <c r="S48" s="133">
        <v>0</v>
      </c>
      <c r="T48" s="133">
        <v>0</v>
      </c>
      <c r="V48" s="54">
        <v>0</v>
      </c>
      <c r="AA48"/>
      <c r="AB48" s="4"/>
      <c r="AC48" s="5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</row>
    <row r="49" spans="1:66" s="1" customFormat="1" x14ac:dyDescent="0.25">
      <c r="A49" s="2">
        <v>44121</v>
      </c>
      <c r="B49" s="132">
        <v>4</v>
      </c>
      <c r="C49" s="133">
        <v>1</v>
      </c>
      <c r="D49" s="133"/>
      <c r="E49" s="134">
        <v>2</v>
      </c>
      <c r="F49" s="133">
        <v>1</v>
      </c>
      <c r="G49" s="133"/>
      <c r="H49" s="134">
        <v>1</v>
      </c>
      <c r="I49" s="133">
        <v>1</v>
      </c>
      <c r="J49" s="133"/>
      <c r="K49" s="134">
        <v>4</v>
      </c>
      <c r="L49" s="133">
        <v>1</v>
      </c>
      <c r="M49" s="133"/>
      <c r="N49" s="133">
        <f t="shared" si="0"/>
        <v>4</v>
      </c>
      <c r="O49" s="133">
        <f t="shared" si="1"/>
        <v>2</v>
      </c>
      <c r="P49" s="133">
        <f t="shared" si="2"/>
        <v>1</v>
      </c>
      <c r="Q49" s="133">
        <f t="shared" si="3"/>
        <v>4</v>
      </c>
      <c r="R49" s="133"/>
      <c r="S49" s="133">
        <v>0</v>
      </c>
      <c r="T49" s="133">
        <v>0</v>
      </c>
      <c r="V49" s="54">
        <v>0</v>
      </c>
      <c r="AA49"/>
      <c r="AB49" s="4"/>
      <c r="AC49" s="5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</row>
    <row r="50" spans="1:66" s="1" customFormat="1" x14ac:dyDescent="0.25">
      <c r="A50" s="2">
        <v>44122</v>
      </c>
      <c r="B50" s="132">
        <v>3</v>
      </c>
      <c r="C50" s="133">
        <v>1</v>
      </c>
      <c r="D50" s="133"/>
      <c r="E50" s="134">
        <v>1</v>
      </c>
      <c r="F50" s="133">
        <v>1</v>
      </c>
      <c r="G50" s="133"/>
      <c r="H50" s="134">
        <v>3</v>
      </c>
      <c r="I50" s="133">
        <v>1</v>
      </c>
      <c r="J50" s="133"/>
      <c r="K50" s="134">
        <v>3</v>
      </c>
      <c r="L50" s="133">
        <v>1</v>
      </c>
      <c r="M50" s="133"/>
      <c r="N50" s="133">
        <f t="shared" si="0"/>
        <v>3</v>
      </c>
      <c r="O50" s="133">
        <f t="shared" si="1"/>
        <v>1</v>
      </c>
      <c r="P50" s="133">
        <f t="shared" si="2"/>
        <v>3</v>
      </c>
      <c r="Q50" s="133">
        <f t="shared" si="3"/>
        <v>3</v>
      </c>
      <c r="R50" s="133"/>
      <c r="S50" s="133">
        <v>0</v>
      </c>
      <c r="T50" s="133">
        <v>0</v>
      </c>
      <c r="V50" s="54">
        <v>0</v>
      </c>
      <c r="AA50"/>
      <c r="AB50" s="4"/>
      <c r="AC50" s="5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</row>
    <row r="51" spans="1:66" s="1" customFormat="1" x14ac:dyDescent="0.25">
      <c r="A51" s="2">
        <v>44123</v>
      </c>
      <c r="B51" s="132">
        <v>6</v>
      </c>
      <c r="C51" s="133">
        <v>1</v>
      </c>
      <c r="D51" s="133"/>
      <c r="E51" s="134">
        <v>2</v>
      </c>
      <c r="F51" s="133">
        <v>1</v>
      </c>
      <c r="G51" s="133"/>
      <c r="H51" s="134">
        <v>0</v>
      </c>
      <c r="I51" s="133">
        <v>1</v>
      </c>
      <c r="J51" s="133"/>
      <c r="K51" s="134">
        <v>6</v>
      </c>
      <c r="L51" s="133">
        <v>1</v>
      </c>
      <c r="M51" s="133"/>
      <c r="N51" s="133">
        <f t="shared" si="0"/>
        <v>6</v>
      </c>
      <c r="O51" s="133">
        <f t="shared" si="1"/>
        <v>2</v>
      </c>
      <c r="P51" s="133">
        <f t="shared" si="2"/>
        <v>0</v>
      </c>
      <c r="Q51" s="133">
        <f t="shared" si="3"/>
        <v>6</v>
      </c>
      <c r="R51" s="133"/>
      <c r="S51" s="133">
        <v>0</v>
      </c>
      <c r="T51" s="133">
        <v>0</v>
      </c>
      <c r="V51" s="54">
        <v>0</v>
      </c>
      <c r="AA51"/>
      <c r="AB51" s="4"/>
      <c r="AC51" s="5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</row>
    <row r="52" spans="1:66" s="1" customFormat="1" x14ac:dyDescent="0.25">
      <c r="A52" s="2">
        <v>44124</v>
      </c>
      <c r="B52" s="132">
        <v>4</v>
      </c>
      <c r="C52" s="133">
        <v>1</v>
      </c>
      <c r="D52" s="133"/>
      <c r="E52" s="134">
        <v>2</v>
      </c>
      <c r="F52" s="133">
        <v>1</v>
      </c>
      <c r="G52" s="133"/>
      <c r="H52" s="134">
        <v>0</v>
      </c>
      <c r="I52" s="133">
        <v>1</v>
      </c>
      <c r="J52" s="133"/>
      <c r="K52" s="134">
        <v>4</v>
      </c>
      <c r="L52" s="133">
        <v>1</v>
      </c>
      <c r="M52" s="133"/>
      <c r="N52" s="133">
        <f t="shared" si="0"/>
        <v>4</v>
      </c>
      <c r="O52" s="133">
        <f t="shared" si="1"/>
        <v>2</v>
      </c>
      <c r="P52" s="133">
        <f t="shared" si="2"/>
        <v>0</v>
      </c>
      <c r="Q52" s="133">
        <f t="shared" si="3"/>
        <v>4</v>
      </c>
      <c r="R52" s="133"/>
      <c r="S52" s="133">
        <v>0</v>
      </c>
      <c r="T52" s="133">
        <v>0</v>
      </c>
      <c r="V52" s="54">
        <v>0</v>
      </c>
      <c r="AA52"/>
      <c r="AB52" s="4"/>
      <c r="AC52" s="5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</row>
    <row r="53" spans="1:66" s="1" customFormat="1" x14ac:dyDescent="0.25">
      <c r="A53" s="2">
        <v>44125</v>
      </c>
      <c r="B53" s="132">
        <v>3</v>
      </c>
      <c r="C53" s="133">
        <v>1</v>
      </c>
      <c r="D53" s="133"/>
      <c r="E53" s="134">
        <v>3</v>
      </c>
      <c r="F53" s="133">
        <v>1</v>
      </c>
      <c r="G53" s="133"/>
      <c r="H53" s="134">
        <v>3</v>
      </c>
      <c r="I53" s="133">
        <v>1</v>
      </c>
      <c r="J53" s="133"/>
      <c r="K53" s="134">
        <v>3</v>
      </c>
      <c r="L53" s="133">
        <v>1</v>
      </c>
      <c r="M53" s="133"/>
      <c r="N53" s="133">
        <f t="shared" si="0"/>
        <v>3</v>
      </c>
      <c r="O53" s="133">
        <f t="shared" si="1"/>
        <v>3</v>
      </c>
      <c r="P53" s="133">
        <f t="shared" si="2"/>
        <v>3</v>
      </c>
      <c r="Q53" s="133">
        <f t="shared" si="3"/>
        <v>3</v>
      </c>
      <c r="R53" s="133"/>
      <c r="S53" s="133">
        <v>0</v>
      </c>
      <c r="T53" s="133">
        <v>0</v>
      </c>
      <c r="V53" s="54">
        <v>0</v>
      </c>
      <c r="AA53"/>
      <c r="AB53" s="4"/>
      <c r="AC53" s="5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</row>
    <row r="54" spans="1:66" s="1" customFormat="1" x14ac:dyDescent="0.25">
      <c r="A54" s="2">
        <v>44126</v>
      </c>
      <c r="B54" s="132">
        <v>1</v>
      </c>
      <c r="C54" s="133">
        <v>1</v>
      </c>
      <c r="D54" s="133"/>
      <c r="E54" s="134">
        <v>2</v>
      </c>
      <c r="F54" s="133">
        <v>1</v>
      </c>
      <c r="G54" s="133"/>
      <c r="H54" s="134">
        <v>3</v>
      </c>
      <c r="I54" s="133">
        <v>1</v>
      </c>
      <c r="J54" s="133"/>
      <c r="K54" s="134">
        <v>1</v>
      </c>
      <c r="L54" s="133">
        <v>1</v>
      </c>
      <c r="M54" s="133"/>
      <c r="N54" s="133">
        <f t="shared" si="0"/>
        <v>1</v>
      </c>
      <c r="O54" s="133">
        <f t="shared" si="1"/>
        <v>2</v>
      </c>
      <c r="P54" s="133">
        <f t="shared" si="2"/>
        <v>3</v>
      </c>
      <c r="Q54" s="133">
        <f t="shared" si="3"/>
        <v>1</v>
      </c>
      <c r="R54" s="133"/>
      <c r="S54" s="133">
        <v>0</v>
      </c>
      <c r="T54" s="133">
        <v>0</v>
      </c>
      <c r="V54" s="54">
        <v>0</v>
      </c>
      <c r="AA54"/>
      <c r="AB54" s="4"/>
      <c r="AC54" s="5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</row>
    <row r="55" spans="1:66" s="1" customFormat="1" x14ac:dyDescent="0.25">
      <c r="A55" s="2">
        <v>44127</v>
      </c>
      <c r="B55" s="132">
        <v>5</v>
      </c>
      <c r="C55" s="133">
        <v>1</v>
      </c>
      <c r="D55" s="133"/>
      <c r="E55" s="134">
        <v>3</v>
      </c>
      <c r="F55" s="133">
        <v>1</v>
      </c>
      <c r="G55" s="133"/>
      <c r="H55" s="134">
        <v>0</v>
      </c>
      <c r="I55" s="133">
        <v>1</v>
      </c>
      <c r="J55" s="133"/>
      <c r="K55" s="132">
        <v>31</v>
      </c>
      <c r="L55" s="133">
        <v>1</v>
      </c>
      <c r="M55" s="133"/>
      <c r="N55" s="133">
        <f t="shared" si="0"/>
        <v>5</v>
      </c>
      <c r="O55" s="133">
        <f t="shared" si="1"/>
        <v>3</v>
      </c>
      <c r="P55" s="133">
        <f t="shared" si="2"/>
        <v>0</v>
      </c>
      <c r="Q55" s="133">
        <f t="shared" si="3"/>
        <v>31</v>
      </c>
      <c r="R55" s="133"/>
      <c r="S55" s="133">
        <v>0</v>
      </c>
      <c r="T55" s="133">
        <v>0</v>
      </c>
      <c r="V55" s="54">
        <v>0</v>
      </c>
      <c r="AA55"/>
      <c r="AB55" s="4"/>
      <c r="AC55" s="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</row>
    <row r="56" spans="1:66" s="1" customFormat="1" x14ac:dyDescent="0.25">
      <c r="A56" s="2">
        <v>44128</v>
      </c>
      <c r="B56" s="132">
        <v>9</v>
      </c>
      <c r="C56" s="133">
        <v>1</v>
      </c>
      <c r="D56" s="133"/>
      <c r="E56" s="134">
        <v>0</v>
      </c>
      <c r="F56" s="133">
        <v>1</v>
      </c>
      <c r="G56" s="133"/>
      <c r="H56" s="134">
        <v>3</v>
      </c>
      <c r="I56" s="133">
        <v>1</v>
      </c>
      <c r="J56" s="133"/>
      <c r="K56" s="132">
        <v>31</v>
      </c>
      <c r="L56" s="133">
        <v>1</v>
      </c>
      <c r="M56" s="133"/>
      <c r="N56" s="133">
        <f t="shared" si="0"/>
        <v>9</v>
      </c>
      <c r="O56" s="133">
        <f t="shared" si="1"/>
        <v>0</v>
      </c>
      <c r="P56" s="133">
        <f t="shared" si="2"/>
        <v>3</v>
      </c>
      <c r="Q56" s="133">
        <f t="shared" si="3"/>
        <v>31</v>
      </c>
      <c r="R56" s="133"/>
      <c r="S56" s="133">
        <v>0</v>
      </c>
      <c r="T56" s="133">
        <v>0</v>
      </c>
      <c r="V56" s="54">
        <v>0</v>
      </c>
      <c r="AA56"/>
      <c r="AB56" s="4"/>
      <c r="AC56" s="5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</row>
    <row r="57" spans="1:66" s="1" customFormat="1" x14ac:dyDescent="0.25">
      <c r="A57" s="2">
        <v>44129</v>
      </c>
      <c r="B57" s="132">
        <v>5</v>
      </c>
      <c r="C57" s="133">
        <v>1</v>
      </c>
      <c r="D57" s="133"/>
      <c r="E57" s="134">
        <v>1</v>
      </c>
      <c r="F57" s="133">
        <v>1</v>
      </c>
      <c r="G57" s="133"/>
      <c r="H57" s="134">
        <v>1</v>
      </c>
      <c r="I57" s="133">
        <v>1</v>
      </c>
      <c r="J57" s="133"/>
      <c r="K57" s="132">
        <v>30</v>
      </c>
      <c r="L57" s="133">
        <v>1</v>
      </c>
      <c r="M57" s="133"/>
      <c r="N57" s="133">
        <f t="shared" si="0"/>
        <v>5</v>
      </c>
      <c r="O57" s="133">
        <f t="shared" si="1"/>
        <v>1</v>
      </c>
      <c r="P57" s="133">
        <f t="shared" si="2"/>
        <v>1</v>
      </c>
      <c r="Q57" s="133">
        <f t="shared" si="3"/>
        <v>30</v>
      </c>
      <c r="R57" s="133"/>
      <c r="S57" s="133">
        <v>0</v>
      </c>
      <c r="T57" s="133">
        <v>0</v>
      </c>
      <c r="V57" s="54">
        <v>0</v>
      </c>
      <c r="AA57"/>
      <c r="AB57" s="4"/>
      <c r="AC57" s="5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</row>
    <row r="58" spans="1:66" s="1" customFormat="1" x14ac:dyDescent="0.25">
      <c r="A58" s="2">
        <v>44130</v>
      </c>
      <c r="B58" s="132">
        <v>8</v>
      </c>
      <c r="C58" s="133">
        <v>1</v>
      </c>
      <c r="D58" s="133"/>
      <c r="E58" s="134">
        <v>2</v>
      </c>
      <c r="F58" s="133">
        <v>1</v>
      </c>
      <c r="G58" s="133"/>
      <c r="H58" s="134">
        <v>1</v>
      </c>
      <c r="I58" s="133">
        <v>1</v>
      </c>
      <c r="J58" s="133"/>
      <c r="K58" s="132">
        <v>31</v>
      </c>
      <c r="L58" s="133">
        <v>1</v>
      </c>
      <c r="M58" s="133"/>
      <c r="N58" s="133">
        <f t="shared" si="0"/>
        <v>8</v>
      </c>
      <c r="O58" s="133">
        <f t="shared" si="1"/>
        <v>2</v>
      </c>
      <c r="P58" s="133">
        <f t="shared" si="2"/>
        <v>1</v>
      </c>
      <c r="Q58" s="133">
        <f t="shared" si="3"/>
        <v>31</v>
      </c>
      <c r="R58" s="133"/>
      <c r="S58" s="133">
        <v>0</v>
      </c>
      <c r="T58" s="133">
        <v>0</v>
      </c>
      <c r="V58" s="54">
        <v>0</v>
      </c>
      <c r="AA58"/>
      <c r="AB58" s="4"/>
      <c r="AC58" s="5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</row>
    <row r="59" spans="1:66" s="1" customFormat="1" x14ac:dyDescent="0.25">
      <c r="A59" s="2">
        <v>44131</v>
      </c>
      <c r="B59" s="132">
        <v>6</v>
      </c>
      <c r="C59" s="133">
        <v>1</v>
      </c>
      <c r="D59" s="133"/>
      <c r="E59" s="134">
        <v>0</v>
      </c>
      <c r="F59" s="133">
        <v>1</v>
      </c>
      <c r="G59" s="133"/>
      <c r="H59" s="134">
        <v>0</v>
      </c>
      <c r="I59" s="133">
        <v>1</v>
      </c>
      <c r="J59" s="133"/>
      <c r="K59" s="132">
        <v>29</v>
      </c>
      <c r="L59" s="133">
        <v>1</v>
      </c>
      <c r="M59" s="133"/>
      <c r="N59" s="133">
        <f t="shared" si="0"/>
        <v>6</v>
      </c>
      <c r="O59" s="133">
        <f t="shared" si="1"/>
        <v>0</v>
      </c>
      <c r="P59" s="133">
        <f t="shared" si="2"/>
        <v>0</v>
      </c>
      <c r="Q59" s="133">
        <f t="shared" si="3"/>
        <v>29</v>
      </c>
      <c r="R59" s="133"/>
      <c r="S59" s="133">
        <v>0</v>
      </c>
      <c r="T59" s="133">
        <v>0</v>
      </c>
      <c r="V59" s="54">
        <v>0</v>
      </c>
      <c r="AA59"/>
      <c r="AB59" s="4"/>
      <c r="AC59" s="5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</row>
    <row r="60" spans="1:66" s="1" customFormat="1" x14ac:dyDescent="0.25">
      <c r="A60" s="2">
        <v>44132</v>
      </c>
      <c r="B60" s="132">
        <v>5</v>
      </c>
      <c r="C60" s="133">
        <v>1</v>
      </c>
      <c r="D60" s="133"/>
      <c r="E60" s="134">
        <v>1</v>
      </c>
      <c r="F60" s="133">
        <v>1</v>
      </c>
      <c r="G60" s="133"/>
      <c r="H60" s="134">
        <v>3</v>
      </c>
      <c r="I60" s="133">
        <v>1</v>
      </c>
      <c r="J60" s="133"/>
      <c r="K60" s="132">
        <v>30</v>
      </c>
      <c r="L60" s="133">
        <v>1</v>
      </c>
      <c r="M60" s="133"/>
      <c r="N60" s="133">
        <f t="shared" si="0"/>
        <v>5</v>
      </c>
      <c r="O60" s="133">
        <f t="shared" si="1"/>
        <v>1</v>
      </c>
      <c r="P60" s="133">
        <f t="shared" si="2"/>
        <v>3</v>
      </c>
      <c r="Q60" s="133">
        <f t="shared" si="3"/>
        <v>30</v>
      </c>
      <c r="R60" s="133"/>
      <c r="S60" s="133">
        <v>0</v>
      </c>
      <c r="T60" s="133">
        <v>0</v>
      </c>
      <c r="V60" s="54">
        <v>0</v>
      </c>
      <c r="AA60"/>
      <c r="AB60" s="4"/>
      <c r="AC60" s="5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</row>
    <row r="61" spans="1:66" s="1" customFormat="1" x14ac:dyDescent="0.25">
      <c r="A61" s="2">
        <v>44133</v>
      </c>
      <c r="B61" s="132">
        <v>11</v>
      </c>
      <c r="C61" s="133">
        <v>1</v>
      </c>
      <c r="D61" s="133"/>
      <c r="E61" s="134">
        <v>2</v>
      </c>
      <c r="F61" s="133">
        <v>1</v>
      </c>
      <c r="G61" s="133"/>
      <c r="H61" s="134">
        <v>3</v>
      </c>
      <c r="I61" s="133">
        <v>1</v>
      </c>
      <c r="J61" s="133"/>
      <c r="K61" s="132">
        <v>29</v>
      </c>
      <c r="L61" s="133">
        <v>1</v>
      </c>
      <c r="M61" s="133"/>
      <c r="N61" s="133">
        <f t="shared" si="0"/>
        <v>11</v>
      </c>
      <c r="O61" s="133">
        <f t="shared" si="1"/>
        <v>2</v>
      </c>
      <c r="P61" s="133">
        <f t="shared" si="2"/>
        <v>3</v>
      </c>
      <c r="Q61" s="133">
        <f t="shared" si="3"/>
        <v>29</v>
      </c>
      <c r="R61" s="133"/>
      <c r="S61" s="133">
        <v>0</v>
      </c>
      <c r="T61" s="133">
        <v>0</v>
      </c>
      <c r="V61" s="54">
        <v>0</v>
      </c>
      <c r="AA61"/>
      <c r="AB61" s="4"/>
      <c r="AC61" s="5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</row>
    <row r="62" spans="1:66" s="1" customFormat="1" x14ac:dyDescent="0.25">
      <c r="A62" s="2">
        <v>44134</v>
      </c>
      <c r="B62" s="132">
        <v>3</v>
      </c>
      <c r="C62" s="133">
        <v>1</v>
      </c>
      <c r="D62" s="133"/>
      <c r="E62" s="134">
        <v>0</v>
      </c>
      <c r="F62" s="133">
        <v>1</v>
      </c>
      <c r="G62" s="133"/>
      <c r="H62" s="134">
        <v>0</v>
      </c>
      <c r="I62" s="133">
        <v>1</v>
      </c>
      <c r="J62" s="133"/>
      <c r="K62" s="132">
        <v>25</v>
      </c>
      <c r="L62" s="133">
        <v>1</v>
      </c>
      <c r="M62" s="133"/>
      <c r="N62" s="133">
        <f t="shared" si="0"/>
        <v>3</v>
      </c>
      <c r="O62" s="133">
        <f t="shared" si="1"/>
        <v>0</v>
      </c>
      <c r="P62" s="133">
        <f t="shared" si="2"/>
        <v>0</v>
      </c>
      <c r="Q62" s="133">
        <f t="shared" si="3"/>
        <v>25</v>
      </c>
      <c r="R62" s="133"/>
      <c r="S62" s="133">
        <v>0</v>
      </c>
      <c r="T62" s="133">
        <v>0</v>
      </c>
      <c r="V62" s="54">
        <v>0</v>
      </c>
      <c r="AA62"/>
      <c r="AB62" s="4"/>
      <c r="AC62" s="5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</row>
    <row r="63" spans="1:66" s="1" customFormat="1" x14ac:dyDescent="0.25">
      <c r="A63" s="2">
        <v>44135</v>
      </c>
      <c r="B63" s="132">
        <v>2</v>
      </c>
      <c r="C63" s="133">
        <v>1</v>
      </c>
      <c r="D63" s="133"/>
      <c r="E63" s="134">
        <v>0</v>
      </c>
      <c r="F63" s="133">
        <v>1</v>
      </c>
      <c r="G63" s="133"/>
      <c r="H63" s="134">
        <v>3</v>
      </c>
      <c r="I63" s="133">
        <v>1</v>
      </c>
      <c r="J63" s="133"/>
      <c r="K63" s="132">
        <v>27</v>
      </c>
      <c r="L63" s="133">
        <v>1</v>
      </c>
      <c r="M63" s="133"/>
      <c r="N63" s="133">
        <f t="shared" si="0"/>
        <v>2</v>
      </c>
      <c r="O63" s="133">
        <f t="shared" si="1"/>
        <v>0</v>
      </c>
      <c r="P63" s="133">
        <f t="shared" si="2"/>
        <v>3</v>
      </c>
      <c r="Q63" s="133">
        <f t="shared" si="3"/>
        <v>27</v>
      </c>
      <c r="R63" s="133"/>
      <c r="S63" s="133">
        <v>0</v>
      </c>
      <c r="T63" s="133">
        <v>0</v>
      </c>
      <c r="V63" s="54">
        <v>0</v>
      </c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</row>
    <row r="64" spans="1:66" s="1" customFormat="1" x14ac:dyDescent="0.25">
      <c r="A64" s="2">
        <v>44136</v>
      </c>
      <c r="B64" s="132">
        <v>4</v>
      </c>
      <c r="C64" s="133">
        <v>1</v>
      </c>
      <c r="D64" s="133"/>
      <c r="E64" s="134">
        <v>2</v>
      </c>
      <c r="F64" s="133">
        <v>1</v>
      </c>
      <c r="G64" s="133"/>
      <c r="H64" s="134">
        <v>3</v>
      </c>
      <c r="I64" s="133">
        <v>1</v>
      </c>
      <c r="J64" s="133"/>
      <c r="K64" s="132">
        <v>26</v>
      </c>
      <c r="L64" s="133">
        <v>1</v>
      </c>
      <c r="M64" s="133"/>
      <c r="N64" s="133">
        <f t="shared" si="0"/>
        <v>4</v>
      </c>
      <c r="O64" s="133">
        <f t="shared" si="1"/>
        <v>2</v>
      </c>
      <c r="P64" s="133">
        <f t="shared" si="2"/>
        <v>3</v>
      </c>
      <c r="Q64" s="133">
        <f t="shared" si="3"/>
        <v>26</v>
      </c>
      <c r="R64" s="133"/>
      <c r="S64" s="133">
        <v>0</v>
      </c>
      <c r="T64" s="133">
        <v>0</v>
      </c>
      <c r="V64" s="54">
        <v>0</v>
      </c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</row>
    <row r="65" spans="1:66" s="1" customFormat="1" x14ac:dyDescent="0.25">
      <c r="A65" s="2">
        <v>44137</v>
      </c>
      <c r="B65" s="132">
        <v>3</v>
      </c>
      <c r="C65" s="133">
        <v>1</v>
      </c>
      <c r="D65" s="133"/>
      <c r="E65" s="134">
        <v>3</v>
      </c>
      <c r="F65" s="133">
        <v>1</v>
      </c>
      <c r="G65" s="133"/>
      <c r="H65" s="134">
        <v>1</v>
      </c>
      <c r="I65" s="133">
        <v>1</v>
      </c>
      <c r="J65" s="133"/>
      <c r="K65" s="132">
        <v>24</v>
      </c>
      <c r="L65" s="133">
        <v>1</v>
      </c>
      <c r="M65" s="133"/>
      <c r="N65" s="133">
        <f t="shared" si="0"/>
        <v>3</v>
      </c>
      <c r="O65" s="133">
        <f t="shared" si="1"/>
        <v>3</v>
      </c>
      <c r="P65" s="133">
        <f t="shared" si="2"/>
        <v>1</v>
      </c>
      <c r="Q65" s="133">
        <f t="shared" si="3"/>
        <v>24</v>
      </c>
      <c r="R65" s="133"/>
      <c r="S65" s="133">
        <v>0</v>
      </c>
      <c r="T65" s="133">
        <v>0</v>
      </c>
      <c r="V65" s="54">
        <v>0</v>
      </c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</row>
    <row r="66" spans="1:66" s="1" customFormat="1" x14ac:dyDescent="0.25">
      <c r="A66" s="2">
        <v>44138</v>
      </c>
      <c r="B66" s="132">
        <v>4</v>
      </c>
      <c r="C66" s="133">
        <v>1</v>
      </c>
      <c r="D66" s="133"/>
      <c r="E66" s="134">
        <v>1</v>
      </c>
      <c r="F66" s="133">
        <v>1</v>
      </c>
      <c r="G66" s="133"/>
      <c r="H66" s="134">
        <v>2</v>
      </c>
      <c r="I66" s="133">
        <v>1</v>
      </c>
      <c r="J66" s="133"/>
      <c r="K66" s="132">
        <v>25</v>
      </c>
      <c r="L66" s="133">
        <v>1</v>
      </c>
      <c r="M66" s="133"/>
      <c r="N66" s="133">
        <f t="shared" si="0"/>
        <v>4</v>
      </c>
      <c r="O66" s="133">
        <f t="shared" si="1"/>
        <v>1</v>
      </c>
      <c r="P66" s="133">
        <f t="shared" si="2"/>
        <v>2</v>
      </c>
      <c r="Q66" s="133">
        <f t="shared" si="3"/>
        <v>25</v>
      </c>
      <c r="R66" s="133"/>
      <c r="S66" s="133">
        <v>0</v>
      </c>
      <c r="T66" s="133">
        <v>0</v>
      </c>
      <c r="V66" s="54">
        <v>0</v>
      </c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</row>
    <row r="67" spans="1:66" s="1" customFormat="1" x14ac:dyDescent="0.25">
      <c r="A67" s="2">
        <v>44139</v>
      </c>
      <c r="B67" s="132">
        <v>3</v>
      </c>
      <c r="C67" s="133">
        <v>1</v>
      </c>
      <c r="D67" s="133"/>
      <c r="E67" s="134">
        <v>2</v>
      </c>
      <c r="F67" s="133">
        <v>1</v>
      </c>
      <c r="G67" s="133"/>
      <c r="H67" s="134">
        <v>4</v>
      </c>
      <c r="I67" s="133">
        <v>1</v>
      </c>
      <c r="J67" s="133"/>
      <c r="K67" s="132">
        <v>21</v>
      </c>
      <c r="L67" s="133">
        <v>1</v>
      </c>
      <c r="M67" s="133"/>
      <c r="N67" s="133">
        <f t="shared" ref="N67:N130" si="6">B67</f>
        <v>3</v>
      </c>
      <c r="O67" s="133">
        <f t="shared" ref="O67:O130" si="7">E67</f>
        <v>2</v>
      </c>
      <c r="P67" s="133">
        <f t="shared" ref="P67:P130" si="8">H67</f>
        <v>4</v>
      </c>
      <c r="Q67" s="133">
        <f t="shared" ref="Q67:Q130" si="9">K67</f>
        <v>21</v>
      </c>
      <c r="R67" s="133"/>
      <c r="S67" s="133">
        <v>0</v>
      </c>
      <c r="T67" s="133">
        <v>0</v>
      </c>
      <c r="V67" s="54">
        <v>0</v>
      </c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</row>
    <row r="68" spans="1:66" s="1" customFormat="1" x14ac:dyDescent="0.25">
      <c r="A68" s="2">
        <v>44140</v>
      </c>
      <c r="B68" s="132">
        <v>2</v>
      </c>
      <c r="C68" s="133">
        <v>1</v>
      </c>
      <c r="D68" s="133"/>
      <c r="E68" s="134">
        <v>0</v>
      </c>
      <c r="F68" s="133">
        <v>1</v>
      </c>
      <c r="G68" s="133"/>
      <c r="H68" s="134">
        <v>6</v>
      </c>
      <c r="I68" s="133">
        <v>1</v>
      </c>
      <c r="J68" s="133"/>
      <c r="K68" s="132">
        <v>23</v>
      </c>
      <c r="L68" s="133">
        <v>1</v>
      </c>
      <c r="M68" s="133"/>
      <c r="N68" s="133">
        <f t="shared" si="6"/>
        <v>2</v>
      </c>
      <c r="O68" s="133">
        <f t="shared" si="7"/>
        <v>0</v>
      </c>
      <c r="P68" s="133">
        <f t="shared" si="8"/>
        <v>6</v>
      </c>
      <c r="Q68" s="133">
        <f t="shared" si="9"/>
        <v>23</v>
      </c>
      <c r="R68" s="133"/>
      <c r="S68" s="133">
        <v>0</v>
      </c>
      <c r="T68" s="133">
        <v>0</v>
      </c>
      <c r="V68" s="54">
        <v>0</v>
      </c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</row>
    <row r="69" spans="1:66" s="1" customFormat="1" x14ac:dyDescent="0.25">
      <c r="A69" s="2">
        <v>44141</v>
      </c>
      <c r="B69" s="132">
        <v>2</v>
      </c>
      <c r="C69" s="133">
        <v>1</v>
      </c>
      <c r="D69" s="133"/>
      <c r="E69" s="134">
        <v>1</v>
      </c>
      <c r="F69" s="133">
        <v>1</v>
      </c>
      <c r="G69" s="133"/>
      <c r="H69" s="134">
        <v>7</v>
      </c>
      <c r="I69" s="133">
        <v>1</v>
      </c>
      <c r="J69" s="133"/>
      <c r="K69" s="132">
        <v>19</v>
      </c>
      <c r="L69" s="133">
        <v>1</v>
      </c>
      <c r="M69" s="133"/>
      <c r="N69" s="133">
        <f t="shared" si="6"/>
        <v>2</v>
      </c>
      <c r="O69" s="133">
        <f t="shared" si="7"/>
        <v>1</v>
      </c>
      <c r="P69" s="133">
        <f t="shared" si="8"/>
        <v>7</v>
      </c>
      <c r="Q69" s="133">
        <f t="shared" si="9"/>
        <v>19</v>
      </c>
      <c r="R69" s="133"/>
      <c r="S69" s="133">
        <v>0</v>
      </c>
      <c r="T69" s="133">
        <v>0</v>
      </c>
      <c r="V69" s="54">
        <v>0</v>
      </c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</row>
    <row r="70" spans="1:66" s="1" customFormat="1" x14ac:dyDescent="0.25">
      <c r="A70" s="2">
        <v>44142</v>
      </c>
      <c r="B70" s="132">
        <v>5</v>
      </c>
      <c r="C70" s="133">
        <v>1</v>
      </c>
      <c r="D70" s="133"/>
      <c r="E70" s="134">
        <v>1</v>
      </c>
      <c r="F70" s="133">
        <v>1</v>
      </c>
      <c r="G70" s="133"/>
      <c r="H70" s="134">
        <v>5</v>
      </c>
      <c r="I70" s="133">
        <v>1</v>
      </c>
      <c r="J70" s="133"/>
      <c r="K70" s="132">
        <v>18</v>
      </c>
      <c r="L70" s="133">
        <v>1</v>
      </c>
      <c r="M70" s="133"/>
      <c r="N70" s="133">
        <f t="shared" si="6"/>
        <v>5</v>
      </c>
      <c r="O70" s="133">
        <f t="shared" si="7"/>
        <v>1</v>
      </c>
      <c r="P70" s="133">
        <f t="shared" si="8"/>
        <v>5</v>
      </c>
      <c r="Q70" s="133">
        <f t="shared" si="9"/>
        <v>18</v>
      </c>
      <c r="R70" s="133"/>
      <c r="S70" s="133">
        <v>0</v>
      </c>
      <c r="T70" s="133">
        <v>0</v>
      </c>
      <c r="V70" s="54">
        <v>0</v>
      </c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</row>
    <row r="71" spans="1:66" s="1" customFormat="1" x14ac:dyDescent="0.25">
      <c r="A71" s="2">
        <v>44143</v>
      </c>
      <c r="B71" s="132">
        <v>1</v>
      </c>
      <c r="C71" s="133">
        <v>1</v>
      </c>
      <c r="D71" s="133"/>
      <c r="E71" s="134">
        <v>3</v>
      </c>
      <c r="F71" s="133">
        <v>1</v>
      </c>
      <c r="G71" s="133"/>
      <c r="H71" s="134">
        <v>7</v>
      </c>
      <c r="I71" s="133">
        <v>1</v>
      </c>
      <c r="J71" s="133"/>
      <c r="K71" s="132">
        <v>19</v>
      </c>
      <c r="L71" s="133">
        <v>1</v>
      </c>
      <c r="M71" s="133"/>
      <c r="N71" s="133">
        <f t="shared" si="6"/>
        <v>1</v>
      </c>
      <c r="O71" s="133">
        <f t="shared" si="7"/>
        <v>3</v>
      </c>
      <c r="P71" s="133">
        <f t="shared" si="8"/>
        <v>7</v>
      </c>
      <c r="Q71" s="133">
        <f t="shared" si="9"/>
        <v>19</v>
      </c>
      <c r="R71" s="133"/>
      <c r="S71" s="133">
        <v>0</v>
      </c>
      <c r="T71" s="133">
        <v>0</v>
      </c>
      <c r="V71" s="54">
        <v>0</v>
      </c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</row>
    <row r="72" spans="1:66" s="1" customFormat="1" x14ac:dyDescent="0.25">
      <c r="A72" s="2">
        <v>44144</v>
      </c>
      <c r="B72" s="132">
        <v>3</v>
      </c>
      <c r="C72" s="133">
        <v>1</v>
      </c>
      <c r="D72" s="133"/>
      <c r="E72" s="134">
        <v>3</v>
      </c>
      <c r="F72" s="133">
        <v>1</v>
      </c>
      <c r="G72" s="133"/>
      <c r="H72" s="134">
        <v>9</v>
      </c>
      <c r="I72" s="133">
        <v>1</v>
      </c>
      <c r="J72" s="133"/>
      <c r="K72" s="132">
        <v>19</v>
      </c>
      <c r="L72" s="133">
        <v>1</v>
      </c>
      <c r="M72" s="133"/>
      <c r="N72" s="133">
        <f t="shared" si="6"/>
        <v>3</v>
      </c>
      <c r="O72" s="133">
        <f t="shared" si="7"/>
        <v>3</v>
      </c>
      <c r="P72" s="133">
        <f t="shared" si="8"/>
        <v>9</v>
      </c>
      <c r="Q72" s="133">
        <f t="shared" si="9"/>
        <v>19</v>
      </c>
      <c r="R72" s="133"/>
      <c r="S72" s="133">
        <v>0</v>
      </c>
      <c r="T72" s="133">
        <v>0</v>
      </c>
      <c r="V72" s="54">
        <v>0</v>
      </c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</row>
    <row r="73" spans="1:66" s="1" customFormat="1" x14ac:dyDescent="0.25">
      <c r="A73" s="2">
        <v>44145</v>
      </c>
      <c r="B73" s="132">
        <v>2</v>
      </c>
      <c r="C73" s="133">
        <v>1</v>
      </c>
      <c r="D73" s="133"/>
      <c r="E73" s="134">
        <v>2</v>
      </c>
      <c r="F73" s="133">
        <v>1</v>
      </c>
      <c r="G73" s="133"/>
      <c r="H73" s="134">
        <v>11</v>
      </c>
      <c r="I73" s="133">
        <v>1</v>
      </c>
      <c r="J73" s="133"/>
      <c r="K73" s="132">
        <v>16</v>
      </c>
      <c r="L73" s="133">
        <v>1</v>
      </c>
      <c r="M73" s="133"/>
      <c r="N73" s="133">
        <f t="shared" si="6"/>
        <v>2</v>
      </c>
      <c r="O73" s="133">
        <f t="shared" si="7"/>
        <v>2</v>
      </c>
      <c r="P73" s="133">
        <f t="shared" si="8"/>
        <v>11</v>
      </c>
      <c r="Q73" s="133">
        <f t="shared" si="9"/>
        <v>16</v>
      </c>
      <c r="R73" s="133"/>
      <c r="S73" s="133">
        <v>0</v>
      </c>
      <c r="T73" s="133">
        <v>0</v>
      </c>
      <c r="V73" s="54">
        <v>0</v>
      </c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</row>
    <row r="74" spans="1:66" s="1" customFormat="1" x14ac:dyDescent="0.25">
      <c r="A74" s="2">
        <v>44146</v>
      </c>
      <c r="B74" s="132">
        <v>0</v>
      </c>
      <c r="C74" s="133">
        <v>1</v>
      </c>
      <c r="D74" s="133"/>
      <c r="E74" s="134">
        <v>3</v>
      </c>
      <c r="F74" s="133">
        <v>1</v>
      </c>
      <c r="G74" s="133"/>
      <c r="H74" s="134">
        <v>15</v>
      </c>
      <c r="I74" s="133">
        <v>1</v>
      </c>
      <c r="J74" s="133"/>
      <c r="K74" s="132">
        <v>17</v>
      </c>
      <c r="L74" s="133">
        <v>1</v>
      </c>
      <c r="M74" s="133"/>
      <c r="N74" s="133">
        <f t="shared" si="6"/>
        <v>0</v>
      </c>
      <c r="O74" s="133">
        <f t="shared" si="7"/>
        <v>3</v>
      </c>
      <c r="P74" s="133">
        <f t="shared" si="8"/>
        <v>15</v>
      </c>
      <c r="Q74" s="133">
        <f t="shared" si="9"/>
        <v>17</v>
      </c>
      <c r="R74" s="133"/>
      <c r="S74" s="133">
        <v>0</v>
      </c>
      <c r="T74" s="133">
        <v>0</v>
      </c>
      <c r="V74" s="54">
        <v>0</v>
      </c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</row>
    <row r="75" spans="1:66" s="1" customFormat="1" x14ac:dyDescent="0.25">
      <c r="A75" s="2">
        <v>44147</v>
      </c>
      <c r="B75" s="132">
        <v>1</v>
      </c>
      <c r="C75" s="133">
        <v>1</v>
      </c>
      <c r="D75" s="133"/>
      <c r="E75" s="134">
        <v>6</v>
      </c>
      <c r="F75" s="133">
        <v>1</v>
      </c>
      <c r="G75" s="133"/>
      <c r="H75" s="134">
        <v>14</v>
      </c>
      <c r="I75" s="133">
        <v>1</v>
      </c>
      <c r="J75" s="133"/>
      <c r="K75" s="132">
        <v>16</v>
      </c>
      <c r="L75" s="133">
        <v>1</v>
      </c>
      <c r="M75" s="133"/>
      <c r="N75" s="133">
        <f t="shared" si="6"/>
        <v>1</v>
      </c>
      <c r="O75" s="133">
        <f t="shared" si="7"/>
        <v>6</v>
      </c>
      <c r="P75" s="133">
        <f t="shared" si="8"/>
        <v>14</v>
      </c>
      <c r="Q75" s="133">
        <f t="shared" si="9"/>
        <v>16</v>
      </c>
      <c r="R75" s="133"/>
      <c r="S75" s="133">
        <v>0</v>
      </c>
      <c r="T75" s="133">
        <v>0</v>
      </c>
      <c r="V75" s="54">
        <v>0</v>
      </c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</row>
    <row r="76" spans="1:66" s="1" customFormat="1" x14ac:dyDescent="0.25">
      <c r="A76" s="2">
        <v>44148</v>
      </c>
      <c r="B76" s="132">
        <v>0</v>
      </c>
      <c r="C76" s="133">
        <v>1</v>
      </c>
      <c r="D76" s="133"/>
      <c r="E76" s="134">
        <v>5</v>
      </c>
      <c r="F76" s="133">
        <v>1</v>
      </c>
      <c r="G76" s="133"/>
      <c r="H76" s="134">
        <v>17</v>
      </c>
      <c r="I76" s="133">
        <v>1</v>
      </c>
      <c r="J76" s="133"/>
      <c r="K76" s="132">
        <v>12</v>
      </c>
      <c r="L76" s="133">
        <v>1</v>
      </c>
      <c r="M76" s="133"/>
      <c r="N76" s="133">
        <f t="shared" si="6"/>
        <v>0</v>
      </c>
      <c r="O76" s="133">
        <f t="shared" si="7"/>
        <v>5</v>
      </c>
      <c r="P76" s="133">
        <f t="shared" si="8"/>
        <v>17</v>
      </c>
      <c r="Q76" s="133">
        <f t="shared" si="9"/>
        <v>12</v>
      </c>
      <c r="R76" s="133"/>
      <c r="S76" s="133">
        <v>0</v>
      </c>
      <c r="T76" s="133">
        <v>0</v>
      </c>
      <c r="V76" s="54">
        <v>0</v>
      </c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</row>
    <row r="77" spans="1:66" s="1" customFormat="1" x14ac:dyDescent="0.25">
      <c r="A77" s="2">
        <v>44149</v>
      </c>
      <c r="B77" s="132">
        <v>1</v>
      </c>
      <c r="C77" s="133">
        <v>1</v>
      </c>
      <c r="D77" s="133"/>
      <c r="E77" s="134">
        <v>6</v>
      </c>
      <c r="F77" s="133">
        <v>1</v>
      </c>
      <c r="G77" s="133"/>
      <c r="H77" s="134">
        <v>20</v>
      </c>
      <c r="I77" s="133">
        <v>1</v>
      </c>
      <c r="J77" s="133"/>
      <c r="K77" s="132">
        <v>11</v>
      </c>
      <c r="L77" s="133">
        <v>1</v>
      </c>
      <c r="M77" s="133"/>
      <c r="N77" s="133">
        <f t="shared" si="6"/>
        <v>1</v>
      </c>
      <c r="O77" s="133">
        <f t="shared" si="7"/>
        <v>6</v>
      </c>
      <c r="P77" s="133">
        <f t="shared" si="8"/>
        <v>20</v>
      </c>
      <c r="Q77" s="133">
        <f t="shared" si="9"/>
        <v>11</v>
      </c>
      <c r="R77" s="133"/>
      <c r="S77" s="133">
        <v>0</v>
      </c>
      <c r="T77" s="133">
        <v>0</v>
      </c>
      <c r="V77" s="54">
        <v>0</v>
      </c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</row>
    <row r="78" spans="1:66" s="1" customFormat="1" x14ac:dyDescent="0.25">
      <c r="A78" s="2">
        <v>44150</v>
      </c>
      <c r="B78" s="132">
        <v>1</v>
      </c>
      <c r="C78" s="133">
        <v>1</v>
      </c>
      <c r="D78" s="133"/>
      <c r="E78" s="134">
        <v>6</v>
      </c>
      <c r="F78" s="133">
        <v>1</v>
      </c>
      <c r="G78" s="133"/>
      <c r="H78" s="134">
        <v>20</v>
      </c>
      <c r="I78" s="133">
        <v>1</v>
      </c>
      <c r="J78" s="133"/>
      <c r="K78" s="132">
        <v>13</v>
      </c>
      <c r="L78" s="133">
        <v>1</v>
      </c>
      <c r="M78" s="133"/>
      <c r="N78" s="133">
        <f t="shared" si="6"/>
        <v>1</v>
      </c>
      <c r="O78" s="133">
        <f t="shared" si="7"/>
        <v>6</v>
      </c>
      <c r="P78" s="133">
        <f t="shared" si="8"/>
        <v>20</v>
      </c>
      <c r="Q78" s="133">
        <f t="shared" si="9"/>
        <v>13</v>
      </c>
      <c r="R78" s="133"/>
      <c r="S78" s="133">
        <v>0</v>
      </c>
      <c r="T78" s="133">
        <v>0</v>
      </c>
      <c r="V78" s="54">
        <v>0</v>
      </c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</row>
    <row r="79" spans="1:66" s="1" customFormat="1" x14ac:dyDescent="0.25">
      <c r="A79" s="2">
        <v>44151</v>
      </c>
      <c r="B79" s="132">
        <v>1</v>
      </c>
      <c r="C79" s="133">
        <v>1</v>
      </c>
      <c r="D79" s="133"/>
      <c r="E79" s="134">
        <v>6</v>
      </c>
      <c r="F79" s="133">
        <v>1</v>
      </c>
      <c r="G79" s="133"/>
      <c r="H79" s="134">
        <v>23</v>
      </c>
      <c r="I79" s="133">
        <v>1</v>
      </c>
      <c r="J79" s="133"/>
      <c r="K79" s="132">
        <v>12</v>
      </c>
      <c r="L79" s="133">
        <v>1</v>
      </c>
      <c r="M79" s="133"/>
      <c r="N79" s="133">
        <f t="shared" si="6"/>
        <v>1</v>
      </c>
      <c r="O79" s="133">
        <f t="shared" si="7"/>
        <v>6</v>
      </c>
      <c r="P79" s="133">
        <f t="shared" si="8"/>
        <v>23</v>
      </c>
      <c r="Q79" s="133">
        <f t="shared" si="9"/>
        <v>12</v>
      </c>
      <c r="R79" s="133"/>
      <c r="S79" s="133">
        <v>0</v>
      </c>
      <c r="T79" s="133">
        <v>0</v>
      </c>
      <c r="V79" s="54">
        <v>0</v>
      </c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</row>
    <row r="80" spans="1:66" s="1" customFormat="1" x14ac:dyDescent="0.25">
      <c r="A80" s="2">
        <v>44152</v>
      </c>
      <c r="B80" s="132">
        <v>2</v>
      </c>
      <c r="C80" s="133">
        <v>1</v>
      </c>
      <c r="D80" s="133"/>
      <c r="E80" s="134">
        <v>6</v>
      </c>
      <c r="F80" s="133">
        <v>1</v>
      </c>
      <c r="G80" s="133"/>
      <c r="H80" s="134">
        <v>22</v>
      </c>
      <c r="I80" s="133">
        <v>1</v>
      </c>
      <c r="J80" s="133"/>
      <c r="K80" s="132">
        <v>9</v>
      </c>
      <c r="L80" s="133">
        <v>1</v>
      </c>
      <c r="M80" s="133"/>
      <c r="N80" s="133">
        <f t="shared" si="6"/>
        <v>2</v>
      </c>
      <c r="O80" s="133">
        <f t="shared" si="7"/>
        <v>6</v>
      </c>
      <c r="P80" s="133">
        <f t="shared" si="8"/>
        <v>22</v>
      </c>
      <c r="Q80" s="133">
        <f t="shared" si="9"/>
        <v>9</v>
      </c>
      <c r="R80" s="133"/>
      <c r="S80" s="133">
        <v>0</v>
      </c>
      <c r="T80" s="133">
        <v>0</v>
      </c>
      <c r="V80" s="54">
        <v>0</v>
      </c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</row>
    <row r="81" spans="1:66" s="1" customFormat="1" x14ac:dyDescent="0.25">
      <c r="A81" s="2">
        <v>44153</v>
      </c>
      <c r="B81" s="132">
        <v>4</v>
      </c>
      <c r="C81" s="133">
        <v>1</v>
      </c>
      <c r="D81" s="133"/>
      <c r="E81" s="134">
        <v>7</v>
      </c>
      <c r="F81" s="133">
        <v>1</v>
      </c>
      <c r="G81" s="133"/>
      <c r="H81" s="134">
        <v>26</v>
      </c>
      <c r="I81" s="133">
        <v>1</v>
      </c>
      <c r="J81" s="133"/>
      <c r="K81" s="132">
        <v>11</v>
      </c>
      <c r="L81" s="133">
        <v>1</v>
      </c>
      <c r="M81" s="133"/>
      <c r="N81" s="133">
        <f t="shared" si="6"/>
        <v>4</v>
      </c>
      <c r="O81" s="133">
        <f t="shared" si="7"/>
        <v>7</v>
      </c>
      <c r="P81" s="133">
        <f t="shared" si="8"/>
        <v>26</v>
      </c>
      <c r="Q81" s="133">
        <f t="shared" si="9"/>
        <v>11</v>
      </c>
      <c r="R81" s="133"/>
      <c r="S81" s="133">
        <v>0</v>
      </c>
      <c r="T81" s="133">
        <v>0</v>
      </c>
      <c r="V81" s="54">
        <v>0</v>
      </c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</row>
    <row r="82" spans="1:66" s="1" customFormat="1" x14ac:dyDescent="0.25">
      <c r="A82" s="2">
        <v>44154</v>
      </c>
      <c r="B82" s="132">
        <v>0</v>
      </c>
      <c r="C82" s="133">
        <v>1</v>
      </c>
      <c r="D82" s="133"/>
      <c r="E82" s="134">
        <v>9</v>
      </c>
      <c r="F82" s="133">
        <v>1</v>
      </c>
      <c r="G82" s="133"/>
      <c r="H82" s="134">
        <v>25</v>
      </c>
      <c r="I82" s="133">
        <v>1</v>
      </c>
      <c r="J82" s="133"/>
      <c r="K82" s="132">
        <v>10</v>
      </c>
      <c r="L82" s="133">
        <v>1</v>
      </c>
      <c r="M82" s="133"/>
      <c r="N82" s="133">
        <f t="shared" si="6"/>
        <v>0</v>
      </c>
      <c r="O82" s="133">
        <f t="shared" si="7"/>
        <v>9</v>
      </c>
      <c r="P82" s="133">
        <f t="shared" si="8"/>
        <v>25</v>
      </c>
      <c r="Q82" s="133">
        <f t="shared" si="9"/>
        <v>10</v>
      </c>
      <c r="R82" s="133"/>
      <c r="S82" s="133">
        <v>0</v>
      </c>
      <c r="T82" s="133">
        <v>0</v>
      </c>
      <c r="V82" s="54">
        <v>0</v>
      </c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</row>
    <row r="83" spans="1:66" s="1" customFormat="1" x14ac:dyDescent="0.25">
      <c r="A83" s="2">
        <v>44155</v>
      </c>
      <c r="B83" s="132">
        <v>2</v>
      </c>
      <c r="C83" s="133">
        <v>1</v>
      </c>
      <c r="D83" s="133"/>
      <c r="E83" s="134">
        <v>11</v>
      </c>
      <c r="F83" s="133">
        <v>1</v>
      </c>
      <c r="G83" s="133"/>
      <c r="H83" s="134">
        <v>28</v>
      </c>
      <c r="I83" s="133">
        <v>1</v>
      </c>
      <c r="J83" s="133"/>
      <c r="K83" s="132">
        <v>8</v>
      </c>
      <c r="L83" s="133">
        <v>1</v>
      </c>
      <c r="M83" s="133"/>
      <c r="N83" s="133">
        <f t="shared" si="6"/>
        <v>2</v>
      </c>
      <c r="O83" s="133">
        <f t="shared" si="7"/>
        <v>11</v>
      </c>
      <c r="P83" s="133">
        <f t="shared" si="8"/>
        <v>28</v>
      </c>
      <c r="Q83" s="133">
        <f t="shared" si="9"/>
        <v>8</v>
      </c>
      <c r="R83" s="133"/>
      <c r="S83" s="133">
        <v>0</v>
      </c>
      <c r="T83" s="133">
        <v>0</v>
      </c>
      <c r="V83" s="54">
        <v>0</v>
      </c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</row>
    <row r="84" spans="1:66" s="1" customFormat="1" x14ac:dyDescent="0.25">
      <c r="A84" s="2">
        <v>44156</v>
      </c>
      <c r="B84" s="132">
        <v>0</v>
      </c>
      <c r="C84" s="133">
        <v>1</v>
      </c>
      <c r="D84" s="133"/>
      <c r="E84" s="134">
        <v>11</v>
      </c>
      <c r="F84" s="133">
        <v>1</v>
      </c>
      <c r="G84" s="133"/>
      <c r="H84" s="134">
        <v>28</v>
      </c>
      <c r="I84" s="133">
        <v>1</v>
      </c>
      <c r="J84" s="133"/>
      <c r="K84" s="132">
        <v>9</v>
      </c>
      <c r="L84" s="133">
        <v>1</v>
      </c>
      <c r="M84" s="133"/>
      <c r="N84" s="133">
        <f t="shared" si="6"/>
        <v>0</v>
      </c>
      <c r="O84" s="133">
        <f t="shared" si="7"/>
        <v>11</v>
      </c>
      <c r="P84" s="133">
        <f t="shared" si="8"/>
        <v>28</v>
      </c>
      <c r="Q84" s="133">
        <f t="shared" si="9"/>
        <v>9</v>
      </c>
      <c r="R84" s="133"/>
      <c r="S84" s="133">
        <v>0</v>
      </c>
      <c r="T84" s="133">
        <v>0</v>
      </c>
      <c r="V84" s="54">
        <v>0</v>
      </c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</row>
    <row r="85" spans="1:66" s="1" customFormat="1" x14ac:dyDescent="0.25">
      <c r="A85" s="2">
        <v>44157</v>
      </c>
      <c r="B85" s="132">
        <v>1</v>
      </c>
      <c r="C85" s="133">
        <v>1</v>
      </c>
      <c r="D85" s="133"/>
      <c r="E85" s="134">
        <v>11</v>
      </c>
      <c r="F85" s="133">
        <v>1</v>
      </c>
      <c r="G85" s="133"/>
      <c r="H85" s="134">
        <v>30</v>
      </c>
      <c r="I85" s="133">
        <v>1</v>
      </c>
      <c r="J85" s="133"/>
      <c r="K85" s="132">
        <v>8</v>
      </c>
      <c r="L85" s="133">
        <v>1</v>
      </c>
      <c r="M85" s="133"/>
      <c r="N85" s="133">
        <f t="shared" si="6"/>
        <v>1</v>
      </c>
      <c r="O85" s="133">
        <f t="shared" si="7"/>
        <v>11</v>
      </c>
      <c r="P85" s="133">
        <f t="shared" si="8"/>
        <v>30</v>
      </c>
      <c r="Q85" s="133">
        <f t="shared" si="9"/>
        <v>8</v>
      </c>
      <c r="R85" s="133"/>
      <c r="S85" s="133">
        <v>0</v>
      </c>
      <c r="T85" s="133">
        <v>0</v>
      </c>
      <c r="V85" s="54">
        <v>0</v>
      </c>
      <c r="X85"/>
      <c r="Y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</row>
    <row r="86" spans="1:66" x14ac:dyDescent="0.25">
      <c r="A86" s="2">
        <v>44158</v>
      </c>
      <c r="B86" s="132">
        <v>1</v>
      </c>
      <c r="C86" s="133">
        <v>1</v>
      </c>
      <c r="D86" s="133"/>
      <c r="E86" s="134">
        <v>11</v>
      </c>
      <c r="F86" s="133">
        <v>1</v>
      </c>
      <c r="G86" s="133"/>
      <c r="H86" s="134">
        <v>32</v>
      </c>
      <c r="I86" s="133">
        <v>1</v>
      </c>
      <c r="J86" s="133"/>
      <c r="K86" s="132">
        <v>6</v>
      </c>
      <c r="L86" s="133">
        <v>1</v>
      </c>
      <c r="M86" s="133"/>
      <c r="N86" s="133">
        <f t="shared" si="6"/>
        <v>1</v>
      </c>
      <c r="O86" s="133">
        <f t="shared" si="7"/>
        <v>11</v>
      </c>
      <c r="P86" s="133">
        <f t="shared" si="8"/>
        <v>32</v>
      </c>
      <c r="Q86" s="133">
        <f t="shared" si="9"/>
        <v>6</v>
      </c>
      <c r="R86" s="133"/>
      <c r="S86" s="133">
        <v>0</v>
      </c>
      <c r="T86" s="133">
        <v>0</v>
      </c>
    </row>
    <row r="87" spans="1:66" x14ac:dyDescent="0.25">
      <c r="A87" s="2">
        <v>44159</v>
      </c>
      <c r="B87" s="132">
        <v>1</v>
      </c>
      <c r="C87" s="133">
        <v>1</v>
      </c>
      <c r="D87" s="133"/>
      <c r="E87" s="134">
        <v>10</v>
      </c>
      <c r="F87" s="133">
        <v>1</v>
      </c>
      <c r="G87" s="133"/>
      <c r="H87" s="134">
        <v>29</v>
      </c>
      <c r="I87" s="133">
        <v>1</v>
      </c>
      <c r="J87" s="133"/>
      <c r="K87" s="132">
        <v>5</v>
      </c>
      <c r="L87" s="133">
        <v>1</v>
      </c>
      <c r="M87" s="133"/>
      <c r="N87" s="133">
        <f t="shared" si="6"/>
        <v>1</v>
      </c>
      <c r="O87" s="133">
        <f t="shared" si="7"/>
        <v>10</v>
      </c>
      <c r="P87" s="133">
        <f t="shared" si="8"/>
        <v>29</v>
      </c>
      <c r="Q87" s="133">
        <f t="shared" si="9"/>
        <v>5</v>
      </c>
      <c r="R87" s="133"/>
      <c r="S87" s="133">
        <v>0</v>
      </c>
      <c r="T87" s="133">
        <v>0</v>
      </c>
    </row>
    <row r="88" spans="1:66" x14ac:dyDescent="0.25">
      <c r="A88" s="2">
        <v>44160</v>
      </c>
      <c r="B88" s="132">
        <v>1</v>
      </c>
      <c r="C88" s="133">
        <v>1</v>
      </c>
      <c r="D88" s="133"/>
      <c r="E88" s="134">
        <v>10</v>
      </c>
      <c r="F88" s="133">
        <v>1</v>
      </c>
      <c r="G88" s="133"/>
      <c r="H88" s="134">
        <v>33</v>
      </c>
      <c r="I88" s="133">
        <v>1</v>
      </c>
      <c r="J88" s="133"/>
      <c r="K88" s="132">
        <v>4</v>
      </c>
      <c r="L88" s="133">
        <v>1</v>
      </c>
      <c r="M88" s="133"/>
      <c r="N88" s="133">
        <f t="shared" si="6"/>
        <v>1</v>
      </c>
      <c r="O88" s="133">
        <f t="shared" si="7"/>
        <v>10</v>
      </c>
      <c r="P88" s="133">
        <f t="shared" si="8"/>
        <v>33</v>
      </c>
      <c r="Q88" s="133">
        <f t="shared" si="9"/>
        <v>4</v>
      </c>
      <c r="R88" s="133"/>
      <c r="S88" s="133">
        <v>0</v>
      </c>
      <c r="T88" s="133">
        <v>0</v>
      </c>
    </row>
    <row r="89" spans="1:66" x14ac:dyDescent="0.25">
      <c r="A89" s="2">
        <v>44161</v>
      </c>
      <c r="B89" s="132">
        <v>3</v>
      </c>
      <c r="C89" s="133">
        <v>1</v>
      </c>
      <c r="D89" s="133"/>
      <c r="E89" s="134">
        <v>10</v>
      </c>
      <c r="F89" s="133">
        <v>1</v>
      </c>
      <c r="G89" s="133"/>
      <c r="H89" s="134">
        <v>30</v>
      </c>
      <c r="I89" s="133">
        <v>1</v>
      </c>
      <c r="J89" s="133"/>
      <c r="K89" s="132">
        <v>7</v>
      </c>
      <c r="L89" s="133">
        <v>1</v>
      </c>
      <c r="M89" s="133"/>
      <c r="N89" s="133">
        <f t="shared" si="6"/>
        <v>3</v>
      </c>
      <c r="O89" s="133">
        <f t="shared" si="7"/>
        <v>10</v>
      </c>
      <c r="P89" s="133">
        <f t="shared" si="8"/>
        <v>30</v>
      </c>
      <c r="Q89" s="133">
        <f t="shared" si="9"/>
        <v>7</v>
      </c>
      <c r="R89" s="133"/>
      <c r="S89" s="133">
        <v>0</v>
      </c>
      <c r="T89" s="133">
        <v>0</v>
      </c>
    </row>
    <row r="90" spans="1:66" x14ac:dyDescent="0.25">
      <c r="A90" s="2">
        <v>44162</v>
      </c>
      <c r="B90" s="132">
        <v>0</v>
      </c>
      <c r="C90" s="133">
        <v>1</v>
      </c>
      <c r="D90" s="133"/>
      <c r="E90" s="134">
        <v>13</v>
      </c>
      <c r="F90" s="133">
        <v>1</v>
      </c>
      <c r="G90" s="133"/>
      <c r="H90" s="134">
        <v>30</v>
      </c>
      <c r="I90" s="133">
        <v>1</v>
      </c>
      <c r="J90" s="133"/>
      <c r="K90" s="132">
        <v>4</v>
      </c>
      <c r="L90" s="133">
        <v>1</v>
      </c>
      <c r="M90" s="133"/>
      <c r="N90" s="133">
        <f t="shared" si="6"/>
        <v>0</v>
      </c>
      <c r="O90" s="133">
        <f t="shared" si="7"/>
        <v>13</v>
      </c>
      <c r="P90" s="133">
        <f t="shared" si="8"/>
        <v>30</v>
      </c>
      <c r="Q90" s="133">
        <f t="shared" si="9"/>
        <v>4</v>
      </c>
      <c r="R90" s="133"/>
      <c r="S90" s="133">
        <v>0</v>
      </c>
      <c r="T90" s="133">
        <v>0</v>
      </c>
    </row>
    <row r="91" spans="1:66" x14ac:dyDescent="0.25">
      <c r="A91" s="2">
        <v>44163</v>
      </c>
      <c r="B91" s="132">
        <v>0</v>
      </c>
      <c r="C91" s="133">
        <v>1</v>
      </c>
      <c r="D91" s="133"/>
      <c r="E91" s="134">
        <v>10</v>
      </c>
      <c r="F91" s="133">
        <v>1</v>
      </c>
      <c r="G91" s="133"/>
      <c r="H91" s="134">
        <v>32</v>
      </c>
      <c r="I91" s="133">
        <v>1</v>
      </c>
      <c r="J91" s="133"/>
      <c r="K91" s="132">
        <v>6</v>
      </c>
      <c r="L91" s="133">
        <v>1</v>
      </c>
      <c r="M91" s="133"/>
      <c r="N91" s="133">
        <f t="shared" si="6"/>
        <v>0</v>
      </c>
      <c r="O91" s="133">
        <f t="shared" si="7"/>
        <v>10</v>
      </c>
      <c r="P91" s="133">
        <f t="shared" si="8"/>
        <v>32</v>
      </c>
      <c r="Q91" s="133">
        <f t="shared" si="9"/>
        <v>6</v>
      </c>
      <c r="R91" s="133"/>
      <c r="S91" s="133">
        <v>0</v>
      </c>
      <c r="T91" s="133">
        <v>0</v>
      </c>
    </row>
    <row r="92" spans="1:66" x14ac:dyDescent="0.25">
      <c r="A92" s="2">
        <v>44164</v>
      </c>
      <c r="B92" s="132">
        <v>2</v>
      </c>
      <c r="C92" s="133">
        <v>1</v>
      </c>
      <c r="D92" s="133"/>
      <c r="E92" s="134">
        <v>10</v>
      </c>
      <c r="F92" s="133">
        <v>1</v>
      </c>
      <c r="G92" s="133"/>
      <c r="H92" s="134">
        <v>32</v>
      </c>
      <c r="I92" s="133">
        <v>1</v>
      </c>
      <c r="J92" s="133"/>
      <c r="K92" s="132">
        <v>4</v>
      </c>
      <c r="L92" s="133">
        <v>1</v>
      </c>
      <c r="M92" s="133"/>
      <c r="N92" s="133">
        <f t="shared" si="6"/>
        <v>2</v>
      </c>
      <c r="O92" s="133">
        <f t="shared" si="7"/>
        <v>10</v>
      </c>
      <c r="P92" s="133">
        <f t="shared" si="8"/>
        <v>32</v>
      </c>
      <c r="Q92" s="133">
        <f t="shared" si="9"/>
        <v>4</v>
      </c>
      <c r="R92" s="133"/>
      <c r="S92" s="133">
        <v>0</v>
      </c>
      <c r="T92" s="133">
        <v>0</v>
      </c>
    </row>
    <row r="93" spans="1:66" x14ac:dyDescent="0.25">
      <c r="A93" s="2">
        <v>44165</v>
      </c>
      <c r="B93" s="132">
        <v>2</v>
      </c>
      <c r="C93" s="133">
        <v>1</v>
      </c>
      <c r="D93" s="133"/>
      <c r="E93" s="134">
        <v>11</v>
      </c>
      <c r="F93" s="133">
        <v>1</v>
      </c>
      <c r="G93" s="133"/>
      <c r="H93" s="134">
        <v>31</v>
      </c>
      <c r="I93" s="133">
        <v>1</v>
      </c>
      <c r="J93" s="133"/>
      <c r="K93" s="132">
        <v>2</v>
      </c>
      <c r="L93" s="133">
        <v>1</v>
      </c>
      <c r="M93" s="133"/>
      <c r="N93" s="133">
        <f t="shared" si="6"/>
        <v>2</v>
      </c>
      <c r="O93" s="133">
        <f t="shared" si="7"/>
        <v>11</v>
      </c>
      <c r="P93" s="133">
        <f t="shared" si="8"/>
        <v>31</v>
      </c>
      <c r="Q93" s="133">
        <f t="shared" si="9"/>
        <v>2</v>
      </c>
      <c r="R93" s="133"/>
      <c r="S93" s="133">
        <v>0</v>
      </c>
      <c r="T93" s="133">
        <v>0</v>
      </c>
    </row>
    <row r="94" spans="1:66" x14ac:dyDescent="0.25">
      <c r="A94" s="2">
        <v>44166</v>
      </c>
      <c r="B94" s="132">
        <v>2</v>
      </c>
      <c r="C94" s="133">
        <v>1</v>
      </c>
      <c r="D94" s="133"/>
      <c r="E94" s="134">
        <v>10</v>
      </c>
      <c r="F94" s="133">
        <v>1</v>
      </c>
      <c r="G94" s="133"/>
      <c r="H94" s="134">
        <v>31</v>
      </c>
      <c r="I94" s="133">
        <v>1</v>
      </c>
      <c r="J94" s="133"/>
      <c r="K94" s="132">
        <v>4</v>
      </c>
      <c r="L94" s="133">
        <v>1</v>
      </c>
      <c r="M94" s="133"/>
      <c r="N94" s="133">
        <f t="shared" si="6"/>
        <v>2</v>
      </c>
      <c r="O94" s="133">
        <f t="shared" si="7"/>
        <v>10</v>
      </c>
      <c r="P94" s="133">
        <f t="shared" si="8"/>
        <v>31</v>
      </c>
      <c r="Q94" s="133">
        <f t="shared" si="9"/>
        <v>4</v>
      </c>
      <c r="R94" s="133"/>
      <c r="S94" s="133">
        <v>0</v>
      </c>
      <c r="T94" s="133">
        <v>0</v>
      </c>
    </row>
    <row r="95" spans="1:66" x14ac:dyDescent="0.25">
      <c r="A95" s="2">
        <v>44167</v>
      </c>
      <c r="B95" s="132">
        <v>1</v>
      </c>
      <c r="C95" s="133">
        <v>1</v>
      </c>
      <c r="D95" s="133"/>
      <c r="E95" s="134">
        <v>10</v>
      </c>
      <c r="F95" s="133">
        <v>1</v>
      </c>
      <c r="G95" s="133"/>
      <c r="H95" s="134">
        <v>30</v>
      </c>
      <c r="I95" s="133">
        <v>1</v>
      </c>
      <c r="J95" s="133"/>
      <c r="K95" s="132">
        <v>4</v>
      </c>
      <c r="L95" s="133">
        <v>1</v>
      </c>
      <c r="M95" s="133"/>
      <c r="N95" s="133">
        <f t="shared" si="6"/>
        <v>1</v>
      </c>
      <c r="O95" s="133">
        <f t="shared" si="7"/>
        <v>10</v>
      </c>
      <c r="P95" s="133">
        <f t="shared" si="8"/>
        <v>30</v>
      </c>
      <c r="Q95" s="133">
        <f t="shared" si="9"/>
        <v>4</v>
      </c>
      <c r="R95" s="133"/>
      <c r="S95" s="133">
        <v>0</v>
      </c>
      <c r="T95" s="133">
        <v>0</v>
      </c>
    </row>
    <row r="96" spans="1:66" x14ac:dyDescent="0.25">
      <c r="A96" s="2">
        <v>44168</v>
      </c>
      <c r="B96" s="132">
        <v>0</v>
      </c>
      <c r="C96" s="133">
        <v>1</v>
      </c>
      <c r="D96" s="133"/>
      <c r="E96" s="134">
        <v>11</v>
      </c>
      <c r="F96" s="133">
        <v>1</v>
      </c>
      <c r="G96" s="133"/>
      <c r="H96" s="134">
        <v>31</v>
      </c>
      <c r="I96" s="133">
        <v>1</v>
      </c>
      <c r="J96" s="133"/>
      <c r="K96" s="132">
        <v>3</v>
      </c>
      <c r="L96" s="133">
        <v>1</v>
      </c>
      <c r="M96" s="133"/>
      <c r="N96" s="133">
        <f t="shared" si="6"/>
        <v>0</v>
      </c>
      <c r="O96" s="133">
        <f t="shared" si="7"/>
        <v>11</v>
      </c>
      <c r="P96" s="133">
        <f t="shared" si="8"/>
        <v>31</v>
      </c>
      <c r="Q96" s="133">
        <f t="shared" si="9"/>
        <v>3</v>
      </c>
      <c r="R96" s="133"/>
      <c r="S96" s="133">
        <v>0</v>
      </c>
      <c r="T96" s="133">
        <v>0</v>
      </c>
    </row>
    <row r="97" spans="1:20" x14ac:dyDescent="0.25">
      <c r="A97" s="2">
        <v>44169</v>
      </c>
      <c r="B97" s="132">
        <v>1</v>
      </c>
      <c r="C97" s="133">
        <v>1</v>
      </c>
      <c r="D97" s="133"/>
      <c r="E97" s="134">
        <v>11</v>
      </c>
      <c r="F97" s="133">
        <v>1</v>
      </c>
      <c r="G97" s="133"/>
      <c r="H97" s="134">
        <v>29</v>
      </c>
      <c r="I97" s="133">
        <v>1</v>
      </c>
      <c r="J97" s="133"/>
      <c r="K97" s="132">
        <v>1</v>
      </c>
      <c r="L97" s="133">
        <v>1</v>
      </c>
      <c r="M97" s="133"/>
      <c r="N97" s="133">
        <f t="shared" si="6"/>
        <v>1</v>
      </c>
      <c r="O97" s="133">
        <f t="shared" si="7"/>
        <v>11</v>
      </c>
      <c r="P97" s="133">
        <f t="shared" si="8"/>
        <v>29</v>
      </c>
      <c r="Q97" s="133">
        <f t="shared" si="9"/>
        <v>1</v>
      </c>
      <c r="R97" s="133"/>
      <c r="S97" s="133">
        <v>0</v>
      </c>
      <c r="T97" s="133">
        <v>0</v>
      </c>
    </row>
    <row r="98" spans="1:20" x14ac:dyDescent="0.25">
      <c r="A98" s="2">
        <v>44170</v>
      </c>
      <c r="B98" s="132">
        <v>1</v>
      </c>
      <c r="C98" s="133">
        <v>1</v>
      </c>
      <c r="D98" s="133"/>
      <c r="E98" s="134">
        <v>11</v>
      </c>
      <c r="F98" s="133">
        <v>1</v>
      </c>
      <c r="G98" s="133"/>
      <c r="H98" s="134">
        <v>30</v>
      </c>
      <c r="I98" s="133">
        <v>1</v>
      </c>
      <c r="J98" s="133"/>
      <c r="K98" s="132">
        <v>1</v>
      </c>
      <c r="L98" s="133">
        <v>1</v>
      </c>
      <c r="M98" s="133"/>
      <c r="N98" s="133">
        <f t="shared" si="6"/>
        <v>1</v>
      </c>
      <c r="O98" s="133">
        <f t="shared" si="7"/>
        <v>11</v>
      </c>
      <c r="P98" s="133">
        <f t="shared" si="8"/>
        <v>30</v>
      </c>
      <c r="Q98" s="133">
        <f t="shared" si="9"/>
        <v>1</v>
      </c>
      <c r="R98" s="133"/>
      <c r="S98" s="133">
        <v>0</v>
      </c>
      <c r="T98" s="133">
        <v>0</v>
      </c>
    </row>
    <row r="99" spans="1:20" x14ac:dyDescent="0.25">
      <c r="A99" s="2">
        <v>44171</v>
      </c>
      <c r="B99" s="132">
        <v>0</v>
      </c>
      <c r="C99" s="133">
        <v>1</v>
      </c>
      <c r="D99" s="133"/>
      <c r="E99" s="134">
        <v>12</v>
      </c>
      <c r="F99" s="133">
        <v>1</v>
      </c>
      <c r="G99" s="133"/>
      <c r="H99" s="134">
        <v>29</v>
      </c>
      <c r="I99" s="133">
        <v>1</v>
      </c>
      <c r="J99" s="133"/>
      <c r="K99" s="132">
        <v>2</v>
      </c>
      <c r="L99" s="133">
        <v>1</v>
      </c>
      <c r="M99" s="133"/>
      <c r="N99" s="133">
        <f t="shared" si="6"/>
        <v>0</v>
      </c>
      <c r="O99" s="133">
        <f t="shared" si="7"/>
        <v>12</v>
      </c>
      <c r="P99" s="133">
        <f t="shared" si="8"/>
        <v>29</v>
      </c>
      <c r="Q99" s="133">
        <f t="shared" si="9"/>
        <v>2</v>
      </c>
      <c r="R99" s="133"/>
      <c r="S99" s="133">
        <v>0</v>
      </c>
      <c r="T99" s="133">
        <v>0</v>
      </c>
    </row>
    <row r="100" spans="1:20" x14ac:dyDescent="0.25">
      <c r="A100" s="2">
        <v>44172</v>
      </c>
      <c r="B100" s="132">
        <v>1</v>
      </c>
      <c r="C100" s="133">
        <v>1</v>
      </c>
      <c r="D100" s="133"/>
      <c r="E100" s="134">
        <v>12</v>
      </c>
      <c r="F100" s="133">
        <v>1</v>
      </c>
      <c r="G100" s="133"/>
      <c r="H100" s="134">
        <v>25</v>
      </c>
      <c r="I100" s="133">
        <v>1</v>
      </c>
      <c r="J100" s="133"/>
      <c r="K100" s="132">
        <v>0</v>
      </c>
      <c r="L100" s="133">
        <v>1</v>
      </c>
      <c r="M100" s="133"/>
      <c r="N100" s="133">
        <f t="shared" si="6"/>
        <v>1</v>
      </c>
      <c r="O100" s="133">
        <f t="shared" si="7"/>
        <v>12</v>
      </c>
      <c r="P100" s="133">
        <f t="shared" si="8"/>
        <v>25</v>
      </c>
      <c r="Q100" s="133">
        <f t="shared" si="9"/>
        <v>0</v>
      </c>
      <c r="R100" s="133"/>
      <c r="S100" s="133">
        <v>0</v>
      </c>
      <c r="T100" s="133">
        <v>0</v>
      </c>
    </row>
    <row r="101" spans="1:20" x14ac:dyDescent="0.25">
      <c r="A101" s="2">
        <v>44173</v>
      </c>
      <c r="B101" s="132">
        <v>1</v>
      </c>
      <c r="C101" s="133">
        <v>1</v>
      </c>
      <c r="D101" s="133"/>
      <c r="E101" s="134">
        <v>10</v>
      </c>
      <c r="F101" s="133">
        <v>1</v>
      </c>
      <c r="G101" s="133"/>
      <c r="H101" s="134">
        <v>27</v>
      </c>
      <c r="I101" s="133">
        <v>1</v>
      </c>
      <c r="J101" s="133"/>
      <c r="K101" s="132">
        <v>0</v>
      </c>
      <c r="L101" s="133">
        <v>1</v>
      </c>
      <c r="M101" s="133"/>
      <c r="N101" s="133">
        <f t="shared" si="6"/>
        <v>1</v>
      </c>
      <c r="O101" s="133">
        <f t="shared" si="7"/>
        <v>10</v>
      </c>
      <c r="P101" s="133">
        <f t="shared" si="8"/>
        <v>27</v>
      </c>
      <c r="Q101" s="133">
        <f t="shared" si="9"/>
        <v>0</v>
      </c>
      <c r="R101" s="133"/>
      <c r="S101" s="133">
        <v>0</v>
      </c>
      <c r="T101" s="133">
        <v>0</v>
      </c>
    </row>
    <row r="102" spans="1:20" x14ac:dyDescent="0.25">
      <c r="A102" s="2">
        <v>44174</v>
      </c>
      <c r="B102" s="132">
        <v>2</v>
      </c>
      <c r="C102" s="133">
        <v>1</v>
      </c>
      <c r="D102" s="133"/>
      <c r="E102" s="134">
        <v>10</v>
      </c>
      <c r="F102" s="133">
        <v>1</v>
      </c>
      <c r="G102" s="133"/>
      <c r="H102" s="134">
        <v>26</v>
      </c>
      <c r="I102" s="133">
        <v>1</v>
      </c>
      <c r="J102" s="133"/>
      <c r="K102" s="132">
        <v>0</v>
      </c>
      <c r="L102" s="133">
        <v>1</v>
      </c>
      <c r="M102" s="133"/>
      <c r="N102" s="133">
        <f t="shared" si="6"/>
        <v>2</v>
      </c>
      <c r="O102" s="133">
        <f t="shared" si="7"/>
        <v>10</v>
      </c>
      <c r="P102" s="133">
        <f t="shared" si="8"/>
        <v>26</v>
      </c>
      <c r="Q102" s="133">
        <f t="shared" si="9"/>
        <v>0</v>
      </c>
      <c r="R102" s="133"/>
      <c r="S102" s="133">
        <v>0</v>
      </c>
      <c r="T102" s="133">
        <v>0</v>
      </c>
    </row>
    <row r="103" spans="1:20" x14ac:dyDescent="0.25">
      <c r="A103" s="2">
        <v>44175</v>
      </c>
      <c r="B103" s="132">
        <v>2</v>
      </c>
      <c r="C103" s="133">
        <v>1</v>
      </c>
      <c r="D103" s="133"/>
      <c r="E103" s="134">
        <v>9</v>
      </c>
      <c r="F103" s="133">
        <v>1</v>
      </c>
      <c r="G103" s="133"/>
      <c r="H103" s="134">
        <v>24</v>
      </c>
      <c r="I103" s="133">
        <v>1</v>
      </c>
      <c r="J103" s="133"/>
      <c r="K103" s="132">
        <v>0</v>
      </c>
      <c r="L103" s="133">
        <v>1</v>
      </c>
      <c r="M103" s="133"/>
      <c r="N103" s="133">
        <f t="shared" si="6"/>
        <v>2</v>
      </c>
      <c r="O103" s="133">
        <f t="shared" si="7"/>
        <v>9</v>
      </c>
      <c r="P103" s="133">
        <f t="shared" si="8"/>
        <v>24</v>
      </c>
      <c r="Q103" s="133">
        <f t="shared" si="9"/>
        <v>0</v>
      </c>
      <c r="R103" s="133"/>
      <c r="S103" s="133">
        <v>0</v>
      </c>
      <c r="T103" s="133">
        <v>0</v>
      </c>
    </row>
    <row r="104" spans="1:20" x14ac:dyDescent="0.25">
      <c r="A104" s="2">
        <v>44176</v>
      </c>
      <c r="B104" s="132">
        <v>3</v>
      </c>
      <c r="C104" s="133">
        <v>1</v>
      </c>
      <c r="D104" s="133"/>
      <c r="E104" s="134">
        <v>8</v>
      </c>
      <c r="F104" s="133">
        <v>1</v>
      </c>
      <c r="G104" s="133"/>
      <c r="H104" s="134">
        <v>25</v>
      </c>
      <c r="I104" s="133">
        <v>1</v>
      </c>
      <c r="J104" s="133"/>
      <c r="K104" s="132">
        <v>0</v>
      </c>
      <c r="L104" s="133">
        <v>1</v>
      </c>
      <c r="M104" s="133"/>
      <c r="N104" s="133">
        <f t="shared" si="6"/>
        <v>3</v>
      </c>
      <c r="O104" s="133">
        <f t="shared" si="7"/>
        <v>8</v>
      </c>
      <c r="P104" s="133">
        <f t="shared" si="8"/>
        <v>25</v>
      </c>
      <c r="Q104" s="133">
        <f t="shared" si="9"/>
        <v>0</v>
      </c>
      <c r="R104" s="133"/>
      <c r="S104" s="133">
        <v>0</v>
      </c>
      <c r="T104" s="133">
        <v>0</v>
      </c>
    </row>
    <row r="105" spans="1:20" x14ac:dyDescent="0.25">
      <c r="A105" s="2">
        <v>44177</v>
      </c>
      <c r="B105" s="132">
        <v>2</v>
      </c>
      <c r="C105" s="133">
        <v>1</v>
      </c>
      <c r="D105" s="133"/>
      <c r="E105" s="134">
        <v>7</v>
      </c>
      <c r="F105" s="133">
        <v>1</v>
      </c>
      <c r="G105" s="133"/>
      <c r="H105" s="134">
        <v>21</v>
      </c>
      <c r="I105" s="133">
        <v>1</v>
      </c>
      <c r="J105" s="133"/>
      <c r="K105" s="132">
        <v>0</v>
      </c>
      <c r="L105" s="133">
        <v>1</v>
      </c>
      <c r="M105" s="133"/>
      <c r="N105" s="133">
        <f t="shared" si="6"/>
        <v>2</v>
      </c>
      <c r="O105" s="133">
        <f t="shared" si="7"/>
        <v>7</v>
      </c>
      <c r="P105" s="133">
        <f t="shared" si="8"/>
        <v>21</v>
      </c>
      <c r="Q105" s="133">
        <f t="shared" si="9"/>
        <v>0</v>
      </c>
      <c r="R105" s="133"/>
      <c r="S105" s="133">
        <v>0</v>
      </c>
      <c r="T105" s="133">
        <v>0</v>
      </c>
    </row>
    <row r="106" spans="1:20" x14ac:dyDescent="0.25">
      <c r="A106" s="2">
        <v>44178</v>
      </c>
      <c r="B106" s="132">
        <v>3</v>
      </c>
      <c r="C106" s="133">
        <v>1</v>
      </c>
      <c r="D106" s="133"/>
      <c r="E106" s="134">
        <v>8</v>
      </c>
      <c r="F106" s="133">
        <v>1</v>
      </c>
      <c r="G106" s="133"/>
      <c r="H106" s="134">
        <v>23</v>
      </c>
      <c r="I106" s="133">
        <v>1</v>
      </c>
      <c r="J106" s="133"/>
      <c r="K106" s="132">
        <v>0</v>
      </c>
      <c r="L106" s="133">
        <v>1</v>
      </c>
      <c r="M106" s="133"/>
      <c r="N106" s="133">
        <f t="shared" si="6"/>
        <v>3</v>
      </c>
      <c r="O106" s="133">
        <f t="shared" si="7"/>
        <v>8</v>
      </c>
      <c r="P106" s="133">
        <f t="shared" si="8"/>
        <v>23</v>
      </c>
      <c r="Q106" s="133">
        <f t="shared" si="9"/>
        <v>0</v>
      </c>
      <c r="R106" s="133"/>
      <c r="S106" s="133">
        <v>0</v>
      </c>
      <c r="T106" s="133">
        <v>0</v>
      </c>
    </row>
    <row r="107" spans="1:20" x14ac:dyDescent="0.25">
      <c r="A107" s="2">
        <v>44179</v>
      </c>
      <c r="B107" s="132">
        <v>2</v>
      </c>
      <c r="C107" s="133">
        <v>1</v>
      </c>
      <c r="D107" s="133"/>
      <c r="E107" s="134">
        <v>7</v>
      </c>
      <c r="F107" s="133">
        <v>1</v>
      </c>
      <c r="G107" s="133"/>
      <c r="H107" s="134">
        <v>19</v>
      </c>
      <c r="I107" s="133">
        <v>1</v>
      </c>
      <c r="J107" s="133"/>
      <c r="K107" s="132">
        <v>0</v>
      </c>
      <c r="L107" s="133">
        <v>1</v>
      </c>
      <c r="M107" s="133"/>
      <c r="N107" s="133">
        <f t="shared" si="6"/>
        <v>2</v>
      </c>
      <c r="O107" s="133">
        <f t="shared" si="7"/>
        <v>7</v>
      </c>
      <c r="P107" s="133">
        <f t="shared" si="8"/>
        <v>19</v>
      </c>
      <c r="Q107" s="133">
        <f t="shared" si="9"/>
        <v>0</v>
      </c>
      <c r="R107" s="133"/>
      <c r="S107" s="133">
        <v>0</v>
      </c>
      <c r="T107" s="133">
        <v>0</v>
      </c>
    </row>
    <row r="108" spans="1:20" x14ac:dyDescent="0.25">
      <c r="A108" s="2">
        <v>44180</v>
      </c>
      <c r="B108" s="132">
        <v>1</v>
      </c>
      <c r="C108" s="133">
        <v>1</v>
      </c>
      <c r="D108" s="133"/>
      <c r="E108" s="134">
        <v>6</v>
      </c>
      <c r="F108" s="133">
        <v>1</v>
      </c>
      <c r="G108" s="133"/>
      <c r="H108" s="134">
        <v>18</v>
      </c>
      <c r="I108" s="133">
        <v>1</v>
      </c>
      <c r="J108" s="133"/>
      <c r="K108" s="132">
        <v>0</v>
      </c>
      <c r="L108" s="133">
        <v>1</v>
      </c>
      <c r="M108" s="133"/>
      <c r="N108" s="133">
        <f t="shared" si="6"/>
        <v>1</v>
      </c>
      <c r="O108" s="133">
        <f t="shared" si="7"/>
        <v>6</v>
      </c>
      <c r="P108" s="133">
        <f t="shared" si="8"/>
        <v>18</v>
      </c>
      <c r="Q108" s="133">
        <f t="shared" si="9"/>
        <v>0</v>
      </c>
      <c r="R108" s="133"/>
      <c r="S108" s="133">
        <v>0</v>
      </c>
      <c r="T108" s="133">
        <v>0</v>
      </c>
    </row>
    <row r="109" spans="1:20" x14ac:dyDescent="0.25">
      <c r="A109" s="2">
        <v>44181</v>
      </c>
      <c r="B109" s="132">
        <v>1</v>
      </c>
      <c r="C109" s="133">
        <v>1</v>
      </c>
      <c r="D109" s="133"/>
      <c r="E109" s="134">
        <v>9</v>
      </c>
      <c r="F109" s="133">
        <v>1</v>
      </c>
      <c r="G109" s="133"/>
      <c r="H109" s="134">
        <v>19</v>
      </c>
      <c r="I109" s="133">
        <v>1</v>
      </c>
      <c r="J109" s="133"/>
      <c r="K109" s="132">
        <v>0</v>
      </c>
      <c r="L109" s="133">
        <v>1</v>
      </c>
      <c r="M109" s="133"/>
      <c r="N109" s="133">
        <f t="shared" si="6"/>
        <v>1</v>
      </c>
      <c r="O109" s="133">
        <f t="shared" si="7"/>
        <v>9</v>
      </c>
      <c r="P109" s="133">
        <f t="shared" si="8"/>
        <v>19</v>
      </c>
      <c r="Q109" s="133">
        <f t="shared" si="9"/>
        <v>0</v>
      </c>
      <c r="R109" s="133"/>
      <c r="S109" s="133">
        <v>0</v>
      </c>
      <c r="T109" s="133">
        <v>0</v>
      </c>
    </row>
    <row r="110" spans="1:20" x14ac:dyDescent="0.25">
      <c r="A110" s="2">
        <v>44182</v>
      </c>
      <c r="B110" s="132">
        <v>0</v>
      </c>
      <c r="C110" s="133">
        <v>1</v>
      </c>
      <c r="D110" s="133"/>
      <c r="E110" s="134">
        <v>5</v>
      </c>
      <c r="F110" s="133">
        <v>1</v>
      </c>
      <c r="G110" s="133"/>
      <c r="H110" s="134">
        <v>19</v>
      </c>
      <c r="I110" s="133">
        <v>1</v>
      </c>
      <c r="J110" s="133"/>
      <c r="K110" s="132">
        <v>0</v>
      </c>
      <c r="L110" s="133">
        <v>1</v>
      </c>
      <c r="M110" s="133"/>
      <c r="N110" s="133">
        <f t="shared" si="6"/>
        <v>0</v>
      </c>
      <c r="O110" s="133">
        <f t="shared" si="7"/>
        <v>5</v>
      </c>
      <c r="P110" s="133">
        <f t="shared" si="8"/>
        <v>19</v>
      </c>
      <c r="Q110" s="133">
        <f t="shared" si="9"/>
        <v>0</v>
      </c>
      <c r="R110" s="133"/>
      <c r="S110" s="133">
        <v>0</v>
      </c>
      <c r="T110" s="133">
        <v>0</v>
      </c>
    </row>
    <row r="111" spans="1:20" x14ac:dyDescent="0.25">
      <c r="A111" s="2">
        <v>44183</v>
      </c>
      <c r="B111" s="132">
        <v>1</v>
      </c>
      <c r="C111" s="133">
        <v>1</v>
      </c>
      <c r="D111" s="133"/>
      <c r="E111" s="134">
        <v>5</v>
      </c>
      <c r="F111" s="133">
        <v>1</v>
      </c>
      <c r="G111" s="133"/>
      <c r="H111" s="134">
        <v>16</v>
      </c>
      <c r="I111" s="133">
        <v>1</v>
      </c>
      <c r="J111" s="133"/>
      <c r="K111" s="132">
        <v>0</v>
      </c>
      <c r="L111" s="133">
        <v>1</v>
      </c>
      <c r="M111" s="133"/>
      <c r="N111" s="133">
        <f t="shared" si="6"/>
        <v>1</v>
      </c>
      <c r="O111" s="133">
        <f t="shared" si="7"/>
        <v>5</v>
      </c>
      <c r="P111" s="133">
        <f t="shared" si="8"/>
        <v>16</v>
      </c>
      <c r="Q111" s="133">
        <f t="shared" si="9"/>
        <v>0</v>
      </c>
      <c r="R111" s="133"/>
      <c r="S111" s="133">
        <v>0</v>
      </c>
      <c r="T111" s="133">
        <v>0</v>
      </c>
    </row>
    <row r="112" spans="1:20" x14ac:dyDescent="0.25">
      <c r="A112" s="2">
        <v>44184</v>
      </c>
      <c r="B112" s="132">
        <v>1</v>
      </c>
      <c r="C112" s="133">
        <v>1</v>
      </c>
      <c r="D112" s="133"/>
      <c r="E112" s="134">
        <v>5</v>
      </c>
      <c r="F112" s="133">
        <v>1</v>
      </c>
      <c r="G112" s="133"/>
      <c r="H112" s="134">
        <v>17</v>
      </c>
      <c r="I112" s="133">
        <v>1</v>
      </c>
      <c r="J112" s="133"/>
      <c r="K112" s="132">
        <v>0</v>
      </c>
      <c r="L112" s="133">
        <v>1</v>
      </c>
      <c r="M112" s="133"/>
      <c r="N112" s="133">
        <f t="shared" si="6"/>
        <v>1</v>
      </c>
      <c r="O112" s="133">
        <f t="shared" si="7"/>
        <v>5</v>
      </c>
      <c r="P112" s="133">
        <f t="shared" si="8"/>
        <v>17</v>
      </c>
      <c r="Q112" s="133">
        <f t="shared" si="9"/>
        <v>0</v>
      </c>
      <c r="R112" s="133"/>
      <c r="S112" s="133">
        <v>0</v>
      </c>
      <c r="T112" s="133">
        <v>0</v>
      </c>
    </row>
    <row r="113" spans="1:20" x14ac:dyDescent="0.25">
      <c r="A113" s="2">
        <v>44185</v>
      </c>
      <c r="B113" s="132">
        <v>0</v>
      </c>
      <c r="C113" s="133">
        <v>1</v>
      </c>
      <c r="D113" s="133"/>
      <c r="E113" s="134">
        <v>6</v>
      </c>
      <c r="F113" s="133">
        <v>1</v>
      </c>
      <c r="G113" s="133"/>
      <c r="H113" s="134">
        <v>16</v>
      </c>
      <c r="I113" s="133">
        <v>1</v>
      </c>
      <c r="J113" s="133"/>
      <c r="K113" s="132">
        <v>0</v>
      </c>
      <c r="L113" s="133">
        <v>1</v>
      </c>
      <c r="M113" s="133"/>
      <c r="N113" s="133">
        <f t="shared" si="6"/>
        <v>0</v>
      </c>
      <c r="O113" s="133">
        <f t="shared" si="7"/>
        <v>6</v>
      </c>
      <c r="P113" s="133">
        <f t="shared" si="8"/>
        <v>16</v>
      </c>
      <c r="Q113" s="133">
        <f t="shared" si="9"/>
        <v>0</v>
      </c>
      <c r="R113" s="133"/>
      <c r="S113" s="133">
        <v>0</v>
      </c>
      <c r="T113" s="133">
        <v>0</v>
      </c>
    </row>
    <row r="114" spans="1:20" x14ac:dyDescent="0.25">
      <c r="A114" s="2">
        <v>44186</v>
      </c>
      <c r="B114" s="132">
        <v>1</v>
      </c>
      <c r="C114" s="133">
        <v>1</v>
      </c>
      <c r="D114" s="133"/>
      <c r="E114" s="134">
        <v>5</v>
      </c>
      <c r="F114" s="133">
        <v>1</v>
      </c>
      <c r="G114" s="133"/>
      <c r="H114" s="134">
        <v>12</v>
      </c>
      <c r="I114" s="133">
        <v>1</v>
      </c>
      <c r="J114" s="133"/>
      <c r="K114" s="132">
        <v>0</v>
      </c>
      <c r="L114" s="133">
        <v>1</v>
      </c>
      <c r="M114" s="133"/>
      <c r="N114" s="133">
        <f t="shared" si="6"/>
        <v>1</v>
      </c>
      <c r="O114" s="133">
        <f t="shared" si="7"/>
        <v>5</v>
      </c>
      <c r="P114" s="133">
        <f t="shared" si="8"/>
        <v>12</v>
      </c>
      <c r="Q114" s="133">
        <f t="shared" si="9"/>
        <v>0</v>
      </c>
      <c r="R114" s="133"/>
      <c r="S114" s="133">
        <v>0</v>
      </c>
      <c r="T114" s="133">
        <v>0</v>
      </c>
    </row>
    <row r="115" spans="1:20" x14ac:dyDescent="0.25">
      <c r="A115" s="2">
        <v>44187</v>
      </c>
      <c r="B115" s="132">
        <v>3</v>
      </c>
      <c r="C115" s="133">
        <v>1</v>
      </c>
      <c r="D115" s="133"/>
      <c r="E115" s="134">
        <v>6</v>
      </c>
      <c r="F115" s="133">
        <v>1</v>
      </c>
      <c r="G115" s="133"/>
      <c r="H115" s="134">
        <v>11</v>
      </c>
      <c r="I115" s="133">
        <v>1</v>
      </c>
      <c r="J115" s="133"/>
      <c r="K115" s="132">
        <v>0</v>
      </c>
      <c r="L115" s="133">
        <v>1</v>
      </c>
      <c r="M115" s="133"/>
      <c r="N115" s="133">
        <f t="shared" si="6"/>
        <v>3</v>
      </c>
      <c r="O115" s="133">
        <f t="shared" si="7"/>
        <v>6</v>
      </c>
      <c r="P115" s="133">
        <f t="shared" si="8"/>
        <v>11</v>
      </c>
      <c r="Q115" s="133">
        <f t="shared" si="9"/>
        <v>0</v>
      </c>
      <c r="R115" s="133"/>
      <c r="S115" s="133">
        <v>0</v>
      </c>
      <c r="T115" s="133">
        <v>0</v>
      </c>
    </row>
    <row r="116" spans="1:20" x14ac:dyDescent="0.25">
      <c r="A116" s="2">
        <v>44188</v>
      </c>
      <c r="B116" s="132">
        <v>0</v>
      </c>
      <c r="C116" s="133">
        <v>1</v>
      </c>
      <c r="D116" s="133"/>
      <c r="E116" s="134">
        <v>4</v>
      </c>
      <c r="F116" s="133">
        <v>1</v>
      </c>
      <c r="G116" s="133"/>
      <c r="H116" s="134">
        <v>13</v>
      </c>
      <c r="I116" s="133">
        <v>1</v>
      </c>
      <c r="J116" s="133"/>
      <c r="K116" s="132">
        <v>0</v>
      </c>
      <c r="L116" s="133">
        <v>1</v>
      </c>
      <c r="M116" s="133"/>
      <c r="N116" s="133">
        <f t="shared" si="6"/>
        <v>0</v>
      </c>
      <c r="O116" s="133">
        <f t="shared" si="7"/>
        <v>4</v>
      </c>
      <c r="P116" s="133">
        <f t="shared" si="8"/>
        <v>13</v>
      </c>
      <c r="Q116" s="133">
        <f t="shared" si="9"/>
        <v>0</v>
      </c>
      <c r="R116" s="133"/>
      <c r="S116" s="133">
        <v>0</v>
      </c>
      <c r="T116" s="133">
        <v>0</v>
      </c>
    </row>
    <row r="117" spans="1:20" x14ac:dyDescent="0.25">
      <c r="A117" s="2">
        <v>44189</v>
      </c>
      <c r="B117" s="132">
        <v>1</v>
      </c>
      <c r="C117" s="133">
        <v>1</v>
      </c>
      <c r="D117" s="133"/>
      <c r="E117" s="134">
        <v>6</v>
      </c>
      <c r="F117" s="133">
        <v>1</v>
      </c>
      <c r="G117" s="133"/>
      <c r="H117" s="134">
        <v>12</v>
      </c>
      <c r="I117" s="133">
        <v>1</v>
      </c>
      <c r="J117" s="133"/>
      <c r="K117" s="132">
        <v>0</v>
      </c>
      <c r="L117" s="133">
        <v>1</v>
      </c>
      <c r="M117" s="133"/>
      <c r="N117" s="133">
        <f t="shared" si="6"/>
        <v>1</v>
      </c>
      <c r="O117" s="133">
        <f t="shared" si="7"/>
        <v>6</v>
      </c>
      <c r="P117" s="133">
        <f t="shared" si="8"/>
        <v>12</v>
      </c>
      <c r="Q117" s="133">
        <f t="shared" si="9"/>
        <v>0</v>
      </c>
      <c r="R117" s="133"/>
      <c r="S117" s="133">
        <v>0</v>
      </c>
      <c r="T117" s="133">
        <v>0</v>
      </c>
    </row>
    <row r="118" spans="1:20" x14ac:dyDescent="0.25">
      <c r="A118" s="2">
        <v>44190</v>
      </c>
      <c r="B118" s="132">
        <v>2</v>
      </c>
      <c r="C118" s="133">
        <v>1</v>
      </c>
      <c r="D118" s="133"/>
      <c r="E118" s="134">
        <v>5</v>
      </c>
      <c r="F118" s="133">
        <v>1</v>
      </c>
      <c r="G118" s="133"/>
      <c r="H118" s="134">
        <v>9</v>
      </c>
      <c r="I118" s="133">
        <v>1</v>
      </c>
      <c r="J118" s="133"/>
      <c r="K118" s="132">
        <v>0</v>
      </c>
      <c r="L118" s="133">
        <v>1</v>
      </c>
      <c r="M118" s="133"/>
      <c r="N118" s="133">
        <f t="shared" si="6"/>
        <v>2</v>
      </c>
      <c r="O118" s="133">
        <f t="shared" si="7"/>
        <v>5</v>
      </c>
      <c r="P118" s="133">
        <f t="shared" si="8"/>
        <v>9</v>
      </c>
      <c r="Q118" s="133">
        <f t="shared" si="9"/>
        <v>0</v>
      </c>
      <c r="R118" s="133"/>
      <c r="S118" s="133">
        <v>0</v>
      </c>
      <c r="T118" s="133">
        <v>0</v>
      </c>
    </row>
    <row r="119" spans="1:20" x14ac:dyDescent="0.25">
      <c r="A119" s="2">
        <v>44191</v>
      </c>
      <c r="B119" s="132">
        <v>2</v>
      </c>
      <c r="C119" s="133">
        <v>1</v>
      </c>
      <c r="D119" s="133"/>
      <c r="E119" s="134">
        <v>5</v>
      </c>
      <c r="F119" s="133">
        <v>1</v>
      </c>
      <c r="G119" s="133"/>
      <c r="H119" s="134">
        <v>11</v>
      </c>
      <c r="I119" s="133">
        <v>1</v>
      </c>
      <c r="J119" s="133"/>
      <c r="K119" s="132">
        <v>0</v>
      </c>
      <c r="L119" s="133">
        <v>1</v>
      </c>
      <c r="M119" s="133"/>
      <c r="N119" s="133">
        <f t="shared" si="6"/>
        <v>2</v>
      </c>
      <c r="O119" s="133">
        <f t="shared" si="7"/>
        <v>5</v>
      </c>
      <c r="P119" s="133">
        <f t="shared" si="8"/>
        <v>11</v>
      </c>
      <c r="Q119" s="133">
        <f t="shared" si="9"/>
        <v>0</v>
      </c>
      <c r="R119" s="133"/>
      <c r="S119" s="133">
        <v>0</v>
      </c>
      <c r="T119" s="133">
        <v>0</v>
      </c>
    </row>
    <row r="120" spans="1:20" x14ac:dyDescent="0.25">
      <c r="A120" s="2">
        <v>44192</v>
      </c>
      <c r="B120" s="132">
        <v>1</v>
      </c>
      <c r="C120" s="133">
        <v>1</v>
      </c>
      <c r="D120" s="133"/>
      <c r="E120" s="134">
        <v>5</v>
      </c>
      <c r="F120" s="133">
        <v>1</v>
      </c>
      <c r="G120" s="133"/>
      <c r="H120" s="134">
        <v>10</v>
      </c>
      <c r="I120" s="133">
        <v>1</v>
      </c>
      <c r="J120" s="133"/>
      <c r="K120" s="132">
        <v>0</v>
      </c>
      <c r="L120" s="133">
        <v>1</v>
      </c>
      <c r="M120" s="133"/>
      <c r="N120" s="133">
        <f t="shared" si="6"/>
        <v>1</v>
      </c>
      <c r="O120" s="133">
        <f t="shared" si="7"/>
        <v>5</v>
      </c>
      <c r="P120" s="133">
        <f t="shared" si="8"/>
        <v>10</v>
      </c>
      <c r="Q120" s="133">
        <f t="shared" si="9"/>
        <v>0</v>
      </c>
      <c r="R120" s="133"/>
      <c r="S120" s="133">
        <v>0</v>
      </c>
      <c r="T120" s="133">
        <v>0</v>
      </c>
    </row>
    <row r="121" spans="1:20" x14ac:dyDescent="0.25">
      <c r="A121" s="2">
        <v>44193</v>
      </c>
      <c r="B121" s="132">
        <v>0</v>
      </c>
      <c r="C121" s="133">
        <v>1</v>
      </c>
      <c r="D121" s="133"/>
      <c r="E121" s="134">
        <v>5</v>
      </c>
      <c r="F121" s="133">
        <v>1</v>
      </c>
      <c r="G121" s="133"/>
      <c r="H121" s="134">
        <v>8</v>
      </c>
      <c r="I121" s="133">
        <v>1</v>
      </c>
      <c r="J121" s="133"/>
      <c r="K121" s="132">
        <v>0</v>
      </c>
      <c r="L121" s="133">
        <v>1</v>
      </c>
      <c r="M121" s="133"/>
      <c r="N121" s="133">
        <f t="shared" si="6"/>
        <v>0</v>
      </c>
      <c r="O121" s="133">
        <f t="shared" si="7"/>
        <v>5</v>
      </c>
      <c r="P121" s="133">
        <f t="shared" si="8"/>
        <v>8</v>
      </c>
      <c r="Q121" s="133">
        <f t="shared" si="9"/>
        <v>0</v>
      </c>
      <c r="R121" s="133"/>
      <c r="S121" s="133">
        <v>0</v>
      </c>
      <c r="T121" s="133">
        <v>0</v>
      </c>
    </row>
    <row r="122" spans="1:20" x14ac:dyDescent="0.25">
      <c r="A122" s="2">
        <v>44194</v>
      </c>
      <c r="B122" s="132">
        <v>1</v>
      </c>
      <c r="C122" s="133">
        <v>1</v>
      </c>
      <c r="D122" s="133"/>
      <c r="E122" s="134">
        <v>2</v>
      </c>
      <c r="F122" s="133">
        <v>1</v>
      </c>
      <c r="G122" s="133"/>
      <c r="H122" s="134">
        <v>9</v>
      </c>
      <c r="I122" s="133">
        <v>1</v>
      </c>
      <c r="J122" s="133"/>
      <c r="K122" s="132">
        <v>0</v>
      </c>
      <c r="L122" s="133">
        <v>1</v>
      </c>
      <c r="M122" s="133"/>
      <c r="N122" s="133">
        <f t="shared" si="6"/>
        <v>1</v>
      </c>
      <c r="O122" s="133">
        <f t="shared" si="7"/>
        <v>2</v>
      </c>
      <c r="P122" s="133">
        <f t="shared" si="8"/>
        <v>9</v>
      </c>
      <c r="Q122" s="133">
        <f t="shared" si="9"/>
        <v>0</v>
      </c>
      <c r="R122" s="133"/>
      <c r="S122" s="133">
        <v>0</v>
      </c>
      <c r="T122" s="133">
        <v>0</v>
      </c>
    </row>
    <row r="123" spans="1:20" x14ac:dyDescent="0.25">
      <c r="A123" s="2">
        <v>44195</v>
      </c>
      <c r="B123" s="132">
        <v>1</v>
      </c>
      <c r="C123" s="133">
        <v>1</v>
      </c>
      <c r="D123" s="133"/>
      <c r="E123" s="134">
        <v>1</v>
      </c>
      <c r="F123" s="133">
        <v>1</v>
      </c>
      <c r="G123" s="133"/>
      <c r="H123" s="134">
        <v>8</v>
      </c>
      <c r="I123" s="133">
        <v>1</v>
      </c>
      <c r="J123" s="133"/>
      <c r="K123" s="132">
        <v>0</v>
      </c>
      <c r="L123" s="133">
        <v>1</v>
      </c>
      <c r="M123" s="133"/>
      <c r="N123" s="133">
        <f t="shared" si="6"/>
        <v>1</v>
      </c>
      <c r="O123" s="133">
        <f t="shared" si="7"/>
        <v>1</v>
      </c>
      <c r="P123" s="133">
        <f t="shared" si="8"/>
        <v>8</v>
      </c>
      <c r="Q123" s="133">
        <f t="shared" si="9"/>
        <v>0</v>
      </c>
      <c r="R123" s="133"/>
      <c r="S123" s="133">
        <v>0</v>
      </c>
      <c r="T123" s="133">
        <v>0</v>
      </c>
    </row>
    <row r="124" spans="1:20" x14ac:dyDescent="0.25">
      <c r="A124" s="2">
        <v>44196</v>
      </c>
      <c r="B124" s="132">
        <v>2</v>
      </c>
      <c r="C124" s="133">
        <v>1</v>
      </c>
      <c r="D124" s="133"/>
      <c r="E124" s="134">
        <v>1</v>
      </c>
      <c r="F124" s="133">
        <v>1</v>
      </c>
      <c r="G124" s="133"/>
      <c r="H124" s="134">
        <v>6</v>
      </c>
      <c r="I124" s="133">
        <v>1</v>
      </c>
      <c r="J124" s="133"/>
      <c r="K124" s="132">
        <v>0</v>
      </c>
      <c r="L124" s="133">
        <v>1</v>
      </c>
      <c r="M124" s="133"/>
      <c r="N124" s="133">
        <f t="shared" si="6"/>
        <v>2</v>
      </c>
      <c r="O124" s="133">
        <f t="shared" si="7"/>
        <v>1</v>
      </c>
      <c r="P124" s="133">
        <f t="shared" si="8"/>
        <v>6</v>
      </c>
      <c r="Q124" s="133">
        <f t="shared" si="9"/>
        <v>0</v>
      </c>
      <c r="R124" s="133"/>
      <c r="S124" s="133">
        <v>0</v>
      </c>
      <c r="T124" s="133">
        <v>0</v>
      </c>
    </row>
    <row r="125" spans="1:20" x14ac:dyDescent="0.25">
      <c r="A125" s="2">
        <v>44197</v>
      </c>
      <c r="B125" s="132">
        <v>2</v>
      </c>
      <c r="C125" s="133">
        <v>1</v>
      </c>
      <c r="D125" s="133"/>
      <c r="E125" s="134">
        <v>3</v>
      </c>
      <c r="F125" s="133">
        <v>1</v>
      </c>
      <c r="G125" s="133"/>
      <c r="H125" s="134">
        <v>5</v>
      </c>
      <c r="I125" s="133">
        <v>1</v>
      </c>
      <c r="J125" s="133"/>
      <c r="K125" s="132">
        <v>0</v>
      </c>
      <c r="L125" s="133">
        <v>1</v>
      </c>
      <c r="M125" s="133"/>
      <c r="N125" s="133">
        <f t="shared" si="6"/>
        <v>2</v>
      </c>
      <c r="O125" s="133">
        <f t="shared" si="7"/>
        <v>3</v>
      </c>
      <c r="P125" s="133">
        <f t="shared" si="8"/>
        <v>5</v>
      </c>
      <c r="Q125" s="133">
        <f t="shared" si="9"/>
        <v>0</v>
      </c>
      <c r="R125" s="133"/>
      <c r="S125" s="133">
        <v>0</v>
      </c>
      <c r="T125" s="133">
        <v>0</v>
      </c>
    </row>
    <row r="126" spans="1:20" x14ac:dyDescent="0.25">
      <c r="A126" s="2">
        <v>44198</v>
      </c>
      <c r="B126" s="132">
        <v>2</v>
      </c>
      <c r="C126" s="133">
        <v>1</v>
      </c>
      <c r="D126" s="133"/>
      <c r="E126" s="134">
        <v>0</v>
      </c>
      <c r="F126" s="133">
        <v>1</v>
      </c>
      <c r="G126" s="133"/>
      <c r="H126" s="134">
        <v>4</v>
      </c>
      <c r="I126" s="133">
        <v>1</v>
      </c>
      <c r="J126" s="133"/>
      <c r="K126" s="132">
        <v>0</v>
      </c>
      <c r="L126" s="133">
        <v>1</v>
      </c>
      <c r="M126" s="133"/>
      <c r="N126" s="133">
        <f t="shared" si="6"/>
        <v>2</v>
      </c>
      <c r="O126" s="133">
        <f t="shared" si="7"/>
        <v>0</v>
      </c>
      <c r="P126" s="133">
        <f t="shared" si="8"/>
        <v>4</v>
      </c>
      <c r="Q126" s="133">
        <f t="shared" si="9"/>
        <v>0</v>
      </c>
      <c r="R126" s="133"/>
      <c r="S126" s="133">
        <v>0</v>
      </c>
      <c r="T126" s="133">
        <v>0</v>
      </c>
    </row>
    <row r="127" spans="1:20" x14ac:dyDescent="0.25">
      <c r="A127" s="2">
        <v>44199</v>
      </c>
      <c r="B127" s="132">
        <v>1</v>
      </c>
      <c r="C127" s="133">
        <v>1</v>
      </c>
      <c r="D127" s="133"/>
      <c r="E127" s="134">
        <v>0</v>
      </c>
      <c r="F127" s="133">
        <v>1</v>
      </c>
      <c r="G127" s="133"/>
      <c r="H127" s="134">
        <v>7</v>
      </c>
      <c r="I127" s="133">
        <v>1</v>
      </c>
      <c r="J127" s="133"/>
      <c r="K127" s="132">
        <v>0</v>
      </c>
      <c r="L127" s="133">
        <v>1</v>
      </c>
      <c r="M127" s="133"/>
      <c r="N127" s="133">
        <f t="shared" si="6"/>
        <v>1</v>
      </c>
      <c r="O127" s="133">
        <f t="shared" si="7"/>
        <v>0</v>
      </c>
      <c r="P127" s="133">
        <f t="shared" si="8"/>
        <v>7</v>
      </c>
      <c r="Q127" s="133">
        <f t="shared" si="9"/>
        <v>0</v>
      </c>
      <c r="R127" s="133"/>
      <c r="S127" s="133">
        <v>0</v>
      </c>
      <c r="T127" s="133">
        <v>0</v>
      </c>
    </row>
    <row r="128" spans="1:20" x14ac:dyDescent="0.25">
      <c r="A128" s="2">
        <v>44200</v>
      </c>
      <c r="B128" s="132">
        <v>3</v>
      </c>
      <c r="C128" s="133">
        <v>1</v>
      </c>
      <c r="D128" s="133"/>
      <c r="E128" s="134">
        <v>2</v>
      </c>
      <c r="F128" s="133">
        <v>1</v>
      </c>
      <c r="G128" s="133"/>
      <c r="H128" s="134">
        <v>4</v>
      </c>
      <c r="I128" s="133">
        <v>1</v>
      </c>
      <c r="J128" s="133"/>
      <c r="K128" s="132">
        <v>0</v>
      </c>
      <c r="L128" s="133">
        <v>1</v>
      </c>
      <c r="M128" s="133"/>
      <c r="N128" s="133">
        <f t="shared" si="6"/>
        <v>3</v>
      </c>
      <c r="O128" s="133">
        <f t="shared" si="7"/>
        <v>2</v>
      </c>
      <c r="P128" s="133">
        <f t="shared" si="8"/>
        <v>4</v>
      </c>
      <c r="Q128" s="133">
        <f t="shared" si="9"/>
        <v>0</v>
      </c>
      <c r="R128" s="133"/>
      <c r="S128" s="133">
        <v>0</v>
      </c>
      <c r="T128" s="133">
        <v>0</v>
      </c>
    </row>
    <row r="129" spans="1:20" x14ac:dyDescent="0.25">
      <c r="A129" s="2">
        <v>44201</v>
      </c>
      <c r="B129" s="132">
        <v>2</v>
      </c>
      <c r="C129" s="133">
        <v>1</v>
      </c>
      <c r="D129" s="133"/>
      <c r="E129" s="134">
        <v>0</v>
      </c>
      <c r="F129" s="133">
        <v>1</v>
      </c>
      <c r="G129" s="133"/>
      <c r="H129" s="134">
        <v>6</v>
      </c>
      <c r="I129" s="133">
        <v>1</v>
      </c>
      <c r="J129" s="133"/>
      <c r="K129" s="132">
        <v>0</v>
      </c>
      <c r="L129" s="133">
        <v>1</v>
      </c>
      <c r="M129" s="133"/>
      <c r="N129" s="133">
        <f t="shared" si="6"/>
        <v>2</v>
      </c>
      <c r="O129" s="133">
        <f t="shared" si="7"/>
        <v>0</v>
      </c>
      <c r="P129" s="133">
        <f t="shared" si="8"/>
        <v>6</v>
      </c>
      <c r="Q129" s="133">
        <f t="shared" si="9"/>
        <v>0</v>
      </c>
      <c r="R129" s="133"/>
      <c r="S129" s="133">
        <v>0</v>
      </c>
      <c r="T129" s="133">
        <v>0</v>
      </c>
    </row>
    <row r="130" spans="1:20" x14ac:dyDescent="0.25">
      <c r="A130" s="2">
        <v>44202</v>
      </c>
      <c r="B130" s="132">
        <v>0</v>
      </c>
      <c r="C130" s="133">
        <v>1</v>
      </c>
      <c r="D130" s="133"/>
      <c r="E130" s="134">
        <v>0</v>
      </c>
      <c r="F130" s="133">
        <v>1</v>
      </c>
      <c r="G130" s="133"/>
      <c r="H130" s="134">
        <v>4</v>
      </c>
      <c r="I130" s="133">
        <v>1</v>
      </c>
      <c r="J130" s="133"/>
      <c r="K130" s="132">
        <v>0</v>
      </c>
      <c r="L130" s="133">
        <v>1</v>
      </c>
      <c r="M130" s="133"/>
      <c r="N130" s="133">
        <f t="shared" si="6"/>
        <v>0</v>
      </c>
      <c r="O130" s="133">
        <f t="shared" si="7"/>
        <v>0</v>
      </c>
      <c r="P130" s="133">
        <f t="shared" si="8"/>
        <v>4</v>
      </c>
      <c r="Q130" s="133">
        <f t="shared" si="9"/>
        <v>0</v>
      </c>
      <c r="R130" s="133"/>
      <c r="S130" s="133">
        <v>0</v>
      </c>
      <c r="T130" s="133">
        <v>0</v>
      </c>
    </row>
    <row r="131" spans="1:20" x14ac:dyDescent="0.25">
      <c r="A131" s="2">
        <v>44203</v>
      </c>
      <c r="B131" s="132">
        <v>1</v>
      </c>
      <c r="C131" s="133">
        <v>1</v>
      </c>
      <c r="D131" s="133"/>
      <c r="E131" s="134">
        <v>1</v>
      </c>
      <c r="F131" s="133">
        <v>1</v>
      </c>
      <c r="G131" s="133"/>
      <c r="H131" s="134">
        <v>2</v>
      </c>
      <c r="I131" s="133">
        <v>1</v>
      </c>
      <c r="J131" s="133"/>
      <c r="K131" s="132">
        <v>0</v>
      </c>
      <c r="L131" s="133">
        <v>1</v>
      </c>
      <c r="M131" s="133"/>
      <c r="N131" s="133">
        <f t="shared" ref="N131:N194" si="10">B131</f>
        <v>1</v>
      </c>
      <c r="O131" s="133">
        <f t="shared" ref="O131:O194" si="11">E131</f>
        <v>1</v>
      </c>
      <c r="P131" s="133">
        <f t="shared" ref="P131:P194" si="12">H131</f>
        <v>2</v>
      </c>
      <c r="Q131" s="133">
        <f t="shared" ref="Q131:Q194" si="13">K131</f>
        <v>0</v>
      </c>
      <c r="R131" s="133"/>
      <c r="S131" s="133">
        <v>0</v>
      </c>
      <c r="T131" s="133">
        <v>0</v>
      </c>
    </row>
    <row r="132" spans="1:20" x14ac:dyDescent="0.25">
      <c r="A132" s="2">
        <v>44204</v>
      </c>
      <c r="B132" s="132">
        <v>1</v>
      </c>
      <c r="C132" s="133">
        <v>1</v>
      </c>
      <c r="D132" s="133"/>
      <c r="E132" s="134">
        <v>2</v>
      </c>
      <c r="F132" s="133">
        <v>1</v>
      </c>
      <c r="G132" s="133"/>
      <c r="H132" s="134">
        <v>4</v>
      </c>
      <c r="I132" s="133">
        <v>1</v>
      </c>
      <c r="J132" s="133"/>
      <c r="K132" s="132">
        <v>0</v>
      </c>
      <c r="L132" s="133">
        <v>1</v>
      </c>
      <c r="M132" s="133"/>
      <c r="N132" s="133">
        <f t="shared" si="10"/>
        <v>1</v>
      </c>
      <c r="O132" s="133">
        <f t="shared" si="11"/>
        <v>2</v>
      </c>
      <c r="P132" s="133">
        <f t="shared" si="12"/>
        <v>4</v>
      </c>
      <c r="Q132" s="133">
        <f t="shared" si="13"/>
        <v>0</v>
      </c>
      <c r="R132" s="133"/>
      <c r="S132" s="133">
        <v>0</v>
      </c>
      <c r="T132" s="133">
        <v>0</v>
      </c>
    </row>
    <row r="133" spans="1:20" x14ac:dyDescent="0.25">
      <c r="A133" s="2">
        <v>44205</v>
      </c>
      <c r="B133" s="132">
        <v>1</v>
      </c>
      <c r="C133" s="133">
        <v>1</v>
      </c>
      <c r="D133" s="133"/>
      <c r="E133" s="134">
        <v>0</v>
      </c>
      <c r="F133" s="133">
        <v>1</v>
      </c>
      <c r="G133" s="133"/>
      <c r="H133" s="134">
        <v>4</v>
      </c>
      <c r="I133" s="133">
        <v>1</v>
      </c>
      <c r="J133" s="133"/>
      <c r="K133" s="132">
        <v>0</v>
      </c>
      <c r="L133" s="133">
        <v>1</v>
      </c>
      <c r="M133" s="133"/>
      <c r="N133" s="133">
        <f t="shared" si="10"/>
        <v>1</v>
      </c>
      <c r="O133" s="133">
        <f t="shared" si="11"/>
        <v>0</v>
      </c>
      <c r="P133" s="133">
        <f t="shared" si="12"/>
        <v>4</v>
      </c>
      <c r="Q133" s="133">
        <f t="shared" si="13"/>
        <v>0</v>
      </c>
      <c r="R133" s="133"/>
      <c r="S133" s="133">
        <v>0</v>
      </c>
      <c r="T133" s="133">
        <v>0</v>
      </c>
    </row>
    <row r="134" spans="1:20" x14ac:dyDescent="0.25">
      <c r="A134" s="2">
        <v>44206</v>
      </c>
      <c r="B134" s="132">
        <v>1</v>
      </c>
      <c r="C134" s="133">
        <v>1</v>
      </c>
      <c r="D134" s="133"/>
      <c r="E134" s="134">
        <v>1</v>
      </c>
      <c r="F134" s="133">
        <v>1</v>
      </c>
      <c r="G134" s="133"/>
      <c r="H134" s="134">
        <v>3</v>
      </c>
      <c r="I134" s="133">
        <v>1</v>
      </c>
      <c r="J134" s="133"/>
      <c r="K134" s="132">
        <v>0</v>
      </c>
      <c r="L134" s="133">
        <v>1</v>
      </c>
      <c r="M134" s="133"/>
      <c r="N134" s="133">
        <f t="shared" si="10"/>
        <v>1</v>
      </c>
      <c r="O134" s="133">
        <f t="shared" si="11"/>
        <v>1</v>
      </c>
      <c r="P134" s="133">
        <f t="shared" si="12"/>
        <v>3</v>
      </c>
      <c r="Q134" s="133">
        <f t="shared" si="13"/>
        <v>0</v>
      </c>
      <c r="R134" s="133"/>
      <c r="S134" s="133">
        <v>0</v>
      </c>
      <c r="T134" s="133">
        <v>0</v>
      </c>
    </row>
    <row r="135" spans="1:20" x14ac:dyDescent="0.25">
      <c r="A135" s="2">
        <v>44207</v>
      </c>
      <c r="B135" s="132">
        <v>2</v>
      </c>
      <c r="C135" s="133">
        <v>1</v>
      </c>
      <c r="D135" s="133"/>
      <c r="E135" s="134">
        <v>1</v>
      </c>
      <c r="F135" s="133">
        <v>1</v>
      </c>
      <c r="G135" s="133"/>
      <c r="H135" s="134">
        <v>1</v>
      </c>
      <c r="I135" s="133">
        <v>1</v>
      </c>
      <c r="J135" s="133"/>
      <c r="K135" s="132">
        <v>0</v>
      </c>
      <c r="L135" s="133">
        <v>1</v>
      </c>
      <c r="M135" s="133"/>
      <c r="N135" s="133">
        <f t="shared" si="10"/>
        <v>2</v>
      </c>
      <c r="O135" s="133">
        <f t="shared" si="11"/>
        <v>1</v>
      </c>
      <c r="P135" s="133">
        <f t="shared" si="12"/>
        <v>1</v>
      </c>
      <c r="Q135" s="133">
        <f t="shared" si="13"/>
        <v>0</v>
      </c>
      <c r="R135" s="133"/>
      <c r="S135" s="133">
        <v>0</v>
      </c>
      <c r="T135" s="133">
        <v>0</v>
      </c>
    </row>
    <row r="136" spans="1:20" x14ac:dyDescent="0.25">
      <c r="A136" s="2">
        <v>44208</v>
      </c>
      <c r="B136" s="132">
        <v>0</v>
      </c>
      <c r="C136" s="133">
        <v>1</v>
      </c>
      <c r="D136" s="133"/>
      <c r="E136" s="134">
        <v>0</v>
      </c>
      <c r="F136" s="133">
        <v>1</v>
      </c>
      <c r="G136" s="133"/>
      <c r="H136" s="134">
        <v>3</v>
      </c>
      <c r="I136" s="133">
        <v>1</v>
      </c>
      <c r="J136" s="133"/>
      <c r="K136" s="132">
        <v>0</v>
      </c>
      <c r="L136" s="133">
        <v>1</v>
      </c>
      <c r="M136" s="133"/>
      <c r="N136" s="133">
        <f t="shared" si="10"/>
        <v>0</v>
      </c>
      <c r="O136" s="133">
        <f t="shared" si="11"/>
        <v>0</v>
      </c>
      <c r="P136" s="133">
        <f t="shared" si="12"/>
        <v>3</v>
      </c>
      <c r="Q136" s="133">
        <f t="shared" si="13"/>
        <v>0</v>
      </c>
      <c r="R136" s="133"/>
      <c r="S136" s="133">
        <v>0</v>
      </c>
      <c r="T136" s="133">
        <v>0</v>
      </c>
    </row>
    <row r="137" spans="1:20" x14ac:dyDescent="0.25">
      <c r="A137" s="2">
        <v>44209</v>
      </c>
      <c r="B137" s="132">
        <v>3</v>
      </c>
      <c r="C137" s="133">
        <v>1</v>
      </c>
      <c r="D137" s="133"/>
      <c r="E137" s="134">
        <v>3</v>
      </c>
      <c r="F137" s="133">
        <v>1</v>
      </c>
      <c r="G137" s="133"/>
      <c r="H137" s="134">
        <v>2</v>
      </c>
      <c r="I137" s="133">
        <v>1</v>
      </c>
      <c r="J137" s="133"/>
      <c r="K137" s="132">
        <v>0</v>
      </c>
      <c r="L137" s="133">
        <v>1</v>
      </c>
      <c r="M137" s="133"/>
      <c r="N137" s="133">
        <f t="shared" si="10"/>
        <v>3</v>
      </c>
      <c r="O137" s="133">
        <f t="shared" si="11"/>
        <v>3</v>
      </c>
      <c r="P137" s="133">
        <f t="shared" si="12"/>
        <v>2</v>
      </c>
      <c r="Q137" s="133">
        <f t="shared" si="13"/>
        <v>0</v>
      </c>
      <c r="R137" s="133"/>
      <c r="S137" s="133">
        <v>0</v>
      </c>
      <c r="T137" s="133">
        <v>0</v>
      </c>
    </row>
    <row r="138" spans="1:20" x14ac:dyDescent="0.25">
      <c r="A138" s="2">
        <v>44210</v>
      </c>
      <c r="B138" s="132">
        <v>1</v>
      </c>
      <c r="C138" s="133">
        <v>1</v>
      </c>
      <c r="D138" s="133"/>
      <c r="E138" s="134">
        <v>3</v>
      </c>
      <c r="F138" s="133">
        <v>1</v>
      </c>
      <c r="G138" s="133"/>
      <c r="H138" s="134">
        <v>3</v>
      </c>
      <c r="I138" s="133">
        <v>1</v>
      </c>
      <c r="J138" s="133"/>
      <c r="K138" s="132">
        <v>0</v>
      </c>
      <c r="L138" s="133">
        <v>1</v>
      </c>
      <c r="M138" s="133"/>
      <c r="N138" s="133">
        <f t="shared" si="10"/>
        <v>1</v>
      </c>
      <c r="O138" s="133">
        <f t="shared" si="11"/>
        <v>3</v>
      </c>
      <c r="P138" s="133">
        <f t="shared" si="12"/>
        <v>3</v>
      </c>
      <c r="Q138" s="133">
        <f t="shared" si="13"/>
        <v>0</v>
      </c>
      <c r="R138" s="133"/>
      <c r="S138" s="133">
        <v>0</v>
      </c>
      <c r="T138" s="133">
        <v>0</v>
      </c>
    </row>
    <row r="139" spans="1:20" x14ac:dyDescent="0.25">
      <c r="A139" s="2">
        <v>44211</v>
      </c>
      <c r="B139" s="132">
        <v>0</v>
      </c>
      <c r="C139" s="133">
        <v>1</v>
      </c>
      <c r="D139" s="133"/>
      <c r="E139" s="134">
        <v>0</v>
      </c>
      <c r="F139" s="133">
        <v>1</v>
      </c>
      <c r="G139" s="133"/>
      <c r="H139" s="134">
        <v>3</v>
      </c>
      <c r="I139" s="133">
        <v>1</v>
      </c>
      <c r="J139" s="133"/>
      <c r="K139" s="132">
        <v>0</v>
      </c>
      <c r="L139" s="133">
        <v>1</v>
      </c>
      <c r="M139" s="133"/>
      <c r="N139" s="133">
        <f t="shared" si="10"/>
        <v>0</v>
      </c>
      <c r="O139" s="133">
        <f t="shared" si="11"/>
        <v>0</v>
      </c>
      <c r="P139" s="133">
        <f t="shared" si="12"/>
        <v>3</v>
      </c>
      <c r="Q139" s="133">
        <f t="shared" si="13"/>
        <v>0</v>
      </c>
      <c r="R139" s="133"/>
      <c r="S139" s="133">
        <v>0</v>
      </c>
      <c r="T139" s="133">
        <v>0</v>
      </c>
    </row>
    <row r="140" spans="1:20" x14ac:dyDescent="0.25">
      <c r="A140" s="2">
        <v>44212</v>
      </c>
      <c r="B140" s="132">
        <v>1</v>
      </c>
      <c r="C140" s="133">
        <v>1</v>
      </c>
      <c r="D140" s="133"/>
      <c r="E140" s="134">
        <v>2</v>
      </c>
      <c r="F140" s="133">
        <v>1</v>
      </c>
      <c r="G140" s="133"/>
      <c r="H140" s="134">
        <v>2</v>
      </c>
      <c r="I140" s="133">
        <v>1</v>
      </c>
      <c r="J140" s="133"/>
      <c r="K140" s="132">
        <v>0</v>
      </c>
      <c r="L140" s="133">
        <v>1</v>
      </c>
      <c r="M140" s="133"/>
      <c r="N140" s="133">
        <f t="shared" si="10"/>
        <v>1</v>
      </c>
      <c r="O140" s="133">
        <f t="shared" si="11"/>
        <v>2</v>
      </c>
      <c r="P140" s="133">
        <f t="shared" si="12"/>
        <v>2</v>
      </c>
      <c r="Q140" s="133">
        <f t="shared" si="13"/>
        <v>0</v>
      </c>
      <c r="R140" s="133"/>
      <c r="S140" s="133">
        <v>0</v>
      </c>
      <c r="T140" s="133">
        <v>0</v>
      </c>
    </row>
    <row r="141" spans="1:20" x14ac:dyDescent="0.25">
      <c r="A141" s="2">
        <v>44213</v>
      </c>
      <c r="B141" s="132">
        <v>3</v>
      </c>
      <c r="C141" s="133">
        <v>1</v>
      </c>
      <c r="D141" s="133"/>
      <c r="E141" s="134">
        <v>3</v>
      </c>
      <c r="F141" s="133">
        <v>1</v>
      </c>
      <c r="G141" s="133"/>
      <c r="H141" s="134">
        <v>1</v>
      </c>
      <c r="I141" s="133">
        <v>1</v>
      </c>
      <c r="J141" s="133"/>
      <c r="K141" s="132">
        <v>0</v>
      </c>
      <c r="L141" s="133">
        <v>1</v>
      </c>
      <c r="M141" s="133"/>
      <c r="N141" s="133">
        <f t="shared" si="10"/>
        <v>3</v>
      </c>
      <c r="O141" s="133">
        <f t="shared" si="11"/>
        <v>3</v>
      </c>
      <c r="P141" s="133">
        <f t="shared" si="12"/>
        <v>1</v>
      </c>
      <c r="Q141" s="133">
        <f t="shared" si="13"/>
        <v>0</v>
      </c>
      <c r="R141" s="133"/>
      <c r="S141" s="133">
        <v>0</v>
      </c>
      <c r="T141" s="133">
        <v>0</v>
      </c>
    </row>
    <row r="142" spans="1:20" x14ac:dyDescent="0.25">
      <c r="A142" s="2">
        <v>44214</v>
      </c>
      <c r="B142" s="132">
        <v>3</v>
      </c>
      <c r="C142" s="133">
        <v>1</v>
      </c>
      <c r="D142" s="133"/>
      <c r="E142" s="134">
        <v>0</v>
      </c>
      <c r="F142" s="133">
        <v>1</v>
      </c>
      <c r="G142" s="133"/>
      <c r="H142" s="134">
        <v>2</v>
      </c>
      <c r="I142" s="133">
        <v>1</v>
      </c>
      <c r="J142" s="133"/>
      <c r="K142" s="132">
        <v>0</v>
      </c>
      <c r="L142" s="133">
        <v>1</v>
      </c>
      <c r="M142" s="133"/>
      <c r="N142" s="133">
        <f t="shared" si="10"/>
        <v>3</v>
      </c>
      <c r="O142" s="133">
        <f t="shared" si="11"/>
        <v>0</v>
      </c>
      <c r="P142" s="133">
        <f t="shared" si="12"/>
        <v>2</v>
      </c>
      <c r="Q142" s="133">
        <f t="shared" si="13"/>
        <v>0</v>
      </c>
      <c r="R142" s="133"/>
      <c r="S142" s="133">
        <v>0</v>
      </c>
      <c r="T142" s="133">
        <v>0</v>
      </c>
    </row>
    <row r="143" spans="1:20" x14ac:dyDescent="0.25">
      <c r="A143" s="2">
        <v>44215</v>
      </c>
      <c r="B143" s="132">
        <v>1</v>
      </c>
      <c r="C143" s="133">
        <v>1</v>
      </c>
      <c r="D143" s="133"/>
      <c r="E143" s="134">
        <v>3</v>
      </c>
      <c r="F143" s="133">
        <v>1</v>
      </c>
      <c r="G143" s="133"/>
      <c r="H143" s="134">
        <v>2</v>
      </c>
      <c r="I143" s="133">
        <v>1</v>
      </c>
      <c r="J143" s="133"/>
      <c r="K143" s="132">
        <v>0</v>
      </c>
      <c r="L143" s="133">
        <v>1</v>
      </c>
      <c r="M143" s="133"/>
      <c r="N143" s="133">
        <f t="shared" si="10"/>
        <v>1</v>
      </c>
      <c r="O143" s="133">
        <f t="shared" si="11"/>
        <v>3</v>
      </c>
      <c r="P143" s="133">
        <f t="shared" si="12"/>
        <v>2</v>
      </c>
      <c r="Q143" s="133">
        <f t="shared" si="13"/>
        <v>0</v>
      </c>
      <c r="R143" s="133"/>
      <c r="S143" s="133">
        <v>0</v>
      </c>
      <c r="T143" s="133">
        <v>0</v>
      </c>
    </row>
    <row r="144" spans="1:20" x14ac:dyDescent="0.25">
      <c r="A144" s="2">
        <v>44216</v>
      </c>
      <c r="B144" s="132">
        <v>3</v>
      </c>
      <c r="C144" s="133">
        <v>1</v>
      </c>
      <c r="D144" s="133"/>
      <c r="E144" s="134">
        <v>2</v>
      </c>
      <c r="F144" s="133">
        <v>1</v>
      </c>
      <c r="G144" s="133"/>
      <c r="H144" s="134">
        <v>0</v>
      </c>
      <c r="I144" s="133">
        <v>1</v>
      </c>
      <c r="J144" s="133"/>
      <c r="K144" s="132">
        <v>0</v>
      </c>
      <c r="L144" s="133">
        <v>1</v>
      </c>
      <c r="M144" s="133"/>
      <c r="N144" s="133">
        <f t="shared" si="10"/>
        <v>3</v>
      </c>
      <c r="O144" s="133">
        <f t="shared" si="11"/>
        <v>2</v>
      </c>
      <c r="P144" s="133">
        <f t="shared" si="12"/>
        <v>0</v>
      </c>
      <c r="Q144" s="133">
        <f t="shared" si="13"/>
        <v>0</v>
      </c>
      <c r="R144" s="133"/>
      <c r="S144" s="133">
        <v>0</v>
      </c>
      <c r="T144" s="133">
        <v>0</v>
      </c>
    </row>
    <row r="145" spans="1:20" x14ac:dyDescent="0.25">
      <c r="A145" s="2">
        <v>44217</v>
      </c>
      <c r="B145" s="132">
        <v>0</v>
      </c>
      <c r="C145" s="133">
        <v>1</v>
      </c>
      <c r="D145" s="133"/>
      <c r="E145" s="134">
        <v>2</v>
      </c>
      <c r="F145" s="133">
        <v>1</v>
      </c>
      <c r="G145" s="133"/>
      <c r="H145" s="134">
        <v>1</v>
      </c>
      <c r="I145" s="133">
        <v>1</v>
      </c>
      <c r="J145" s="133"/>
      <c r="K145" s="132">
        <v>0</v>
      </c>
      <c r="L145" s="133">
        <v>1</v>
      </c>
      <c r="M145" s="133"/>
      <c r="N145" s="133">
        <f t="shared" si="10"/>
        <v>0</v>
      </c>
      <c r="O145" s="133">
        <f t="shared" si="11"/>
        <v>2</v>
      </c>
      <c r="P145" s="133">
        <f t="shared" si="12"/>
        <v>1</v>
      </c>
      <c r="Q145" s="133">
        <f t="shared" si="13"/>
        <v>0</v>
      </c>
      <c r="R145" s="133"/>
      <c r="S145" s="133">
        <v>0</v>
      </c>
      <c r="T145" s="133">
        <v>0</v>
      </c>
    </row>
    <row r="146" spans="1:20" x14ac:dyDescent="0.25">
      <c r="A146" s="2">
        <v>44218</v>
      </c>
      <c r="B146" s="132">
        <v>0</v>
      </c>
      <c r="C146" s="133">
        <v>1</v>
      </c>
      <c r="D146" s="133"/>
      <c r="E146" s="134">
        <v>0</v>
      </c>
      <c r="F146" s="133">
        <v>1</v>
      </c>
      <c r="G146" s="133"/>
      <c r="H146" s="134">
        <v>0</v>
      </c>
      <c r="I146" s="133">
        <v>1</v>
      </c>
      <c r="J146" s="133"/>
      <c r="K146" s="132">
        <v>0</v>
      </c>
      <c r="L146" s="133">
        <v>1</v>
      </c>
      <c r="M146" s="133"/>
      <c r="N146" s="133">
        <f t="shared" si="10"/>
        <v>0</v>
      </c>
      <c r="O146" s="133">
        <f t="shared" si="11"/>
        <v>0</v>
      </c>
      <c r="P146" s="133">
        <f t="shared" si="12"/>
        <v>0</v>
      </c>
      <c r="Q146" s="133">
        <f t="shared" si="13"/>
        <v>0</v>
      </c>
      <c r="R146" s="133"/>
      <c r="S146" s="133">
        <v>0</v>
      </c>
      <c r="T146" s="133">
        <v>0</v>
      </c>
    </row>
    <row r="147" spans="1:20" x14ac:dyDescent="0.25">
      <c r="A147" s="2">
        <v>44219</v>
      </c>
      <c r="B147" s="132">
        <v>3</v>
      </c>
      <c r="C147" s="133">
        <v>1</v>
      </c>
      <c r="D147" s="133"/>
      <c r="E147" s="134">
        <v>1</v>
      </c>
      <c r="F147" s="133">
        <v>1</v>
      </c>
      <c r="G147" s="133"/>
      <c r="H147" s="134">
        <v>3</v>
      </c>
      <c r="I147" s="133">
        <v>1</v>
      </c>
      <c r="J147" s="133"/>
      <c r="K147" s="132">
        <v>0</v>
      </c>
      <c r="L147" s="133">
        <v>1</v>
      </c>
      <c r="M147" s="133"/>
      <c r="N147" s="133">
        <f t="shared" si="10"/>
        <v>3</v>
      </c>
      <c r="O147" s="133">
        <f t="shared" si="11"/>
        <v>1</v>
      </c>
      <c r="P147" s="133">
        <f t="shared" si="12"/>
        <v>3</v>
      </c>
      <c r="Q147" s="133">
        <f t="shared" si="13"/>
        <v>0</v>
      </c>
      <c r="R147" s="133"/>
      <c r="S147" s="133">
        <v>0</v>
      </c>
      <c r="T147" s="133">
        <v>0</v>
      </c>
    </row>
    <row r="148" spans="1:20" x14ac:dyDescent="0.25">
      <c r="A148" s="2">
        <v>44220</v>
      </c>
      <c r="B148" s="132">
        <v>0</v>
      </c>
      <c r="C148" s="133">
        <v>1</v>
      </c>
      <c r="D148" s="133"/>
      <c r="E148" s="134">
        <v>1</v>
      </c>
      <c r="F148" s="133">
        <v>1</v>
      </c>
      <c r="G148" s="133"/>
      <c r="H148" s="134">
        <v>3</v>
      </c>
      <c r="I148" s="133">
        <v>1</v>
      </c>
      <c r="J148" s="133"/>
      <c r="K148" s="132">
        <v>0</v>
      </c>
      <c r="L148" s="133">
        <v>1</v>
      </c>
      <c r="M148" s="133"/>
      <c r="N148" s="133">
        <f t="shared" si="10"/>
        <v>0</v>
      </c>
      <c r="O148" s="133">
        <f t="shared" si="11"/>
        <v>1</v>
      </c>
      <c r="P148" s="133">
        <f t="shared" si="12"/>
        <v>3</v>
      </c>
      <c r="Q148" s="133">
        <f t="shared" si="13"/>
        <v>0</v>
      </c>
      <c r="R148" s="133"/>
      <c r="S148" s="133">
        <v>0</v>
      </c>
      <c r="T148" s="133">
        <v>0</v>
      </c>
    </row>
    <row r="149" spans="1:20" x14ac:dyDescent="0.25">
      <c r="A149" s="2">
        <v>44221</v>
      </c>
      <c r="B149" s="132">
        <v>1</v>
      </c>
      <c r="C149" s="133">
        <v>1</v>
      </c>
      <c r="D149" s="133"/>
      <c r="E149" s="134">
        <v>3</v>
      </c>
      <c r="F149" s="133">
        <v>1</v>
      </c>
      <c r="G149" s="133"/>
      <c r="H149" s="134">
        <v>1</v>
      </c>
      <c r="I149" s="133">
        <v>1</v>
      </c>
      <c r="J149" s="133"/>
      <c r="K149" s="132">
        <v>0</v>
      </c>
      <c r="L149" s="133">
        <v>1</v>
      </c>
      <c r="M149" s="133"/>
      <c r="N149" s="133">
        <f t="shared" si="10"/>
        <v>1</v>
      </c>
      <c r="O149" s="133">
        <f t="shared" si="11"/>
        <v>3</v>
      </c>
      <c r="P149" s="133">
        <f t="shared" si="12"/>
        <v>1</v>
      </c>
      <c r="Q149" s="133">
        <f t="shared" si="13"/>
        <v>0</v>
      </c>
      <c r="R149" s="133"/>
      <c r="S149" s="133">
        <v>0</v>
      </c>
      <c r="T149" s="133">
        <v>0</v>
      </c>
    </row>
    <row r="150" spans="1:20" x14ac:dyDescent="0.25">
      <c r="A150" s="2">
        <v>44222</v>
      </c>
      <c r="B150" s="132">
        <v>1</v>
      </c>
      <c r="C150" s="133">
        <v>1</v>
      </c>
      <c r="D150" s="133"/>
      <c r="E150" s="134">
        <v>1</v>
      </c>
      <c r="F150" s="133">
        <v>1</v>
      </c>
      <c r="G150" s="133"/>
      <c r="H150" s="134">
        <v>1</v>
      </c>
      <c r="I150" s="133">
        <v>1</v>
      </c>
      <c r="J150" s="133"/>
      <c r="K150" s="132">
        <v>0</v>
      </c>
      <c r="L150" s="133">
        <v>1</v>
      </c>
      <c r="M150" s="133"/>
      <c r="N150" s="133">
        <f t="shared" si="10"/>
        <v>1</v>
      </c>
      <c r="O150" s="133">
        <f t="shared" si="11"/>
        <v>1</v>
      </c>
      <c r="P150" s="133">
        <f t="shared" si="12"/>
        <v>1</v>
      </c>
      <c r="Q150" s="133">
        <f t="shared" si="13"/>
        <v>0</v>
      </c>
      <c r="R150" s="133"/>
      <c r="S150" s="133">
        <v>0</v>
      </c>
      <c r="T150" s="133">
        <v>0</v>
      </c>
    </row>
    <row r="151" spans="1:20" x14ac:dyDescent="0.25">
      <c r="A151" s="2">
        <v>44223</v>
      </c>
      <c r="B151" s="132">
        <v>1</v>
      </c>
      <c r="C151" s="133">
        <v>1</v>
      </c>
      <c r="D151" s="133"/>
      <c r="E151" s="134">
        <v>1</v>
      </c>
      <c r="F151" s="133">
        <v>1</v>
      </c>
      <c r="G151" s="133"/>
      <c r="H151" s="134">
        <v>0</v>
      </c>
      <c r="I151" s="133">
        <v>1</v>
      </c>
      <c r="J151" s="133"/>
      <c r="K151" s="132">
        <v>0</v>
      </c>
      <c r="L151" s="133">
        <v>1</v>
      </c>
      <c r="M151" s="133"/>
      <c r="N151" s="133">
        <f t="shared" si="10"/>
        <v>1</v>
      </c>
      <c r="O151" s="133">
        <f t="shared" si="11"/>
        <v>1</v>
      </c>
      <c r="P151" s="133">
        <f t="shared" si="12"/>
        <v>0</v>
      </c>
      <c r="Q151" s="133">
        <f t="shared" si="13"/>
        <v>0</v>
      </c>
      <c r="R151" s="133"/>
      <c r="S151" s="133">
        <v>0</v>
      </c>
      <c r="T151" s="133">
        <v>0</v>
      </c>
    </row>
    <row r="152" spans="1:20" x14ac:dyDescent="0.25">
      <c r="A152" s="2">
        <v>44224</v>
      </c>
      <c r="B152" s="132">
        <v>2</v>
      </c>
      <c r="C152" s="133">
        <v>1</v>
      </c>
      <c r="D152" s="133"/>
      <c r="E152" s="134">
        <v>1</v>
      </c>
      <c r="F152" s="133">
        <v>1</v>
      </c>
      <c r="G152" s="133"/>
      <c r="H152" s="134">
        <v>1</v>
      </c>
      <c r="I152" s="133">
        <v>1</v>
      </c>
      <c r="J152" s="133"/>
      <c r="K152" s="132">
        <v>0</v>
      </c>
      <c r="L152" s="133">
        <v>1</v>
      </c>
      <c r="M152" s="133"/>
      <c r="N152" s="133">
        <f t="shared" si="10"/>
        <v>2</v>
      </c>
      <c r="O152" s="133">
        <f t="shared" si="11"/>
        <v>1</v>
      </c>
      <c r="P152" s="133">
        <f t="shared" si="12"/>
        <v>1</v>
      </c>
      <c r="Q152" s="133">
        <f t="shared" si="13"/>
        <v>0</v>
      </c>
      <c r="R152" s="133"/>
      <c r="S152" s="133">
        <v>0</v>
      </c>
      <c r="T152" s="133">
        <v>0</v>
      </c>
    </row>
    <row r="153" spans="1:20" x14ac:dyDescent="0.25">
      <c r="A153" s="2">
        <v>44225</v>
      </c>
      <c r="B153" s="132">
        <v>1</v>
      </c>
      <c r="C153" s="133">
        <v>1</v>
      </c>
      <c r="D153" s="133"/>
      <c r="E153" s="134">
        <v>1</v>
      </c>
      <c r="F153" s="133">
        <v>1</v>
      </c>
      <c r="G153" s="133"/>
      <c r="H153" s="134">
        <v>3</v>
      </c>
      <c r="I153" s="133">
        <v>1</v>
      </c>
      <c r="J153" s="133"/>
      <c r="K153" s="132">
        <v>0</v>
      </c>
      <c r="L153" s="133">
        <v>1</v>
      </c>
      <c r="M153" s="133"/>
      <c r="N153" s="133">
        <f t="shared" si="10"/>
        <v>1</v>
      </c>
      <c r="O153" s="133">
        <f t="shared" si="11"/>
        <v>1</v>
      </c>
      <c r="P153" s="133">
        <f t="shared" si="12"/>
        <v>3</v>
      </c>
      <c r="Q153" s="133">
        <f t="shared" si="13"/>
        <v>0</v>
      </c>
      <c r="R153" s="133"/>
      <c r="S153" s="133">
        <v>0</v>
      </c>
      <c r="T153" s="133">
        <v>0</v>
      </c>
    </row>
    <row r="154" spans="1:20" x14ac:dyDescent="0.25">
      <c r="A154" s="2">
        <v>44226</v>
      </c>
      <c r="B154" s="132">
        <v>2</v>
      </c>
      <c r="C154" s="133">
        <v>1</v>
      </c>
      <c r="D154" s="133"/>
      <c r="E154" s="134">
        <v>3</v>
      </c>
      <c r="F154" s="133">
        <v>1</v>
      </c>
      <c r="G154" s="133"/>
      <c r="H154" s="134">
        <v>2</v>
      </c>
      <c r="I154" s="133">
        <v>1</v>
      </c>
      <c r="J154" s="133"/>
      <c r="K154" s="132">
        <v>0</v>
      </c>
      <c r="L154" s="133">
        <v>1</v>
      </c>
      <c r="M154" s="133"/>
      <c r="N154" s="133">
        <f t="shared" si="10"/>
        <v>2</v>
      </c>
      <c r="O154" s="133">
        <f t="shared" si="11"/>
        <v>3</v>
      </c>
      <c r="P154" s="133">
        <f t="shared" si="12"/>
        <v>2</v>
      </c>
      <c r="Q154" s="133">
        <f t="shared" si="13"/>
        <v>0</v>
      </c>
      <c r="R154" s="133"/>
      <c r="S154" s="133">
        <v>0</v>
      </c>
      <c r="T154" s="133">
        <v>0</v>
      </c>
    </row>
    <row r="155" spans="1:20" x14ac:dyDescent="0.25">
      <c r="A155" s="2">
        <v>44227</v>
      </c>
      <c r="B155" s="132">
        <v>1</v>
      </c>
      <c r="C155" s="133">
        <v>1</v>
      </c>
      <c r="D155" s="133"/>
      <c r="E155" s="134">
        <v>3</v>
      </c>
      <c r="F155" s="133">
        <v>1</v>
      </c>
      <c r="G155" s="133"/>
      <c r="H155" s="134">
        <v>0</v>
      </c>
      <c r="I155" s="133">
        <v>1</v>
      </c>
      <c r="J155" s="133"/>
      <c r="K155" s="132">
        <v>0</v>
      </c>
      <c r="L155" s="133">
        <v>1</v>
      </c>
      <c r="M155" s="133"/>
      <c r="N155" s="133">
        <f t="shared" si="10"/>
        <v>1</v>
      </c>
      <c r="O155" s="133">
        <f t="shared" si="11"/>
        <v>3</v>
      </c>
      <c r="P155" s="133">
        <f t="shared" si="12"/>
        <v>0</v>
      </c>
      <c r="Q155" s="133">
        <f t="shared" si="13"/>
        <v>0</v>
      </c>
      <c r="R155" s="133"/>
      <c r="S155" s="133">
        <v>0</v>
      </c>
      <c r="T155" s="133">
        <v>0</v>
      </c>
    </row>
    <row r="156" spans="1:20" x14ac:dyDescent="0.25">
      <c r="A156" s="2">
        <v>44228</v>
      </c>
      <c r="B156" s="132">
        <v>0</v>
      </c>
      <c r="C156" s="133">
        <v>1</v>
      </c>
      <c r="D156" s="133"/>
      <c r="E156" s="134">
        <v>1</v>
      </c>
      <c r="F156" s="133">
        <v>1</v>
      </c>
      <c r="G156" s="133"/>
      <c r="H156" s="134">
        <v>2</v>
      </c>
      <c r="I156" s="133">
        <v>1</v>
      </c>
      <c r="J156" s="133"/>
      <c r="K156" s="132">
        <v>0</v>
      </c>
      <c r="L156" s="133">
        <v>1</v>
      </c>
      <c r="M156" s="133"/>
      <c r="N156" s="133">
        <f t="shared" si="10"/>
        <v>0</v>
      </c>
      <c r="O156" s="133">
        <f t="shared" si="11"/>
        <v>1</v>
      </c>
      <c r="P156" s="133">
        <f t="shared" si="12"/>
        <v>2</v>
      </c>
      <c r="Q156" s="133">
        <f t="shared" si="13"/>
        <v>0</v>
      </c>
      <c r="R156" s="133"/>
      <c r="S156" s="133">
        <v>0</v>
      </c>
      <c r="T156" s="133">
        <v>0</v>
      </c>
    </row>
    <row r="157" spans="1:20" x14ac:dyDescent="0.25">
      <c r="A157" s="2">
        <v>44229</v>
      </c>
      <c r="B157" s="132">
        <v>1</v>
      </c>
      <c r="C157" s="133">
        <v>1</v>
      </c>
      <c r="D157" s="133"/>
      <c r="E157" s="134">
        <v>3</v>
      </c>
      <c r="F157" s="133">
        <v>1</v>
      </c>
      <c r="G157" s="133"/>
      <c r="H157" s="134">
        <v>0</v>
      </c>
      <c r="I157" s="133">
        <v>1</v>
      </c>
      <c r="J157" s="133"/>
      <c r="K157" s="132">
        <v>0</v>
      </c>
      <c r="L157" s="133">
        <v>1</v>
      </c>
      <c r="M157" s="133"/>
      <c r="N157" s="133">
        <f t="shared" si="10"/>
        <v>1</v>
      </c>
      <c r="O157" s="133">
        <f t="shared" si="11"/>
        <v>3</v>
      </c>
      <c r="P157" s="133">
        <f t="shared" si="12"/>
        <v>0</v>
      </c>
      <c r="Q157" s="133">
        <f t="shared" si="13"/>
        <v>0</v>
      </c>
      <c r="R157" s="133"/>
      <c r="S157" s="133">
        <v>0</v>
      </c>
      <c r="T157" s="133">
        <v>0</v>
      </c>
    </row>
    <row r="158" spans="1:20" x14ac:dyDescent="0.25">
      <c r="A158" s="2">
        <v>44230</v>
      </c>
      <c r="B158" s="132">
        <v>0</v>
      </c>
      <c r="C158" s="133">
        <v>1</v>
      </c>
      <c r="D158" s="133"/>
      <c r="E158" s="134">
        <v>3</v>
      </c>
      <c r="F158" s="133">
        <v>1</v>
      </c>
      <c r="G158" s="133"/>
      <c r="H158" s="134">
        <v>1</v>
      </c>
      <c r="I158" s="133">
        <v>1</v>
      </c>
      <c r="J158" s="133"/>
      <c r="K158" s="132">
        <v>0</v>
      </c>
      <c r="L158" s="133">
        <v>1</v>
      </c>
      <c r="M158" s="133"/>
      <c r="N158" s="133">
        <f t="shared" si="10"/>
        <v>0</v>
      </c>
      <c r="O158" s="133">
        <f t="shared" si="11"/>
        <v>3</v>
      </c>
      <c r="P158" s="133">
        <f t="shared" si="12"/>
        <v>1</v>
      </c>
      <c r="Q158" s="133">
        <f t="shared" si="13"/>
        <v>0</v>
      </c>
      <c r="R158" s="133"/>
      <c r="S158" s="133">
        <v>0</v>
      </c>
      <c r="T158" s="133">
        <v>0</v>
      </c>
    </row>
    <row r="159" spans="1:20" x14ac:dyDescent="0.25">
      <c r="A159" s="2">
        <v>44231</v>
      </c>
      <c r="B159" s="132">
        <v>0</v>
      </c>
      <c r="C159" s="133">
        <v>1</v>
      </c>
      <c r="D159" s="133"/>
      <c r="E159" s="134">
        <v>3</v>
      </c>
      <c r="F159" s="133">
        <v>1</v>
      </c>
      <c r="G159" s="133"/>
      <c r="H159" s="134">
        <v>0</v>
      </c>
      <c r="I159" s="133">
        <v>1</v>
      </c>
      <c r="J159" s="133"/>
      <c r="K159" s="132">
        <v>0</v>
      </c>
      <c r="L159" s="133">
        <v>1</v>
      </c>
      <c r="M159" s="133"/>
      <c r="N159" s="133">
        <f t="shared" si="10"/>
        <v>0</v>
      </c>
      <c r="O159" s="133">
        <f t="shared" si="11"/>
        <v>3</v>
      </c>
      <c r="P159" s="133">
        <f t="shared" si="12"/>
        <v>0</v>
      </c>
      <c r="Q159" s="133">
        <f t="shared" si="13"/>
        <v>0</v>
      </c>
      <c r="R159" s="133"/>
      <c r="S159" s="133">
        <v>0</v>
      </c>
      <c r="T159" s="133">
        <v>0</v>
      </c>
    </row>
    <row r="160" spans="1:20" x14ac:dyDescent="0.25">
      <c r="A160" s="2">
        <v>44232</v>
      </c>
      <c r="B160" s="132">
        <v>3</v>
      </c>
      <c r="C160" s="133">
        <v>1</v>
      </c>
      <c r="D160" s="133"/>
      <c r="E160" s="134">
        <v>3</v>
      </c>
      <c r="F160" s="133">
        <v>1</v>
      </c>
      <c r="G160" s="133"/>
      <c r="H160" s="134">
        <v>2</v>
      </c>
      <c r="I160" s="133">
        <v>1</v>
      </c>
      <c r="J160" s="133"/>
      <c r="K160" s="132">
        <v>0</v>
      </c>
      <c r="L160" s="133">
        <v>1</v>
      </c>
      <c r="M160" s="133"/>
      <c r="N160" s="133">
        <f t="shared" si="10"/>
        <v>3</v>
      </c>
      <c r="O160" s="133">
        <f t="shared" si="11"/>
        <v>3</v>
      </c>
      <c r="P160" s="133">
        <f t="shared" si="12"/>
        <v>2</v>
      </c>
      <c r="Q160" s="133">
        <f t="shared" si="13"/>
        <v>0</v>
      </c>
      <c r="R160" s="133"/>
      <c r="S160" s="133">
        <v>0</v>
      </c>
      <c r="T160" s="133">
        <v>0</v>
      </c>
    </row>
    <row r="161" spans="1:20" x14ac:dyDescent="0.25">
      <c r="A161" s="2">
        <v>44233</v>
      </c>
      <c r="B161" s="132">
        <v>2</v>
      </c>
      <c r="C161" s="133">
        <v>1</v>
      </c>
      <c r="D161" s="133"/>
      <c r="E161" s="134">
        <v>2</v>
      </c>
      <c r="F161" s="133">
        <v>1</v>
      </c>
      <c r="G161" s="133"/>
      <c r="H161" s="134">
        <v>1</v>
      </c>
      <c r="I161" s="133">
        <v>1</v>
      </c>
      <c r="J161" s="133"/>
      <c r="K161" s="132">
        <v>0</v>
      </c>
      <c r="L161" s="133">
        <v>1</v>
      </c>
      <c r="M161" s="133"/>
      <c r="N161" s="133">
        <f t="shared" si="10"/>
        <v>2</v>
      </c>
      <c r="O161" s="133">
        <f t="shared" si="11"/>
        <v>2</v>
      </c>
      <c r="P161" s="133">
        <f t="shared" si="12"/>
        <v>1</v>
      </c>
      <c r="Q161" s="133">
        <f t="shared" si="13"/>
        <v>0</v>
      </c>
      <c r="R161" s="133"/>
      <c r="S161" s="133">
        <v>0</v>
      </c>
      <c r="T161" s="133">
        <v>0</v>
      </c>
    </row>
    <row r="162" spans="1:20" x14ac:dyDescent="0.25">
      <c r="A162" s="2">
        <v>44234</v>
      </c>
      <c r="B162" s="132">
        <v>0</v>
      </c>
      <c r="C162" s="133">
        <v>1</v>
      </c>
      <c r="D162" s="133"/>
      <c r="E162" s="134">
        <v>3</v>
      </c>
      <c r="F162" s="133">
        <v>1</v>
      </c>
      <c r="G162" s="133"/>
      <c r="H162" s="134">
        <v>0</v>
      </c>
      <c r="I162" s="133">
        <v>1</v>
      </c>
      <c r="J162" s="133"/>
      <c r="K162" s="132">
        <v>0</v>
      </c>
      <c r="L162" s="133">
        <v>1</v>
      </c>
      <c r="M162" s="133"/>
      <c r="N162" s="133">
        <f t="shared" si="10"/>
        <v>0</v>
      </c>
      <c r="O162" s="133">
        <f t="shared" si="11"/>
        <v>3</v>
      </c>
      <c r="P162" s="133">
        <f t="shared" si="12"/>
        <v>0</v>
      </c>
      <c r="Q162" s="133">
        <f t="shared" si="13"/>
        <v>0</v>
      </c>
      <c r="R162" s="133"/>
      <c r="S162" s="133">
        <v>0</v>
      </c>
      <c r="T162" s="133">
        <v>0</v>
      </c>
    </row>
    <row r="163" spans="1:20" x14ac:dyDescent="0.25">
      <c r="A163" s="2">
        <v>44235</v>
      </c>
      <c r="B163" s="132">
        <v>2</v>
      </c>
      <c r="C163" s="133">
        <v>1</v>
      </c>
      <c r="D163" s="133"/>
      <c r="E163" s="134">
        <v>2</v>
      </c>
      <c r="F163" s="133">
        <v>1</v>
      </c>
      <c r="G163" s="133"/>
      <c r="H163" s="134">
        <v>1</v>
      </c>
      <c r="I163" s="133">
        <v>1</v>
      </c>
      <c r="J163" s="133"/>
      <c r="K163" s="132">
        <v>0</v>
      </c>
      <c r="L163" s="133">
        <v>1</v>
      </c>
      <c r="M163" s="133"/>
      <c r="N163" s="133">
        <f t="shared" si="10"/>
        <v>2</v>
      </c>
      <c r="O163" s="133">
        <f t="shared" si="11"/>
        <v>2</v>
      </c>
      <c r="P163" s="133">
        <f t="shared" si="12"/>
        <v>1</v>
      </c>
      <c r="Q163" s="133">
        <f t="shared" si="13"/>
        <v>0</v>
      </c>
      <c r="R163" s="133"/>
      <c r="S163" s="133">
        <v>0</v>
      </c>
      <c r="T163" s="133">
        <v>0</v>
      </c>
    </row>
    <row r="164" spans="1:20" x14ac:dyDescent="0.25">
      <c r="A164" s="2">
        <v>44236</v>
      </c>
      <c r="B164" s="132">
        <v>2</v>
      </c>
      <c r="C164" s="133">
        <v>1</v>
      </c>
      <c r="D164" s="133"/>
      <c r="E164" s="134">
        <v>0</v>
      </c>
      <c r="F164" s="133">
        <v>1</v>
      </c>
      <c r="G164" s="133"/>
      <c r="H164" s="134">
        <v>3</v>
      </c>
      <c r="I164" s="133">
        <v>1</v>
      </c>
      <c r="J164" s="133"/>
      <c r="K164" s="132">
        <v>0</v>
      </c>
      <c r="L164" s="133">
        <v>1</v>
      </c>
      <c r="M164" s="133"/>
      <c r="N164" s="133">
        <f t="shared" si="10"/>
        <v>2</v>
      </c>
      <c r="O164" s="133">
        <f t="shared" si="11"/>
        <v>0</v>
      </c>
      <c r="P164" s="133">
        <f t="shared" si="12"/>
        <v>3</v>
      </c>
      <c r="Q164" s="133">
        <f t="shared" si="13"/>
        <v>0</v>
      </c>
      <c r="R164" s="133"/>
      <c r="S164" s="133">
        <v>0</v>
      </c>
      <c r="T164" s="133">
        <v>0</v>
      </c>
    </row>
    <row r="165" spans="1:20" x14ac:dyDescent="0.25">
      <c r="A165" s="2">
        <v>44237</v>
      </c>
      <c r="B165" s="132">
        <v>0</v>
      </c>
      <c r="C165" s="133">
        <v>1</v>
      </c>
      <c r="D165" s="133"/>
      <c r="E165" s="134">
        <v>2</v>
      </c>
      <c r="F165" s="133">
        <v>1</v>
      </c>
      <c r="G165" s="133"/>
      <c r="H165" s="134">
        <v>2</v>
      </c>
      <c r="I165" s="133">
        <v>1</v>
      </c>
      <c r="J165" s="133"/>
      <c r="K165" s="132">
        <v>0</v>
      </c>
      <c r="L165" s="133">
        <v>1</v>
      </c>
      <c r="M165" s="133"/>
      <c r="N165" s="133">
        <f t="shared" si="10"/>
        <v>0</v>
      </c>
      <c r="O165" s="133">
        <f t="shared" si="11"/>
        <v>2</v>
      </c>
      <c r="P165" s="133">
        <f t="shared" si="12"/>
        <v>2</v>
      </c>
      <c r="Q165" s="133">
        <f t="shared" si="13"/>
        <v>0</v>
      </c>
      <c r="R165" s="133"/>
      <c r="S165" s="133">
        <v>0</v>
      </c>
      <c r="T165" s="133">
        <v>0</v>
      </c>
    </row>
    <row r="166" spans="1:20" x14ac:dyDescent="0.25">
      <c r="A166" s="2">
        <v>44238</v>
      </c>
      <c r="B166" s="132">
        <v>3</v>
      </c>
      <c r="C166" s="133">
        <v>1</v>
      </c>
      <c r="D166" s="133"/>
      <c r="E166" s="134">
        <v>2</v>
      </c>
      <c r="F166" s="133">
        <v>1</v>
      </c>
      <c r="G166" s="133"/>
      <c r="H166" s="134">
        <v>1</v>
      </c>
      <c r="I166" s="133">
        <v>1</v>
      </c>
      <c r="J166" s="133"/>
      <c r="K166" s="132">
        <v>0</v>
      </c>
      <c r="L166" s="133">
        <v>1</v>
      </c>
      <c r="M166" s="133"/>
      <c r="N166" s="133">
        <f t="shared" si="10"/>
        <v>3</v>
      </c>
      <c r="O166" s="133">
        <f t="shared" si="11"/>
        <v>2</v>
      </c>
      <c r="P166" s="133">
        <f t="shared" si="12"/>
        <v>1</v>
      </c>
      <c r="Q166" s="133">
        <f t="shared" si="13"/>
        <v>0</v>
      </c>
      <c r="R166" s="133"/>
      <c r="S166" s="133">
        <v>0</v>
      </c>
      <c r="T166" s="133">
        <v>0</v>
      </c>
    </row>
    <row r="167" spans="1:20" x14ac:dyDescent="0.25">
      <c r="A167" s="2">
        <v>44239</v>
      </c>
      <c r="B167" s="132">
        <v>1</v>
      </c>
      <c r="C167" s="133">
        <v>1</v>
      </c>
      <c r="D167" s="133"/>
      <c r="E167" s="134">
        <v>3</v>
      </c>
      <c r="F167" s="133">
        <v>1</v>
      </c>
      <c r="G167" s="133"/>
      <c r="H167" s="134">
        <v>3</v>
      </c>
      <c r="I167" s="133">
        <v>1</v>
      </c>
      <c r="J167" s="133"/>
      <c r="K167" s="132">
        <v>0</v>
      </c>
      <c r="L167" s="133">
        <v>1</v>
      </c>
      <c r="M167" s="133"/>
      <c r="N167" s="133">
        <f t="shared" si="10"/>
        <v>1</v>
      </c>
      <c r="O167" s="133">
        <f t="shared" si="11"/>
        <v>3</v>
      </c>
      <c r="P167" s="133">
        <f t="shared" si="12"/>
        <v>3</v>
      </c>
      <c r="Q167" s="133">
        <f t="shared" si="13"/>
        <v>0</v>
      </c>
      <c r="R167" s="133"/>
      <c r="S167" s="133">
        <v>0</v>
      </c>
      <c r="T167" s="133">
        <v>0</v>
      </c>
    </row>
    <row r="168" spans="1:20" x14ac:dyDescent="0.25">
      <c r="A168" s="2">
        <v>44240</v>
      </c>
      <c r="B168" s="132">
        <v>1</v>
      </c>
      <c r="C168" s="133">
        <v>1</v>
      </c>
      <c r="D168" s="133"/>
      <c r="E168" s="134">
        <v>1</v>
      </c>
      <c r="F168" s="133">
        <v>1</v>
      </c>
      <c r="G168" s="133"/>
      <c r="H168" s="134">
        <v>0</v>
      </c>
      <c r="I168" s="133">
        <v>1</v>
      </c>
      <c r="J168" s="133"/>
      <c r="K168" s="132">
        <v>0</v>
      </c>
      <c r="L168" s="133">
        <v>1</v>
      </c>
      <c r="M168" s="133"/>
      <c r="N168" s="133">
        <f t="shared" si="10"/>
        <v>1</v>
      </c>
      <c r="O168" s="133">
        <f t="shared" si="11"/>
        <v>1</v>
      </c>
      <c r="P168" s="133">
        <f t="shared" si="12"/>
        <v>0</v>
      </c>
      <c r="Q168" s="133">
        <f t="shared" si="13"/>
        <v>0</v>
      </c>
      <c r="R168" s="133"/>
      <c r="S168" s="133">
        <v>0</v>
      </c>
      <c r="T168" s="133">
        <v>0</v>
      </c>
    </row>
    <row r="169" spans="1:20" x14ac:dyDescent="0.25">
      <c r="A169" s="2">
        <v>44241</v>
      </c>
      <c r="B169" s="132">
        <v>0</v>
      </c>
      <c r="C169" s="133">
        <v>1</v>
      </c>
      <c r="D169" s="133"/>
      <c r="E169" s="134">
        <v>3</v>
      </c>
      <c r="F169" s="133">
        <v>1</v>
      </c>
      <c r="G169" s="133"/>
      <c r="H169" s="134">
        <v>3</v>
      </c>
      <c r="I169" s="133">
        <v>1</v>
      </c>
      <c r="J169" s="133"/>
      <c r="K169" s="132">
        <v>0</v>
      </c>
      <c r="L169" s="133">
        <v>1</v>
      </c>
      <c r="M169" s="133"/>
      <c r="N169" s="133">
        <f t="shared" si="10"/>
        <v>0</v>
      </c>
      <c r="O169" s="133">
        <f t="shared" si="11"/>
        <v>3</v>
      </c>
      <c r="P169" s="133">
        <f t="shared" si="12"/>
        <v>3</v>
      </c>
      <c r="Q169" s="133">
        <f t="shared" si="13"/>
        <v>0</v>
      </c>
      <c r="R169" s="133"/>
      <c r="S169" s="133">
        <v>0</v>
      </c>
      <c r="T169" s="133">
        <v>0</v>
      </c>
    </row>
    <row r="170" spans="1:20" x14ac:dyDescent="0.25">
      <c r="A170" s="2">
        <v>44242</v>
      </c>
      <c r="B170" s="132">
        <v>3</v>
      </c>
      <c r="C170" s="133">
        <v>1</v>
      </c>
      <c r="D170" s="133"/>
      <c r="E170" s="134">
        <v>2</v>
      </c>
      <c r="F170" s="133">
        <v>1</v>
      </c>
      <c r="G170" s="133"/>
      <c r="H170" s="134">
        <v>1</v>
      </c>
      <c r="I170" s="133">
        <v>1</v>
      </c>
      <c r="J170" s="133"/>
      <c r="K170" s="132">
        <v>0</v>
      </c>
      <c r="L170" s="133">
        <v>1</v>
      </c>
      <c r="M170" s="133"/>
      <c r="N170" s="133">
        <f t="shared" si="10"/>
        <v>3</v>
      </c>
      <c r="O170" s="133">
        <f t="shared" si="11"/>
        <v>2</v>
      </c>
      <c r="P170" s="133">
        <f t="shared" si="12"/>
        <v>1</v>
      </c>
      <c r="Q170" s="133">
        <f t="shared" si="13"/>
        <v>0</v>
      </c>
      <c r="R170" s="133"/>
      <c r="S170" s="133">
        <v>0</v>
      </c>
      <c r="T170" s="133">
        <v>0</v>
      </c>
    </row>
    <row r="171" spans="1:20" x14ac:dyDescent="0.25">
      <c r="A171" s="2">
        <v>44243</v>
      </c>
      <c r="B171" s="132">
        <v>1</v>
      </c>
      <c r="C171" s="133">
        <v>1</v>
      </c>
      <c r="D171" s="133"/>
      <c r="E171" s="134">
        <v>2</v>
      </c>
      <c r="F171" s="133">
        <v>1</v>
      </c>
      <c r="G171" s="133"/>
      <c r="H171" s="134">
        <v>3</v>
      </c>
      <c r="I171" s="133">
        <v>1</v>
      </c>
      <c r="J171" s="133"/>
      <c r="K171" s="132">
        <v>0</v>
      </c>
      <c r="L171" s="133">
        <v>1</v>
      </c>
      <c r="M171" s="133"/>
      <c r="N171" s="133">
        <f t="shared" si="10"/>
        <v>1</v>
      </c>
      <c r="O171" s="133">
        <f t="shared" si="11"/>
        <v>2</v>
      </c>
      <c r="P171" s="133">
        <f t="shared" si="12"/>
        <v>3</v>
      </c>
      <c r="Q171" s="133">
        <f t="shared" si="13"/>
        <v>0</v>
      </c>
      <c r="R171" s="133"/>
      <c r="S171" s="133">
        <v>0</v>
      </c>
      <c r="T171" s="133">
        <v>0</v>
      </c>
    </row>
    <row r="172" spans="1:20" x14ac:dyDescent="0.25">
      <c r="A172" s="2">
        <v>44244</v>
      </c>
      <c r="B172" s="132">
        <v>1</v>
      </c>
      <c r="C172" s="133">
        <v>1</v>
      </c>
      <c r="D172" s="133"/>
      <c r="E172" s="134">
        <v>2</v>
      </c>
      <c r="F172" s="133">
        <v>1</v>
      </c>
      <c r="G172" s="133"/>
      <c r="H172" s="134">
        <v>0</v>
      </c>
      <c r="I172" s="133">
        <v>1</v>
      </c>
      <c r="J172" s="133"/>
      <c r="K172" s="132">
        <v>0</v>
      </c>
      <c r="L172" s="133">
        <v>1</v>
      </c>
      <c r="M172" s="133"/>
      <c r="N172" s="133">
        <f t="shared" si="10"/>
        <v>1</v>
      </c>
      <c r="O172" s="133">
        <f t="shared" si="11"/>
        <v>2</v>
      </c>
      <c r="P172" s="133">
        <f t="shared" si="12"/>
        <v>0</v>
      </c>
      <c r="Q172" s="133">
        <f t="shared" si="13"/>
        <v>0</v>
      </c>
      <c r="R172" s="133"/>
      <c r="S172" s="133">
        <v>0</v>
      </c>
      <c r="T172" s="133">
        <v>0</v>
      </c>
    </row>
    <row r="173" spans="1:20" x14ac:dyDescent="0.25">
      <c r="A173" s="2">
        <v>44245</v>
      </c>
      <c r="B173" s="132">
        <v>2</v>
      </c>
      <c r="C173" s="133">
        <v>1</v>
      </c>
      <c r="D173" s="133"/>
      <c r="E173" s="134">
        <v>3</v>
      </c>
      <c r="F173" s="133">
        <v>1</v>
      </c>
      <c r="G173" s="133"/>
      <c r="H173" s="134">
        <v>1</v>
      </c>
      <c r="I173" s="133">
        <v>1</v>
      </c>
      <c r="J173" s="133"/>
      <c r="K173" s="132">
        <v>0</v>
      </c>
      <c r="L173" s="133">
        <v>1</v>
      </c>
      <c r="M173" s="133"/>
      <c r="N173" s="133">
        <f t="shared" si="10"/>
        <v>2</v>
      </c>
      <c r="O173" s="133">
        <f t="shared" si="11"/>
        <v>3</v>
      </c>
      <c r="P173" s="133">
        <f t="shared" si="12"/>
        <v>1</v>
      </c>
      <c r="Q173" s="133">
        <f t="shared" si="13"/>
        <v>0</v>
      </c>
      <c r="R173" s="133"/>
      <c r="S173" s="133">
        <v>0</v>
      </c>
      <c r="T173" s="133">
        <v>0</v>
      </c>
    </row>
    <row r="174" spans="1:20" x14ac:dyDescent="0.25">
      <c r="A174" s="2">
        <v>44246</v>
      </c>
      <c r="B174" s="132">
        <v>0</v>
      </c>
      <c r="C174" s="133">
        <v>1</v>
      </c>
      <c r="D174" s="133"/>
      <c r="E174" s="134">
        <v>2</v>
      </c>
      <c r="F174" s="133">
        <v>1</v>
      </c>
      <c r="G174" s="133"/>
      <c r="H174" s="134">
        <v>3</v>
      </c>
      <c r="I174" s="133">
        <v>1</v>
      </c>
      <c r="J174" s="133"/>
      <c r="K174" s="132">
        <v>0</v>
      </c>
      <c r="L174" s="133">
        <v>1</v>
      </c>
      <c r="M174" s="133"/>
      <c r="N174" s="133">
        <f t="shared" si="10"/>
        <v>0</v>
      </c>
      <c r="O174" s="133">
        <f t="shared" si="11"/>
        <v>2</v>
      </c>
      <c r="P174" s="133">
        <f t="shared" si="12"/>
        <v>3</v>
      </c>
      <c r="Q174" s="133">
        <f t="shared" si="13"/>
        <v>0</v>
      </c>
      <c r="R174" s="133"/>
      <c r="S174" s="133">
        <v>0</v>
      </c>
      <c r="T174" s="133">
        <v>0</v>
      </c>
    </row>
    <row r="175" spans="1:20" x14ac:dyDescent="0.25">
      <c r="A175" s="2">
        <v>44247</v>
      </c>
      <c r="B175" s="132">
        <v>1</v>
      </c>
      <c r="C175" s="133">
        <v>1</v>
      </c>
      <c r="D175" s="133"/>
      <c r="E175" s="134">
        <v>2</v>
      </c>
      <c r="F175" s="133">
        <v>1</v>
      </c>
      <c r="G175" s="133"/>
      <c r="H175" s="134">
        <v>1</v>
      </c>
      <c r="I175" s="133">
        <v>1</v>
      </c>
      <c r="J175" s="133"/>
      <c r="K175" s="132">
        <v>0</v>
      </c>
      <c r="L175" s="133">
        <v>1</v>
      </c>
      <c r="M175" s="133"/>
      <c r="N175" s="133">
        <f t="shared" si="10"/>
        <v>1</v>
      </c>
      <c r="O175" s="133">
        <f t="shared" si="11"/>
        <v>2</v>
      </c>
      <c r="P175" s="133">
        <f t="shared" si="12"/>
        <v>1</v>
      </c>
      <c r="Q175" s="133">
        <f t="shared" si="13"/>
        <v>0</v>
      </c>
      <c r="R175" s="133"/>
      <c r="S175" s="133">
        <v>0</v>
      </c>
      <c r="T175" s="133">
        <v>0</v>
      </c>
    </row>
    <row r="176" spans="1:20" x14ac:dyDescent="0.25">
      <c r="A176" s="2">
        <v>44248</v>
      </c>
      <c r="B176" s="132">
        <v>3</v>
      </c>
      <c r="C176" s="133">
        <v>1</v>
      </c>
      <c r="D176" s="133"/>
      <c r="E176" s="134">
        <v>3</v>
      </c>
      <c r="F176" s="133">
        <v>1</v>
      </c>
      <c r="G176" s="133"/>
      <c r="H176" s="134">
        <v>3</v>
      </c>
      <c r="I176" s="133">
        <v>1</v>
      </c>
      <c r="J176" s="133"/>
      <c r="K176" s="132">
        <v>0</v>
      </c>
      <c r="L176" s="133">
        <v>1</v>
      </c>
      <c r="M176" s="133"/>
      <c r="N176" s="133">
        <f t="shared" si="10"/>
        <v>3</v>
      </c>
      <c r="O176" s="133">
        <f t="shared" si="11"/>
        <v>3</v>
      </c>
      <c r="P176" s="133">
        <f t="shared" si="12"/>
        <v>3</v>
      </c>
      <c r="Q176" s="133">
        <f t="shared" si="13"/>
        <v>0</v>
      </c>
      <c r="R176" s="133"/>
      <c r="S176" s="133">
        <v>0</v>
      </c>
      <c r="T176" s="133">
        <v>0</v>
      </c>
    </row>
    <row r="177" spans="1:20" x14ac:dyDescent="0.25">
      <c r="A177" s="2">
        <v>44249</v>
      </c>
      <c r="B177" s="132">
        <v>2</v>
      </c>
      <c r="C177" s="133">
        <v>1</v>
      </c>
      <c r="D177" s="133"/>
      <c r="E177" s="134">
        <v>1</v>
      </c>
      <c r="F177" s="133">
        <v>1</v>
      </c>
      <c r="G177" s="133"/>
      <c r="H177" s="134">
        <v>2</v>
      </c>
      <c r="I177" s="133">
        <v>1</v>
      </c>
      <c r="J177" s="133"/>
      <c r="K177" s="132">
        <v>0</v>
      </c>
      <c r="L177" s="133">
        <v>1</v>
      </c>
      <c r="M177" s="133"/>
      <c r="N177" s="133">
        <f t="shared" si="10"/>
        <v>2</v>
      </c>
      <c r="O177" s="133">
        <f t="shared" si="11"/>
        <v>1</v>
      </c>
      <c r="P177" s="133">
        <f t="shared" si="12"/>
        <v>2</v>
      </c>
      <c r="Q177" s="133">
        <f t="shared" si="13"/>
        <v>0</v>
      </c>
      <c r="R177" s="133"/>
      <c r="S177" s="133">
        <v>0</v>
      </c>
      <c r="T177" s="133">
        <v>0</v>
      </c>
    </row>
    <row r="178" spans="1:20" x14ac:dyDescent="0.25">
      <c r="A178" s="2">
        <v>44250</v>
      </c>
      <c r="B178" s="132">
        <v>0</v>
      </c>
      <c r="C178" s="133">
        <v>1</v>
      </c>
      <c r="D178" s="133"/>
      <c r="E178" s="134">
        <v>0</v>
      </c>
      <c r="F178" s="133">
        <v>1</v>
      </c>
      <c r="G178" s="133"/>
      <c r="H178" s="134">
        <v>0</v>
      </c>
      <c r="I178" s="133">
        <v>1</v>
      </c>
      <c r="J178" s="133"/>
      <c r="K178" s="132">
        <v>0</v>
      </c>
      <c r="L178" s="133">
        <v>1</v>
      </c>
      <c r="M178" s="133"/>
      <c r="N178" s="133">
        <f t="shared" si="10"/>
        <v>0</v>
      </c>
      <c r="O178" s="133">
        <f t="shared" si="11"/>
        <v>0</v>
      </c>
      <c r="P178" s="133">
        <f t="shared" si="12"/>
        <v>0</v>
      </c>
      <c r="Q178" s="133">
        <f t="shared" si="13"/>
        <v>0</v>
      </c>
      <c r="R178" s="133"/>
      <c r="S178" s="133">
        <v>0</v>
      </c>
      <c r="T178" s="133">
        <v>0</v>
      </c>
    </row>
    <row r="179" spans="1:20" x14ac:dyDescent="0.25">
      <c r="A179" s="2">
        <v>44251</v>
      </c>
      <c r="B179" s="132">
        <v>1</v>
      </c>
      <c r="C179" s="133">
        <v>1</v>
      </c>
      <c r="D179" s="133"/>
      <c r="E179" s="134">
        <v>0</v>
      </c>
      <c r="F179" s="133">
        <v>1</v>
      </c>
      <c r="G179" s="133"/>
      <c r="H179" s="134">
        <v>0</v>
      </c>
      <c r="I179" s="133">
        <v>1</v>
      </c>
      <c r="J179" s="133"/>
      <c r="K179" s="132">
        <v>0</v>
      </c>
      <c r="L179" s="133">
        <v>1</v>
      </c>
      <c r="M179" s="133"/>
      <c r="N179" s="133">
        <f t="shared" si="10"/>
        <v>1</v>
      </c>
      <c r="O179" s="133">
        <f t="shared" si="11"/>
        <v>0</v>
      </c>
      <c r="P179" s="133">
        <f t="shared" si="12"/>
        <v>0</v>
      </c>
      <c r="Q179" s="133">
        <f t="shared" si="13"/>
        <v>0</v>
      </c>
      <c r="R179" s="133"/>
      <c r="S179" s="133">
        <v>0</v>
      </c>
      <c r="T179" s="133">
        <v>0</v>
      </c>
    </row>
    <row r="180" spans="1:20" x14ac:dyDescent="0.25">
      <c r="A180" s="2">
        <v>44252</v>
      </c>
      <c r="B180" s="132">
        <v>2</v>
      </c>
      <c r="C180" s="133">
        <v>1</v>
      </c>
      <c r="D180" s="133"/>
      <c r="E180" s="134">
        <v>0</v>
      </c>
      <c r="F180" s="133">
        <v>1</v>
      </c>
      <c r="G180" s="133"/>
      <c r="H180" s="134">
        <v>0</v>
      </c>
      <c r="I180" s="133">
        <v>1</v>
      </c>
      <c r="J180" s="133"/>
      <c r="K180" s="132">
        <v>0</v>
      </c>
      <c r="L180" s="133">
        <v>1</v>
      </c>
      <c r="M180" s="133"/>
      <c r="N180" s="133">
        <f t="shared" si="10"/>
        <v>2</v>
      </c>
      <c r="O180" s="133">
        <f t="shared" si="11"/>
        <v>0</v>
      </c>
      <c r="P180" s="133">
        <f t="shared" si="12"/>
        <v>0</v>
      </c>
      <c r="Q180" s="133">
        <f t="shared" si="13"/>
        <v>0</v>
      </c>
      <c r="R180" s="133"/>
      <c r="S180" s="133">
        <v>0</v>
      </c>
      <c r="T180" s="133">
        <v>0</v>
      </c>
    </row>
    <row r="181" spans="1:20" x14ac:dyDescent="0.25">
      <c r="A181" s="2">
        <v>44253</v>
      </c>
      <c r="B181" s="132">
        <v>3</v>
      </c>
      <c r="C181" s="133">
        <v>1</v>
      </c>
      <c r="D181" s="133"/>
      <c r="E181" s="134">
        <v>0</v>
      </c>
      <c r="F181" s="133">
        <v>1</v>
      </c>
      <c r="G181" s="133"/>
      <c r="H181" s="134">
        <v>0</v>
      </c>
      <c r="I181" s="133">
        <v>1</v>
      </c>
      <c r="J181" s="133"/>
      <c r="K181" s="132">
        <v>0</v>
      </c>
      <c r="L181" s="133">
        <v>1</v>
      </c>
      <c r="M181" s="133"/>
      <c r="N181" s="133">
        <f t="shared" si="10"/>
        <v>3</v>
      </c>
      <c r="O181" s="133">
        <f t="shared" si="11"/>
        <v>0</v>
      </c>
      <c r="P181" s="133">
        <f t="shared" si="12"/>
        <v>0</v>
      </c>
      <c r="Q181" s="133">
        <f t="shared" si="13"/>
        <v>0</v>
      </c>
      <c r="R181" s="133"/>
      <c r="S181" s="133">
        <v>0</v>
      </c>
      <c r="T181" s="133">
        <v>0</v>
      </c>
    </row>
    <row r="182" spans="1:20" x14ac:dyDescent="0.25">
      <c r="A182" s="2">
        <v>44254</v>
      </c>
      <c r="B182" s="132">
        <v>2</v>
      </c>
      <c r="C182" s="133">
        <v>1</v>
      </c>
      <c r="D182" s="133"/>
      <c r="E182" s="134">
        <v>0</v>
      </c>
      <c r="F182" s="133">
        <v>1</v>
      </c>
      <c r="G182" s="133"/>
      <c r="H182" s="134">
        <v>0</v>
      </c>
      <c r="I182" s="133">
        <v>1</v>
      </c>
      <c r="J182" s="133"/>
      <c r="K182" s="132">
        <v>0</v>
      </c>
      <c r="L182" s="133">
        <v>1</v>
      </c>
      <c r="M182" s="133"/>
      <c r="N182" s="133">
        <f t="shared" si="10"/>
        <v>2</v>
      </c>
      <c r="O182" s="133">
        <f t="shared" si="11"/>
        <v>0</v>
      </c>
      <c r="P182" s="133">
        <f t="shared" si="12"/>
        <v>0</v>
      </c>
      <c r="Q182" s="133">
        <f t="shared" si="13"/>
        <v>0</v>
      </c>
      <c r="R182" s="133"/>
      <c r="S182" s="133">
        <v>0</v>
      </c>
      <c r="T182" s="133">
        <v>0</v>
      </c>
    </row>
    <row r="183" spans="1:20" x14ac:dyDescent="0.25">
      <c r="A183" s="2">
        <v>44255</v>
      </c>
      <c r="B183" s="132">
        <v>2</v>
      </c>
      <c r="C183" s="133">
        <v>1</v>
      </c>
      <c r="D183" s="133"/>
      <c r="E183" s="134">
        <v>0</v>
      </c>
      <c r="F183" s="133">
        <v>1</v>
      </c>
      <c r="G183" s="133"/>
      <c r="H183" s="134">
        <v>0</v>
      </c>
      <c r="I183" s="133">
        <v>1</v>
      </c>
      <c r="J183" s="133"/>
      <c r="K183" s="132">
        <v>0</v>
      </c>
      <c r="L183" s="133">
        <v>1</v>
      </c>
      <c r="M183" s="133"/>
      <c r="N183" s="133">
        <f t="shared" si="10"/>
        <v>2</v>
      </c>
      <c r="O183" s="133">
        <f t="shared" si="11"/>
        <v>0</v>
      </c>
      <c r="P183" s="133">
        <f t="shared" si="12"/>
        <v>0</v>
      </c>
      <c r="Q183" s="133">
        <f t="shared" si="13"/>
        <v>0</v>
      </c>
      <c r="R183" s="133"/>
      <c r="S183" s="133">
        <v>0</v>
      </c>
      <c r="T183" s="133">
        <v>0</v>
      </c>
    </row>
    <row r="184" spans="1:20" x14ac:dyDescent="0.25">
      <c r="A184" s="2">
        <v>44256</v>
      </c>
      <c r="B184" s="132">
        <v>0</v>
      </c>
      <c r="C184" s="133">
        <v>1</v>
      </c>
      <c r="D184" s="133"/>
      <c r="E184" s="134">
        <v>0</v>
      </c>
      <c r="F184" s="133">
        <v>1</v>
      </c>
      <c r="G184" s="133"/>
      <c r="H184" s="134">
        <v>0</v>
      </c>
      <c r="I184" s="133">
        <v>1</v>
      </c>
      <c r="J184" s="133"/>
      <c r="K184" s="132">
        <v>0</v>
      </c>
      <c r="L184" s="133">
        <v>1</v>
      </c>
      <c r="M184" s="133"/>
      <c r="N184" s="133">
        <f t="shared" si="10"/>
        <v>0</v>
      </c>
      <c r="O184" s="133">
        <f t="shared" si="11"/>
        <v>0</v>
      </c>
      <c r="P184" s="133">
        <f t="shared" si="12"/>
        <v>0</v>
      </c>
      <c r="Q184" s="133">
        <f t="shared" si="13"/>
        <v>0</v>
      </c>
      <c r="R184" s="133"/>
      <c r="S184" s="133">
        <v>0</v>
      </c>
      <c r="T184" s="133">
        <v>0</v>
      </c>
    </row>
    <row r="185" spans="1:20" x14ac:dyDescent="0.25">
      <c r="A185" s="2">
        <v>44257</v>
      </c>
      <c r="B185" s="132">
        <v>3</v>
      </c>
      <c r="C185" s="133">
        <v>1</v>
      </c>
      <c r="D185" s="133"/>
      <c r="E185" s="134">
        <v>0</v>
      </c>
      <c r="F185" s="133">
        <v>1</v>
      </c>
      <c r="G185" s="133"/>
      <c r="H185" s="134">
        <v>0</v>
      </c>
      <c r="I185" s="133">
        <v>1</v>
      </c>
      <c r="J185" s="133"/>
      <c r="K185" s="132">
        <v>0</v>
      </c>
      <c r="L185" s="133">
        <v>1</v>
      </c>
      <c r="M185" s="133"/>
      <c r="N185" s="133">
        <f t="shared" si="10"/>
        <v>3</v>
      </c>
      <c r="O185" s="133">
        <f t="shared" si="11"/>
        <v>0</v>
      </c>
      <c r="P185" s="133">
        <f t="shared" si="12"/>
        <v>0</v>
      </c>
      <c r="Q185" s="133">
        <f t="shared" si="13"/>
        <v>0</v>
      </c>
      <c r="R185" s="133"/>
      <c r="S185" s="133">
        <v>0</v>
      </c>
      <c r="T185" s="133">
        <v>0</v>
      </c>
    </row>
    <row r="186" spans="1:20" x14ac:dyDescent="0.25">
      <c r="A186" s="2">
        <v>44258</v>
      </c>
      <c r="B186" s="132">
        <v>1</v>
      </c>
      <c r="C186" s="133">
        <v>1</v>
      </c>
      <c r="D186" s="133"/>
      <c r="E186" s="134">
        <v>0</v>
      </c>
      <c r="F186" s="133">
        <v>1</v>
      </c>
      <c r="G186" s="133"/>
      <c r="H186" s="134">
        <v>0</v>
      </c>
      <c r="I186" s="133">
        <v>1</v>
      </c>
      <c r="J186" s="133"/>
      <c r="K186" s="132">
        <v>0</v>
      </c>
      <c r="L186" s="133">
        <v>1</v>
      </c>
      <c r="M186" s="133"/>
      <c r="N186" s="133">
        <f t="shared" si="10"/>
        <v>1</v>
      </c>
      <c r="O186" s="133">
        <f t="shared" si="11"/>
        <v>0</v>
      </c>
      <c r="P186" s="133">
        <f t="shared" si="12"/>
        <v>0</v>
      </c>
      <c r="Q186" s="133">
        <f t="shared" si="13"/>
        <v>0</v>
      </c>
      <c r="R186" s="133"/>
      <c r="S186" s="133">
        <v>0</v>
      </c>
      <c r="T186" s="133">
        <v>0</v>
      </c>
    </row>
    <row r="187" spans="1:20" x14ac:dyDescent="0.25">
      <c r="A187" s="2">
        <v>44259</v>
      </c>
      <c r="B187" s="132">
        <v>2</v>
      </c>
      <c r="C187" s="133">
        <v>1</v>
      </c>
      <c r="D187" s="133"/>
      <c r="E187" s="134">
        <v>0</v>
      </c>
      <c r="F187" s="133">
        <v>1</v>
      </c>
      <c r="G187" s="133"/>
      <c r="H187" s="134">
        <v>0</v>
      </c>
      <c r="I187" s="133">
        <v>1</v>
      </c>
      <c r="J187" s="133"/>
      <c r="K187" s="132">
        <v>0</v>
      </c>
      <c r="L187" s="133">
        <v>1</v>
      </c>
      <c r="M187" s="133"/>
      <c r="N187" s="133">
        <f t="shared" si="10"/>
        <v>2</v>
      </c>
      <c r="O187" s="133">
        <f t="shared" si="11"/>
        <v>0</v>
      </c>
      <c r="P187" s="133">
        <f t="shared" si="12"/>
        <v>0</v>
      </c>
      <c r="Q187" s="133">
        <f t="shared" si="13"/>
        <v>0</v>
      </c>
      <c r="R187" s="133"/>
      <c r="S187" s="133">
        <v>0</v>
      </c>
      <c r="T187" s="133">
        <v>0</v>
      </c>
    </row>
    <row r="188" spans="1:20" x14ac:dyDescent="0.25">
      <c r="A188" s="2">
        <v>44260</v>
      </c>
      <c r="B188" s="132">
        <v>2</v>
      </c>
      <c r="C188" s="133">
        <v>1</v>
      </c>
      <c r="D188" s="133"/>
      <c r="E188" s="134">
        <v>0</v>
      </c>
      <c r="F188" s="133">
        <v>1</v>
      </c>
      <c r="G188" s="133"/>
      <c r="H188" s="134">
        <v>0</v>
      </c>
      <c r="I188" s="133">
        <v>1</v>
      </c>
      <c r="J188" s="133"/>
      <c r="K188" s="132">
        <v>0</v>
      </c>
      <c r="L188" s="133">
        <v>1</v>
      </c>
      <c r="M188" s="133"/>
      <c r="N188" s="133">
        <f t="shared" si="10"/>
        <v>2</v>
      </c>
      <c r="O188" s="133">
        <f t="shared" si="11"/>
        <v>0</v>
      </c>
      <c r="P188" s="133">
        <f t="shared" si="12"/>
        <v>0</v>
      </c>
      <c r="Q188" s="133">
        <f t="shared" si="13"/>
        <v>0</v>
      </c>
      <c r="R188" s="133"/>
      <c r="S188" s="133">
        <v>0</v>
      </c>
      <c r="T188" s="133">
        <v>0</v>
      </c>
    </row>
    <row r="189" spans="1:20" x14ac:dyDescent="0.25">
      <c r="A189" s="2">
        <v>44261</v>
      </c>
      <c r="B189" s="132">
        <v>2</v>
      </c>
      <c r="C189" s="133">
        <v>1</v>
      </c>
      <c r="D189" s="133"/>
      <c r="E189" s="134">
        <v>0</v>
      </c>
      <c r="F189" s="133">
        <v>1</v>
      </c>
      <c r="G189" s="133"/>
      <c r="H189" s="134">
        <v>0</v>
      </c>
      <c r="I189" s="133">
        <v>1</v>
      </c>
      <c r="J189" s="133"/>
      <c r="K189" s="132">
        <v>0</v>
      </c>
      <c r="L189" s="133">
        <v>1</v>
      </c>
      <c r="M189" s="133"/>
      <c r="N189" s="133">
        <f t="shared" si="10"/>
        <v>2</v>
      </c>
      <c r="O189" s="133">
        <f t="shared" si="11"/>
        <v>0</v>
      </c>
      <c r="P189" s="133">
        <f t="shared" si="12"/>
        <v>0</v>
      </c>
      <c r="Q189" s="133">
        <f t="shared" si="13"/>
        <v>0</v>
      </c>
      <c r="R189" s="133"/>
      <c r="S189" s="133">
        <v>0</v>
      </c>
      <c r="T189" s="133">
        <v>0</v>
      </c>
    </row>
    <row r="190" spans="1:20" x14ac:dyDescent="0.25">
      <c r="A190" s="2">
        <v>44262</v>
      </c>
      <c r="B190" s="132">
        <v>0</v>
      </c>
      <c r="C190" s="133">
        <v>1</v>
      </c>
      <c r="D190" s="133"/>
      <c r="E190" s="134">
        <v>0</v>
      </c>
      <c r="F190" s="133">
        <v>1</v>
      </c>
      <c r="G190" s="133"/>
      <c r="H190" s="134">
        <v>0</v>
      </c>
      <c r="I190" s="133">
        <v>1</v>
      </c>
      <c r="J190" s="133"/>
      <c r="K190" s="132">
        <v>0</v>
      </c>
      <c r="L190" s="133">
        <v>1</v>
      </c>
      <c r="M190" s="133"/>
      <c r="N190" s="133">
        <f t="shared" si="10"/>
        <v>0</v>
      </c>
      <c r="O190" s="133">
        <f t="shared" si="11"/>
        <v>0</v>
      </c>
      <c r="P190" s="133">
        <f t="shared" si="12"/>
        <v>0</v>
      </c>
      <c r="Q190" s="133">
        <f t="shared" si="13"/>
        <v>0</v>
      </c>
      <c r="R190" s="133"/>
      <c r="S190" s="133">
        <v>0</v>
      </c>
      <c r="T190" s="133">
        <v>0</v>
      </c>
    </row>
    <row r="191" spans="1:20" x14ac:dyDescent="0.25">
      <c r="A191" s="2">
        <v>44263</v>
      </c>
      <c r="B191" s="132">
        <v>2</v>
      </c>
      <c r="C191" s="133">
        <v>1</v>
      </c>
      <c r="D191" s="133"/>
      <c r="E191" s="134">
        <v>0</v>
      </c>
      <c r="F191" s="133">
        <v>1</v>
      </c>
      <c r="G191" s="133"/>
      <c r="H191" s="134">
        <v>0</v>
      </c>
      <c r="I191" s="133">
        <v>1</v>
      </c>
      <c r="J191" s="133"/>
      <c r="K191" s="132">
        <v>0</v>
      </c>
      <c r="L191" s="133">
        <v>1</v>
      </c>
      <c r="M191" s="133"/>
      <c r="N191" s="133">
        <f t="shared" si="10"/>
        <v>2</v>
      </c>
      <c r="O191" s="133">
        <f t="shared" si="11"/>
        <v>0</v>
      </c>
      <c r="P191" s="133">
        <f t="shared" si="12"/>
        <v>0</v>
      </c>
      <c r="Q191" s="133">
        <f t="shared" si="13"/>
        <v>0</v>
      </c>
      <c r="R191" s="133"/>
      <c r="S191" s="133">
        <v>0</v>
      </c>
      <c r="T191" s="133">
        <v>0</v>
      </c>
    </row>
    <row r="192" spans="1:20" x14ac:dyDescent="0.25">
      <c r="A192" s="2">
        <v>44264</v>
      </c>
      <c r="B192" s="132">
        <v>2</v>
      </c>
      <c r="C192" s="133">
        <v>1</v>
      </c>
      <c r="D192" s="133"/>
      <c r="E192" s="134">
        <v>0</v>
      </c>
      <c r="F192" s="133">
        <v>1</v>
      </c>
      <c r="G192" s="133"/>
      <c r="H192" s="134">
        <v>0</v>
      </c>
      <c r="I192" s="133">
        <v>1</v>
      </c>
      <c r="J192" s="133"/>
      <c r="K192" s="132">
        <v>0</v>
      </c>
      <c r="L192" s="133">
        <v>1</v>
      </c>
      <c r="M192" s="133"/>
      <c r="N192" s="133">
        <f t="shared" si="10"/>
        <v>2</v>
      </c>
      <c r="O192" s="133">
        <f t="shared" si="11"/>
        <v>0</v>
      </c>
      <c r="P192" s="133">
        <f t="shared" si="12"/>
        <v>0</v>
      </c>
      <c r="Q192" s="133">
        <f t="shared" si="13"/>
        <v>0</v>
      </c>
      <c r="R192" s="133"/>
      <c r="S192" s="133">
        <v>0</v>
      </c>
      <c r="T192" s="133">
        <v>0</v>
      </c>
    </row>
    <row r="193" spans="1:20" x14ac:dyDescent="0.25">
      <c r="A193" s="2">
        <v>44265</v>
      </c>
      <c r="B193" s="132">
        <v>1</v>
      </c>
      <c r="C193" s="133">
        <v>1</v>
      </c>
      <c r="D193" s="133"/>
      <c r="E193" s="134">
        <v>0</v>
      </c>
      <c r="F193" s="133">
        <v>1</v>
      </c>
      <c r="G193" s="133"/>
      <c r="H193" s="134">
        <v>0</v>
      </c>
      <c r="I193" s="133">
        <v>1</v>
      </c>
      <c r="J193" s="133"/>
      <c r="K193" s="132">
        <v>0</v>
      </c>
      <c r="L193" s="133">
        <v>1</v>
      </c>
      <c r="M193" s="133"/>
      <c r="N193" s="133">
        <f t="shared" si="10"/>
        <v>1</v>
      </c>
      <c r="O193" s="133">
        <f t="shared" si="11"/>
        <v>0</v>
      </c>
      <c r="P193" s="133">
        <f t="shared" si="12"/>
        <v>0</v>
      </c>
      <c r="Q193" s="133">
        <f t="shared" si="13"/>
        <v>0</v>
      </c>
      <c r="R193" s="133"/>
      <c r="S193" s="133">
        <v>0</v>
      </c>
      <c r="T193" s="133">
        <v>0</v>
      </c>
    </row>
    <row r="194" spans="1:20" x14ac:dyDescent="0.25">
      <c r="A194" s="2">
        <v>44266</v>
      </c>
      <c r="B194" s="132">
        <v>3</v>
      </c>
      <c r="C194" s="133">
        <v>1</v>
      </c>
      <c r="D194" s="133"/>
      <c r="E194" s="134">
        <v>0</v>
      </c>
      <c r="F194" s="133">
        <v>1</v>
      </c>
      <c r="G194" s="133"/>
      <c r="H194" s="134">
        <v>0</v>
      </c>
      <c r="I194" s="133">
        <v>1</v>
      </c>
      <c r="J194" s="133"/>
      <c r="K194" s="132">
        <v>0</v>
      </c>
      <c r="L194" s="133">
        <v>1</v>
      </c>
      <c r="M194" s="133"/>
      <c r="N194" s="133">
        <f t="shared" si="10"/>
        <v>3</v>
      </c>
      <c r="O194" s="133">
        <f t="shared" si="11"/>
        <v>0</v>
      </c>
      <c r="P194" s="133">
        <f t="shared" si="12"/>
        <v>0</v>
      </c>
      <c r="Q194" s="133">
        <f t="shared" si="13"/>
        <v>0</v>
      </c>
      <c r="R194" s="133"/>
      <c r="S194" s="133">
        <v>0</v>
      </c>
      <c r="T194" s="133">
        <v>0</v>
      </c>
    </row>
    <row r="195" spans="1:20" x14ac:dyDescent="0.25">
      <c r="A195" s="2">
        <v>44267</v>
      </c>
      <c r="B195" s="132">
        <v>3</v>
      </c>
      <c r="C195" s="133">
        <v>1</v>
      </c>
      <c r="D195" s="133"/>
      <c r="E195" s="134">
        <v>0</v>
      </c>
      <c r="F195" s="133">
        <v>1</v>
      </c>
      <c r="G195" s="133"/>
      <c r="H195" s="134">
        <v>0</v>
      </c>
      <c r="I195" s="133">
        <v>1</v>
      </c>
      <c r="J195" s="133"/>
      <c r="K195" s="132">
        <v>0</v>
      </c>
      <c r="L195" s="133">
        <v>1</v>
      </c>
      <c r="M195" s="133"/>
      <c r="N195" s="133">
        <f t="shared" ref="N195:N258" si="14">B195</f>
        <v>3</v>
      </c>
      <c r="O195" s="133">
        <f t="shared" ref="O195:O258" si="15">E195</f>
        <v>0</v>
      </c>
      <c r="P195" s="133">
        <f t="shared" ref="P195:P258" si="16">H195</f>
        <v>0</v>
      </c>
      <c r="Q195" s="133">
        <f t="shared" ref="Q195:Q258" si="17">K195</f>
        <v>0</v>
      </c>
      <c r="R195" s="133"/>
      <c r="S195" s="133">
        <v>0</v>
      </c>
      <c r="T195" s="133">
        <v>0</v>
      </c>
    </row>
    <row r="196" spans="1:20" x14ac:dyDescent="0.25">
      <c r="A196" s="2">
        <v>44268</v>
      </c>
      <c r="B196" s="132">
        <v>3</v>
      </c>
      <c r="C196" s="133">
        <v>1</v>
      </c>
      <c r="D196" s="133"/>
      <c r="E196" s="134">
        <v>0</v>
      </c>
      <c r="F196" s="133">
        <v>1</v>
      </c>
      <c r="G196" s="133"/>
      <c r="H196" s="134">
        <v>0</v>
      </c>
      <c r="I196" s="133">
        <v>1</v>
      </c>
      <c r="J196" s="133"/>
      <c r="K196" s="132">
        <v>0</v>
      </c>
      <c r="L196" s="133">
        <v>1</v>
      </c>
      <c r="M196" s="133"/>
      <c r="N196" s="133">
        <f t="shared" si="14"/>
        <v>3</v>
      </c>
      <c r="O196" s="133">
        <f t="shared" si="15"/>
        <v>0</v>
      </c>
      <c r="P196" s="133">
        <f t="shared" si="16"/>
        <v>0</v>
      </c>
      <c r="Q196" s="133">
        <f t="shared" si="17"/>
        <v>0</v>
      </c>
      <c r="R196" s="133"/>
      <c r="S196" s="133">
        <v>0</v>
      </c>
      <c r="T196" s="133">
        <v>0</v>
      </c>
    </row>
    <row r="197" spans="1:20" x14ac:dyDescent="0.25">
      <c r="A197" s="2">
        <v>44269</v>
      </c>
      <c r="B197" s="132">
        <v>3</v>
      </c>
      <c r="C197" s="133">
        <v>1</v>
      </c>
      <c r="D197" s="133"/>
      <c r="E197" s="134">
        <v>0</v>
      </c>
      <c r="F197" s="133">
        <v>1</v>
      </c>
      <c r="G197" s="133"/>
      <c r="H197" s="134">
        <v>0</v>
      </c>
      <c r="I197" s="133">
        <v>1</v>
      </c>
      <c r="J197" s="133"/>
      <c r="K197" s="132">
        <v>0</v>
      </c>
      <c r="L197" s="133">
        <v>1</v>
      </c>
      <c r="M197" s="133"/>
      <c r="N197" s="133">
        <f t="shared" si="14"/>
        <v>3</v>
      </c>
      <c r="O197" s="133">
        <f t="shared" si="15"/>
        <v>0</v>
      </c>
      <c r="P197" s="133">
        <f t="shared" si="16"/>
        <v>0</v>
      </c>
      <c r="Q197" s="133">
        <f t="shared" si="17"/>
        <v>0</v>
      </c>
      <c r="R197" s="133"/>
      <c r="S197" s="133">
        <v>0</v>
      </c>
      <c r="T197" s="133">
        <v>0</v>
      </c>
    </row>
    <row r="198" spans="1:20" x14ac:dyDescent="0.25">
      <c r="A198" s="2">
        <v>44270</v>
      </c>
      <c r="B198" s="132">
        <v>0</v>
      </c>
      <c r="C198" s="133">
        <v>1</v>
      </c>
      <c r="D198" s="133"/>
      <c r="E198" s="134">
        <v>0</v>
      </c>
      <c r="F198" s="133">
        <v>1</v>
      </c>
      <c r="G198" s="133"/>
      <c r="H198" s="134">
        <v>0</v>
      </c>
      <c r="I198" s="133">
        <v>1</v>
      </c>
      <c r="J198" s="133"/>
      <c r="K198" s="132">
        <v>0</v>
      </c>
      <c r="L198" s="133">
        <v>1</v>
      </c>
      <c r="M198" s="133"/>
      <c r="N198" s="133">
        <f t="shared" si="14"/>
        <v>0</v>
      </c>
      <c r="O198" s="133">
        <f t="shared" si="15"/>
        <v>0</v>
      </c>
      <c r="P198" s="133">
        <f t="shared" si="16"/>
        <v>0</v>
      </c>
      <c r="Q198" s="133">
        <f t="shared" si="17"/>
        <v>0</v>
      </c>
      <c r="R198" s="133"/>
      <c r="S198" s="133">
        <v>0</v>
      </c>
      <c r="T198" s="133">
        <v>0</v>
      </c>
    </row>
    <row r="199" spans="1:20" x14ac:dyDescent="0.25">
      <c r="A199" s="2">
        <v>44271</v>
      </c>
      <c r="B199" s="132">
        <v>0</v>
      </c>
      <c r="C199" s="133">
        <v>1</v>
      </c>
      <c r="D199" s="133"/>
      <c r="E199" s="134">
        <v>0</v>
      </c>
      <c r="F199" s="133">
        <v>1</v>
      </c>
      <c r="G199" s="133"/>
      <c r="H199" s="134">
        <v>0</v>
      </c>
      <c r="I199" s="133">
        <v>1</v>
      </c>
      <c r="J199" s="133"/>
      <c r="K199" s="132">
        <v>0</v>
      </c>
      <c r="L199" s="133">
        <v>1</v>
      </c>
      <c r="M199" s="133"/>
      <c r="N199" s="133">
        <f t="shared" si="14"/>
        <v>0</v>
      </c>
      <c r="O199" s="133">
        <f t="shared" si="15"/>
        <v>0</v>
      </c>
      <c r="P199" s="133">
        <f t="shared" si="16"/>
        <v>0</v>
      </c>
      <c r="Q199" s="133">
        <f t="shared" si="17"/>
        <v>0</v>
      </c>
      <c r="R199" s="133"/>
      <c r="S199" s="133">
        <v>0</v>
      </c>
      <c r="T199" s="133">
        <v>0</v>
      </c>
    </row>
    <row r="200" spans="1:20" x14ac:dyDescent="0.25">
      <c r="A200" s="2">
        <v>44272</v>
      </c>
      <c r="B200" s="132">
        <v>3</v>
      </c>
      <c r="C200" s="133">
        <v>1</v>
      </c>
      <c r="D200" s="133"/>
      <c r="E200" s="134">
        <v>0</v>
      </c>
      <c r="F200" s="133">
        <v>1</v>
      </c>
      <c r="G200" s="133"/>
      <c r="H200" s="134">
        <v>0</v>
      </c>
      <c r="I200" s="133">
        <v>1</v>
      </c>
      <c r="J200" s="133"/>
      <c r="K200" s="132">
        <v>0</v>
      </c>
      <c r="L200" s="133">
        <v>1</v>
      </c>
      <c r="M200" s="133"/>
      <c r="N200" s="133">
        <f t="shared" si="14"/>
        <v>3</v>
      </c>
      <c r="O200" s="133">
        <f t="shared" si="15"/>
        <v>0</v>
      </c>
      <c r="P200" s="133">
        <f t="shared" si="16"/>
        <v>0</v>
      </c>
      <c r="Q200" s="133">
        <f t="shared" si="17"/>
        <v>0</v>
      </c>
      <c r="R200" s="133"/>
      <c r="S200" s="133">
        <v>0</v>
      </c>
      <c r="T200" s="133">
        <v>0</v>
      </c>
    </row>
    <row r="201" spans="1:20" x14ac:dyDescent="0.25">
      <c r="A201" s="2">
        <v>44273</v>
      </c>
      <c r="B201" s="132">
        <v>1</v>
      </c>
      <c r="C201" s="133">
        <v>1</v>
      </c>
      <c r="D201" s="133"/>
      <c r="E201" s="134">
        <v>0</v>
      </c>
      <c r="F201" s="133">
        <v>1</v>
      </c>
      <c r="G201" s="133"/>
      <c r="H201" s="134">
        <v>0</v>
      </c>
      <c r="I201" s="133">
        <v>1</v>
      </c>
      <c r="J201" s="133"/>
      <c r="K201" s="132">
        <v>0</v>
      </c>
      <c r="L201" s="133">
        <v>1</v>
      </c>
      <c r="M201" s="133"/>
      <c r="N201" s="133">
        <f t="shared" si="14"/>
        <v>1</v>
      </c>
      <c r="O201" s="133">
        <f t="shared" si="15"/>
        <v>0</v>
      </c>
      <c r="P201" s="133">
        <f t="shared" si="16"/>
        <v>0</v>
      </c>
      <c r="Q201" s="133">
        <f t="shared" si="17"/>
        <v>0</v>
      </c>
      <c r="R201" s="133"/>
      <c r="S201" s="133">
        <v>0</v>
      </c>
      <c r="T201" s="133">
        <v>0</v>
      </c>
    </row>
    <row r="202" spans="1:20" x14ac:dyDescent="0.25">
      <c r="A202" s="2">
        <v>44274</v>
      </c>
      <c r="B202" s="132">
        <v>1</v>
      </c>
      <c r="C202" s="133">
        <v>1</v>
      </c>
      <c r="D202" s="133"/>
      <c r="E202" s="134">
        <v>0</v>
      </c>
      <c r="F202" s="133">
        <v>1</v>
      </c>
      <c r="G202" s="133"/>
      <c r="H202" s="134">
        <v>0</v>
      </c>
      <c r="I202" s="133">
        <v>1</v>
      </c>
      <c r="J202" s="133"/>
      <c r="K202" s="132">
        <v>0</v>
      </c>
      <c r="L202" s="133">
        <v>1</v>
      </c>
      <c r="M202" s="133"/>
      <c r="N202" s="133">
        <f t="shared" si="14"/>
        <v>1</v>
      </c>
      <c r="O202" s="133">
        <f t="shared" si="15"/>
        <v>0</v>
      </c>
      <c r="P202" s="133">
        <f t="shared" si="16"/>
        <v>0</v>
      </c>
      <c r="Q202" s="133">
        <f t="shared" si="17"/>
        <v>0</v>
      </c>
      <c r="R202" s="133"/>
      <c r="S202" s="133">
        <v>0</v>
      </c>
      <c r="T202" s="133">
        <v>0</v>
      </c>
    </row>
    <row r="203" spans="1:20" x14ac:dyDescent="0.25">
      <c r="A203" s="2">
        <v>44275</v>
      </c>
      <c r="B203" s="132">
        <v>0</v>
      </c>
      <c r="C203" s="133">
        <v>1</v>
      </c>
      <c r="D203" s="133"/>
      <c r="E203" s="134">
        <v>0</v>
      </c>
      <c r="F203" s="133">
        <v>1</v>
      </c>
      <c r="G203" s="133"/>
      <c r="H203" s="134">
        <v>0</v>
      </c>
      <c r="I203" s="133">
        <v>1</v>
      </c>
      <c r="J203" s="133"/>
      <c r="K203" s="134">
        <v>0</v>
      </c>
      <c r="L203" s="133">
        <v>1</v>
      </c>
      <c r="M203" s="133"/>
      <c r="N203" s="133">
        <f t="shared" si="14"/>
        <v>0</v>
      </c>
      <c r="O203" s="133">
        <f t="shared" si="15"/>
        <v>0</v>
      </c>
      <c r="P203" s="133">
        <f t="shared" si="16"/>
        <v>0</v>
      </c>
      <c r="Q203" s="133">
        <f t="shared" si="17"/>
        <v>0</v>
      </c>
      <c r="R203" s="133"/>
      <c r="S203" s="133">
        <v>0</v>
      </c>
      <c r="T203" s="133">
        <v>0</v>
      </c>
    </row>
    <row r="204" spans="1:20" x14ac:dyDescent="0.25">
      <c r="A204" s="2">
        <v>44276</v>
      </c>
      <c r="B204" s="132">
        <v>1</v>
      </c>
      <c r="C204" s="133">
        <v>1</v>
      </c>
      <c r="D204" s="133"/>
      <c r="E204" s="134">
        <v>0</v>
      </c>
      <c r="F204" s="133">
        <v>1</v>
      </c>
      <c r="G204" s="133"/>
      <c r="H204" s="134">
        <v>0</v>
      </c>
      <c r="I204" s="133">
        <v>1</v>
      </c>
      <c r="J204" s="133"/>
      <c r="K204" s="134">
        <v>0</v>
      </c>
      <c r="L204" s="133">
        <v>1</v>
      </c>
      <c r="M204" s="133"/>
      <c r="N204" s="133">
        <f t="shared" si="14"/>
        <v>1</v>
      </c>
      <c r="O204" s="133">
        <f t="shared" si="15"/>
        <v>0</v>
      </c>
      <c r="P204" s="133">
        <f t="shared" si="16"/>
        <v>0</v>
      </c>
      <c r="Q204" s="133">
        <f t="shared" si="17"/>
        <v>0</v>
      </c>
      <c r="R204" s="133"/>
      <c r="S204" s="133">
        <v>0</v>
      </c>
      <c r="T204" s="133">
        <v>0</v>
      </c>
    </row>
    <row r="205" spans="1:20" x14ac:dyDescent="0.25">
      <c r="A205" s="2">
        <v>44277</v>
      </c>
      <c r="B205" s="132">
        <v>0</v>
      </c>
      <c r="C205" s="133">
        <v>1</v>
      </c>
      <c r="D205" s="133"/>
      <c r="E205" s="134">
        <v>0</v>
      </c>
      <c r="F205" s="133">
        <v>1</v>
      </c>
      <c r="G205" s="133"/>
      <c r="H205" s="134">
        <v>0</v>
      </c>
      <c r="I205" s="133">
        <v>1</v>
      </c>
      <c r="J205" s="133"/>
      <c r="K205" s="134">
        <v>2</v>
      </c>
      <c r="L205" s="133">
        <v>1</v>
      </c>
      <c r="M205" s="133"/>
      <c r="N205" s="133">
        <f t="shared" si="14"/>
        <v>0</v>
      </c>
      <c r="O205" s="133">
        <f t="shared" si="15"/>
        <v>0</v>
      </c>
      <c r="P205" s="133">
        <f t="shared" si="16"/>
        <v>0</v>
      </c>
      <c r="Q205" s="133">
        <f t="shared" si="17"/>
        <v>2</v>
      </c>
      <c r="R205" s="133"/>
      <c r="S205" s="133">
        <v>0</v>
      </c>
      <c r="T205" s="133">
        <v>0</v>
      </c>
    </row>
    <row r="206" spans="1:20" x14ac:dyDescent="0.25">
      <c r="A206" s="2">
        <v>44278</v>
      </c>
      <c r="B206" s="132">
        <v>0</v>
      </c>
      <c r="C206" s="133">
        <v>1</v>
      </c>
      <c r="D206" s="133"/>
      <c r="E206" s="134">
        <v>0</v>
      </c>
      <c r="F206" s="133">
        <v>1</v>
      </c>
      <c r="G206" s="133"/>
      <c r="H206" s="134">
        <v>0</v>
      </c>
      <c r="I206" s="133">
        <v>1</v>
      </c>
      <c r="J206" s="133"/>
      <c r="K206" s="134">
        <v>9</v>
      </c>
      <c r="L206" s="133">
        <v>1</v>
      </c>
      <c r="M206" s="133"/>
      <c r="N206" s="133">
        <f t="shared" si="14"/>
        <v>0</v>
      </c>
      <c r="O206" s="133">
        <f t="shared" si="15"/>
        <v>0</v>
      </c>
      <c r="P206" s="133">
        <f t="shared" si="16"/>
        <v>0</v>
      </c>
      <c r="Q206" s="133">
        <f t="shared" si="17"/>
        <v>9</v>
      </c>
      <c r="R206" s="133"/>
      <c r="S206" s="133">
        <v>0</v>
      </c>
      <c r="T206" s="133">
        <v>0</v>
      </c>
    </row>
    <row r="207" spans="1:20" x14ac:dyDescent="0.25">
      <c r="A207" s="2">
        <v>44279</v>
      </c>
      <c r="B207" s="132">
        <v>2</v>
      </c>
      <c r="C207" s="133">
        <v>1</v>
      </c>
      <c r="D207" s="133"/>
      <c r="E207" s="134">
        <v>0</v>
      </c>
      <c r="F207" s="133">
        <v>1</v>
      </c>
      <c r="G207" s="133"/>
      <c r="H207" s="134">
        <v>0</v>
      </c>
      <c r="I207" s="133">
        <v>1</v>
      </c>
      <c r="J207" s="133"/>
      <c r="K207" s="134">
        <v>11</v>
      </c>
      <c r="L207" s="133">
        <v>1</v>
      </c>
      <c r="M207" s="133"/>
      <c r="N207" s="133">
        <f t="shared" si="14"/>
        <v>2</v>
      </c>
      <c r="O207" s="133">
        <f t="shared" si="15"/>
        <v>0</v>
      </c>
      <c r="P207" s="133">
        <f t="shared" si="16"/>
        <v>0</v>
      </c>
      <c r="Q207" s="133">
        <f t="shared" si="17"/>
        <v>11</v>
      </c>
      <c r="R207" s="133"/>
      <c r="S207" s="133">
        <v>0</v>
      </c>
      <c r="T207" s="133">
        <v>0</v>
      </c>
    </row>
    <row r="208" spans="1:20" x14ac:dyDescent="0.25">
      <c r="A208" s="2">
        <v>44280</v>
      </c>
      <c r="B208" s="132">
        <v>3</v>
      </c>
      <c r="C208" s="133">
        <v>1</v>
      </c>
      <c r="D208" s="133"/>
      <c r="E208" s="134">
        <v>0</v>
      </c>
      <c r="F208" s="133">
        <v>1</v>
      </c>
      <c r="G208" s="133"/>
      <c r="H208" s="134">
        <v>0</v>
      </c>
      <c r="I208" s="133">
        <v>1</v>
      </c>
      <c r="J208" s="133"/>
      <c r="K208" s="134">
        <v>15</v>
      </c>
      <c r="L208" s="133">
        <v>1</v>
      </c>
      <c r="M208" s="133"/>
      <c r="N208" s="133">
        <f t="shared" si="14"/>
        <v>3</v>
      </c>
      <c r="O208" s="133">
        <f t="shared" si="15"/>
        <v>0</v>
      </c>
      <c r="P208" s="133">
        <f t="shared" si="16"/>
        <v>0</v>
      </c>
      <c r="Q208" s="133">
        <f t="shared" si="17"/>
        <v>15</v>
      </c>
      <c r="R208" s="133"/>
      <c r="S208" s="133">
        <v>0</v>
      </c>
      <c r="T208" s="133">
        <v>0</v>
      </c>
    </row>
    <row r="209" spans="1:20" x14ac:dyDescent="0.25">
      <c r="A209" s="2">
        <v>44281</v>
      </c>
      <c r="B209" s="132">
        <v>2</v>
      </c>
      <c r="C209" s="133">
        <v>1</v>
      </c>
      <c r="D209" s="133"/>
      <c r="E209" s="134">
        <v>0</v>
      </c>
      <c r="F209" s="133">
        <v>1</v>
      </c>
      <c r="G209" s="133"/>
      <c r="H209" s="134">
        <v>0</v>
      </c>
      <c r="I209" s="133">
        <v>1</v>
      </c>
      <c r="J209" s="133"/>
      <c r="K209" s="134">
        <v>14</v>
      </c>
      <c r="L209" s="133">
        <v>1</v>
      </c>
      <c r="M209" s="133"/>
      <c r="N209" s="133">
        <f t="shared" si="14"/>
        <v>2</v>
      </c>
      <c r="O209" s="133">
        <f t="shared" si="15"/>
        <v>0</v>
      </c>
      <c r="P209" s="133">
        <f t="shared" si="16"/>
        <v>0</v>
      </c>
      <c r="Q209" s="133">
        <f t="shared" si="17"/>
        <v>14</v>
      </c>
      <c r="R209" s="133"/>
      <c r="S209" s="133">
        <v>0</v>
      </c>
      <c r="T209" s="133">
        <v>0</v>
      </c>
    </row>
    <row r="210" spans="1:20" x14ac:dyDescent="0.25">
      <c r="A210" s="2">
        <v>44282</v>
      </c>
      <c r="B210" s="132">
        <v>3</v>
      </c>
      <c r="C210" s="133">
        <v>1</v>
      </c>
      <c r="D210" s="133"/>
      <c r="E210" s="134">
        <v>0</v>
      </c>
      <c r="F210" s="133">
        <v>1</v>
      </c>
      <c r="G210" s="133"/>
      <c r="H210" s="134">
        <v>0</v>
      </c>
      <c r="I210" s="133">
        <v>1</v>
      </c>
      <c r="J210" s="133"/>
      <c r="K210" s="134">
        <v>17</v>
      </c>
      <c r="L210" s="133">
        <v>1</v>
      </c>
      <c r="M210" s="133"/>
      <c r="N210" s="133">
        <f t="shared" si="14"/>
        <v>3</v>
      </c>
      <c r="O210" s="133">
        <f t="shared" si="15"/>
        <v>0</v>
      </c>
      <c r="P210" s="133">
        <f t="shared" si="16"/>
        <v>0</v>
      </c>
      <c r="Q210" s="133">
        <f t="shared" si="17"/>
        <v>17</v>
      </c>
      <c r="R210" s="133"/>
      <c r="S210" s="133">
        <v>0</v>
      </c>
      <c r="T210" s="133">
        <v>0</v>
      </c>
    </row>
    <row r="211" spans="1:20" x14ac:dyDescent="0.25">
      <c r="A211" s="2">
        <v>44283</v>
      </c>
      <c r="B211" s="132">
        <v>0</v>
      </c>
      <c r="C211" s="133">
        <v>1</v>
      </c>
      <c r="D211" s="133"/>
      <c r="E211" s="134">
        <v>0</v>
      </c>
      <c r="F211" s="133">
        <v>1</v>
      </c>
      <c r="G211" s="133"/>
      <c r="H211" s="134">
        <v>0</v>
      </c>
      <c r="I211" s="133">
        <v>1</v>
      </c>
      <c r="J211" s="133"/>
      <c r="K211" s="134">
        <v>20</v>
      </c>
      <c r="L211" s="133">
        <v>1</v>
      </c>
      <c r="M211" s="133"/>
      <c r="N211" s="133">
        <f t="shared" si="14"/>
        <v>0</v>
      </c>
      <c r="O211" s="133">
        <f t="shared" si="15"/>
        <v>0</v>
      </c>
      <c r="P211" s="133">
        <f t="shared" si="16"/>
        <v>0</v>
      </c>
      <c r="Q211" s="133">
        <f t="shared" si="17"/>
        <v>20</v>
      </c>
      <c r="R211" s="133"/>
      <c r="S211" s="133">
        <v>0</v>
      </c>
      <c r="T211" s="133">
        <v>0</v>
      </c>
    </row>
    <row r="212" spans="1:20" x14ac:dyDescent="0.25">
      <c r="A212" s="2">
        <v>44284</v>
      </c>
      <c r="B212" s="132">
        <v>2</v>
      </c>
      <c r="C212" s="133">
        <v>1</v>
      </c>
      <c r="D212" s="133"/>
      <c r="E212" s="134">
        <v>0</v>
      </c>
      <c r="F212" s="133">
        <v>1</v>
      </c>
      <c r="G212" s="133"/>
      <c r="H212" s="134">
        <v>0</v>
      </c>
      <c r="I212" s="133">
        <v>1</v>
      </c>
      <c r="J212" s="133"/>
      <c r="K212" s="134">
        <v>20</v>
      </c>
      <c r="L212" s="133">
        <v>1</v>
      </c>
      <c r="M212" s="133"/>
      <c r="N212" s="133">
        <f t="shared" si="14"/>
        <v>2</v>
      </c>
      <c r="O212" s="133">
        <f t="shared" si="15"/>
        <v>0</v>
      </c>
      <c r="P212" s="133">
        <f t="shared" si="16"/>
        <v>0</v>
      </c>
      <c r="Q212" s="133">
        <f t="shared" si="17"/>
        <v>20</v>
      </c>
      <c r="R212" s="133"/>
      <c r="S212" s="133">
        <v>0</v>
      </c>
      <c r="T212" s="133">
        <v>0</v>
      </c>
    </row>
    <row r="213" spans="1:20" x14ac:dyDescent="0.25">
      <c r="A213" s="2">
        <v>44285</v>
      </c>
      <c r="B213" s="132">
        <v>0</v>
      </c>
      <c r="C213" s="133">
        <v>1</v>
      </c>
      <c r="D213" s="133"/>
      <c r="E213" s="134">
        <v>0</v>
      </c>
      <c r="F213" s="133">
        <v>1</v>
      </c>
      <c r="G213" s="133"/>
      <c r="H213" s="134">
        <v>0</v>
      </c>
      <c r="I213" s="133">
        <v>1</v>
      </c>
      <c r="J213" s="133"/>
      <c r="K213" s="134">
        <v>23</v>
      </c>
      <c r="L213" s="133">
        <v>1</v>
      </c>
      <c r="M213" s="133"/>
      <c r="N213" s="133">
        <f t="shared" si="14"/>
        <v>0</v>
      </c>
      <c r="O213" s="133">
        <f t="shared" si="15"/>
        <v>0</v>
      </c>
      <c r="P213" s="133">
        <f t="shared" si="16"/>
        <v>0</v>
      </c>
      <c r="Q213" s="133">
        <f t="shared" si="17"/>
        <v>23</v>
      </c>
      <c r="R213" s="133"/>
      <c r="S213" s="133">
        <v>0</v>
      </c>
      <c r="T213" s="133">
        <v>0</v>
      </c>
    </row>
    <row r="214" spans="1:20" x14ac:dyDescent="0.25">
      <c r="A214" s="2">
        <v>44286</v>
      </c>
      <c r="B214" s="132">
        <v>2</v>
      </c>
      <c r="C214" s="133">
        <v>1</v>
      </c>
      <c r="D214" s="133"/>
      <c r="E214" s="134">
        <v>0</v>
      </c>
      <c r="F214" s="133">
        <v>1</v>
      </c>
      <c r="G214" s="133"/>
      <c r="H214" s="134">
        <v>0</v>
      </c>
      <c r="I214" s="133">
        <v>1</v>
      </c>
      <c r="J214" s="133"/>
      <c r="K214" s="134">
        <v>22</v>
      </c>
      <c r="L214" s="133">
        <v>1</v>
      </c>
      <c r="M214" s="133"/>
      <c r="N214" s="133">
        <f t="shared" si="14"/>
        <v>2</v>
      </c>
      <c r="O214" s="133">
        <f t="shared" si="15"/>
        <v>0</v>
      </c>
      <c r="P214" s="133">
        <f t="shared" si="16"/>
        <v>0</v>
      </c>
      <c r="Q214" s="133">
        <f t="shared" si="17"/>
        <v>22</v>
      </c>
      <c r="R214" s="133"/>
      <c r="S214" s="133">
        <v>0</v>
      </c>
      <c r="T214" s="133">
        <v>0</v>
      </c>
    </row>
    <row r="215" spans="1:20" x14ac:dyDescent="0.25">
      <c r="A215" s="2">
        <v>44287</v>
      </c>
      <c r="B215" s="132">
        <v>0</v>
      </c>
      <c r="C215" s="133">
        <v>1</v>
      </c>
      <c r="D215" s="133"/>
      <c r="E215" s="134">
        <v>0</v>
      </c>
      <c r="F215" s="133">
        <v>1</v>
      </c>
      <c r="G215" s="133"/>
      <c r="H215" s="134">
        <v>0</v>
      </c>
      <c r="I215" s="133">
        <v>1</v>
      </c>
      <c r="J215" s="133"/>
      <c r="K215" s="134">
        <v>26</v>
      </c>
      <c r="L215" s="133">
        <v>1</v>
      </c>
      <c r="M215" s="133"/>
      <c r="N215" s="133">
        <f t="shared" si="14"/>
        <v>0</v>
      </c>
      <c r="O215" s="133">
        <f t="shared" si="15"/>
        <v>0</v>
      </c>
      <c r="P215" s="133">
        <f t="shared" si="16"/>
        <v>0</v>
      </c>
      <c r="Q215" s="133">
        <f t="shared" si="17"/>
        <v>26</v>
      </c>
      <c r="R215" s="133"/>
      <c r="S215" s="133">
        <v>0</v>
      </c>
      <c r="T215" s="133">
        <v>0</v>
      </c>
    </row>
    <row r="216" spans="1:20" x14ac:dyDescent="0.25">
      <c r="A216" s="2">
        <v>44288</v>
      </c>
      <c r="B216" s="132">
        <v>3</v>
      </c>
      <c r="C216" s="133">
        <v>1</v>
      </c>
      <c r="D216" s="133"/>
      <c r="E216" s="134">
        <v>0</v>
      </c>
      <c r="F216" s="133">
        <v>1</v>
      </c>
      <c r="G216" s="133"/>
      <c r="H216" s="134">
        <v>0</v>
      </c>
      <c r="I216" s="133">
        <v>1</v>
      </c>
      <c r="J216" s="133"/>
      <c r="K216" s="134">
        <v>25</v>
      </c>
      <c r="L216" s="133">
        <v>1</v>
      </c>
      <c r="M216" s="133"/>
      <c r="N216" s="133">
        <f t="shared" si="14"/>
        <v>3</v>
      </c>
      <c r="O216" s="133">
        <f t="shared" si="15"/>
        <v>0</v>
      </c>
      <c r="P216" s="133">
        <f t="shared" si="16"/>
        <v>0</v>
      </c>
      <c r="Q216" s="133">
        <f t="shared" si="17"/>
        <v>25</v>
      </c>
      <c r="R216" s="133"/>
      <c r="S216" s="133">
        <v>0</v>
      </c>
      <c r="T216" s="133">
        <v>0</v>
      </c>
    </row>
    <row r="217" spans="1:20" x14ac:dyDescent="0.25">
      <c r="A217" s="2">
        <v>44289</v>
      </c>
      <c r="B217" s="132">
        <v>0</v>
      </c>
      <c r="C217" s="133">
        <v>1</v>
      </c>
      <c r="D217" s="133"/>
      <c r="E217" s="134">
        <v>0</v>
      </c>
      <c r="F217" s="133">
        <v>1</v>
      </c>
      <c r="G217" s="133"/>
      <c r="H217" s="134">
        <v>0</v>
      </c>
      <c r="I217" s="133">
        <v>1</v>
      </c>
      <c r="J217" s="133"/>
      <c r="K217" s="134">
        <v>28</v>
      </c>
      <c r="L217" s="133">
        <v>1</v>
      </c>
      <c r="M217" s="133"/>
      <c r="N217" s="133">
        <f t="shared" si="14"/>
        <v>0</v>
      </c>
      <c r="O217" s="133">
        <f t="shared" si="15"/>
        <v>0</v>
      </c>
      <c r="P217" s="133">
        <f t="shared" si="16"/>
        <v>0</v>
      </c>
      <c r="Q217" s="133">
        <f t="shared" si="17"/>
        <v>28</v>
      </c>
      <c r="R217" s="133"/>
      <c r="S217" s="133">
        <v>0</v>
      </c>
      <c r="T217" s="133">
        <v>0</v>
      </c>
    </row>
    <row r="218" spans="1:20" x14ac:dyDescent="0.25">
      <c r="A218" s="2">
        <v>44290</v>
      </c>
      <c r="B218" s="132">
        <v>1</v>
      </c>
      <c r="C218" s="133">
        <v>1</v>
      </c>
      <c r="D218" s="133"/>
      <c r="E218" s="134">
        <v>0</v>
      </c>
      <c r="F218" s="133">
        <v>1</v>
      </c>
      <c r="G218" s="133"/>
      <c r="H218" s="134">
        <v>0</v>
      </c>
      <c r="I218" s="133">
        <v>1</v>
      </c>
      <c r="J218" s="133"/>
      <c r="K218" s="134">
        <v>28</v>
      </c>
      <c r="L218" s="133">
        <v>1</v>
      </c>
      <c r="M218" s="133"/>
      <c r="N218" s="133">
        <f t="shared" si="14"/>
        <v>1</v>
      </c>
      <c r="O218" s="133">
        <f t="shared" si="15"/>
        <v>0</v>
      </c>
      <c r="P218" s="133">
        <f t="shared" si="16"/>
        <v>0</v>
      </c>
      <c r="Q218" s="133">
        <f t="shared" si="17"/>
        <v>28</v>
      </c>
      <c r="R218" s="133"/>
      <c r="S218" s="133">
        <v>0</v>
      </c>
      <c r="T218" s="133">
        <v>0</v>
      </c>
    </row>
    <row r="219" spans="1:20" x14ac:dyDescent="0.25">
      <c r="A219" s="2">
        <v>44291</v>
      </c>
      <c r="B219" s="132">
        <v>0</v>
      </c>
      <c r="C219" s="133">
        <v>1</v>
      </c>
      <c r="D219" s="133"/>
      <c r="E219" s="134">
        <v>0</v>
      </c>
      <c r="F219" s="133">
        <v>1</v>
      </c>
      <c r="G219" s="133"/>
      <c r="H219" s="134">
        <v>0</v>
      </c>
      <c r="I219" s="133">
        <v>1</v>
      </c>
      <c r="J219" s="133"/>
      <c r="K219" s="134">
        <v>30</v>
      </c>
      <c r="L219" s="133">
        <v>1</v>
      </c>
      <c r="M219" s="133"/>
      <c r="N219" s="133">
        <f t="shared" si="14"/>
        <v>0</v>
      </c>
      <c r="O219" s="133">
        <f t="shared" si="15"/>
        <v>0</v>
      </c>
      <c r="P219" s="133">
        <f t="shared" si="16"/>
        <v>0</v>
      </c>
      <c r="Q219" s="133">
        <f t="shared" si="17"/>
        <v>30</v>
      </c>
      <c r="R219" s="133"/>
      <c r="S219" s="133">
        <v>0</v>
      </c>
      <c r="T219" s="133">
        <v>0</v>
      </c>
    </row>
    <row r="220" spans="1:20" x14ac:dyDescent="0.25">
      <c r="A220" s="2">
        <v>44292</v>
      </c>
      <c r="B220" s="132">
        <v>2</v>
      </c>
      <c r="C220" s="133">
        <v>1</v>
      </c>
      <c r="D220" s="133"/>
      <c r="E220" s="134">
        <v>0</v>
      </c>
      <c r="F220" s="133">
        <v>1</v>
      </c>
      <c r="G220" s="133"/>
      <c r="H220" s="134">
        <v>0</v>
      </c>
      <c r="I220" s="133">
        <v>1</v>
      </c>
      <c r="J220" s="133"/>
      <c r="K220" s="134">
        <v>32</v>
      </c>
      <c r="L220" s="133">
        <v>1</v>
      </c>
      <c r="M220" s="133"/>
      <c r="N220" s="133">
        <f t="shared" si="14"/>
        <v>2</v>
      </c>
      <c r="O220" s="133">
        <f t="shared" si="15"/>
        <v>0</v>
      </c>
      <c r="P220" s="133">
        <f t="shared" si="16"/>
        <v>0</v>
      </c>
      <c r="Q220" s="133">
        <f t="shared" si="17"/>
        <v>32</v>
      </c>
      <c r="R220" s="133"/>
      <c r="S220" s="133">
        <v>0</v>
      </c>
      <c r="T220" s="133">
        <v>0</v>
      </c>
    </row>
    <row r="221" spans="1:20" x14ac:dyDescent="0.25">
      <c r="A221" s="2">
        <v>44293</v>
      </c>
      <c r="B221" s="132">
        <v>0</v>
      </c>
      <c r="C221" s="133">
        <v>1</v>
      </c>
      <c r="D221" s="133"/>
      <c r="E221" s="134">
        <v>0</v>
      </c>
      <c r="F221" s="133">
        <v>1</v>
      </c>
      <c r="G221" s="133"/>
      <c r="H221" s="134">
        <v>0</v>
      </c>
      <c r="I221" s="133">
        <v>1</v>
      </c>
      <c r="J221" s="133"/>
      <c r="K221" s="134">
        <v>29</v>
      </c>
      <c r="L221" s="133">
        <v>1</v>
      </c>
      <c r="M221" s="133"/>
      <c r="N221" s="133">
        <f t="shared" si="14"/>
        <v>0</v>
      </c>
      <c r="O221" s="133">
        <f t="shared" si="15"/>
        <v>0</v>
      </c>
      <c r="P221" s="133">
        <f t="shared" si="16"/>
        <v>0</v>
      </c>
      <c r="Q221" s="133">
        <f t="shared" si="17"/>
        <v>29</v>
      </c>
      <c r="R221" s="133"/>
      <c r="S221" s="133">
        <v>0</v>
      </c>
      <c r="T221" s="133">
        <v>0</v>
      </c>
    </row>
    <row r="222" spans="1:20" x14ac:dyDescent="0.25">
      <c r="A222" s="2">
        <v>44294</v>
      </c>
      <c r="B222" s="132">
        <v>1</v>
      </c>
      <c r="C222" s="133">
        <v>1</v>
      </c>
      <c r="D222" s="133"/>
      <c r="E222" s="134">
        <v>0</v>
      </c>
      <c r="F222" s="133">
        <v>1</v>
      </c>
      <c r="G222" s="133"/>
      <c r="H222" s="134">
        <v>0</v>
      </c>
      <c r="I222" s="133">
        <v>1</v>
      </c>
      <c r="J222" s="133"/>
      <c r="K222" s="134">
        <v>33</v>
      </c>
      <c r="L222" s="133">
        <v>1</v>
      </c>
      <c r="M222" s="133"/>
      <c r="N222" s="133">
        <f t="shared" si="14"/>
        <v>1</v>
      </c>
      <c r="O222" s="133">
        <f t="shared" si="15"/>
        <v>0</v>
      </c>
      <c r="P222" s="133">
        <f t="shared" si="16"/>
        <v>0</v>
      </c>
      <c r="Q222" s="133">
        <f t="shared" si="17"/>
        <v>33</v>
      </c>
      <c r="R222" s="133"/>
      <c r="S222" s="133">
        <v>0</v>
      </c>
      <c r="T222" s="133">
        <v>0</v>
      </c>
    </row>
    <row r="223" spans="1:20" x14ac:dyDescent="0.25">
      <c r="A223" s="2">
        <v>44295</v>
      </c>
      <c r="B223" s="132">
        <v>3</v>
      </c>
      <c r="C223" s="133">
        <v>1</v>
      </c>
      <c r="D223" s="133"/>
      <c r="E223" s="134">
        <v>0</v>
      </c>
      <c r="F223" s="133">
        <v>1</v>
      </c>
      <c r="G223" s="133"/>
      <c r="H223" s="134">
        <v>0</v>
      </c>
      <c r="I223" s="133">
        <v>1</v>
      </c>
      <c r="J223" s="133"/>
      <c r="K223" s="134">
        <v>30</v>
      </c>
      <c r="L223" s="133">
        <v>1</v>
      </c>
      <c r="M223" s="133"/>
      <c r="N223" s="133">
        <f t="shared" si="14"/>
        <v>3</v>
      </c>
      <c r="O223" s="133">
        <f t="shared" si="15"/>
        <v>0</v>
      </c>
      <c r="P223" s="133">
        <f t="shared" si="16"/>
        <v>0</v>
      </c>
      <c r="Q223" s="133">
        <f t="shared" si="17"/>
        <v>30</v>
      </c>
      <c r="R223" s="133"/>
      <c r="S223" s="133">
        <v>0</v>
      </c>
      <c r="T223" s="133">
        <v>0</v>
      </c>
    </row>
    <row r="224" spans="1:20" x14ac:dyDescent="0.25">
      <c r="A224" s="2">
        <v>44296</v>
      </c>
      <c r="B224" s="132">
        <v>2</v>
      </c>
      <c r="C224" s="133">
        <v>1</v>
      </c>
      <c r="D224" s="133"/>
      <c r="E224" s="134">
        <v>0</v>
      </c>
      <c r="F224" s="133">
        <v>1</v>
      </c>
      <c r="G224" s="133"/>
      <c r="H224" s="134">
        <v>0</v>
      </c>
      <c r="I224" s="133">
        <v>1</v>
      </c>
      <c r="J224" s="133"/>
      <c r="K224" s="134">
        <v>30</v>
      </c>
      <c r="L224" s="133">
        <v>1</v>
      </c>
      <c r="M224" s="133"/>
      <c r="N224" s="133">
        <f t="shared" si="14"/>
        <v>2</v>
      </c>
      <c r="O224" s="133">
        <f t="shared" si="15"/>
        <v>0</v>
      </c>
      <c r="P224" s="133">
        <f t="shared" si="16"/>
        <v>0</v>
      </c>
      <c r="Q224" s="133">
        <f t="shared" si="17"/>
        <v>30</v>
      </c>
      <c r="R224" s="133"/>
      <c r="S224" s="133">
        <v>0</v>
      </c>
      <c r="T224" s="133">
        <v>0</v>
      </c>
    </row>
    <row r="225" spans="1:20" x14ac:dyDescent="0.25">
      <c r="A225" s="2">
        <v>44297</v>
      </c>
      <c r="B225" s="132">
        <v>3</v>
      </c>
      <c r="C225" s="133">
        <v>1</v>
      </c>
      <c r="D225" s="133"/>
      <c r="E225" s="134">
        <v>0</v>
      </c>
      <c r="F225" s="133">
        <v>1</v>
      </c>
      <c r="G225" s="133"/>
      <c r="H225" s="134">
        <v>0</v>
      </c>
      <c r="I225" s="133">
        <v>1</v>
      </c>
      <c r="J225" s="133"/>
      <c r="K225" s="134">
        <v>32</v>
      </c>
      <c r="L225" s="133">
        <v>1</v>
      </c>
      <c r="M225" s="133"/>
      <c r="N225" s="133">
        <f t="shared" si="14"/>
        <v>3</v>
      </c>
      <c r="O225" s="133">
        <f t="shared" si="15"/>
        <v>0</v>
      </c>
      <c r="P225" s="133">
        <f t="shared" si="16"/>
        <v>0</v>
      </c>
      <c r="Q225" s="133">
        <f t="shared" si="17"/>
        <v>32</v>
      </c>
      <c r="R225" s="133"/>
      <c r="S225" s="133">
        <v>0</v>
      </c>
      <c r="T225" s="133">
        <v>0</v>
      </c>
    </row>
    <row r="226" spans="1:20" x14ac:dyDescent="0.25">
      <c r="A226" s="2">
        <v>44298</v>
      </c>
      <c r="B226" s="132">
        <v>3</v>
      </c>
      <c r="C226" s="133">
        <v>1</v>
      </c>
      <c r="D226" s="133"/>
      <c r="E226" s="134">
        <v>0</v>
      </c>
      <c r="F226" s="133">
        <v>1</v>
      </c>
      <c r="G226" s="133"/>
      <c r="H226" s="134">
        <v>0</v>
      </c>
      <c r="I226" s="133">
        <v>1</v>
      </c>
      <c r="J226" s="133"/>
      <c r="K226" s="134">
        <v>32</v>
      </c>
      <c r="L226" s="133">
        <v>1</v>
      </c>
      <c r="M226" s="133"/>
      <c r="N226" s="133">
        <f t="shared" si="14"/>
        <v>3</v>
      </c>
      <c r="O226" s="133">
        <f t="shared" si="15"/>
        <v>0</v>
      </c>
      <c r="P226" s="133">
        <f t="shared" si="16"/>
        <v>0</v>
      </c>
      <c r="Q226" s="133">
        <f t="shared" si="17"/>
        <v>32</v>
      </c>
      <c r="R226" s="133"/>
      <c r="S226" s="133">
        <v>0</v>
      </c>
      <c r="T226" s="133">
        <v>0</v>
      </c>
    </row>
    <row r="227" spans="1:20" x14ac:dyDescent="0.25">
      <c r="A227" s="2">
        <v>44299</v>
      </c>
      <c r="B227" s="132">
        <v>0</v>
      </c>
      <c r="C227" s="133">
        <v>1</v>
      </c>
      <c r="D227" s="133"/>
      <c r="E227" s="134">
        <v>0</v>
      </c>
      <c r="F227" s="133">
        <v>1</v>
      </c>
      <c r="G227" s="133"/>
      <c r="H227" s="134">
        <v>0</v>
      </c>
      <c r="I227" s="133">
        <v>1</v>
      </c>
      <c r="J227" s="133"/>
      <c r="K227" s="134">
        <v>31</v>
      </c>
      <c r="L227" s="133">
        <v>1</v>
      </c>
      <c r="M227" s="133"/>
      <c r="N227" s="133">
        <f t="shared" si="14"/>
        <v>0</v>
      </c>
      <c r="O227" s="133">
        <f t="shared" si="15"/>
        <v>0</v>
      </c>
      <c r="P227" s="133">
        <f t="shared" si="16"/>
        <v>0</v>
      </c>
      <c r="Q227" s="133">
        <f t="shared" si="17"/>
        <v>31</v>
      </c>
      <c r="R227" s="133"/>
      <c r="S227" s="133">
        <v>0</v>
      </c>
      <c r="T227" s="133">
        <v>0</v>
      </c>
    </row>
    <row r="228" spans="1:20" x14ac:dyDescent="0.25">
      <c r="A228" s="2">
        <v>44300</v>
      </c>
      <c r="B228" s="132">
        <v>3</v>
      </c>
      <c r="C228" s="133">
        <v>1</v>
      </c>
      <c r="D228" s="133"/>
      <c r="E228" s="134">
        <v>0</v>
      </c>
      <c r="F228" s="133">
        <v>1</v>
      </c>
      <c r="G228" s="133"/>
      <c r="H228" s="134">
        <v>0</v>
      </c>
      <c r="I228" s="133">
        <v>1</v>
      </c>
      <c r="J228" s="133"/>
      <c r="K228" s="134">
        <v>31</v>
      </c>
      <c r="L228" s="133">
        <v>1</v>
      </c>
      <c r="M228" s="133"/>
      <c r="N228" s="133">
        <f t="shared" si="14"/>
        <v>3</v>
      </c>
      <c r="O228" s="133">
        <f t="shared" si="15"/>
        <v>0</v>
      </c>
      <c r="P228" s="133">
        <f t="shared" si="16"/>
        <v>0</v>
      </c>
      <c r="Q228" s="133">
        <f t="shared" si="17"/>
        <v>31</v>
      </c>
      <c r="R228" s="133"/>
      <c r="S228" s="133">
        <v>0</v>
      </c>
      <c r="T228" s="133">
        <v>0</v>
      </c>
    </row>
    <row r="229" spans="1:20" x14ac:dyDescent="0.25">
      <c r="A229" s="2">
        <v>44301</v>
      </c>
      <c r="B229" s="132">
        <v>1</v>
      </c>
      <c r="C229" s="133">
        <v>1</v>
      </c>
      <c r="D229" s="133"/>
      <c r="E229" s="134">
        <v>0</v>
      </c>
      <c r="F229" s="133">
        <v>1</v>
      </c>
      <c r="G229" s="133"/>
      <c r="H229" s="134">
        <v>0</v>
      </c>
      <c r="I229" s="133">
        <v>1</v>
      </c>
      <c r="J229" s="133"/>
      <c r="K229" s="134">
        <v>30</v>
      </c>
      <c r="L229" s="133">
        <v>1</v>
      </c>
      <c r="M229" s="133"/>
      <c r="N229" s="133">
        <f t="shared" si="14"/>
        <v>1</v>
      </c>
      <c r="O229" s="133">
        <f t="shared" si="15"/>
        <v>0</v>
      </c>
      <c r="P229" s="133">
        <f t="shared" si="16"/>
        <v>0</v>
      </c>
      <c r="Q229" s="133">
        <f t="shared" si="17"/>
        <v>30</v>
      </c>
      <c r="R229" s="133"/>
      <c r="S229" s="133">
        <v>0</v>
      </c>
      <c r="T229" s="133">
        <v>0</v>
      </c>
    </row>
    <row r="230" spans="1:20" x14ac:dyDescent="0.25">
      <c r="A230" s="2">
        <v>44302</v>
      </c>
      <c r="B230" s="132">
        <v>1</v>
      </c>
      <c r="C230" s="133">
        <v>1</v>
      </c>
      <c r="D230" s="133"/>
      <c r="E230" s="134">
        <v>0</v>
      </c>
      <c r="F230" s="133">
        <v>1</v>
      </c>
      <c r="G230" s="133"/>
      <c r="H230" s="134">
        <v>0</v>
      </c>
      <c r="I230" s="133">
        <v>1</v>
      </c>
      <c r="J230" s="133"/>
      <c r="K230" s="134">
        <v>31</v>
      </c>
      <c r="L230" s="133">
        <v>1</v>
      </c>
      <c r="M230" s="133"/>
      <c r="N230" s="133">
        <f t="shared" si="14"/>
        <v>1</v>
      </c>
      <c r="O230" s="133">
        <f t="shared" si="15"/>
        <v>0</v>
      </c>
      <c r="P230" s="133">
        <f t="shared" si="16"/>
        <v>0</v>
      </c>
      <c r="Q230" s="133">
        <f t="shared" si="17"/>
        <v>31</v>
      </c>
      <c r="R230" s="133"/>
      <c r="S230" s="133">
        <v>0</v>
      </c>
      <c r="T230" s="133">
        <v>0</v>
      </c>
    </row>
    <row r="231" spans="1:20" x14ac:dyDescent="0.25">
      <c r="A231" s="2">
        <v>44303</v>
      </c>
      <c r="B231" s="132">
        <v>3</v>
      </c>
      <c r="C231" s="133">
        <v>1</v>
      </c>
      <c r="D231" s="133"/>
      <c r="E231" s="134">
        <v>0</v>
      </c>
      <c r="F231" s="133">
        <v>1</v>
      </c>
      <c r="G231" s="133"/>
      <c r="H231" s="134">
        <v>0</v>
      </c>
      <c r="I231" s="133">
        <v>1</v>
      </c>
      <c r="J231" s="133"/>
      <c r="K231" s="134">
        <v>29</v>
      </c>
      <c r="L231" s="133">
        <v>1</v>
      </c>
      <c r="M231" s="133"/>
      <c r="N231" s="133">
        <f t="shared" si="14"/>
        <v>3</v>
      </c>
      <c r="O231" s="133">
        <f t="shared" si="15"/>
        <v>0</v>
      </c>
      <c r="P231" s="133">
        <f t="shared" si="16"/>
        <v>0</v>
      </c>
      <c r="Q231" s="133">
        <f t="shared" si="17"/>
        <v>29</v>
      </c>
      <c r="R231" s="133"/>
      <c r="S231" s="133">
        <v>0</v>
      </c>
      <c r="T231" s="133">
        <v>0</v>
      </c>
    </row>
    <row r="232" spans="1:20" x14ac:dyDescent="0.25">
      <c r="A232" s="2">
        <v>44304</v>
      </c>
      <c r="B232" s="132">
        <v>3</v>
      </c>
      <c r="C232" s="133">
        <v>1</v>
      </c>
      <c r="D232" s="133"/>
      <c r="E232" s="134">
        <v>0</v>
      </c>
      <c r="F232" s="133">
        <v>1</v>
      </c>
      <c r="G232" s="133"/>
      <c r="H232" s="134">
        <v>0</v>
      </c>
      <c r="I232" s="133">
        <v>1</v>
      </c>
      <c r="J232" s="133"/>
      <c r="K232" s="134">
        <v>30</v>
      </c>
      <c r="L232" s="133">
        <v>1</v>
      </c>
      <c r="M232" s="133"/>
      <c r="N232" s="133">
        <f t="shared" si="14"/>
        <v>3</v>
      </c>
      <c r="O232" s="133">
        <f t="shared" si="15"/>
        <v>0</v>
      </c>
      <c r="P232" s="133">
        <f t="shared" si="16"/>
        <v>0</v>
      </c>
      <c r="Q232" s="133">
        <f t="shared" si="17"/>
        <v>30</v>
      </c>
      <c r="R232" s="133"/>
      <c r="S232" s="133">
        <v>0</v>
      </c>
      <c r="T232" s="133">
        <v>0</v>
      </c>
    </row>
    <row r="233" spans="1:20" x14ac:dyDescent="0.25">
      <c r="A233" s="2">
        <v>44305</v>
      </c>
      <c r="B233" s="132">
        <v>1</v>
      </c>
      <c r="C233" s="133">
        <v>1</v>
      </c>
      <c r="D233" s="133"/>
      <c r="E233" s="134">
        <v>0</v>
      </c>
      <c r="F233" s="133">
        <v>1</v>
      </c>
      <c r="G233" s="133"/>
      <c r="H233" s="134">
        <v>0</v>
      </c>
      <c r="I233" s="133">
        <v>1</v>
      </c>
      <c r="J233" s="133"/>
      <c r="K233" s="134">
        <v>29</v>
      </c>
      <c r="L233" s="133">
        <v>1</v>
      </c>
      <c r="M233" s="133"/>
      <c r="N233" s="133">
        <f t="shared" si="14"/>
        <v>1</v>
      </c>
      <c r="O233" s="133">
        <f t="shared" si="15"/>
        <v>0</v>
      </c>
      <c r="P233" s="133">
        <f t="shared" si="16"/>
        <v>0</v>
      </c>
      <c r="Q233" s="133">
        <f t="shared" si="17"/>
        <v>29</v>
      </c>
      <c r="R233" s="133"/>
      <c r="S233" s="133">
        <v>0</v>
      </c>
      <c r="T233" s="133">
        <v>0</v>
      </c>
    </row>
    <row r="234" spans="1:20" x14ac:dyDescent="0.25">
      <c r="A234" s="2">
        <v>44306</v>
      </c>
      <c r="B234" s="132">
        <v>2</v>
      </c>
      <c r="C234" s="133">
        <v>1</v>
      </c>
      <c r="D234" s="133"/>
      <c r="E234" s="134">
        <v>0</v>
      </c>
      <c r="F234" s="133">
        <v>1</v>
      </c>
      <c r="G234" s="133"/>
      <c r="H234" s="134">
        <v>0</v>
      </c>
      <c r="I234" s="133">
        <v>1</v>
      </c>
      <c r="J234" s="133"/>
      <c r="K234" s="134">
        <v>25</v>
      </c>
      <c r="L234" s="133">
        <v>1</v>
      </c>
      <c r="M234" s="133"/>
      <c r="N234" s="133">
        <f t="shared" si="14"/>
        <v>2</v>
      </c>
      <c r="O234" s="133">
        <f t="shared" si="15"/>
        <v>0</v>
      </c>
      <c r="P234" s="133">
        <f t="shared" si="16"/>
        <v>0</v>
      </c>
      <c r="Q234" s="133">
        <f t="shared" si="17"/>
        <v>25</v>
      </c>
      <c r="R234" s="133"/>
      <c r="S234" s="133">
        <v>0</v>
      </c>
      <c r="T234" s="133">
        <v>0</v>
      </c>
    </row>
    <row r="235" spans="1:20" x14ac:dyDescent="0.25">
      <c r="A235" s="2">
        <v>44307</v>
      </c>
      <c r="B235" s="132">
        <v>3</v>
      </c>
      <c r="C235" s="133">
        <v>1</v>
      </c>
      <c r="D235" s="133"/>
      <c r="E235" s="134">
        <v>0</v>
      </c>
      <c r="F235" s="133">
        <v>1</v>
      </c>
      <c r="G235" s="133"/>
      <c r="H235" s="134">
        <v>0</v>
      </c>
      <c r="I235" s="133">
        <v>1</v>
      </c>
      <c r="J235" s="133"/>
      <c r="K235" s="134">
        <v>27</v>
      </c>
      <c r="L235" s="133">
        <v>1</v>
      </c>
      <c r="M235" s="133"/>
      <c r="N235" s="133">
        <f t="shared" si="14"/>
        <v>3</v>
      </c>
      <c r="O235" s="133">
        <f t="shared" si="15"/>
        <v>0</v>
      </c>
      <c r="P235" s="133">
        <f t="shared" si="16"/>
        <v>0</v>
      </c>
      <c r="Q235" s="133">
        <f t="shared" si="17"/>
        <v>27</v>
      </c>
      <c r="R235" s="133"/>
      <c r="S235" s="133">
        <v>0</v>
      </c>
      <c r="T235" s="133">
        <v>0</v>
      </c>
    </row>
    <row r="236" spans="1:20" x14ac:dyDescent="0.25">
      <c r="A236" s="2">
        <v>44308</v>
      </c>
      <c r="B236" s="132">
        <v>1</v>
      </c>
      <c r="C236" s="133">
        <v>1</v>
      </c>
      <c r="D236" s="133"/>
      <c r="E236" s="134">
        <v>0</v>
      </c>
      <c r="F236" s="133">
        <v>1</v>
      </c>
      <c r="G236" s="133"/>
      <c r="H236" s="134">
        <v>0</v>
      </c>
      <c r="I236" s="133">
        <v>1</v>
      </c>
      <c r="J236" s="133"/>
      <c r="K236" s="134">
        <v>26</v>
      </c>
      <c r="L236" s="133">
        <v>1</v>
      </c>
      <c r="M236" s="133"/>
      <c r="N236" s="133">
        <f t="shared" si="14"/>
        <v>1</v>
      </c>
      <c r="O236" s="133">
        <f t="shared" si="15"/>
        <v>0</v>
      </c>
      <c r="P236" s="133">
        <f t="shared" si="16"/>
        <v>0</v>
      </c>
      <c r="Q236" s="133">
        <f t="shared" si="17"/>
        <v>26</v>
      </c>
      <c r="R236" s="133"/>
      <c r="S236" s="133">
        <v>0</v>
      </c>
      <c r="T236" s="133">
        <v>0</v>
      </c>
    </row>
    <row r="237" spans="1:20" x14ac:dyDescent="0.25">
      <c r="A237" s="2">
        <v>44309</v>
      </c>
      <c r="B237" s="132">
        <v>0</v>
      </c>
      <c r="C237" s="133">
        <v>1</v>
      </c>
      <c r="D237" s="133"/>
      <c r="E237" s="134">
        <v>0</v>
      </c>
      <c r="F237" s="133">
        <v>1</v>
      </c>
      <c r="G237" s="133"/>
      <c r="H237" s="134">
        <v>0</v>
      </c>
      <c r="I237" s="133">
        <v>1</v>
      </c>
      <c r="J237" s="133"/>
      <c r="K237" s="134">
        <v>24</v>
      </c>
      <c r="L237" s="133">
        <v>1</v>
      </c>
      <c r="M237" s="133"/>
      <c r="N237" s="133">
        <f t="shared" si="14"/>
        <v>0</v>
      </c>
      <c r="O237" s="133">
        <f t="shared" si="15"/>
        <v>0</v>
      </c>
      <c r="P237" s="133">
        <f t="shared" si="16"/>
        <v>0</v>
      </c>
      <c r="Q237" s="133">
        <f t="shared" si="17"/>
        <v>24</v>
      </c>
      <c r="R237" s="133"/>
      <c r="S237" s="133">
        <v>0</v>
      </c>
      <c r="T237" s="133">
        <v>0</v>
      </c>
    </row>
    <row r="238" spans="1:20" x14ac:dyDescent="0.25">
      <c r="A238" s="2">
        <v>44310</v>
      </c>
      <c r="B238" s="132">
        <v>0</v>
      </c>
      <c r="C238" s="133">
        <v>1</v>
      </c>
      <c r="D238" s="133"/>
      <c r="E238" s="134">
        <v>0</v>
      </c>
      <c r="F238" s="133">
        <v>1</v>
      </c>
      <c r="G238" s="133"/>
      <c r="H238" s="134">
        <v>0</v>
      </c>
      <c r="I238" s="133">
        <v>1</v>
      </c>
      <c r="J238" s="133"/>
      <c r="K238" s="134">
        <v>25</v>
      </c>
      <c r="L238" s="133">
        <v>1</v>
      </c>
      <c r="M238" s="133"/>
      <c r="N238" s="133">
        <f t="shared" si="14"/>
        <v>0</v>
      </c>
      <c r="O238" s="133">
        <f t="shared" si="15"/>
        <v>0</v>
      </c>
      <c r="P238" s="133">
        <f t="shared" si="16"/>
        <v>0</v>
      </c>
      <c r="Q238" s="133">
        <f t="shared" si="17"/>
        <v>25</v>
      </c>
      <c r="R238" s="133"/>
      <c r="S238" s="133">
        <v>0</v>
      </c>
      <c r="T238" s="133">
        <v>0</v>
      </c>
    </row>
    <row r="239" spans="1:20" x14ac:dyDescent="0.25">
      <c r="A239" s="2">
        <v>44311</v>
      </c>
      <c r="B239" s="132">
        <v>3</v>
      </c>
      <c r="C239" s="133">
        <v>1</v>
      </c>
      <c r="D239" s="133"/>
      <c r="E239" s="134">
        <v>0</v>
      </c>
      <c r="F239" s="133">
        <v>1</v>
      </c>
      <c r="G239" s="133"/>
      <c r="H239" s="134">
        <v>0</v>
      </c>
      <c r="I239" s="133">
        <v>1</v>
      </c>
      <c r="J239" s="133"/>
      <c r="K239" s="134">
        <v>21</v>
      </c>
      <c r="L239" s="133">
        <v>1</v>
      </c>
      <c r="M239" s="133"/>
      <c r="N239" s="133">
        <f t="shared" si="14"/>
        <v>3</v>
      </c>
      <c r="O239" s="133">
        <f t="shared" si="15"/>
        <v>0</v>
      </c>
      <c r="P239" s="133">
        <f t="shared" si="16"/>
        <v>0</v>
      </c>
      <c r="Q239" s="133">
        <f t="shared" si="17"/>
        <v>21</v>
      </c>
      <c r="R239" s="133"/>
      <c r="S239" s="133">
        <v>0</v>
      </c>
      <c r="T239" s="133">
        <v>0</v>
      </c>
    </row>
    <row r="240" spans="1:20" x14ac:dyDescent="0.25">
      <c r="A240" s="2">
        <v>44312</v>
      </c>
      <c r="B240" s="132">
        <v>3</v>
      </c>
      <c r="C240" s="133">
        <v>1</v>
      </c>
      <c r="D240" s="133"/>
      <c r="E240" s="134">
        <v>0</v>
      </c>
      <c r="F240" s="133">
        <v>1</v>
      </c>
      <c r="G240" s="133"/>
      <c r="H240" s="134">
        <v>0</v>
      </c>
      <c r="I240" s="133">
        <v>1</v>
      </c>
      <c r="J240" s="133"/>
      <c r="K240" s="134">
        <v>23</v>
      </c>
      <c r="L240" s="133">
        <v>1</v>
      </c>
      <c r="M240" s="133"/>
      <c r="N240" s="133">
        <f t="shared" si="14"/>
        <v>3</v>
      </c>
      <c r="O240" s="133">
        <f t="shared" si="15"/>
        <v>0</v>
      </c>
      <c r="P240" s="133">
        <f t="shared" si="16"/>
        <v>0</v>
      </c>
      <c r="Q240" s="133">
        <f t="shared" si="17"/>
        <v>23</v>
      </c>
      <c r="R240" s="133"/>
      <c r="S240" s="133">
        <v>0</v>
      </c>
      <c r="T240" s="133">
        <v>0</v>
      </c>
    </row>
    <row r="241" spans="1:20" x14ac:dyDescent="0.25">
      <c r="A241" s="2">
        <v>44313</v>
      </c>
      <c r="B241" s="132">
        <v>2</v>
      </c>
      <c r="C241" s="133">
        <v>1</v>
      </c>
      <c r="D241" s="133"/>
      <c r="E241" s="134">
        <v>0</v>
      </c>
      <c r="F241" s="133">
        <v>1</v>
      </c>
      <c r="G241" s="133"/>
      <c r="H241" s="134">
        <v>0</v>
      </c>
      <c r="I241" s="133">
        <v>1</v>
      </c>
      <c r="J241" s="133"/>
      <c r="K241" s="134">
        <v>19</v>
      </c>
      <c r="L241" s="133">
        <v>1</v>
      </c>
      <c r="M241" s="133"/>
      <c r="N241" s="133">
        <f t="shared" si="14"/>
        <v>2</v>
      </c>
      <c r="O241" s="133">
        <f t="shared" si="15"/>
        <v>0</v>
      </c>
      <c r="P241" s="133">
        <f t="shared" si="16"/>
        <v>0</v>
      </c>
      <c r="Q241" s="133">
        <f t="shared" si="17"/>
        <v>19</v>
      </c>
      <c r="R241" s="133"/>
      <c r="S241" s="133">
        <v>0</v>
      </c>
      <c r="T241" s="133">
        <v>0</v>
      </c>
    </row>
    <row r="242" spans="1:20" x14ac:dyDescent="0.25">
      <c r="A242" s="2">
        <v>44314</v>
      </c>
      <c r="B242" s="132">
        <v>0</v>
      </c>
      <c r="C242" s="133">
        <v>1</v>
      </c>
      <c r="D242" s="133"/>
      <c r="E242" s="134">
        <v>0</v>
      </c>
      <c r="F242" s="133">
        <v>1</v>
      </c>
      <c r="G242" s="133"/>
      <c r="H242" s="134">
        <v>0</v>
      </c>
      <c r="I242" s="133">
        <v>1</v>
      </c>
      <c r="J242" s="133"/>
      <c r="K242" s="134">
        <v>18</v>
      </c>
      <c r="L242" s="133">
        <v>1</v>
      </c>
      <c r="M242" s="133"/>
      <c r="N242" s="133">
        <f t="shared" si="14"/>
        <v>0</v>
      </c>
      <c r="O242" s="133">
        <f t="shared" si="15"/>
        <v>0</v>
      </c>
      <c r="P242" s="133">
        <f t="shared" si="16"/>
        <v>0</v>
      </c>
      <c r="Q242" s="133">
        <f t="shared" si="17"/>
        <v>18</v>
      </c>
      <c r="R242" s="133"/>
      <c r="S242" s="133">
        <v>0</v>
      </c>
      <c r="T242" s="133">
        <v>0</v>
      </c>
    </row>
    <row r="243" spans="1:20" x14ac:dyDescent="0.25">
      <c r="A243" s="2">
        <v>44315</v>
      </c>
      <c r="B243" s="132">
        <v>3</v>
      </c>
      <c r="C243" s="133">
        <v>1</v>
      </c>
      <c r="D243" s="133"/>
      <c r="E243" s="134">
        <v>0</v>
      </c>
      <c r="F243" s="133">
        <v>1</v>
      </c>
      <c r="G243" s="133"/>
      <c r="H243" s="134">
        <v>0</v>
      </c>
      <c r="I243" s="133">
        <v>1</v>
      </c>
      <c r="J243" s="133"/>
      <c r="K243" s="134">
        <v>19</v>
      </c>
      <c r="L243" s="133">
        <v>1</v>
      </c>
      <c r="M243" s="133"/>
      <c r="N243" s="133">
        <f t="shared" si="14"/>
        <v>3</v>
      </c>
      <c r="O243" s="133">
        <f t="shared" si="15"/>
        <v>0</v>
      </c>
      <c r="P243" s="133">
        <f t="shared" si="16"/>
        <v>0</v>
      </c>
      <c r="Q243" s="133">
        <f t="shared" si="17"/>
        <v>19</v>
      </c>
      <c r="R243" s="133"/>
      <c r="S243" s="133">
        <v>0</v>
      </c>
      <c r="T243" s="133">
        <v>0</v>
      </c>
    </row>
    <row r="244" spans="1:20" x14ac:dyDescent="0.25">
      <c r="A244" s="2">
        <v>44316</v>
      </c>
      <c r="B244" s="132">
        <v>3</v>
      </c>
      <c r="C244" s="133">
        <v>1</v>
      </c>
      <c r="D244" s="133"/>
      <c r="E244" s="134">
        <v>0</v>
      </c>
      <c r="F244" s="133">
        <v>1</v>
      </c>
      <c r="G244" s="133"/>
      <c r="H244" s="134">
        <v>0</v>
      </c>
      <c r="I244" s="133">
        <v>1</v>
      </c>
      <c r="J244" s="133"/>
      <c r="K244" s="134">
        <v>19</v>
      </c>
      <c r="L244" s="133">
        <v>1</v>
      </c>
      <c r="M244" s="133"/>
      <c r="N244" s="133">
        <f t="shared" si="14"/>
        <v>3</v>
      </c>
      <c r="O244" s="133">
        <f t="shared" si="15"/>
        <v>0</v>
      </c>
      <c r="P244" s="133">
        <f t="shared" si="16"/>
        <v>0</v>
      </c>
      <c r="Q244" s="133">
        <f t="shared" si="17"/>
        <v>19</v>
      </c>
      <c r="R244" s="133"/>
      <c r="S244" s="133">
        <v>0</v>
      </c>
      <c r="T244" s="133">
        <v>0</v>
      </c>
    </row>
    <row r="245" spans="1:20" x14ac:dyDescent="0.25">
      <c r="A245" s="2">
        <v>44317</v>
      </c>
      <c r="B245" s="132">
        <v>3</v>
      </c>
      <c r="C245" s="133">
        <v>1</v>
      </c>
      <c r="D245" s="133"/>
      <c r="E245" s="134">
        <v>0</v>
      </c>
      <c r="F245" s="133">
        <v>1</v>
      </c>
      <c r="G245" s="133"/>
      <c r="H245" s="134">
        <v>0</v>
      </c>
      <c r="I245" s="133">
        <v>1</v>
      </c>
      <c r="J245" s="133"/>
      <c r="K245" s="134">
        <v>16</v>
      </c>
      <c r="L245" s="133">
        <v>1</v>
      </c>
      <c r="M245" s="133"/>
      <c r="N245" s="133">
        <f t="shared" si="14"/>
        <v>3</v>
      </c>
      <c r="O245" s="133">
        <f t="shared" si="15"/>
        <v>0</v>
      </c>
      <c r="P245" s="133">
        <f t="shared" si="16"/>
        <v>0</v>
      </c>
      <c r="Q245" s="133">
        <f t="shared" si="17"/>
        <v>16</v>
      </c>
      <c r="R245" s="133"/>
      <c r="S245" s="133">
        <v>0</v>
      </c>
      <c r="T245" s="133">
        <v>0</v>
      </c>
    </row>
    <row r="246" spans="1:20" x14ac:dyDescent="0.25">
      <c r="A246" s="2">
        <v>44318</v>
      </c>
      <c r="B246" s="132">
        <v>1</v>
      </c>
      <c r="C246" s="133">
        <v>1</v>
      </c>
      <c r="D246" s="133"/>
      <c r="E246" s="134">
        <v>0</v>
      </c>
      <c r="F246" s="133">
        <v>1</v>
      </c>
      <c r="G246" s="133"/>
      <c r="H246" s="134">
        <v>0</v>
      </c>
      <c r="I246" s="133">
        <v>1</v>
      </c>
      <c r="J246" s="133"/>
      <c r="K246" s="134">
        <v>17</v>
      </c>
      <c r="L246" s="133">
        <v>1</v>
      </c>
      <c r="M246" s="133"/>
      <c r="N246" s="133">
        <f t="shared" si="14"/>
        <v>1</v>
      </c>
      <c r="O246" s="133">
        <f t="shared" si="15"/>
        <v>0</v>
      </c>
      <c r="P246" s="133">
        <f t="shared" si="16"/>
        <v>0</v>
      </c>
      <c r="Q246" s="133">
        <f t="shared" si="17"/>
        <v>17</v>
      </c>
      <c r="R246" s="133"/>
      <c r="S246" s="133">
        <v>0</v>
      </c>
      <c r="T246" s="133">
        <v>0</v>
      </c>
    </row>
    <row r="247" spans="1:20" x14ac:dyDescent="0.25">
      <c r="A247" s="2">
        <v>44319</v>
      </c>
      <c r="B247" s="132">
        <v>1</v>
      </c>
      <c r="C247" s="133">
        <v>1</v>
      </c>
      <c r="D247" s="133"/>
      <c r="E247" s="134">
        <v>0</v>
      </c>
      <c r="F247" s="133">
        <v>1</v>
      </c>
      <c r="G247" s="133"/>
      <c r="H247" s="134">
        <v>0</v>
      </c>
      <c r="I247" s="133">
        <v>1</v>
      </c>
      <c r="J247" s="133"/>
      <c r="K247" s="134">
        <v>16</v>
      </c>
      <c r="L247" s="133">
        <v>1</v>
      </c>
      <c r="M247" s="133"/>
      <c r="N247" s="133">
        <f t="shared" si="14"/>
        <v>1</v>
      </c>
      <c r="O247" s="133">
        <f t="shared" si="15"/>
        <v>0</v>
      </c>
      <c r="P247" s="133">
        <f t="shared" si="16"/>
        <v>0</v>
      </c>
      <c r="Q247" s="133">
        <f t="shared" si="17"/>
        <v>16</v>
      </c>
      <c r="R247" s="133"/>
      <c r="S247" s="133">
        <v>0</v>
      </c>
      <c r="T247" s="133">
        <v>0</v>
      </c>
    </row>
    <row r="248" spans="1:20" x14ac:dyDescent="0.25">
      <c r="A248" s="2">
        <v>44320</v>
      </c>
      <c r="B248" s="132">
        <v>1</v>
      </c>
      <c r="C248" s="133">
        <v>1</v>
      </c>
      <c r="D248" s="133"/>
      <c r="E248" s="134">
        <v>0</v>
      </c>
      <c r="F248" s="133">
        <v>1</v>
      </c>
      <c r="G248" s="133"/>
      <c r="H248" s="134">
        <v>0</v>
      </c>
      <c r="I248" s="133">
        <v>1</v>
      </c>
      <c r="J248" s="133"/>
      <c r="K248" s="134">
        <v>12</v>
      </c>
      <c r="L248" s="133">
        <v>1</v>
      </c>
      <c r="M248" s="133"/>
      <c r="N248" s="133">
        <f t="shared" si="14"/>
        <v>1</v>
      </c>
      <c r="O248" s="133">
        <f t="shared" si="15"/>
        <v>0</v>
      </c>
      <c r="P248" s="133">
        <f t="shared" si="16"/>
        <v>0</v>
      </c>
      <c r="Q248" s="133">
        <f t="shared" si="17"/>
        <v>12</v>
      </c>
      <c r="R248" s="133"/>
      <c r="S248" s="133">
        <v>0</v>
      </c>
      <c r="T248" s="133">
        <v>0</v>
      </c>
    </row>
    <row r="249" spans="1:20" x14ac:dyDescent="0.25">
      <c r="A249" s="2">
        <v>44321</v>
      </c>
      <c r="B249" s="132">
        <v>1</v>
      </c>
      <c r="C249" s="133">
        <v>1</v>
      </c>
      <c r="D249" s="133"/>
      <c r="E249" s="134">
        <v>0</v>
      </c>
      <c r="F249" s="133">
        <v>1</v>
      </c>
      <c r="G249" s="133"/>
      <c r="H249" s="134">
        <v>0</v>
      </c>
      <c r="I249" s="133">
        <v>1</v>
      </c>
      <c r="J249" s="133"/>
      <c r="K249" s="134">
        <v>11</v>
      </c>
      <c r="L249" s="133">
        <v>1</v>
      </c>
      <c r="M249" s="133"/>
      <c r="N249" s="133">
        <f t="shared" si="14"/>
        <v>1</v>
      </c>
      <c r="O249" s="133">
        <f t="shared" si="15"/>
        <v>0</v>
      </c>
      <c r="P249" s="133">
        <f t="shared" si="16"/>
        <v>0</v>
      </c>
      <c r="Q249" s="133">
        <f t="shared" si="17"/>
        <v>11</v>
      </c>
      <c r="R249" s="133"/>
      <c r="S249" s="133">
        <v>0</v>
      </c>
      <c r="T249" s="133">
        <v>0</v>
      </c>
    </row>
    <row r="250" spans="1:20" x14ac:dyDescent="0.25">
      <c r="A250" s="2">
        <v>44322</v>
      </c>
      <c r="B250" s="132">
        <v>0</v>
      </c>
      <c r="C250" s="133">
        <v>1</v>
      </c>
      <c r="D250" s="133"/>
      <c r="E250" s="134">
        <v>0</v>
      </c>
      <c r="F250" s="133">
        <v>1</v>
      </c>
      <c r="G250" s="133"/>
      <c r="H250" s="134">
        <v>0</v>
      </c>
      <c r="I250" s="133">
        <v>1</v>
      </c>
      <c r="J250" s="133"/>
      <c r="K250" s="134">
        <v>13</v>
      </c>
      <c r="L250" s="133">
        <v>1</v>
      </c>
      <c r="M250" s="133"/>
      <c r="N250" s="133">
        <f t="shared" si="14"/>
        <v>0</v>
      </c>
      <c r="O250" s="133">
        <f t="shared" si="15"/>
        <v>0</v>
      </c>
      <c r="P250" s="133">
        <f t="shared" si="16"/>
        <v>0</v>
      </c>
      <c r="Q250" s="133">
        <f t="shared" si="17"/>
        <v>13</v>
      </c>
      <c r="R250" s="133"/>
      <c r="S250" s="133">
        <v>0</v>
      </c>
      <c r="T250" s="133">
        <v>0</v>
      </c>
    </row>
    <row r="251" spans="1:20" x14ac:dyDescent="0.25">
      <c r="A251" s="2">
        <v>44323</v>
      </c>
      <c r="B251" s="132">
        <v>3</v>
      </c>
      <c r="C251" s="133">
        <v>1</v>
      </c>
      <c r="D251" s="133"/>
      <c r="E251" s="134">
        <v>0</v>
      </c>
      <c r="F251" s="133">
        <v>1</v>
      </c>
      <c r="G251" s="133"/>
      <c r="H251" s="134">
        <v>0</v>
      </c>
      <c r="I251" s="133">
        <v>1</v>
      </c>
      <c r="J251" s="133"/>
      <c r="K251" s="134">
        <v>12</v>
      </c>
      <c r="L251" s="133">
        <v>1</v>
      </c>
      <c r="M251" s="133"/>
      <c r="N251" s="133">
        <f t="shared" si="14"/>
        <v>3</v>
      </c>
      <c r="O251" s="133">
        <f t="shared" si="15"/>
        <v>0</v>
      </c>
      <c r="P251" s="133">
        <f t="shared" si="16"/>
        <v>0</v>
      </c>
      <c r="Q251" s="133">
        <f t="shared" si="17"/>
        <v>12</v>
      </c>
      <c r="R251" s="133"/>
      <c r="S251" s="133">
        <v>0</v>
      </c>
      <c r="T251" s="133">
        <v>0</v>
      </c>
    </row>
    <row r="252" spans="1:20" x14ac:dyDescent="0.25">
      <c r="A252" s="2">
        <v>44324</v>
      </c>
      <c r="B252" s="132">
        <v>3</v>
      </c>
      <c r="C252" s="133">
        <v>1</v>
      </c>
      <c r="D252" s="133"/>
      <c r="E252" s="134">
        <v>0</v>
      </c>
      <c r="F252" s="133">
        <v>1</v>
      </c>
      <c r="G252" s="133"/>
      <c r="H252" s="134">
        <v>0</v>
      </c>
      <c r="I252" s="133">
        <v>1</v>
      </c>
      <c r="J252" s="133"/>
      <c r="K252" s="134">
        <v>9</v>
      </c>
      <c r="L252" s="133">
        <v>1</v>
      </c>
      <c r="M252" s="133"/>
      <c r="N252" s="133">
        <f t="shared" si="14"/>
        <v>3</v>
      </c>
      <c r="O252" s="133">
        <f t="shared" si="15"/>
        <v>0</v>
      </c>
      <c r="P252" s="133">
        <f t="shared" si="16"/>
        <v>0</v>
      </c>
      <c r="Q252" s="133">
        <f t="shared" si="17"/>
        <v>9</v>
      </c>
      <c r="R252" s="133"/>
      <c r="S252" s="133">
        <v>0</v>
      </c>
      <c r="T252" s="133">
        <v>0</v>
      </c>
    </row>
    <row r="253" spans="1:20" x14ac:dyDescent="0.25">
      <c r="A253" s="2">
        <v>44325</v>
      </c>
      <c r="B253" s="132">
        <v>0</v>
      </c>
      <c r="C253" s="133">
        <v>1</v>
      </c>
      <c r="D253" s="133"/>
      <c r="E253" s="134">
        <v>0</v>
      </c>
      <c r="F253" s="133">
        <v>1</v>
      </c>
      <c r="G253" s="133"/>
      <c r="H253" s="134">
        <v>0</v>
      </c>
      <c r="I253" s="133">
        <v>1</v>
      </c>
      <c r="J253" s="133"/>
      <c r="K253" s="134">
        <v>11</v>
      </c>
      <c r="L253" s="133">
        <v>1</v>
      </c>
      <c r="M253" s="133"/>
      <c r="N253" s="133">
        <f t="shared" si="14"/>
        <v>0</v>
      </c>
      <c r="O253" s="133">
        <f t="shared" si="15"/>
        <v>0</v>
      </c>
      <c r="P253" s="133">
        <f t="shared" si="16"/>
        <v>0</v>
      </c>
      <c r="Q253" s="133">
        <f t="shared" si="17"/>
        <v>11</v>
      </c>
      <c r="R253" s="133"/>
      <c r="S253" s="133">
        <v>0</v>
      </c>
      <c r="T253" s="133">
        <v>0</v>
      </c>
    </row>
    <row r="254" spans="1:20" x14ac:dyDescent="0.25">
      <c r="A254" s="2">
        <v>44326</v>
      </c>
      <c r="B254" s="132">
        <v>0</v>
      </c>
      <c r="C254" s="133">
        <v>1</v>
      </c>
      <c r="D254" s="133"/>
      <c r="E254" s="134">
        <v>0</v>
      </c>
      <c r="F254" s="133">
        <v>1</v>
      </c>
      <c r="G254" s="133"/>
      <c r="H254" s="134">
        <v>0</v>
      </c>
      <c r="I254" s="133">
        <v>1</v>
      </c>
      <c r="J254" s="133"/>
      <c r="K254" s="134">
        <v>10</v>
      </c>
      <c r="L254" s="133">
        <v>1</v>
      </c>
      <c r="M254" s="133"/>
      <c r="N254" s="133">
        <f t="shared" si="14"/>
        <v>0</v>
      </c>
      <c r="O254" s="133">
        <f t="shared" si="15"/>
        <v>0</v>
      </c>
      <c r="P254" s="133">
        <f t="shared" si="16"/>
        <v>0</v>
      </c>
      <c r="Q254" s="133">
        <f t="shared" si="17"/>
        <v>10</v>
      </c>
      <c r="R254" s="133"/>
      <c r="S254" s="133">
        <v>0</v>
      </c>
      <c r="T254" s="133">
        <v>0</v>
      </c>
    </row>
    <row r="255" spans="1:20" x14ac:dyDescent="0.25">
      <c r="A255" s="2">
        <v>44327</v>
      </c>
      <c r="B255" s="132">
        <v>2</v>
      </c>
      <c r="C255" s="133">
        <v>1</v>
      </c>
      <c r="D255" s="133"/>
      <c r="E255" s="134">
        <v>0</v>
      </c>
      <c r="F255" s="133">
        <v>1</v>
      </c>
      <c r="G255" s="133"/>
      <c r="H255" s="134">
        <v>0</v>
      </c>
      <c r="I255" s="133">
        <v>1</v>
      </c>
      <c r="J255" s="133"/>
      <c r="K255" s="134">
        <v>8</v>
      </c>
      <c r="L255" s="133">
        <v>1</v>
      </c>
      <c r="M255" s="133"/>
      <c r="N255" s="133">
        <f t="shared" si="14"/>
        <v>2</v>
      </c>
      <c r="O255" s="133">
        <f t="shared" si="15"/>
        <v>0</v>
      </c>
      <c r="P255" s="133">
        <f t="shared" si="16"/>
        <v>0</v>
      </c>
      <c r="Q255" s="133">
        <f t="shared" si="17"/>
        <v>8</v>
      </c>
      <c r="R255" s="133"/>
      <c r="S255" s="133">
        <v>0</v>
      </c>
      <c r="T255" s="133">
        <v>0</v>
      </c>
    </row>
    <row r="256" spans="1:20" x14ac:dyDescent="0.25">
      <c r="A256" s="2">
        <v>44328</v>
      </c>
      <c r="B256" s="132">
        <v>3</v>
      </c>
      <c r="C256" s="133">
        <v>1</v>
      </c>
      <c r="D256" s="133"/>
      <c r="E256" s="134">
        <v>0</v>
      </c>
      <c r="F256" s="133">
        <v>1</v>
      </c>
      <c r="G256" s="133"/>
      <c r="H256" s="134">
        <v>0</v>
      </c>
      <c r="I256" s="133">
        <v>1</v>
      </c>
      <c r="J256" s="133"/>
      <c r="K256" s="134">
        <v>9</v>
      </c>
      <c r="L256" s="133">
        <v>1</v>
      </c>
      <c r="M256" s="133"/>
      <c r="N256" s="133">
        <f t="shared" si="14"/>
        <v>3</v>
      </c>
      <c r="O256" s="133">
        <f t="shared" si="15"/>
        <v>0</v>
      </c>
      <c r="P256" s="133">
        <f t="shared" si="16"/>
        <v>0</v>
      </c>
      <c r="Q256" s="133">
        <f t="shared" si="17"/>
        <v>9</v>
      </c>
      <c r="R256" s="133"/>
      <c r="S256" s="133">
        <v>0</v>
      </c>
      <c r="T256" s="133">
        <v>0</v>
      </c>
    </row>
    <row r="257" spans="1:20" x14ac:dyDescent="0.25">
      <c r="A257" s="2">
        <v>44329</v>
      </c>
      <c r="B257" s="132">
        <v>1</v>
      </c>
      <c r="C257" s="133">
        <v>1</v>
      </c>
      <c r="D257" s="133"/>
      <c r="E257" s="134">
        <v>0</v>
      </c>
      <c r="F257" s="133">
        <v>1</v>
      </c>
      <c r="G257" s="133"/>
      <c r="H257" s="134">
        <v>0</v>
      </c>
      <c r="I257" s="133">
        <v>1</v>
      </c>
      <c r="J257" s="133"/>
      <c r="K257" s="134">
        <v>8</v>
      </c>
      <c r="L257" s="133">
        <v>1</v>
      </c>
      <c r="M257" s="133"/>
      <c r="N257" s="133">
        <f t="shared" si="14"/>
        <v>1</v>
      </c>
      <c r="O257" s="133">
        <f t="shared" si="15"/>
        <v>0</v>
      </c>
      <c r="P257" s="133">
        <f t="shared" si="16"/>
        <v>0</v>
      </c>
      <c r="Q257" s="133">
        <f t="shared" si="17"/>
        <v>8</v>
      </c>
      <c r="R257" s="133"/>
      <c r="S257" s="133">
        <v>0</v>
      </c>
      <c r="T257" s="133">
        <v>0</v>
      </c>
    </row>
    <row r="258" spans="1:20" x14ac:dyDescent="0.25">
      <c r="A258" s="2">
        <v>44330</v>
      </c>
      <c r="B258" s="132">
        <v>3</v>
      </c>
      <c r="C258" s="133">
        <v>1</v>
      </c>
      <c r="D258" s="133"/>
      <c r="E258" s="134">
        <v>0</v>
      </c>
      <c r="F258" s="133">
        <v>1</v>
      </c>
      <c r="G258" s="133"/>
      <c r="H258" s="134">
        <v>0</v>
      </c>
      <c r="I258" s="133">
        <v>1</v>
      </c>
      <c r="J258" s="133"/>
      <c r="K258" s="134">
        <v>6</v>
      </c>
      <c r="L258" s="133">
        <v>1</v>
      </c>
      <c r="M258" s="133"/>
      <c r="N258" s="133">
        <f t="shared" si="14"/>
        <v>3</v>
      </c>
      <c r="O258" s="133">
        <f t="shared" si="15"/>
        <v>0</v>
      </c>
      <c r="P258" s="133">
        <f t="shared" si="16"/>
        <v>0</v>
      </c>
      <c r="Q258" s="133">
        <f t="shared" si="17"/>
        <v>6</v>
      </c>
      <c r="R258" s="133"/>
      <c r="S258" s="133">
        <v>0</v>
      </c>
      <c r="T258" s="133">
        <v>0</v>
      </c>
    </row>
    <row r="259" spans="1:20" x14ac:dyDescent="0.25">
      <c r="A259" s="2">
        <v>44331</v>
      </c>
      <c r="B259" s="132">
        <v>3</v>
      </c>
      <c r="C259" s="133">
        <v>1</v>
      </c>
      <c r="D259" s="133"/>
      <c r="E259" s="134">
        <v>0</v>
      </c>
      <c r="F259" s="133">
        <v>1</v>
      </c>
      <c r="G259" s="133"/>
      <c r="H259" s="134">
        <v>0</v>
      </c>
      <c r="I259" s="133">
        <v>1</v>
      </c>
      <c r="J259" s="133"/>
      <c r="K259" s="134">
        <v>5</v>
      </c>
      <c r="L259" s="133">
        <v>1</v>
      </c>
      <c r="M259" s="133"/>
      <c r="N259" s="133">
        <f t="shared" ref="N259:N299" si="18">B259</f>
        <v>3</v>
      </c>
      <c r="O259" s="133">
        <f t="shared" ref="O259:O299" si="19">E259</f>
        <v>0</v>
      </c>
      <c r="P259" s="133">
        <f t="shared" ref="P259:P299" si="20">H259</f>
        <v>0</v>
      </c>
      <c r="Q259" s="133">
        <f t="shared" ref="Q259:Q299" si="21">K259</f>
        <v>5</v>
      </c>
      <c r="R259" s="133"/>
      <c r="S259" s="133">
        <v>0</v>
      </c>
      <c r="T259" s="133">
        <v>0</v>
      </c>
    </row>
    <row r="260" spans="1:20" x14ac:dyDescent="0.25">
      <c r="A260" s="2">
        <v>44332</v>
      </c>
      <c r="B260" s="132">
        <v>3</v>
      </c>
      <c r="C260" s="133">
        <v>1</v>
      </c>
      <c r="D260" s="133"/>
      <c r="E260" s="134">
        <v>0</v>
      </c>
      <c r="F260" s="133">
        <v>1</v>
      </c>
      <c r="G260" s="133"/>
      <c r="H260" s="134">
        <v>0</v>
      </c>
      <c r="I260" s="133">
        <v>1</v>
      </c>
      <c r="J260" s="133"/>
      <c r="K260" s="134">
        <v>4</v>
      </c>
      <c r="L260" s="133">
        <v>1</v>
      </c>
      <c r="M260" s="133"/>
      <c r="N260" s="133">
        <f t="shared" si="18"/>
        <v>3</v>
      </c>
      <c r="O260" s="133">
        <f t="shared" si="19"/>
        <v>0</v>
      </c>
      <c r="P260" s="133">
        <f t="shared" si="20"/>
        <v>0</v>
      </c>
      <c r="Q260" s="133">
        <f t="shared" si="21"/>
        <v>4</v>
      </c>
      <c r="R260" s="133"/>
      <c r="S260" s="133">
        <v>0</v>
      </c>
      <c r="T260" s="133">
        <v>0</v>
      </c>
    </row>
    <row r="261" spans="1:20" x14ac:dyDescent="0.25">
      <c r="A261" s="2">
        <v>44333</v>
      </c>
      <c r="B261" s="132">
        <v>2</v>
      </c>
      <c r="C261" s="133">
        <v>1</v>
      </c>
      <c r="D261" s="133"/>
      <c r="E261" s="134">
        <v>0</v>
      </c>
      <c r="F261" s="133">
        <v>1</v>
      </c>
      <c r="G261" s="133"/>
      <c r="H261" s="134">
        <v>0</v>
      </c>
      <c r="I261" s="133">
        <v>1</v>
      </c>
      <c r="J261" s="133"/>
      <c r="K261" s="134">
        <v>7</v>
      </c>
      <c r="L261" s="133">
        <v>1</v>
      </c>
      <c r="M261" s="133"/>
      <c r="N261" s="133">
        <f t="shared" si="18"/>
        <v>2</v>
      </c>
      <c r="O261" s="133">
        <f t="shared" si="19"/>
        <v>0</v>
      </c>
      <c r="P261" s="133">
        <f t="shared" si="20"/>
        <v>0</v>
      </c>
      <c r="Q261" s="133">
        <f t="shared" si="21"/>
        <v>7</v>
      </c>
      <c r="R261" s="133"/>
      <c r="S261" s="133">
        <v>0</v>
      </c>
      <c r="T261" s="133">
        <v>0</v>
      </c>
    </row>
    <row r="262" spans="1:20" x14ac:dyDescent="0.25">
      <c r="A262" s="2">
        <v>44334</v>
      </c>
      <c r="B262" s="132">
        <v>1</v>
      </c>
      <c r="C262" s="133">
        <v>1</v>
      </c>
      <c r="D262" s="133"/>
      <c r="E262" s="134">
        <v>0</v>
      </c>
      <c r="F262" s="133">
        <v>1</v>
      </c>
      <c r="G262" s="133"/>
      <c r="H262" s="134">
        <v>0</v>
      </c>
      <c r="I262" s="133">
        <v>1</v>
      </c>
      <c r="J262" s="133"/>
      <c r="K262" s="134">
        <v>4</v>
      </c>
      <c r="L262" s="133">
        <v>1</v>
      </c>
      <c r="M262" s="133"/>
      <c r="N262" s="133">
        <f t="shared" si="18"/>
        <v>1</v>
      </c>
      <c r="O262" s="133">
        <f t="shared" si="19"/>
        <v>0</v>
      </c>
      <c r="P262" s="133">
        <f t="shared" si="20"/>
        <v>0</v>
      </c>
      <c r="Q262" s="133">
        <f t="shared" si="21"/>
        <v>4</v>
      </c>
      <c r="R262" s="133"/>
      <c r="S262" s="133">
        <v>0</v>
      </c>
      <c r="T262" s="133">
        <v>0</v>
      </c>
    </row>
    <row r="263" spans="1:20" x14ac:dyDescent="0.25">
      <c r="A263" s="2">
        <v>44335</v>
      </c>
      <c r="B263" s="132">
        <v>1</v>
      </c>
      <c r="C263" s="133">
        <v>1</v>
      </c>
      <c r="D263" s="133"/>
      <c r="E263" s="134">
        <v>0</v>
      </c>
      <c r="F263" s="133">
        <v>1</v>
      </c>
      <c r="G263" s="133"/>
      <c r="H263" s="134">
        <v>0</v>
      </c>
      <c r="I263" s="133">
        <v>1</v>
      </c>
      <c r="J263" s="133"/>
      <c r="K263" s="134">
        <v>6</v>
      </c>
      <c r="L263" s="133">
        <v>1</v>
      </c>
      <c r="M263" s="133"/>
      <c r="N263" s="133">
        <f t="shared" si="18"/>
        <v>1</v>
      </c>
      <c r="O263" s="133">
        <f t="shared" si="19"/>
        <v>0</v>
      </c>
      <c r="P263" s="133">
        <f t="shared" si="20"/>
        <v>0</v>
      </c>
      <c r="Q263" s="133">
        <f t="shared" si="21"/>
        <v>6</v>
      </c>
      <c r="R263" s="133"/>
      <c r="S263" s="133">
        <v>0</v>
      </c>
      <c r="T263" s="133">
        <v>0</v>
      </c>
    </row>
    <row r="264" spans="1:20" x14ac:dyDescent="0.25">
      <c r="A264" s="2">
        <v>44336</v>
      </c>
      <c r="B264" s="132">
        <v>0</v>
      </c>
      <c r="C264" s="133">
        <v>1</v>
      </c>
      <c r="D264" s="133"/>
      <c r="E264" s="134">
        <v>0</v>
      </c>
      <c r="F264" s="133">
        <v>1</v>
      </c>
      <c r="G264" s="133"/>
      <c r="H264" s="134">
        <v>0</v>
      </c>
      <c r="I264" s="133">
        <v>1</v>
      </c>
      <c r="J264" s="133"/>
      <c r="K264" s="134">
        <v>4</v>
      </c>
      <c r="L264" s="133">
        <v>1</v>
      </c>
      <c r="M264" s="133"/>
      <c r="N264" s="133">
        <f t="shared" si="18"/>
        <v>0</v>
      </c>
      <c r="O264" s="133">
        <f t="shared" si="19"/>
        <v>0</v>
      </c>
      <c r="P264" s="133">
        <f t="shared" si="20"/>
        <v>0</v>
      </c>
      <c r="Q264" s="133">
        <f t="shared" si="21"/>
        <v>4</v>
      </c>
      <c r="R264" s="133"/>
      <c r="S264" s="133">
        <v>0</v>
      </c>
      <c r="T264" s="133">
        <v>0</v>
      </c>
    </row>
    <row r="265" spans="1:20" x14ac:dyDescent="0.25">
      <c r="A265" s="2">
        <v>44337</v>
      </c>
      <c r="B265" s="132">
        <v>1</v>
      </c>
      <c r="C265" s="133">
        <v>1</v>
      </c>
      <c r="D265" s="133"/>
      <c r="E265" s="134">
        <v>0</v>
      </c>
      <c r="F265" s="133">
        <v>1</v>
      </c>
      <c r="G265" s="133"/>
      <c r="H265" s="134">
        <v>0</v>
      </c>
      <c r="I265" s="133">
        <v>1</v>
      </c>
      <c r="J265" s="133"/>
      <c r="K265" s="134">
        <v>2</v>
      </c>
      <c r="L265" s="133">
        <v>1</v>
      </c>
      <c r="M265" s="133"/>
      <c r="N265" s="133">
        <f t="shared" si="18"/>
        <v>1</v>
      </c>
      <c r="O265" s="133">
        <f t="shared" si="19"/>
        <v>0</v>
      </c>
      <c r="P265" s="133">
        <f t="shared" si="20"/>
        <v>0</v>
      </c>
      <c r="Q265" s="133">
        <f t="shared" si="21"/>
        <v>2</v>
      </c>
      <c r="R265" s="133"/>
      <c r="S265" s="133">
        <v>0</v>
      </c>
      <c r="T265" s="133">
        <v>0</v>
      </c>
    </row>
    <row r="266" spans="1:20" x14ac:dyDescent="0.25">
      <c r="A266" s="2">
        <v>44338</v>
      </c>
      <c r="B266" s="132">
        <v>0</v>
      </c>
      <c r="C266" s="133">
        <v>1</v>
      </c>
      <c r="D266" s="133"/>
      <c r="E266" s="134">
        <v>0</v>
      </c>
      <c r="F266" s="133">
        <v>1</v>
      </c>
      <c r="G266" s="133"/>
      <c r="H266" s="134">
        <v>0</v>
      </c>
      <c r="I266" s="133">
        <v>1</v>
      </c>
      <c r="J266" s="133"/>
      <c r="K266" s="134">
        <v>4</v>
      </c>
      <c r="L266" s="133">
        <v>1</v>
      </c>
      <c r="M266" s="133"/>
      <c r="N266" s="133">
        <f t="shared" si="18"/>
        <v>0</v>
      </c>
      <c r="O266" s="133">
        <f t="shared" si="19"/>
        <v>0</v>
      </c>
      <c r="P266" s="133">
        <f t="shared" si="20"/>
        <v>0</v>
      </c>
      <c r="Q266" s="133">
        <f t="shared" si="21"/>
        <v>4</v>
      </c>
      <c r="R266" s="133"/>
      <c r="S266" s="133">
        <v>0</v>
      </c>
      <c r="T266" s="133">
        <v>0</v>
      </c>
    </row>
    <row r="267" spans="1:20" x14ac:dyDescent="0.25">
      <c r="A267" s="2">
        <v>44339</v>
      </c>
      <c r="B267" s="132">
        <v>1</v>
      </c>
      <c r="C267" s="133">
        <v>1</v>
      </c>
      <c r="D267" s="133"/>
      <c r="E267" s="134">
        <v>0</v>
      </c>
      <c r="F267" s="133">
        <v>1</v>
      </c>
      <c r="G267" s="133"/>
      <c r="H267" s="134">
        <v>0</v>
      </c>
      <c r="I267" s="133">
        <v>1</v>
      </c>
      <c r="J267" s="133"/>
      <c r="K267" s="134">
        <v>4</v>
      </c>
      <c r="L267" s="133">
        <v>1</v>
      </c>
      <c r="M267" s="133"/>
      <c r="N267" s="133">
        <f t="shared" si="18"/>
        <v>1</v>
      </c>
      <c r="O267" s="133">
        <f t="shared" si="19"/>
        <v>0</v>
      </c>
      <c r="P267" s="133">
        <f t="shared" si="20"/>
        <v>0</v>
      </c>
      <c r="Q267" s="133">
        <f t="shared" si="21"/>
        <v>4</v>
      </c>
      <c r="R267" s="133"/>
      <c r="S267" s="133">
        <v>0</v>
      </c>
      <c r="T267" s="133">
        <v>0</v>
      </c>
    </row>
    <row r="268" spans="1:20" x14ac:dyDescent="0.25">
      <c r="A268" s="2">
        <v>44340</v>
      </c>
      <c r="B268" s="132">
        <v>2</v>
      </c>
      <c r="C268" s="133">
        <v>1</v>
      </c>
      <c r="D268" s="133"/>
      <c r="E268" s="134">
        <v>0</v>
      </c>
      <c r="F268" s="133">
        <v>1</v>
      </c>
      <c r="G268" s="133"/>
      <c r="H268" s="134">
        <v>0</v>
      </c>
      <c r="I268" s="133">
        <v>1</v>
      </c>
      <c r="J268" s="133"/>
      <c r="K268" s="134">
        <v>3</v>
      </c>
      <c r="L268" s="133">
        <v>1</v>
      </c>
      <c r="M268" s="133"/>
      <c r="N268" s="133">
        <f t="shared" si="18"/>
        <v>2</v>
      </c>
      <c r="O268" s="133">
        <f t="shared" si="19"/>
        <v>0</v>
      </c>
      <c r="P268" s="133">
        <f t="shared" si="20"/>
        <v>0</v>
      </c>
      <c r="Q268" s="133">
        <f t="shared" si="21"/>
        <v>3</v>
      </c>
      <c r="R268" s="133"/>
      <c r="S268" s="133">
        <v>0</v>
      </c>
      <c r="T268" s="133">
        <v>0</v>
      </c>
    </row>
    <row r="269" spans="1:20" x14ac:dyDescent="0.25">
      <c r="A269" s="2">
        <v>44341</v>
      </c>
      <c r="B269" s="132">
        <v>3</v>
      </c>
      <c r="C269" s="133">
        <v>1</v>
      </c>
      <c r="D269" s="133"/>
      <c r="E269" s="134">
        <v>0</v>
      </c>
      <c r="F269" s="133">
        <v>1</v>
      </c>
      <c r="G269" s="133"/>
      <c r="H269" s="134">
        <v>0</v>
      </c>
      <c r="I269" s="133">
        <v>1</v>
      </c>
      <c r="J269" s="133"/>
      <c r="K269" s="132">
        <v>1</v>
      </c>
      <c r="L269" s="133">
        <v>1</v>
      </c>
      <c r="M269" s="133"/>
      <c r="N269" s="133">
        <f t="shared" si="18"/>
        <v>3</v>
      </c>
      <c r="O269" s="133">
        <f t="shared" si="19"/>
        <v>0</v>
      </c>
      <c r="P269" s="133">
        <f t="shared" si="20"/>
        <v>0</v>
      </c>
      <c r="Q269" s="133">
        <f t="shared" si="21"/>
        <v>1</v>
      </c>
      <c r="R269" s="133"/>
      <c r="S269" s="133">
        <v>0</v>
      </c>
      <c r="T269" s="133">
        <v>0</v>
      </c>
    </row>
    <row r="270" spans="1:20" x14ac:dyDescent="0.25">
      <c r="A270" s="2">
        <v>44342</v>
      </c>
      <c r="B270" s="132">
        <v>1</v>
      </c>
      <c r="C270" s="133">
        <v>1</v>
      </c>
      <c r="D270" s="133"/>
      <c r="E270" s="134">
        <v>0</v>
      </c>
      <c r="F270" s="133">
        <v>1</v>
      </c>
      <c r="G270" s="133"/>
      <c r="H270" s="134">
        <v>0</v>
      </c>
      <c r="I270" s="133">
        <v>1</v>
      </c>
      <c r="J270" s="133"/>
      <c r="K270" s="132">
        <v>1</v>
      </c>
      <c r="L270" s="133">
        <v>1</v>
      </c>
      <c r="M270" s="133"/>
      <c r="N270" s="133">
        <f t="shared" si="18"/>
        <v>1</v>
      </c>
      <c r="O270" s="133">
        <f t="shared" si="19"/>
        <v>0</v>
      </c>
      <c r="P270" s="133">
        <f t="shared" si="20"/>
        <v>0</v>
      </c>
      <c r="Q270" s="133">
        <f t="shared" si="21"/>
        <v>1</v>
      </c>
      <c r="R270" s="133"/>
      <c r="S270" s="133">
        <v>0</v>
      </c>
      <c r="T270" s="133">
        <v>0</v>
      </c>
    </row>
    <row r="271" spans="1:20" x14ac:dyDescent="0.25">
      <c r="A271" s="2">
        <v>44343</v>
      </c>
      <c r="B271" s="132">
        <v>0</v>
      </c>
      <c r="C271" s="133">
        <v>1</v>
      </c>
      <c r="D271" s="133"/>
      <c r="E271" s="134">
        <v>0</v>
      </c>
      <c r="F271" s="133">
        <v>1</v>
      </c>
      <c r="G271" s="133"/>
      <c r="H271" s="134">
        <v>0</v>
      </c>
      <c r="I271" s="133">
        <v>1</v>
      </c>
      <c r="J271" s="133"/>
      <c r="K271" s="132">
        <v>2</v>
      </c>
      <c r="L271" s="133">
        <v>1</v>
      </c>
      <c r="M271" s="133"/>
      <c r="N271" s="133">
        <f t="shared" si="18"/>
        <v>0</v>
      </c>
      <c r="O271" s="133">
        <f t="shared" si="19"/>
        <v>0</v>
      </c>
      <c r="P271" s="133">
        <f t="shared" si="20"/>
        <v>0</v>
      </c>
      <c r="Q271" s="133">
        <f t="shared" si="21"/>
        <v>2</v>
      </c>
      <c r="R271" s="133"/>
      <c r="S271" s="133">
        <v>0</v>
      </c>
      <c r="T271" s="133">
        <v>0</v>
      </c>
    </row>
    <row r="272" spans="1:20" x14ac:dyDescent="0.25">
      <c r="A272" s="2">
        <v>44344</v>
      </c>
      <c r="B272" s="132">
        <v>1</v>
      </c>
      <c r="C272" s="133">
        <v>1</v>
      </c>
      <c r="D272" s="133"/>
      <c r="E272" s="134">
        <v>0</v>
      </c>
      <c r="F272" s="133">
        <v>1</v>
      </c>
      <c r="G272" s="133"/>
      <c r="H272" s="134">
        <v>0</v>
      </c>
      <c r="I272" s="133">
        <v>1</v>
      </c>
      <c r="J272" s="133"/>
      <c r="K272" s="132">
        <v>0</v>
      </c>
      <c r="L272" s="133">
        <v>1</v>
      </c>
      <c r="M272" s="133"/>
      <c r="N272" s="133">
        <f t="shared" si="18"/>
        <v>1</v>
      </c>
      <c r="O272" s="133">
        <f t="shared" si="19"/>
        <v>0</v>
      </c>
      <c r="P272" s="133">
        <f t="shared" si="20"/>
        <v>0</v>
      </c>
      <c r="Q272" s="133">
        <f t="shared" si="21"/>
        <v>0</v>
      </c>
      <c r="R272" s="133"/>
      <c r="S272" s="133">
        <v>0</v>
      </c>
      <c r="T272" s="133">
        <v>0</v>
      </c>
    </row>
    <row r="273" spans="1:20" x14ac:dyDescent="0.25">
      <c r="A273" s="2">
        <v>44345</v>
      </c>
      <c r="B273" s="132">
        <v>3</v>
      </c>
      <c r="C273" s="133">
        <v>1</v>
      </c>
      <c r="D273" s="133"/>
      <c r="E273" s="134">
        <v>0</v>
      </c>
      <c r="F273" s="133">
        <v>1</v>
      </c>
      <c r="G273" s="133"/>
      <c r="H273" s="134">
        <v>0</v>
      </c>
      <c r="I273" s="133">
        <v>1</v>
      </c>
      <c r="J273" s="133"/>
      <c r="K273" s="132">
        <v>0</v>
      </c>
      <c r="L273" s="133">
        <v>1</v>
      </c>
      <c r="M273" s="133"/>
      <c r="N273" s="133">
        <f t="shared" si="18"/>
        <v>3</v>
      </c>
      <c r="O273" s="133">
        <f t="shared" si="19"/>
        <v>0</v>
      </c>
      <c r="P273" s="133">
        <f t="shared" si="20"/>
        <v>0</v>
      </c>
      <c r="Q273" s="133">
        <f t="shared" si="21"/>
        <v>0</v>
      </c>
      <c r="R273" s="133"/>
      <c r="S273" s="133">
        <v>0</v>
      </c>
      <c r="T273" s="133">
        <v>0</v>
      </c>
    </row>
    <row r="274" spans="1:20" x14ac:dyDescent="0.25">
      <c r="A274" s="2">
        <v>44346</v>
      </c>
      <c r="B274" s="132">
        <v>2</v>
      </c>
      <c r="C274" s="133">
        <v>1</v>
      </c>
      <c r="D274" s="133"/>
      <c r="E274" s="134">
        <v>0</v>
      </c>
      <c r="F274" s="133">
        <v>1</v>
      </c>
      <c r="G274" s="133"/>
      <c r="H274" s="134">
        <v>0</v>
      </c>
      <c r="I274" s="133">
        <v>1</v>
      </c>
      <c r="J274" s="133"/>
      <c r="K274" s="132">
        <v>0</v>
      </c>
      <c r="L274" s="133">
        <v>1</v>
      </c>
      <c r="M274" s="133"/>
      <c r="N274" s="133">
        <f t="shared" si="18"/>
        <v>2</v>
      </c>
      <c r="O274" s="133">
        <f t="shared" si="19"/>
        <v>0</v>
      </c>
      <c r="P274" s="133">
        <f t="shared" si="20"/>
        <v>0</v>
      </c>
      <c r="Q274" s="133">
        <f t="shared" si="21"/>
        <v>0</v>
      </c>
      <c r="R274" s="133"/>
      <c r="S274" s="133">
        <v>0</v>
      </c>
      <c r="T274" s="133">
        <v>0</v>
      </c>
    </row>
    <row r="275" spans="1:20" x14ac:dyDescent="0.25">
      <c r="A275" s="2">
        <v>44347</v>
      </c>
      <c r="B275" s="132">
        <v>1</v>
      </c>
      <c r="C275" s="133">
        <v>1</v>
      </c>
      <c r="D275" s="133"/>
      <c r="E275" s="134">
        <v>0</v>
      </c>
      <c r="F275" s="133">
        <v>1</v>
      </c>
      <c r="G275" s="133"/>
      <c r="H275" s="134">
        <v>0</v>
      </c>
      <c r="I275" s="133">
        <v>1</v>
      </c>
      <c r="J275" s="133"/>
      <c r="K275" s="132">
        <v>0</v>
      </c>
      <c r="L275" s="133">
        <v>1</v>
      </c>
      <c r="M275" s="133"/>
      <c r="N275" s="133">
        <f t="shared" si="18"/>
        <v>1</v>
      </c>
      <c r="O275" s="133">
        <f t="shared" si="19"/>
        <v>0</v>
      </c>
      <c r="P275" s="133">
        <f t="shared" si="20"/>
        <v>0</v>
      </c>
      <c r="Q275" s="133">
        <f t="shared" si="21"/>
        <v>0</v>
      </c>
      <c r="R275" s="133"/>
      <c r="S275" s="133">
        <v>0</v>
      </c>
      <c r="T275" s="133">
        <v>0</v>
      </c>
    </row>
    <row r="276" spans="1:20" x14ac:dyDescent="0.25">
      <c r="A276" s="2">
        <v>44348</v>
      </c>
      <c r="B276" s="132">
        <v>3</v>
      </c>
      <c r="C276" s="133">
        <v>1</v>
      </c>
      <c r="D276" s="133"/>
      <c r="E276" s="134">
        <v>0</v>
      </c>
      <c r="F276" s="133">
        <v>1</v>
      </c>
      <c r="G276" s="133"/>
      <c r="H276" s="134">
        <v>0</v>
      </c>
      <c r="I276" s="133">
        <v>1</v>
      </c>
      <c r="J276" s="133"/>
      <c r="K276" s="132">
        <v>0</v>
      </c>
      <c r="L276" s="133">
        <v>1</v>
      </c>
      <c r="M276" s="133"/>
      <c r="N276" s="133">
        <f t="shared" si="18"/>
        <v>3</v>
      </c>
      <c r="O276" s="133">
        <f t="shared" si="19"/>
        <v>0</v>
      </c>
      <c r="P276" s="133">
        <f t="shared" si="20"/>
        <v>0</v>
      </c>
      <c r="Q276" s="133">
        <f t="shared" si="21"/>
        <v>0</v>
      </c>
      <c r="R276" s="133"/>
      <c r="S276" s="133">
        <v>0</v>
      </c>
      <c r="T276" s="133">
        <v>0</v>
      </c>
    </row>
    <row r="277" spans="1:20" x14ac:dyDescent="0.25">
      <c r="A277" s="2">
        <v>44349</v>
      </c>
      <c r="B277" s="132">
        <v>0</v>
      </c>
      <c r="C277" s="133">
        <v>1</v>
      </c>
      <c r="D277" s="133"/>
      <c r="E277" s="134">
        <v>0</v>
      </c>
      <c r="F277" s="133">
        <v>1</v>
      </c>
      <c r="G277" s="133"/>
      <c r="H277" s="134">
        <v>0</v>
      </c>
      <c r="I277" s="133">
        <v>1</v>
      </c>
      <c r="J277" s="133"/>
      <c r="K277" s="132">
        <v>0</v>
      </c>
      <c r="L277" s="133">
        <v>1</v>
      </c>
      <c r="M277" s="133"/>
      <c r="N277" s="133">
        <f t="shared" si="18"/>
        <v>0</v>
      </c>
      <c r="O277" s="133">
        <f t="shared" si="19"/>
        <v>0</v>
      </c>
      <c r="P277" s="133">
        <f t="shared" si="20"/>
        <v>0</v>
      </c>
      <c r="Q277" s="133">
        <f t="shared" si="21"/>
        <v>0</v>
      </c>
      <c r="R277" s="133"/>
      <c r="S277" s="133">
        <v>0</v>
      </c>
      <c r="T277" s="133">
        <v>0</v>
      </c>
    </row>
    <row r="278" spans="1:20" x14ac:dyDescent="0.25">
      <c r="A278" s="2">
        <v>44350</v>
      </c>
      <c r="B278" s="132">
        <v>0</v>
      </c>
      <c r="C278" s="133">
        <v>1</v>
      </c>
      <c r="D278" s="133"/>
      <c r="E278" s="134">
        <v>0</v>
      </c>
      <c r="F278" s="133">
        <v>1</v>
      </c>
      <c r="G278" s="133"/>
      <c r="H278" s="134">
        <v>0</v>
      </c>
      <c r="I278" s="133">
        <v>1</v>
      </c>
      <c r="J278" s="133"/>
      <c r="K278" s="132">
        <v>0</v>
      </c>
      <c r="L278" s="133">
        <v>1</v>
      </c>
      <c r="M278" s="133"/>
      <c r="N278" s="133">
        <f t="shared" si="18"/>
        <v>0</v>
      </c>
      <c r="O278" s="133">
        <f t="shared" si="19"/>
        <v>0</v>
      </c>
      <c r="P278" s="133">
        <f t="shared" si="20"/>
        <v>0</v>
      </c>
      <c r="Q278" s="133">
        <f t="shared" si="21"/>
        <v>0</v>
      </c>
      <c r="R278" s="133"/>
      <c r="S278" s="133">
        <v>0</v>
      </c>
      <c r="T278" s="133">
        <v>0</v>
      </c>
    </row>
    <row r="279" spans="1:20" x14ac:dyDescent="0.25">
      <c r="A279" s="2">
        <v>44351</v>
      </c>
      <c r="B279" s="132">
        <v>0</v>
      </c>
      <c r="C279" s="133">
        <v>1</v>
      </c>
      <c r="D279" s="133"/>
      <c r="E279" s="134">
        <v>0</v>
      </c>
      <c r="F279" s="133">
        <v>1</v>
      </c>
      <c r="G279" s="133"/>
      <c r="H279" s="134">
        <v>0</v>
      </c>
      <c r="I279" s="133">
        <v>1</v>
      </c>
      <c r="J279" s="133"/>
      <c r="K279" s="132">
        <v>0</v>
      </c>
      <c r="L279" s="133">
        <v>1</v>
      </c>
      <c r="M279" s="133"/>
      <c r="N279" s="133">
        <f t="shared" si="18"/>
        <v>0</v>
      </c>
      <c r="O279" s="133">
        <f t="shared" si="19"/>
        <v>0</v>
      </c>
      <c r="P279" s="133">
        <f t="shared" si="20"/>
        <v>0</v>
      </c>
      <c r="Q279" s="133">
        <f t="shared" si="21"/>
        <v>0</v>
      </c>
      <c r="R279" s="133"/>
      <c r="S279" s="133">
        <v>0</v>
      </c>
      <c r="T279" s="133">
        <v>0</v>
      </c>
    </row>
    <row r="280" spans="1:20" x14ac:dyDescent="0.25">
      <c r="A280" s="2">
        <v>44352</v>
      </c>
      <c r="B280" s="132">
        <v>2</v>
      </c>
      <c r="C280" s="133">
        <v>1</v>
      </c>
      <c r="D280" s="133"/>
      <c r="E280" s="134">
        <v>0</v>
      </c>
      <c r="F280" s="133">
        <v>1</v>
      </c>
      <c r="G280" s="133"/>
      <c r="H280" s="134">
        <v>0</v>
      </c>
      <c r="I280" s="133">
        <v>1</v>
      </c>
      <c r="J280" s="133"/>
      <c r="K280" s="132">
        <v>0</v>
      </c>
      <c r="L280" s="133">
        <v>1</v>
      </c>
      <c r="M280" s="133"/>
      <c r="N280" s="133">
        <f t="shared" si="18"/>
        <v>2</v>
      </c>
      <c r="O280" s="133">
        <f t="shared" si="19"/>
        <v>0</v>
      </c>
      <c r="P280" s="133">
        <f t="shared" si="20"/>
        <v>0</v>
      </c>
      <c r="Q280" s="133">
        <f t="shared" si="21"/>
        <v>0</v>
      </c>
      <c r="R280" s="133"/>
      <c r="S280" s="133">
        <v>0</v>
      </c>
      <c r="T280" s="133">
        <v>0</v>
      </c>
    </row>
    <row r="281" spans="1:20" x14ac:dyDescent="0.25">
      <c r="A281" s="2">
        <v>44353</v>
      </c>
      <c r="B281" s="132">
        <v>0</v>
      </c>
      <c r="C281" s="133">
        <v>1</v>
      </c>
      <c r="D281" s="133"/>
      <c r="E281" s="134">
        <v>0</v>
      </c>
      <c r="F281" s="133">
        <v>1</v>
      </c>
      <c r="G281" s="133"/>
      <c r="H281" s="134">
        <v>0</v>
      </c>
      <c r="I281" s="133">
        <v>1</v>
      </c>
      <c r="J281" s="133"/>
      <c r="K281" s="132">
        <v>0</v>
      </c>
      <c r="L281" s="133">
        <v>1</v>
      </c>
      <c r="M281" s="133"/>
      <c r="N281" s="133">
        <f t="shared" si="18"/>
        <v>0</v>
      </c>
      <c r="O281" s="133">
        <f t="shared" si="19"/>
        <v>0</v>
      </c>
      <c r="P281" s="133">
        <f t="shared" si="20"/>
        <v>0</v>
      </c>
      <c r="Q281" s="133">
        <f t="shared" si="21"/>
        <v>0</v>
      </c>
      <c r="R281" s="133"/>
      <c r="S281" s="133">
        <v>0</v>
      </c>
      <c r="T281" s="133">
        <v>0</v>
      </c>
    </row>
    <row r="282" spans="1:20" x14ac:dyDescent="0.25">
      <c r="A282" s="2">
        <v>44354</v>
      </c>
      <c r="B282" s="132">
        <v>2</v>
      </c>
      <c r="C282" s="133">
        <v>1</v>
      </c>
      <c r="D282" s="133"/>
      <c r="E282" s="134">
        <v>0</v>
      </c>
      <c r="F282" s="133">
        <v>1</v>
      </c>
      <c r="G282" s="133"/>
      <c r="H282" s="134">
        <v>0</v>
      </c>
      <c r="I282" s="133">
        <v>1</v>
      </c>
      <c r="J282" s="133"/>
      <c r="K282" s="132">
        <v>0</v>
      </c>
      <c r="L282" s="133">
        <v>1</v>
      </c>
      <c r="M282" s="133"/>
      <c r="N282" s="133">
        <f t="shared" si="18"/>
        <v>2</v>
      </c>
      <c r="O282" s="133">
        <f t="shared" si="19"/>
        <v>0</v>
      </c>
      <c r="P282" s="133">
        <f t="shared" si="20"/>
        <v>0</v>
      </c>
      <c r="Q282" s="133">
        <f t="shared" si="21"/>
        <v>0</v>
      </c>
      <c r="R282" s="133"/>
      <c r="S282" s="133">
        <v>0</v>
      </c>
      <c r="T282" s="133">
        <v>0</v>
      </c>
    </row>
    <row r="283" spans="1:20" x14ac:dyDescent="0.25">
      <c r="A283" s="2">
        <v>44355</v>
      </c>
      <c r="B283" s="132">
        <v>0</v>
      </c>
      <c r="C283" s="133">
        <v>1</v>
      </c>
      <c r="D283" s="133"/>
      <c r="E283" s="134">
        <v>0</v>
      </c>
      <c r="F283" s="133">
        <v>1</v>
      </c>
      <c r="G283" s="133"/>
      <c r="H283" s="134">
        <v>0</v>
      </c>
      <c r="I283" s="133">
        <v>1</v>
      </c>
      <c r="J283" s="133"/>
      <c r="K283" s="132">
        <v>0</v>
      </c>
      <c r="L283" s="133">
        <v>1</v>
      </c>
      <c r="M283" s="133"/>
      <c r="N283" s="133">
        <f t="shared" si="18"/>
        <v>0</v>
      </c>
      <c r="O283" s="133">
        <f t="shared" si="19"/>
        <v>0</v>
      </c>
      <c r="P283" s="133">
        <f t="shared" si="20"/>
        <v>0</v>
      </c>
      <c r="Q283" s="133">
        <f t="shared" si="21"/>
        <v>0</v>
      </c>
      <c r="R283" s="133"/>
      <c r="S283" s="133">
        <v>0</v>
      </c>
      <c r="T283" s="133">
        <v>0</v>
      </c>
    </row>
    <row r="284" spans="1:20" x14ac:dyDescent="0.25">
      <c r="A284" s="2">
        <v>44356</v>
      </c>
      <c r="B284" s="132">
        <v>1</v>
      </c>
      <c r="C284" s="133">
        <v>1</v>
      </c>
      <c r="D284" s="133"/>
      <c r="E284" s="134">
        <v>0</v>
      </c>
      <c r="F284" s="133">
        <v>1</v>
      </c>
      <c r="G284" s="133"/>
      <c r="H284" s="134">
        <v>0</v>
      </c>
      <c r="I284" s="133">
        <v>1</v>
      </c>
      <c r="J284" s="133"/>
      <c r="K284" s="132">
        <v>0</v>
      </c>
      <c r="L284" s="133">
        <v>1</v>
      </c>
      <c r="M284" s="133"/>
      <c r="N284" s="133">
        <f t="shared" si="18"/>
        <v>1</v>
      </c>
      <c r="O284" s="133">
        <f t="shared" si="19"/>
        <v>0</v>
      </c>
      <c r="P284" s="133">
        <f t="shared" si="20"/>
        <v>0</v>
      </c>
      <c r="Q284" s="133">
        <f t="shared" si="21"/>
        <v>0</v>
      </c>
      <c r="R284" s="133"/>
      <c r="S284" s="133">
        <v>0</v>
      </c>
      <c r="T284" s="133">
        <v>0</v>
      </c>
    </row>
    <row r="285" spans="1:20" x14ac:dyDescent="0.25">
      <c r="A285" s="2">
        <v>44357</v>
      </c>
      <c r="B285" s="132">
        <v>2</v>
      </c>
      <c r="C285" s="133">
        <v>1</v>
      </c>
      <c r="D285" s="133"/>
      <c r="E285" s="134">
        <v>0</v>
      </c>
      <c r="F285" s="133">
        <v>1</v>
      </c>
      <c r="G285" s="133"/>
      <c r="H285" s="134">
        <v>0</v>
      </c>
      <c r="I285" s="133">
        <v>1</v>
      </c>
      <c r="J285" s="133"/>
      <c r="K285" s="132">
        <v>0</v>
      </c>
      <c r="L285" s="133">
        <v>1</v>
      </c>
      <c r="M285" s="133"/>
      <c r="N285" s="133">
        <f t="shared" si="18"/>
        <v>2</v>
      </c>
      <c r="O285" s="133">
        <f t="shared" si="19"/>
        <v>0</v>
      </c>
      <c r="P285" s="133">
        <f t="shared" si="20"/>
        <v>0</v>
      </c>
      <c r="Q285" s="133">
        <f t="shared" si="21"/>
        <v>0</v>
      </c>
      <c r="R285" s="133"/>
      <c r="S285" s="133">
        <v>0</v>
      </c>
      <c r="T285" s="133">
        <v>0</v>
      </c>
    </row>
    <row r="286" spans="1:20" x14ac:dyDescent="0.25">
      <c r="A286" s="2">
        <v>44358</v>
      </c>
      <c r="B286" s="132">
        <v>1</v>
      </c>
      <c r="C286" s="133">
        <v>1</v>
      </c>
      <c r="D286" s="133"/>
      <c r="E286" s="134">
        <v>0</v>
      </c>
      <c r="F286" s="133">
        <v>1</v>
      </c>
      <c r="G286" s="133"/>
      <c r="H286" s="134">
        <v>0</v>
      </c>
      <c r="I286" s="133">
        <v>1</v>
      </c>
      <c r="J286" s="133"/>
      <c r="K286" s="132">
        <v>0</v>
      </c>
      <c r="L286" s="133">
        <v>1</v>
      </c>
      <c r="M286" s="133"/>
      <c r="N286" s="133">
        <f t="shared" si="18"/>
        <v>1</v>
      </c>
      <c r="O286" s="133">
        <f t="shared" si="19"/>
        <v>0</v>
      </c>
      <c r="P286" s="133">
        <f t="shared" si="20"/>
        <v>0</v>
      </c>
      <c r="Q286" s="133">
        <f t="shared" si="21"/>
        <v>0</v>
      </c>
      <c r="R286" s="133"/>
      <c r="S286" s="133">
        <v>0</v>
      </c>
      <c r="T286" s="133">
        <v>0</v>
      </c>
    </row>
    <row r="287" spans="1:20" x14ac:dyDescent="0.25">
      <c r="A287" s="2">
        <v>44359</v>
      </c>
      <c r="B287" s="132">
        <v>0</v>
      </c>
      <c r="C287" s="133">
        <v>1</v>
      </c>
      <c r="D287" s="133"/>
      <c r="E287" s="134">
        <v>0</v>
      </c>
      <c r="F287" s="133">
        <v>1</v>
      </c>
      <c r="G287" s="133"/>
      <c r="H287" s="134">
        <v>0</v>
      </c>
      <c r="I287" s="133">
        <v>1</v>
      </c>
      <c r="J287" s="133"/>
      <c r="K287" s="132">
        <v>0</v>
      </c>
      <c r="L287" s="133">
        <v>1</v>
      </c>
      <c r="M287" s="133"/>
      <c r="N287" s="133">
        <f t="shared" si="18"/>
        <v>0</v>
      </c>
      <c r="O287" s="133">
        <f t="shared" si="19"/>
        <v>0</v>
      </c>
      <c r="P287" s="133">
        <f t="shared" si="20"/>
        <v>0</v>
      </c>
      <c r="Q287" s="133">
        <f t="shared" si="21"/>
        <v>0</v>
      </c>
      <c r="R287" s="133"/>
      <c r="S287" s="133">
        <v>0</v>
      </c>
      <c r="T287" s="133">
        <v>0</v>
      </c>
    </row>
    <row r="288" spans="1:20" x14ac:dyDescent="0.25">
      <c r="A288" s="2">
        <v>44360</v>
      </c>
      <c r="B288" s="132">
        <v>1</v>
      </c>
      <c r="C288" s="133">
        <v>1</v>
      </c>
      <c r="D288" s="133"/>
      <c r="E288" s="134">
        <v>0</v>
      </c>
      <c r="F288" s="133">
        <v>1</v>
      </c>
      <c r="G288" s="133"/>
      <c r="H288" s="134">
        <v>0</v>
      </c>
      <c r="I288" s="133">
        <v>1</v>
      </c>
      <c r="J288" s="133"/>
      <c r="K288" s="132">
        <v>0</v>
      </c>
      <c r="L288" s="133">
        <v>1</v>
      </c>
      <c r="M288" s="133"/>
      <c r="N288" s="133">
        <f t="shared" si="18"/>
        <v>1</v>
      </c>
      <c r="O288" s="133">
        <f t="shared" si="19"/>
        <v>0</v>
      </c>
      <c r="P288" s="133">
        <f t="shared" si="20"/>
        <v>0</v>
      </c>
      <c r="Q288" s="133">
        <f t="shared" si="21"/>
        <v>0</v>
      </c>
      <c r="R288" s="133"/>
      <c r="S288" s="133">
        <v>0</v>
      </c>
      <c r="T288" s="133">
        <v>0</v>
      </c>
    </row>
    <row r="289" spans="1:20" x14ac:dyDescent="0.25">
      <c r="A289" s="2">
        <v>44361</v>
      </c>
      <c r="B289" s="132">
        <v>3</v>
      </c>
      <c r="C289" s="133">
        <v>1</v>
      </c>
      <c r="D289" s="133"/>
      <c r="E289" s="134">
        <v>0</v>
      </c>
      <c r="F289" s="133">
        <v>1</v>
      </c>
      <c r="G289" s="133"/>
      <c r="H289" s="134">
        <v>0</v>
      </c>
      <c r="I289" s="133">
        <v>1</v>
      </c>
      <c r="J289" s="133"/>
      <c r="K289" s="132">
        <v>0</v>
      </c>
      <c r="L289" s="133">
        <v>1</v>
      </c>
      <c r="M289" s="133"/>
      <c r="N289" s="133">
        <f t="shared" si="18"/>
        <v>3</v>
      </c>
      <c r="O289" s="133">
        <f t="shared" si="19"/>
        <v>0</v>
      </c>
      <c r="P289" s="133">
        <f t="shared" si="20"/>
        <v>0</v>
      </c>
      <c r="Q289" s="133">
        <f t="shared" si="21"/>
        <v>0</v>
      </c>
      <c r="R289" s="133"/>
      <c r="S289" s="133">
        <v>0</v>
      </c>
      <c r="T289" s="133">
        <v>0</v>
      </c>
    </row>
    <row r="290" spans="1:20" x14ac:dyDescent="0.25">
      <c r="A290" s="2">
        <v>44362</v>
      </c>
      <c r="B290" s="132">
        <v>2</v>
      </c>
      <c r="C290" s="133">
        <v>1</v>
      </c>
      <c r="D290" s="133"/>
      <c r="E290" s="134">
        <v>0</v>
      </c>
      <c r="F290" s="133">
        <v>1</v>
      </c>
      <c r="G290" s="133"/>
      <c r="H290" s="134">
        <v>0</v>
      </c>
      <c r="I290" s="133">
        <v>1</v>
      </c>
      <c r="J290" s="133"/>
      <c r="K290" s="132">
        <v>0</v>
      </c>
      <c r="L290" s="133">
        <v>1</v>
      </c>
      <c r="M290" s="133"/>
      <c r="N290" s="133">
        <f t="shared" si="18"/>
        <v>2</v>
      </c>
      <c r="O290" s="133">
        <f t="shared" si="19"/>
        <v>0</v>
      </c>
      <c r="P290" s="133">
        <f t="shared" si="20"/>
        <v>0</v>
      </c>
      <c r="Q290" s="133">
        <f t="shared" si="21"/>
        <v>0</v>
      </c>
      <c r="R290" s="133"/>
      <c r="S290" s="133">
        <v>0</v>
      </c>
      <c r="T290" s="133">
        <v>0</v>
      </c>
    </row>
    <row r="291" spans="1:20" x14ac:dyDescent="0.25">
      <c r="A291" s="2">
        <v>44363</v>
      </c>
      <c r="B291" s="132">
        <v>3</v>
      </c>
      <c r="C291" s="133">
        <v>1</v>
      </c>
      <c r="D291" s="133"/>
      <c r="E291" s="134">
        <v>0</v>
      </c>
      <c r="F291" s="133">
        <v>1</v>
      </c>
      <c r="G291" s="133"/>
      <c r="H291" s="134">
        <v>0</v>
      </c>
      <c r="I291" s="133">
        <v>1</v>
      </c>
      <c r="J291" s="133"/>
      <c r="K291" s="132">
        <v>0</v>
      </c>
      <c r="L291" s="133">
        <v>1</v>
      </c>
      <c r="M291" s="133"/>
      <c r="N291" s="133">
        <f t="shared" si="18"/>
        <v>3</v>
      </c>
      <c r="O291" s="133">
        <f t="shared" si="19"/>
        <v>0</v>
      </c>
      <c r="P291" s="133">
        <f t="shared" si="20"/>
        <v>0</v>
      </c>
      <c r="Q291" s="133">
        <f t="shared" si="21"/>
        <v>0</v>
      </c>
      <c r="R291" s="133"/>
      <c r="S291" s="133">
        <v>0</v>
      </c>
      <c r="T291" s="133">
        <v>0</v>
      </c>
    </row>
    <row r="292" spans="1:20" x14ac:dyDescent="0.25">
      <c r="A292" s="2">
        <v>44364</v>
      </c>
      <c r="B292" s="132">
        <v>1</v>
      </c>
      <c r="C292" s="133">
        <v>1</v>
      </c>
      <c r="D292" s="133"/>
      <c r="E292" s="134">
        <v>0</v>
      </c>
      <c r="F292" s="133">
        <v>1</v>
      </c>
      <c r="G292" s="133"/>
      <c r="H292" s="134">
        <v>0</v>
      </c>
      <c r="I292" s="133">
        <v>1</v>
      </c>
      <c r="J292" s="133"/>
      <c r="K292" s="132">
        <v>0</v>
      </c>
      <c r="L292" s="133">
        <v>1</v>
      </c>
      <c r="M292" s="133"/>
      <c r="N292" s="133">
        <f t="shared" si="18"/>
        <v>1</v>
      </c>
      <c r="O292" s="133">
        <f t="shared" si="19"/>
        <v>0</v>
      </c>
      <c r="P292" s="133">
        <f t="shared" si="20"/>
        <v>0</v>
      </c>
      <c r="Q292" s="133">
        <f t="shared" si="21"/>
        <v>0</v>
      </c>
      <c r="R292" s="133"/>
      <c r="S292" s="133">
        <v>0</v>
      </c>
      <c r="T292" s="133">
        <v>0</v>
      </c>
    </row>
    <row r="293" spans="1:20" x14ac:dyDescent="0.25">
      <c r="A293" s="2">
        <v>44365</v>
      </c>
      <c r="B293" s="132">
        <v>1</v>
      </c>
      <c r="C293" s="133">
        <v>1</v>
      </c>
      <c r="D293" s="133"/>
      <c r="E293" s="134">
        <v>0</v>
      </c>
      <c r="F293" s="133">
        <v>1</v>
      </c>
      <c r="G293" s="133"/>
      <c r="H293" s="134">
        <v>0</v>
      </c>
      <c r="I293" s="133">
        <v>1</v>
      </c>
      <c r="J293" s="133"/>
      <c r="K293" s="132">
        <v>0</v>
      </c>
      <c r="L293" s="133">
        <v>1</v>
      </c>
      <c r="M293" s="133"/>
      <c r="N293" s="133">
        <f t="shared" si="18"/>
        <v>1</v>
      </c>
      <c r="O293" s="133">
        <f t="shared" si="19"/>
        <v>0</v>
      </c>
      <c r="P293" s="133">
        <f t="shared" si="20"/>
        <v>0</v>
      </c>
      <c r="Q293" s="133">
        <f t="shared" si="21"/>
        <v>0</v>
      </c>
      <c r="R293" s="133"/>
      <c r="S293" s="133">
        <v>0</v>
      </c>
      <c r="T293" s="133">
        <v>0</v>
      </c>
    </row>
    <row r="294" spans="1:20" x14ac:dyDescent="0.25">
      <c r="A294" s="2">
        <v>44366</v>
      </c>
      <c r="B294" s="132">
        <v>3</v>
      </c>
      <c r="C294" s="133">
        <v>1</v>
      </c>
      <c r="D294" s="133"/>
      <c r="E294" s="134">
        <v>0</v>
      </c>
      <c r="F294" s="133">
        <v>1</v>
      </c>
      <c r="G294" s="133"/>
      <c r="H294" s="134">
        <v>0</v>
      </c>
      <c r="I294" s="133">
        <v>1</v>
      </c>
      <c r="J294" s="133"/>
      <c r="K294" s="132">
        <v>0</v>
      </c>
      <c r="L294" s="133">
        <v>1</v>
      </c>
      <c r="M294" s="133"/>
      <c r="N294" s="133">
        <f t="shared" si="18"/>
        <v>3</v>
      </c>
      <c r="O294" s="133">
        <f t="shared" si="19"/>
        <v>0</v>
      </c>
      <c r="P294" s="133">
        <f t="shared" si="20"/>
        <v>0</v>
      </c>
      <c r="Q294" s="133">
        <f t="shared" si="21"/>
        <v>0</v>
      </c>
      <c r="R294" s="133"/>
      <c r="S294" s="133">
        <v>0</v>
      </c>
      <c r="T294" s="133">
        <v>0</v>
      </c>
    </row>
    <row r="295" spans="1:20" x14ac:dyDescent="0.25">
      <c r="A295" s="2">
        <v>44367</v>
      </c>
      <c r="B295" s="132">
        <v>0</v>
      </c>
      <c r="C295" s="133">
        <v>1</v>
      </c>
      <c r="D295" s="133"/>
      <c r="E295" s="134">
        <v>0</v>
      </c>
      <c r="F295" s="133">
        <v>1</v>
      </c>
      <c r="G295" s="133"/>
      <c r="H295" s="134">
        <v>0</v>
      </c>
      <c r="I295" s="133">
        <v>1</v>
      </c>
      <c r="J295" s="133"/>
      <c r="K295" s="132">
        <v>0</v>
      </c>
      <c r="L295" s="133">
        <v>1</v>
      </c>
      <c r="M295" s="133"/>
      <c r="N295" s="133">
        <f t="shared" si="18"/>
        <v>0</v>
      </c>
      <c r="O295" s="133">
        <f t="shared" si="19"/>
        <v>0</v>
      </c>
      <c r="P295" s="133">
        <f t="shared" si="20"/>
        <v>0</v>
      </c>
      <c r="Q295" s="133">
        <f t="shared" si="21"/>
        <v>0</v>
      </c>
      <c r="R295" s="133"/>
      <c r="S295" s="133">
        <v>0</v>
      </c>
      <c r="T295" s="133">
        <v>0</v>
      </c>
    </row>
    <row r="296" spans="1:20" x14ac:dyDescent="0.25">
      <c r="A296" s="2">
        <v>44368</v>
      </c>
      <c r="B296" s="132">
        <v>0</v>
      </c>
      <c r="C296" s="133">
        <v>1</v>
      </c>
      <c r="D296" s="133"/>
      <c r="E296" s="134">
        <v>0</v>
      </c>
      <c r="F296" s="133">
        <v>1</v>
      </c>
      <c r="G296" s="133"/>
      <c r="H296" s="134">
        <v>0</v>
      </c>
      <c r="I296" s="133">
        <v>1</v>
      </c>
      <c r="J296" s="133"/>
      <c r="K296" s="132">
        <v>0</v>
      </c>
      <c r="L296" s="133">
        <v>1</v>
      </c>
      <c r="M296" s="133"/>
      <c r="N296" s="133">
        <f t="shared" si="18"/>
        <v>0</v>
      </c>
      <c r="O296" s="133">
        <f t="shared" si="19"/>
        <v>0</v>
      </c>
      <c r="P296" s="133">
        <f t="shared" si="20"/>
        <v>0</v>
      </c>
      <c r="Q296" s="133">
        <f t="shared" si="21"/>
        <v>0</v>
      </c>
      <c r="R296" s="133"/>
      <c r="S296" s="133">
        <v>0</v>
      </c>
      <c r="T296" s="133">
        <v>0</v>
      </c>
    </row>
    <row r="297" spans="1:20" x14ac:dyDescent="0.25">
      <c r="A297" s="2">
        <v>44369</v>
      </c>
      <c r="B297" s="132">
        <v>1</v>
      </c>
      <c r="C297" s="133">
        <v>1</v>
      </c>
      <c r="D297" s="133"/>
      <c r="E297" s="134">
        <v>0</v>
      </c>
      <c r="F297" s="133">
        <v>1</v>
      </c>
      <c r="G297" s="133"/>
      <c r="H297" s="134">
        <v>0</v>
      </c>
      <c r="I297" s="133">
        <v>1</v>
      </c>
      <c r="J297" s="133"/>
      <c r="K297" s="132">
        <v>0</v>
      </c>
      <c r="L297" s="133">
        <v>1</v>
      </c>
      <c r="M297" s="133"/>
      <c r="N297" s="133">
        <f t="shared" si="18"/>
        <v>1</v>
      </c>
      <c r="O297" s="133">
        <f t="shared" si="19"/>
        <v>0</v>
      </c>
      <c r="P297" s="133">
        <f t="shared" si="20"/>
        <v>0</v>
      </c>
      <c r="Q297" s="133">
        <f t="shared" si="21"/>
        <v>0</v>
      </c>
      <c r="R297" s="133"/>
      <c r="S297" s="133">
        <v>0</v>
      </c>
      <c r="T297" s="133">
        <v>0</v>
      </c>
    </row>
    <row r="298" spans="1:20" x14ac:dyDescent="0.25">
      <c r="A298" s="2">
        <v>44370</v>
      </c>
      <c r="B298" s="132">
        <v>1</v>
      </c>
      <c r="C298" s="133">
        <v>1</v>
      </c>
      <c r="D298" s="133"/>
      <c r="E298" s="134">
        <v>0</v>
      </c>
      <c r="F298" s="133">
        <v>1</v>
      </c>
      <c r="G298" s="133"/>
      <c r="H298" s="134">
        <v>0</v>
      </c>
      <c r="I298" s="133">
        <v>1</v>
      </c>
      <c r="J298" s="133"/>
      <c r="K298" s="132">
        <v>0</v>
      </c>
      <c r="L298" s="133">
        <v>1</v>
      </c>
      <c r="M298" s="133"/>
      <c r="N298" s="133">
        <f t="shared" si="18"/>
        <v>1</v>
      </c>
      <c r="O298" s="133">
        <f t="shared" si="19"/>
        <v>0</v>
      </c>
      <c r="P298" s="133">
        <f t="shared" si="20"/>
        <v>0</v>
      </c>
      <c r="Q298" s="133">
        <f t="shared" si="21"/>
        <v>0</v>
      </c>
      <c r="R298" s="133"/>
      <c r="S298" s="133">
        <v>0</v>
      </c>
      <c r="T298" s="133">
        <v>0</v>
      </c>
    </row>
    <row r="299" spans="1:20" x14ac:dyDescent="0.25">
      <c r="A299" s="2">
        <v>44371</v>
      </c>
      <c r="B299" s="132">
        <v>2</v>
      </c>
      <c r="C299" s="133">
        <v>1</v>
      </c>
      <c r="D299" s="133"/>
      <c r="E299" s="134">
        <v>0</v>
      </c>
      <c r="F299" s="133">
        <v>1</v>
      </c>
      <c r="G299" s="133"/>
      <c r="H299" s="134">
        <v>0</v>
      </c>
      <c r="I299" s="133">
        <v>1</v>
      </c>
      <c r="J299" s="133"/>
      <c r="K299" s="132">
        <v>0</v>
      </c>
      <c r="L299" s="133">
        <v>1</v>
      </c>
      <c r="M299" s="133"/>
      <c r="N299" s="133">
        <f t="shared" si="18"/>
        <v>2</v>
      </c>
      <c r="O299" s="133">
        <f t="shared" si="19"/>
        <v>0</v>
      </c>
      <c r="P299" s="133">
        <f t="shared" si="20"/>
        <v>0</v>
      </c>
      <c r="Q299" s="133">
        <f t="shared" si="21"/>
        <v>0</v>
      </c>
      <c r="R299" s="133"/>
      <c r="S299" s="133">
        <v>0</v>
      </c>
      <c r="T299" s="133">
        <v>0</v>
      </c>
    </row>
  </sheetData>
  <conditionalFormatting sqref="AD26">
    <cfRule type="cellIs" dxfId="62" priority="3" operator="equal">
      <formula>"ERROR: Probabilities should add up to 1"</formula>
    </cfRule>
    <cfRule type="cellIs" dxfId="61" priority="4" operator="equal">
      <formula>"OK"</formula>
    </cfRule>
  </conditionalFormatting>
  <conditionalFormatting sqref="BA26">
    <cfRule type="cellIs" dxfId="60" priority="1" operator="equal">
      <formula>"ERROR: Probabilities should add up to 1"</formula>
    </cfRule>
    <cfRule type="cellIs" dxfId="59" priority="2" operator="equal">
      <formula>"OK"</formula>
    </cfRule>
  </conditionalFormatting>
  <pageMargins left="0.7" right="0.7" top="0.75" bottom="0.75" header="0.3" footer="0.3"/>
  <pageSetup paperSize="9" orientation="portrait" r:id="rId1"/>
  <drawing r:id="rId2"/>
  <tableParts count="12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598D3-C64F-4BCB-9589-931A87FBFC5E}">
  <sheetPr codeName="Sheet3"/>
  <dimension ref="B1:AM76"/>
  <sheetViews>
    <sheetView zoomScaleNormal="100" workbookViewId="0">
      <selection activeCell="E43" sqref="E43"/>
    </sheetView>
  </sheetViews>
  <sheetFormatPr defaultRowHeight="15" x14ac:dyDescent="0.25"/>
  <cols>
    <col min="2" max="2" width="12.42578125" bestFit="1" customWidth="1"/>
    <col min="3" max="3" width="19.42578125" bestFit="1" customWidth="1"/>
    <col min="4" max="4" width="11.140625" bestFit="1" customWidth="1"/>
    <col min="5" max="5" width="13.5703125" bestFit="1" customWidth="1"/>
    <col min="6" max="6" width="12.85546875" bestFit="1" customWidth="1"/>
    <col min="7" max="8" width="12.85546875" customWidth="1"/>
    <col min="9" max="9" width="23.28515625" customWidth="1"/>
    <col min="10" max="11" width="12.85546875" customWidth="1"/>
    <col min="12" max="12" width="14" bestFit="1" customWidth="1"/>
    <col min="14" max="14" width="12.85546875" bestFit="1" customWidth="1"/>
    <col min="15" max="15" width="11.7109375" bestFit="1" customWidth="1"/>
    <col min="16" max="16" width="11.140625" bestFit="1" customWidth="1"/>
    <col min="17" max="17" width="9.140625" customWidth="1"/>
    <col min="18" max="18" width="12.85546875" bestFit="1" customWidth="1"/>
    <col min="20" max="20" width="12.42578125" bestFit="1" customWidth="1"/>
    <col min="21" max="21" width="10.7109375" bestFit="1" customWidth="1"/>
    <col min="22" max="22" width="11.140625" bestFit="1" customWidth="1"/>
    <col min="23" max="23" width="13.5703125" bestFit="1" customWidth="1"/>
    <col min="24" max="24" width="12.85546875" bestFit="1" customWidth="1"/>
    <col min="26" max="26" width="13.85546875" bestFit="1" customWidth="1"/>
    <col min="27" max="27" width="17.85546875" bestFit="1" customWidth="1"/>
    <col min="28" max="28" width="17.85546875" customWidth="1"/>
    <col min="29" max="29" width="15.28515625" customWidth="1"/>
    <col min="30" max="30" width="17.85546875" bestFit="1" customWidth="1"/>
    <col min="31" max="31" width="17.28515625" bestFit="1" customWidth="1"/>
    <col min="33" max="33" width="10.42578125" bestFit="1" customWidth="1"/>
    <col min="34" max="34" width="20" bestFit="1" customWidth="1"/>
    <col min="35" max="35" width="10.85546875" bestFit="1" customWidth="1"/>
    <col min="36" max="36" width="29.140625" bestFit="1" customWidth="1"/>
    <col min="37" max="37" width="34.5703125" bestFit="1" customWidth="1"/>
    <col min="38" max="38" width="15.7109375" bestFit="1" customWidth="1"/>
    <col min="39" max="39" width="20.85546875" bestFit="1" customWidth="1"/>
  </cols>
  <sheetData>
    <row r="1" spans="2:39" x14ac:dyDescent="0.25">
      <c r="B1" s="1" t="s">
        <v>50</v>
      </c>
      <c r="H1" s="1" t="s">
        <v>38</v>
      </c>
      <c r="N1" s="1" t="s">
        <v>51</v>
      </c>
      <c r="T1" s="1" t="s">
        <v>37</v>
      </c>
      <c r="Z1" s="1" t="s">
        <v>50</v>
      </c>
      <c r="AG1" s="1" t="s">
        <v>224</v>
      </c>
    </row>
    <row r="2" spans="2:39" x14ac:dyDescent="0.25">
      <c r="B2" s="25" t="s">
        <v>45</v>
      </c>
      <c r="C2" s="12" t="s">
        <v>46</v>
      </c>
      <c r="D2" s="12" t="s">
        <v>47</v>
      </c>
      <c r="E2" s="12" t="s">
        <v>48</v>
      </c>
      <c r="F2" s="12" t="s">
        <v>49</v>
      </c>
      <c r="H2" s="24" t="s">
        <v>45</v>
      </c>
      <c r="I2" s="21" t="s">
        <v>46</v>
      </c>
      <c r="J2" s="21" t="s">
        <v>47</v>
      </c>
      <c r="K2" s="21" t="s">
        <v>48</v>
      </c>
      <c r="L2" s="21" t="s">
        <v>49</v>
      </c>
      <c r="N2" s="24" t="s">
        <v>45</v>
      </c>
      <c r="O2" s="21" t="s">
        <v>46</v>
      </c>
      <c r="P2" s="21" t="s">
        <v>47</v>
      </c>
      <c r="Q2" s="21" t="s">
        <v>48</v>
      </c>
      <c r="R2" s="21" t="s">
        <v>49</v>
      </c>
      <c r="T2" s="24" t="s">
        <v>45</v>
      </c>
      <c r="U2" s="27" t="s">
        <v>46</v>
      </c>
      <c r="V2" s="21" t="s">
        <v>47</v>
      </c>
      <c r="W2" s="21" t="s">
        <v>48</v>
      </c>
      <c r="X2" s="21" t="s">
        <v>49</v>
      </c>
      <c r="Z2" s="25" t="s">
        <v>45</v>
      </c>
      <c r="AA2" s="12" t="s">
        <v>46</v>
      </c>
      <c r="AB2" s="12" t="s">
        <v>171</v>
      </c>
      <c r="AC2" s="12" t="s">
        <v>52</v>
      </c>
      <c r="AD2" s="12" t="s">
        <v>53</v>
      </c>
      <c r="AE2" s="12" t="s">
        <v>54</v>
      </c>
      <c r="AG2" s="12" t="s">
        <v>225</v>
      </c>
      <c r="AH2" s="12" t="s">
        <v>226</v>
      </c>
      <c r="AI2" s="12" t="s">
        <v>227</v>
      </c>
      <c r="AJ2" s="12" t="s">
        <v>14</v>
      </c>
      <c r="AK2" s="12" t="s">
        <v>279</v>
      </c>
      <c r="AL2" s="12" t="s">
        <v>284</v>
      </c>
      <c r="AM2" s="21" t="s">
        <v>283</v>
      </c>
    </row>
    <row r="3" spans="2:39" x14ac:dyDescent="0.25">
      <c r="B3" s="25">
        <v>1</v>
      </c>
      <c r="C3" s="22" t="s">
        <v>55</v>
      </c>
      <c r="D3" s="22">
        <v>11</v>
      </c>
      <c r="E3" s="22">
        <v>11</v>
      </c>
      <c r="F3" s="29">
        <v>11</v>
      </c>
      <c r="H3" s="24">
        <v>40</v>
      </c>
      <c r="I3" s="112" t="s">
        <v>475</v>
      </c>
      <c r="J3" s="22">
        <v>59</v>
      </c>
      <c r="K3" s="22">
        <v>59</v>
      </c>
      <c r="L3" s="31">
        <v>0</v>
      </c>
      <c r="N3" s="24">
        <v>60</v>
      </c>
      <c r="O3" s="22" t="s">
        <v>109</v>
      </c>
      <c r="P3" s="22">
        <v>17</v>
      </c>
      <c r="Q3" s="22">
        <v>17</v>
      </c>
      <c r="R3" s="29">
        <v>17</v>
      </c>
      <c r="T3" s="26">
        <v>70</v>
      </c>
      <c r="U3" s="31" t="s">
        <v>119</v>
      </c>
      <c r="V3" s="28">
        <v>8</v>
      </c>
      <c r="W3" s="22">
        <v>8</v>
      </c>
      <c r="X3" s="29">
        <v>8</v>
      </c>
      <c r="Z3" s="25">
        <v>1</v>
      </c>
      <c r="AA3" s="21" t="str">
        <f>IF(ISBLANK(C3),"",C3)</f>
        <v>GIM-D10</v>
      </c>
      <c r="AB3" s="21" t="str">
        <f>AA3&amp;"O2"</f>
        <v>GIM-D10O2</v>
      </c>
      <c r="AC3" s="21">
        <f t="shared" ref="AC3:AE3" si="0">D3</f>
        <v>11</v>
      </c>
      <c r="AD3" s="21">
        <f t="shared" si="0"/>
        <v>11</v>
      </c>
      <c r="AE3" s="21">
        <f t="shared" si="0"/>
        <v>11</v>
      </c>
      <c r="AG3" s="12" t="s">
        <v>271</v>
      </c>
      <c r="AH3" s="12" t="s">
        <v>237</v>
      </c>
      <c r="AI3" s="12">
        <v>26</v>
      </c>
      <c r="AJ3" s="12"/>
      <c r="AK3" s="12" t="s">
        <v>280</v>
      </c>
      <c r="AL3" s="12">
        <f t="shared" ref="AL3:AL45" si="1">IF(AK3="INCLUDE",AI3,0)</f>
        <v>26</v>
      </c>
      <c r="AM3" s="12">
        <f>IF(AH3="paeds",AI3,0)</f>
        <v>0</v>
      </c>
    </row>
    <row r="4" spans="2:39" x14ac:dyDescent="0.25">
      <c r="B4" s="25">
        <v>2</v>
      </c>
      <c r="C4" s="22" t="s">
        <v>56</v>
      </c>
      <c r="D4" s="22">
        <v>26</v>
      </c>
      <c r="E4" s="22">
        <v>26</v>
      </c>
      <c r="F4" s="29">
        <v>26</v>
      </c>
      <c r="H4" s="24">
        <v>41</v>
      </c>
      <c r="I4" s="112" t="s">
        <v>476</v>
      </c>
      <c r="J4" s="22">
        <v>23</v>
      </c>
      <c r="K4" s="22">
        <v>23</v>
      </c>
      <c r="L4" s="31">
        <v>0</v>
      </c>
      <c r="N4" s="24">
        <v>61</v>
      </c>
      <c r="O4" s="31" t="s">
        <v>110</v>
      </c>
      <c r="P4" s="22">
        <v>8</v>
      </c>
      <c r="Q4" s="22">
        <v>8</v>
      </c>
      <c r="R4" s="29">
        <v>8</v>
      </c>
      <c r="T4" s="30">
        <v>71</v>
      </c>
      <c r="U4" s="32" t="s">
        <v>120</v>
      </c>
      <c r="V4" s="29">
        <v>0</v>
      </c>
      <c r="W4" s="29">
        <v>0</v>
      </c>
      <c r="X4" s="29">
        <v>0</v>
      </c>
      <c r="Z4" s="25">
        <v>2</v>
      </c>
      <c r="AA4" s="21" t="str">
        <f t="shared" ref="AA4:AA41" si="2">IF(ISBLANK(C4),"",C4)</f>
        <v>GIM-MSEU</v>
      </c>
      <c r="AB4" s="21" t="str">
        <f t="shared" ref="AB4:AB67" si="3">AA4&amp;"O2"</f>
        <v>GIM-MSEUO2</v>
      </c>
      <c r="AC4" s="21">
        <f t="shared" ref="AC4:AC41" si="4">D4</f>
        <v>26</v>
      </c>
      <c r="AD4" s="21">
        <f t="shared" ref="AD4:AD41" si="5">E4</f>
        <v>26</v>
      </c>
      <c r="AE4" s="21">
        <f t="shared" ref="AE4:AE41" si="6">F4</f>
        <v>26</v>
      </c>
      <c r="AG4" s="12" t="s">
        <v>272</v>
      </c>
      <c r="AH4" s="12" t="s">
        <v>237</v>
      </c>
      <c r="AI4" s="12">
        <v>28</v>
      </c>
      <c r="AJ4" s="12"/>
      <c r="AK4" s="12" t="s">
        <v>280</v>
      </c>
      <c r="AL4" s="12">
        <f t="shared" si="1"/>
        <v>28</v>
      </c>
      <c r="AM4" s="12">
        <f t="shared" ref="AM4:AM45" si="7">IF(AH4="paeds",AI4,0)</f>
        <v>0</v>
      </c>
    </row>
    <row r="5" spans="2:39" x14ac:dyDescent="0.25">
      <c r="B5" s="25">
        <v>3</v>
      </c>
      <c r="C5" s="22" t="s">
        <v>57</v>
      </c>
      <c r="D5" s="22">
        <v>23</v>
      </c>
      <c r="E5" s="22">
        <v>14</v>
      </c>
      <c r="F5" s="29">
        <v>23</v>
      </c>
      <c r="H5" s="24">
        <v>42</v>
      </c>
      <c r="I5" s="112" t="s">
        <v>94</v>
      </c>
      <c r="J5" s="22">
        <v>8</v>
      </c>
      <c r="K5" s="22">
        <v>8</v>
      </c>
      <c r="L5" s="31">
        <v>0</v>
      </c>
      <c r="N5" s="24">
        <v>62</v>
      </c>
      <c r="O5" s="31" t="s">
        <v>111</v>
      </c>
      <c r="P5" s="22">
        <v>19</v>
      </c>
      <c r="Q5" s="22">
        <v>15</v>
      </c>
      <c r="R5" s="29">
        <v>19</v>
      </c>
      <c r="T5" s="30">
        <v>72</v>
      </c>
      <c r="U5" s="31" t="s">
        <v>121</v>
      </c>
      <c r="V5" s="29">
        <v>0</v>
      </c>
      <c r="W5" s="29">
        <v>0</v>
      </c>
      <c r="X5" s="29">
        <v>0</v>
      </c>
      <c r="Z5" s="25">
        <v>3</v>
      </c>
      <c r="AA5" s="21" t="str">
        <f t="shared" si="2"/>
        <v>GIM-C5</v>
      </c>
      <c r="AB5" s="21" t="str">
        <f t="shared" si="3"/>
        <v>GIM-C5O2</v>
      </c>
      <c r="AC5" s="21">
        <f t="shared" si="4"/>
        <v>23</v>
      </c>
      <c r="AD5" s="21">
        <f t="shared" si="5"/>
        <v>14</v>
      </c>
      <c r="AE5" s="21">
        <f t="shared" si="6"/>
        <v>23</v>
      </c>
      <c r="AG5" s="12" t="s">
        <v>235</v>
      </c>
      <c r="AH5" s="12" t="s">
        <v>236</v>
      </c>
      <c r="AI5" s="12">
        <v>15</v>
      </c>
      <c r="AJ5" s="12"/>
      <c r="AK5" s="12" t="s">
        <v>280</v>
      </c>
      <c r="AL5" s="12">
        <f t="shared" si="1"/>
        <v>15</v>
      </c>
      <c r="AM5" s="12">
        <f t="shared" si="7"/>
        <v>0</v>
      </c>
    </row>
    <row r="6" spans="2:39" x14ac:dyDescent="0.25">
      <c r="B6" s="25">
        <v>4</v>
      </c>
      <c r="C6" s="22" t="s">
        <v>58</v>
      </c>
      <c r="D6" s="22">
        <v>26</v>
      </c>
      <c r="E6" s="22">
        <v>26</v>
      </c>
      <c r="F6" s="29">
        <v>26</v>
      </c>
      <c r="H6" s="24">
        <v>43</v>
      </c>
      <c r="I6" s="112" t="s">
        <v>170</v>
      </c>
      <c r="J6" s="22">
        <v>12</v>
      </c>
      <c r="K6" s="22">
        <v>12</v>
      </c>
      <c r="L6" s="31">
        <v>0</v>
      </c>
      <c r="N6" s="24">
        <v>63</v>
      </c>
      <c r="O6" s="31" t="s">
        <v>112</v>
      </c>
      <c r="P6" s="29">
        <v>0</v>
      </c>
      <c r="Q6" s="29">
        <v>0</v>
      </c>
      <c r="R6" s="29">
        <v>0</v>
      </c>
      <c r="T6" s="30">
        <v>73</v>
      </c>
      <c r="U6" s="31" t="s">
        <v>122</v>
      </c>
      <c r="V6" s="29">
        <v>0</v>
      </c>
      <c r="W6" s="29">
        <v>0</v>
      </c>
      <c r="X6" s="29">
        <v>0</v>
      </c>
      <c r="Z6" s="25">
        <v>4</v>
      </c>
      <c r="AA6" s="21" t="str">
        <f t="shared" si="2"/>
        <v>GIM-C6</v>
      </c>
      <c r="AB6" s="21" t="str">
        <f t="shared" si="3"/>
        <v>GIM-C6O2</v>
      </c>
      <c r="AC6" s="21">
        <f t="shared" si="4"/>
        <v>26</v>
      </c>
      <c r="AD6" s="21">
        <f t="shared" si="5"/>
        <v>26</v>
      </c>
      <c r="AE6" s="21">
        <f t="shared" si="6"/>
        <v>26</v>
      </c>
      <c r="AG6" s="12" t="s">
        <v>275</v>
      </c>
      <c r="AH6" s="12" t="s">
        <v>240</v>
      </c>
      <c r="AI6" s="12">
        <v>17</v>
      </c>
      <c r="AJ6" s="12"/>
      <c r="AK6" s="12" t="s">
        <v>281</v>
      </c>
      <c r="AL6" s="12">
        <f t="shared" si="1"/>
        <v>0</v>
      </c>
      <c r="AM6" s="12">
        <f t="shared" si="7"/>
        <v>17</v>
      </c>
    </row>
    <row r="7" spans="2:39" x14ac:dyDescent="0.25">
      <c r="B7" s="25">
        <v>5</v>
      </c>
      <c r="C7" s="22" t="s">
        <v>59</v>
      </c>
      <c r="D7" s="22">
        <v>24</v>
      </c>
      <c r="E7" s="22">
        <v>24</v>
      </c>
      <c r="F7" s="29">
        <v>24</v>
      </c>
      <c r="H7" s="24">
        <v>44</v>
      </c>
      <c r="I7" s="112" t="s">
        <v>95</v>
      </c>
      <c r="J7" s="22">
        <v>12</v>
      </c>
      <c r="K7" s="22">
        <v>12</v>
      </c>
      <c r="L7" s="29">
        <v>12</v>
      </c>
      <c r="N7" s="24">
        <v>64</v>
      </c>
      <c r="O7" s="31" t="s">
        <v>113</v>
      </c>
      <c r="P7" s="29">
        <v>0</v>
      </c>
      <c r="Q7" s="29">
        <v>0</v>
      </c>
      <c r="R7" s="29">
        <v>0</v>
      </c>
      <c r="T7" s="30">
        <v>74</v>
      </c>
      <c r="U7" s="31" t="s">
        <v>123</v>
      </c>
      <c r="V7" s="29">
        <v>0</v>
      </c>
      <c r="W7" s="29">
        <v>0</v>
      </c>
      <c r="X7" s="29">
        <v>0</v>
      </c>
      <c r="Z7" s="25">
        <v>5</v>
      </c>
      <c r="AA7" s="21" t="str">
        <f t="shared" si="2"/>
        <v>GIM-C7</v>
      </c>
      <c r="AB7" s="21" t="str">
        <f t="shared" si="3"/>
        <v>GIM-C7O2</v>
      </c>
      <c r="AC7" s="21">
        <f t="shared" si="4"/>
        <v>24</v>
      </c>
      <c r="AD7" s="21">
        <f t="shared" si="5"/>
        <v>24</v>
      </c>
      <c r="AE7" s="21">
        <f t="shared" si="6"/>
        <v>24</v>
      </c>
      <c r="AG7" s="12" t="s">
        <v>276</v>
      </c>
      <c r="AH7" s="12" t="s">
        <v>240</v>
      </c>
      <c r="AI7" s="12">
        <v>12</v>
      </c>
      <c r="AJ7" s="12"/>
      <c r="AK7" s="12" t="s">
        <v>281</v>
      </c>
      <c r="AL7" s="12">
        <f t="shared" si="1"/>
        <v>0</v>
      </c>
      <c r="AM7" s="12">
        <f t="shared" si="7"/>
        <v>12</v>
      </c>
    </row>
    <row r="8" spans="2:39" x14ac:dyDescent="0.25">
      <c r="B8" s="25">
        <v>6</v>
      </c>
      <c r="C8" s="22" t="s">
        <v>60</v>
      </c>
      <c r="D8" s="22">
        <v>24</v>
      </c>
      <c r="E8" s="22">
        <v>22</v>
      </c>
      <c r="F8" s="29">
        <v>24</v>
      </c>
      <c r="H8" s="24">
        <v>45</v>
      </c>
      <c r="I8" s="112" t="s">
        <v>96</v>
      </c>
      <c r="J8" s="22">
        <v>6</v>
      </c>
      <c r="K8" s="22">
        <v>6</v>
      </c>
      <c r="L8" s="29">
        <v>6</v>
      </c>
      <c r="N8" s="24">
        <v>65</v>
      </c>
      <c r="O8" s="31" t="s">
        <v>114</v>
      </c>
      <c r="P8" s="29">
        <v>0</v>
      </c>
      <c r="Q8" s="29">
        <v>0</v>
      </c>
      <c r="R8" s="29">
        <v>0</v>
      </c>
      <c r="Z8" s="25">
        <v>6</v>
      </c>
      <c r="AA8" s="21" t="str">
        <f t="shared" si="2"/>
        <v>GIM-D7</v>
      </c>
      <c r="AB8" s="21" t="str">
        <f t="shared" si="3"/>
        <v>GIM-D7O2</v>
      </c>
      <c r="AC8" s="21">
        <f t="shared" si="4"/>
        <v>24</v>
      </c>
      <c r="AD8" s="21">
        <f t="shared" si="5"/>
        <v>22</v>
      </c>
      <c r="AE8" s="21">
        <f t="shared" si="6"/>
        <v>24</v>
      </c>
      <c r="AG8" s="12" t="s">
        <v>247</v>
      </c>
      <c r="AH8" s="12" t="s">
        <v>229</v>
      </c>
      <c r="AI8" s="12">
        <v>29</v>
      </c>
      <c r="AJ8" s="12"/>
      <c r="AK8" s="12" t="s">
        <v>281</v>
      </c>
      <c r="AL8" s="12">
        <f t="shared" si="1"/>
        <v>0</v>
      </c>
      <c r="AM8" s="12">
        <f t="shared" si="7"/>
        <v>0</v>
      </c>
    </row>
    <row r="9" spans="2:39" x14ac:dyDescent="0.25">
      <c r="B9" s="25">
        <v>7</v>
      </c>
      <c r="C9" s="22" t="s">
        <v>61</v>
      </c>
      <c r="D9" s="22">
        <v>27</v>
      </c>
      <c r="E9" s="22">
        <v>21</v>
      </c>
      <c r="F9" s="29">
        <v>27</v>
      </c>
      <c r="H9" s="24">
        <v>46</v>
      </c>
      <c r="I9" s="112" t="s">
        <v>97</v>
      </c>
      <c r="J9" s="22">
        <v>10</v>
      </c>
      <c r="K9" s="22">
        <v>10</v>
      </c>
      <c r="L9" s="29">
        <v>10</v>
      </c>
      <c r="N9" s="24">
        <v>66</v>
      </c>
      <c r="O9" s="31" t="s">
        <v>115</v>
      </c>
      <c r="P9" s="29">
        <v>0</v>
      </c>
      <c r="Q9" s="29">
        <v>0</v>
      </c>
      <c r="R9" s="29">
        <v>0</v>
      </c>
      <c r="Z9" s="25">
        <v>7</v>
      </c>
      <c r="AA9" s="21" t="str">
        <f t="shared" si="2"/>
        <v>GIM-D6</v>
      </c>
      <c r="AB9" s="21" t="str">
        <f t="shared" si="3"/>
        <v>GIM-D6O2</v>
      </c>
      <c r="AC9" s="21">
        <f t="shared" si="4"/>
        <v>27</v>
      </c>
      <c r="AD9" s="21">
        <f t="shared" si="5"/>
        <v>21</v>
      </c>
      <c r="AE9" s="21">
        <f t="shared" si="6"/>
        <v>27</v>
      </c>
      <c r="AG9" s="12" t="s">
        <v>248</v>
      </c>
      <c r="AH9" s="12" t="s">
        <v>229</v>
      </c>
      <c r="AI9" s="12">
        <v>23</v>
      </c>
      <c r="AJ9" s="12"/>
      <c r="AK9" s="12" t="s">
        <v>280</v>
      </c>
      <c r="AL9" s="12">
        <f t="shared" si="1"/>
        <v>23</v>
      </c>
      <c r="AM9" s="12">
        <f t="shared" si="7"/>
        <v>0</v>
      </c>
    </row>
    <row r="10" spans="2:39" x14ac:dyDescent="0.25">
      <c r="B10" s="25">
        <v>8</v>
      </c>
      <c r="C10" s="22" t="s">
        <v>62</v>
      </c>
      <c r="D10" s="22">
        <v>26</v>
      </c>
      <c r="E10" s="22">
        <v>21</v>
      </c>
      <c r="F10" s="29">
        <v>26</v>
      </c>
      <c r="H10" s="24">
        <v>47</v>
      </c>
      <c r="I10" s="112" t="s">
        <v>98</v>
      </c>
      <c r="J10" s="22">
        <v>34</v>
      </c>
      <c r="K10" s="22">
        <v>34</v>
      </c>
      <c r="L10" s="29">
        <v>34</v>
      </c>
      <c r="N10" s="24">
        <v>67</v>
      </c>
      <c r="O10" s="31" t="s">
        <v>116</v>
      </c>
      <c r="P10" s="29">
        <v>0</v>
      </c>
      <c r="Q10" s="29">
        <v>0</v>
      </c>
      <c r="R10" s="29">
        <v>0</v>
      </c>
      <c r="Z10" s="25">
        <v>8</v>
      </c>
      <c r="AA10" s="21" t="str">
        <f t="shared" si="2"/>
        <v>GIM-D8</v>
      </c>
      <c r="AB10" s="21" t="str">
        <f t="shared" si="3"/>
        <v>GIM-D8O2</v>
      </c>
      <c r="AC10" s="21">
        <f t="shared" si="4"/>
        <v>26</v>
      </c>
      <c r="AD10" s="21">
        <f t="shared" si="5"/>
        <v>21</v>
      </c>
      <c r="AE10" s="21">
        <f t="shared" si="6"/>
        <v>26</v>
      </c>
      <c r="AG10" s="12" t="s">
        <v>249</v>
      </c>
      <c r="AH10" s="12" t="s">
        <v>229</v>
      </c>
      <c r="AI10" s="12">
        <v>26</v>
      </c>
      <c r="AJ10" s="12"/>
      <c r="AK10" s="12" t="s">
        <v>280</v>
      </c>
      <c r="AL10" s="12">
        <f t="shared" si="1"/>
        <v>26</v>
      </c>
      <c r="AM10" s="12">
        <f t="shared" si="7"/>
        <v>0</v>
      </c>
    </row>
    <row r="11" spans="2:39" x14ac:dyDescent="0.25">
      <c r="B11" s="25">
        <v>9</v>
      </c>
      <c r="C11" s="22" t="s">
        <v>63</v>
      </c>
      <c r="D11" s="22">
        <v>27</v>
      </c>
      <c r="E11" s="22">
        <v>17</v>
      </c>
      <c r="F11" s="29">
        <v>27</v>
      </c>
      <c r="H11" s="24">
        <v>48</v>
      </c>
      <c r="I11" s="112" t="s">
        <v>99</v>
      </c>
      <c r="J11" s="22">
        <v>8</v>
      </c>
      <c r="K11" s="22">
        <v>8</v>
      </c>
      <c r="L11" s="31">
        <v>0</v>
      </c>
      <c r="N11" s="24">
        <v>68</v>
      </c>
      <c r="O11" s="31" t="s">
        <v>117</v>
      </c>
      <c r="P11" s="29">
        <v>0</v>
      </c>
      <c r="Q11" s="29">
        <v>0</v>
      </c>
      <c r="R11" s="29">
        <v>0</v>
      </c>
      <c r="Z11" s="25">
        <v>9</v>
      </c>
      <c r="AA11" s="21" t="str">
        <f t="shared" si="2"/>
        <v>GIM-C8</v>
      </c>
      <c r="AB11" s="21" t="str">
        <f t="shared" si="3"/>
        <v>GIM-C8O2</v>
      </c>
      <c r="AC11" s="21">
        <f t="shared" si="4"/>
        <v>27</v>
      </c>
      <c r="AD11" s="21">
        <f t="shared" si="5"/>
        <v>17</v>
      </c>
      <c r="AE11" s="21">
        <f t="shared" si="6"/>
        <v>27</v>
      </c>
      <c r="AG11" s="12" t="s">
        <v>268</v>
      </c>
      <c r="AH11" s="12" t="s">
        <v>229</v>
      </c>
      <c r="AI11" s="12">
        <v>33</v>
      </c>
      <c r="AJ11" s="12"/>
      <c r="AK11" s="12" t="s">
        <v>280</v>
      </c>
      <c r="AL11" s="12">
        <f t="shared" si="1"/>
        <v>33</v>
      </c>
      <c r="AM11" s="12">
        <f t="shared" si="7"/>
        <v>0</v>
      </c>
    </row>
    <row r="12" spans="2:39" x14ac:dyDescent="0.25">
      <c r="B12" s="25">
        <v>10</v>
      </c>
      <c r="C12" s="22" t="s">
        <v>64</v>
      </c>
      <c r="D12" s="22">
        <v>30</v>
      </c>
      <c r="E12" s="22">
        <v>30</v>
      </c>
      <c r="F12" s="29">
        <v>30</v>
      </c>
      <c r="H12" s="24">
        <v>49</v>
      </c>
      <c r="I12" s="31" t="s">
        <v>100</v>
      </c>
      <c r="J12" s="29">
        <v>0</v>
      </c>
      <c r="K12" s="29">
        <v>0</v>
      </c>
      <c r="L12" s="29">
        <v>0</v>
      </c>
      <c r="N12" s="24">
        <v>69</v>
      </c>
      <c r="O12" s="31" t="s">
        <v>118</v>
      </c>
      <c r="P12" s="29">
        <v>0</v>
      </c>
      <c r="Q12" s="29">
        <v>0</v>
      </c>
      <c r="R12" s="29">
        <v>0</v>
      </c>
      <c r="Z12" s="25">
        <v>10</v>
      </c>
      <c r="AA12" s="21" t="str">
        <f t="shared" si="2"/>
        <v>GIM-D5</v>
      </c>
      <c r="AB12" s="21" t="str">
        <f t="shared" si="3"/>
        <v>GIM-D5O2</v>
      </c>
      <c r="AC12" s="21">
        <f t="shared" si="4"/>
        <v>30</v>
      </c>
      <c r="AD12" s="21">
        <f t="shared" si="5"/>
        <v>30</v>
      </c>
      <c r="AE12" s="21">
        <f t="shared" si="6"/>
        <v>30</v>
      </c>
      <c r="AG12" s="12" t="s">
        <v>269</v>
      </c>
      <c r="AH12" s="12" t="s">
        <v>232</v>
      </c>
      <c r="AI12" s="12">
        <v>37</v>
      </c>
      <c r="AJ12" s="12"/>
      <c r="AK12" s="12" t="s">
        <v>280</v>
      </c>
      <c r="AL12" s="12">
        <f t="shared" si="1"/>
        <v>37</v>
      </c>
      <c r="AM12" s="12">
        <f t="shared" si="7"/>
        <v>0</v>
      </c>
    </row>
    <row r="13" spans="2:39" x14ac:dyDescent="0.25">
      <c r="B13" s="25">
        <v>11</v>
      </c>
      <c r="C13" s="22" t="s">
        <v>65</v>
      </c>
      <c r="D13" s="22">
        <v>23</v>
      </c>
      <c r="E13" s="22">
        <v>17</v>
      </c>
      <c r="F13" s="29">
        <v>23</v>
      </c>
      <c r="H13" s="24">
        <v>50</v>
      </c>
      <c r="I13" s="31" t="s">
        <v>101</v>
      </c>
      <c r="J13" s="29">
        <v>0</v>
      </c>
      <c r="K13" s="29">
        <v>0</v>
      </c>
      <c r="L13" s="29">
        <v>0</v>
      </c>
      <c r="Z13" s="25">
        <v>11</v>
      </c>
      <c r="AA13" s="21" t="str">
        <f t="shared" si="2"/>
        <v>GIM-D9</v>
      </c>
      <c r="AB13" s="21" t="str">
        <f t="shared" si="3"/>
        <v>GIM-D9O2</v>
      </c>
      <c r="AC13" s="21">
        <f t="shared" si="4"/>
        <v>23</v>
      </c>
      <c r="AD13" s="21">
        <f t="shared" si="5"/>
        <v>17</v>
      </c>
      <c r="AE13" s="21">
        <f t="shared" si="6"/>
        <v>23</v>
      </c>
      <c r="AG13" s="12" t="s">
        <v>265</v>
      </c>
      <c r="AH13" s="12" t="s">
        <v>236</v>
      </c>
      <c r="AI13" s="12">
        <v>8</v>
      </c>
      <c r="AJ13" s="12"/>
      <c r="AK13" s="12" t="s">
        <v>280</v>
      </c>
      <c r="AL13" s="12">
        <f t="shared" si="1"/>
        <v>8</v>
      </c>
      <c r="AM13" s="12">
        <f t="shared" si="7"/>
        <v>0</v>
      </c>
    </row>
    <row r="14" spans="2:39" x14ac:dyDescent="0.25">
      <c r="B14" s="25">
        <v>12</v>
      </c>
      <c r="C14" s="22" t="s">
        <v>66</v>
      </c>
      <c r="D14" s="22">
        <v>26</v>
      </c>
      <c r="E14" s="22">
        <v>26</v>
      </c>
      <c r="F14" s="29">
        <v>26</v>
      </c>
      <c r="H14" s="24">
        <v>51</v>
      </c>
      <c r="I14" s="31" t="s">
        <v>102</v>
      </c>
      <c r="J14" s="29">
        <v>0</v>
      </c>
      <c r="K14" s="29">
        <v>0</v>
      </c>
      <c r="L14" s="29">
        <v>0</v>
      </c>
      <c r="Z14" s="25">
        <v>12</v>
      </c>
      <c r="AA14" s="21" t="str">
        <f t="shared" si="2"/>
        <v>GIM-MDU</v>
      </c>
      <c r="AB14" s="21" t="str">
        <f t="shared" si="3"/>
        <v>GIM-MDUO2</v>
      </c>
      <c r="AC14" s="21">
        <f t="shared" si="4"/>
        <v>26</v>
      </c>
      <c r="AD14" s="21">
        <f t="shared" si="5"/>
        <v>26</v>
      </c>
      <c r="AE14" s="21">
        <f t="shared" si="6"/>
        <v>26</v>
      </c>
      <c r="AG14" s="18" t="s">
        <v>278</v>
      </c>
      <c r="AH14" s="18" t="s">
        <v>240</v>
      </c>
      <c r="AI14" s="18">
        <v>12</v>
      </c>
      <c r="AJ14" s="18" t="s">
        <v>288</v>
      </c>
      <c r="AK14" s="18" t="s">
        <v>281</v>
      </c>
      <c r="AL14" s="18">
        <f t="shared" si="1"/>
        <v>0</v>
      </c>
      <c r="AM14" s="18">
        <f t="shared" si="7"/>
        <v>12</v>
      </c>
    </row>
    <row r="15" spans="2:39" x14ac:dyDescent="0.25">
      <c r="B15" s="25">
        <v>13</v>
      </c>
      <c r="C15" s="22" t="s">
        <v>67</v>
      </c>
      <c r="D15" s="22">
        <v>21</v>
      </c>
      <c r="E15" s="22">
        <v>13</v>
      </c>
      <c r="F15" s="29">
        <v>21</v>
      </c>
      <c r="H15" s="24">
        <v>52</v>
      </c>
      <c r="I15" s="31" t="s">
        <v>103</v>
      </c>
      <c r="J15" s="29">
        <v>0</v>
      </c>
      <c r="K15" s="29">
        <v>0</v>
      </c>
      <c r="L15" s="29">
        <v>0</v>
      </c>
      <c r="Z15" s="25">
        <v>13</v>
      </c>
      <c r="AA15" s="21" t="str">
        <f t="shared" si="2"/>
        <v>GIM-F4</v>
      </c>
      <c r="AB15" s="21" t="str">
        <f t="shared" si="3"/>
        <v>GIM-F4O2</v>
      </c>
      <c r="AC15" s="21">
        <f t="shared" si="4"/>
        <v>21</v>
      </c>
      <c r="AD15" s="21">
        <f t="shared" si="5"/>
        <v>13</v>
      </c>
      <c r="AE15" s="21">
        <f t="shared" si="6"/>
        <v>21</v>
      </c>
      <c r="AG15" s="12" t="s">
        <v>250</v>
      </c>
      <c r="AH15" s="12" t="s">
        <v>229</v>
      </c>
      <c r="AI15" s="12">
        <v>8</v>
      </c>
      <c r="AJ15" s="12" t="s">
        <v>286</v>
      </c>
      <c r="AK15" s="12" t="s">
        <v>281</v>
      </c>
      <c r="AL15" s="12">
        <f t="shared" si="1"/>
        <v>0</v>
      </c>
      <c r="AM15" s="12">
        <f t="shared" si="7"/>
        <v>0</v>
      </c>
    </row>
    <row r="16" spans="2:39" x14ac:dyDescent="0.25">
      <c r="B16" s="25">
        <v>14</v>
      </c>
      <c r="C16" s="22" t="s">
        <v>68</v>
      </c>
      <c r="D16" s="22">
        <v>27</v>
      </c>
      <c r="E16" s="22">
        <v>15</v>
      </c>
      <c r="F16" s="29">
        <v>27</v>
      </c>
      <c r="H16" s="24">
        <v>53</v>
      </c>
      <c r="I16" s="31" t="s">
        <v>104</v>
      </c>
      <c r="J16" s="29">
        <v>0</v>
      </c>
      <c r="K16" s="29">
        <v>0</v>
      </c>
      <c r="L16" s="29">
        <v>0</v>
      </c>
      <c r="Z16" s="25">
        <v>14</v>
      </c>
      <c r="AA16" s="21" t="str">
        <f t="shared" si="2"/>
        <v>GIM-G4</v>
      </c>
      <c r="AB16" s="21" t="str">
        <f t="shared" si="3"/>
        <v>GIM-G4O2</v>
      </c>
      <c r="AC16" s="21">
        <f t="shared" si="4"/>
        <v>27</v>
      </c>
      <c r="AD16" s="21">
        <f t="shared" si="5"/>
        <v>15</v>
      </c>
      <c r="AE16" s="21">
        <f t="shared" si="6"/>
        <v>27</v>
      </c>
      <c r="AG16" s="12" t="s">
        <v>251</v>
      </c>
      <c r="AH16" s="12" t="s">
        <v>229</v>
      </c>
      <c r="AI16" s="12">
        <v>10</v>
      </c>
      <c r="AJ16" s="12"/>
      <c r="AK16" s="12" t="s">
        <v>280</v>
      </c>
      <c r="AL16" s="12">
        <f t="shared" si="1"/>
        <v>10</v>
      </c>
      <c r="AM16" s="12">
        <f t="shared" si="7"/>
        <v>0</v>
      </c>
    </row>
    <row r="17" spans="2:39" x14ac:dyDescent="0.25">
      <c r="B17" s="25">
        <v>15</v>
      </c>
      <c r="C17" s="22" t="s">
        <v>69</v>
      </c>
      <c r="D17" s="22">
        <v>27</v>
      </c>
      <c r="E17" s="22">
        <v>23</v>
      </c>
      <c r="F17" s="29">
        <v>27</v>
      </c>
      <c r="H17" s="24">
        <v>54</v>
      </c>
      <c r="I17" s="31" t="s">
        <v>105</v>
      </c>
      <c r="J17" s="29">
        <v>0</v>
      </c>
      <c r="K17" s="29">
        <v>0</v>
      </c>
      <c r="L17" s="29">
        <v>0</v>
      </c>
      <c r="Z17" s="25">
        <v>15</v>
      </c>
      <c r="AA17" s="21" t="str">
        <f t="shared" si="2"/>
        <v>GIM-F6</v>
      </c>
      <c r="AB17" s="21" t="str">
        <f t="shared" si="3"/>
        <v>GIM-F6O2</v>
      </c>
      <c r="AC17" s="21">
        <f t="shared" si="4"/>
        <v>27</v>
      </c>
      <c r="AD17" s="21">
        <f t="shared" si="5"/>
        <v>23</v>
      </c>
      <c r="AE17" s="21">
        <f t="shared" si="6"/>
        <v>27</v>
      </c>
      <c r="AG17" s="12" t="s">
        <v>230</v>
      </c>
      <c r="AH17" s="12" t="s">
        <v>229</v>
      </c>
      <c r="AI17" s="12">
        <v>11</v>
      </c>
      <c r="AJ17" s="12"/>
      <c r="AK17" s="12" t="s">
        <v>280</v>
      </c>
      <c r="AL17" s="12">
        <f t="shared" si="1"/>
        <v>11</v>
      </c>
      <c r="AM17" s="12">
        <f t="shared" si="7"/>
        <v>0</v>
      </c>
    </row>
    <row r="18" spans="2:39" x14ac:dyDescent="0.25">
      <c r="B18" s="25">
        <v>16</v>
      </c>
      <c r="C18" s="22" t="s">
        <v>70</v>
      </c>
      <c r="D18" s="22">
        <v>26</v>
      </c>
      <c r="E18" s="22">
        <v>16</v>
      </c>
      <c r="F18" s="29">
        <v>26</v>
      </c>
      <c r="H18" s="24">
        <v>55</v>
      </c>
      <c r="I18" s="31" t="s">
        <v>106</v>
      </c>
      <c r="J18" s="29">
        <v>0</v>
      </c>
      <c r="K18" s="29">
        <v>0</v>
      </c>
      <c r="L18" s="29">
        <v>0</v>
      </c>
      <c r="Z18" s="25">
        <v>16</v>
      </c>
      <c r="AA18" s="21" t="str">
        <f t="shared" si="2"/>
        <v>GIM-G6</v>
      </c>
      <c r="AB18" s="21" t="str">
        <f t="shared" si="3"/>
        <v>GIM-G6O2</v>
      </c>
      <c r="AC18" s="21">
        <f t="shared" si="4"/>
        <v>26</v>
      </c>
      <c r="AD18" s="21">
        <f t="shared" si="5"/>
        <v>16</v>
      </c>
      <c r="AE18" s="21">
        <f t="shared" si="6"/>
        <v>26</v>
      </c>
      <c r="AG18" s="12" t="s">
        <v>277</v>
      </c>
      <c r="AH18" s="12" t="s">
        <v>240</v>
      </c>
      <c r="AI18" s="12">
        <v>22</v>
      </c>
      <c r="AJ18" s="12"/>
      <c r="AK18" s="12" t="s">
        <v>281</v>
      </c>
      <c r="AL18" s="12">
        <f t="shared" si="1"/>
        <v>0</v>
      </c>
      <c r="AM18" s="12">
        <f t="shared" si="7"/>
        <v>22</v>
      </c>
    </row>
    <row r="19" spans="2:39" x14ac:dyDescent="0.25">
      <c r="B19" s="25">
        <v>17</v>
      </c>
      <c r="C19" s="22" t="s">
        <v>71</v>
      </c>
      <c r="D19" s="22">
        <v>26</v>
      </c>
      <c r="E19" s="22">
        <v>10</v>
      </c>
      <c r="F19" s="29">
        <v>26</v>
      </c>
      <c r="H19" s="24">
        <v>56</v>
      </c>
      <c r="I19" s="31" t="s">
        <v>107</v>
      </c>
      <c r="J19" s="29">
        <v>0</v>
      </c>
      <c r="K19" s="29">
        <v>0</v>
      </c>
      <c r="L19" s="29">
        <v>0</v>
      </c>
      <c r="Z19" s="25">
        <v>17</v>
      </c>
      <c r="AA19" s="21" t="str">
        <f t="shared" si="2"/>
        <v>GIM-A4</v>
      </c>
      <c r="AB19" s="21" t="str">
        <f t="shared" si="3"/>
        <v>GIM-A4O2</v>
      </c>
      <c r="AC19" s="21">
        <f t="shared" si="4"/>
        <v>26</v>
      </c>
      <c r="AD19" s="21">
        <f t="shared" si="5"/>
        <v>10</v>
      </c>
      <c r="AE19" s="21">
        <f t="shared" si="6"/>
        <v>26</v>
      </c>
      <c r="AG19" s="12" t="s">
        <v>252</v>
      </c>
      <c r="AH19" s="12" t="s">
        <v>229</v>
      </c>
      <c r="AI19" s="12">
        <v>30</v>
      </c>
      <c r="AJ19" s="12"/>
      <c r="AK19" s="12" t="s">
        <v>280</v>
      </c>
      <c r="AL19" s="12">
        <f t="shared" si="1"/>
        <v>30</v>
      </c>
      <c r="AM19" s="12">
        <f t="shared" si="7"/>
        <v>0</v>
      </c>
    </row>
    <row r="20" spans="2:39" x14ac:dyDescent="0.25">
      <c r="B20" s="25">
        <v>18</v>
      </c>
      <c r="C20" s="22" t="s">
        <v>72</v>
      </c>
      <c r="D20" s="22">
        <v>26</v>
      </c>
      <c r="E20" s="22">
        <v>18</v>
      </c>
      <c r="F20" s="29">
        <v>26</v>
      </c>
      <c r="H20" s="24">
        <v>57</v>
      </c>
      <c r="I20" s="31" t="s">
        <v>108</v>
      </c>
      <c r="J20" s="29">
        <v>0</v>
      </c>
      <c r="K20" s="29">
        <v>0</v>
      </c>
      <c r="L20" s="29">
        <v>0</v>
      </c>
      <c r="Z20" s="25">
        <v>18</v>
      </c>
      <c r="AA20" s="21" t="str">
        <f t="shared" si="2"/>
        <v>GIM-A5</v>
      </c>
      <c r="AB20" s="21" t="str">
        <f t="shared" si="3"/>
        <v>GIM-A5O2</v>
      </c>
      <c r="AC20" s="21">
        <f t="shared" si="4"/>
        <v>26</v>
      </c>
      <c r="AD20" s="21">
        <f t="shared" si="5"/>
        <v>18</v>
      </c>
      <c r="AE20" s="21">
        <f t="shared" si="6"/>
        <v>26</v>
      </c>
      <c r="AG20" s="12" t="s">
        <v>266</v>
      </c>
      <c r="AH20" s="12" t="s">
        <v>236</v>
      </c>
      <c r="AI20" s="12">
        <v>11</v>
      </c>
      <c r="AJ20" s="12"/>
      <c r="AK20" s="12" t="s">
        <v>280</v>
      </c>
      <c r="AL20" s="12">
        <f t="shared" si="1"/>
        <v>11</v>
      </c>
      <c r="AM20" s="12">
        <f t="shared" si="7"/>
        <v>0</v>
      </c>
    </row>
    <row r="21" spans="2:39" x14ac:dyDescent="0.25">
      <c r="B21" s="25">
        <v>19</v>
      </c>
      <c r="C21" s="22" t="s">
        <v>73</v>
      </c>
      <c r="D21" s="22">
        <v>31</v>
      </c>
      <c r="E21" s="22">
        <v>31</v>
      </c>
      <c r="F21" s="29">
        <v>31</v>
      </c>
      <c r="H21" s="24">
        <v>58</v>
      </c>
      <c r="I21" s="31" t="s">
        <v>477</v>
      </c>
      <c r="J21" s="29">
        <v>0</v>
      </c>
      <c r="K21" s="29">
        <v>0</v>
      </c>
      <c r="L21" s="29">
        <v>0</v>
      </c>
      <c r="Z21" s="25">
        <v>19</v>
      </c>
      <c r="AA21" s="21" t="str">
        <f t="shared" si="2"/>
        <v>GIM-K3</v>
      </c>
      <c r="AB21" s="21" t="str">
        <f t="shared" si="3"/>
        <v>GIM-K3O2</v>
      </c>
      <c r="AC21" s="21">
        <f t="shared" si="4"/>
        <v>31</v>
      </c>
      <c r="AD21" s="21">
        <f t="shared" si="5"/>
        <v>31</v>
      </c>
      <c r="AE21" s="21">
        <f t="shared" si="6"/>
        <v>31</v>
      </c>
      <c r="AG21" s="12" t="s">
        <v>266</v>
      </c>
      <c r="AH21" s="12" t="s">
        <v>237</v>
      </c>
      <c r="AI21" s="12">
        <v>16</v>
      </c>
      <c r="AJ21" s="12"/>
      <c r="AK21" s="12" t="s">
        <v>280</v>
      </c>
      <c r="AL21" s="12">
        <f t="shared" si="1"/>
        <v>16</v>
      </c>
      <c r="AM21" s="12">
        <f t="shared" si="7"/>
        <v>0</v>
      </c>
    </row>
    <row r="22" spans="2:39" x14ac:dyDescent="0.25">
      <c r="B22" s="25">
        <v>20</v>
      </c>
      <c r="C22" s="22" t="s">
        <v>74</v>
      </c>
      <c r="D22" s="22">
        <v>44</v>
      </c>
      <c r="E22" s="22">
        <v>44</v>
      </c>
      <c r="F22" s="29">
        <v>0</v>
      </c>
      <c r="H22" s="24">
        <v>59</v>
      </c>
      <c r="I22" s="31" t="s">
        <v>478</v>
      </c>
      <c r="J22" s="29">
        <v>0</v>
      </c>
      <c r="K22" s="29">
        <v>0</v>
      </c>
      <c r="L22" s="29">
        <v>0</v>
      </c>
      <c r="Z22" s="25">
        <v>20</v>
      </c>
      <c r="AA22" s="21" t="str">
        <f t="shared" si="2"/>
        <v>GIM-Additional Beds</v>
      </c>
      <c r="AB22" s="21" t="str">
        <f t="shared" si="3"/>
        <v>GIM-Additional BedsO2</v>
      </c>
      <c r="AC22" s="21">
        <f t="shared" si="4"/>
        <v>44</v>
      </c>
      <c r="AD22" s="21">
        <f t="shared" si="5"/>
        <v>44</v>
      </c>
      <c r="AE22" s="21">
        <f t="shared" si="6"/>
        <v>0</v>
      </c>
      <c r="AG22" s="12" t="s">
        <v>264</v>
      </c>
      <c r="AH22" s="12" t="s">
        <v>229</v>
      </c>
      <c r="AI22" s="12">
        <v>32</v>
      </c>
      <c r="AJ22" s="12"/>
      <c r="AK22" s="12" t="s">
        <v>280</v>
      </c>
      <c r="AL22" s="12">
        <f t="shared" si="1"/>
        <v>32</v>
      </c>
      <c r="AM22" s="12">
        <f t="shared" si="7"/>
        <v>0</v>
      </c>
    </row>
    <row r="23" spans="2:39" x14ac:dyDescent="0.25">
      <c r="B23" s="25">
        <v>21</v>
      </c>
      <c r="C23" s="22" t="s">
        <v>75</v>
      </c>
      <c r="D23" s="22">
        <v>71</v>
      </c>
      <c r="E23" s="22">
        <v>71</v>
      </c>
      <c r="F23" s="29">
        <v>0</v>
      </c>
      <c r="H23" s="23"/>
      <c r="I23" s="1"/>
      <c r="Z23" s="25">
        <v>21</v>
      </c>
      <c r="AA23" s="21" t="str">
        <f t="shared" si="2"/>
        <v>GIM-Surge+</v>
      </c>
      <c r="AB23" s="21" t="str">
        <f t="shared" si="3"/>
        <v>GIM-Surge+O2</v>
      </c>
      <c r="AC23" s="21">
        <f t="shared" si="4"/>
        <v>71</v>
      </c>
      <c r="AD23" s="21">
        <f t="shared" si="5"/>
        <v>71</v>
      </c>
      <c r="AE23" s="21">
        <f t="shared" si="6"/>
        <v>0</v>
      </c>
      <c r="AG23" s="12" t="s">
        <v>270</v>
      </c>
      <c r="AH23" s="12" t="s">
        <v>232</v>
      </c>
      <c r="AI23" s="12">
        <v>36</v>
      </c>
      <c r="AJ23" s="12"/>
      <c r="AK23" s="12" t="s">
        <v>280</v>
      </c>
      <c r="AL23" s="12">
        <f t="shared" si="1"/>
        <v>36</v>
      </c>
      <c r="AM23" s="12">
        <f t="shared" si="7"/>
        <v>0</v>
      </c>
    </row>
    <row r="24" spans="2:39" x14ac:dyDescent="0.25">
      <c r="B24" s="25">
        <v>22</v>
      </c>
      <c r="C24" s="22" t="s">
        <v>76</v>
      </c>
      <c r="D24" s="22">
        <v>40</v>
      </c>
      <c r="E24" s="22">
        <v>40</v>
      </c>
      <c r="F24" s="29">
        <v>0</v>
      </c>
      <c r="H24" s="23"/>
      <c r="I24" s="1"/>
      <c r="Z24" s="25">
        <v>22</v>
      </c>
      <c r="AA24" s="21" t="str">
        <f t="shared" si="2"/>
        <v>GIM-Modular1</v>
      </c>
      <c r="AB24" s="21" t="str">
        <f t="shared" si="3"/>
        <v>GIM-Modular1O2</v>
      </c>
      <c r="AC24" s="21">
        <f t="shared" si="4"/>
        <v>40</v>
      </c>
      <c r="AD24" s="21">
        <f t="shared" si="5"/>
        <v>40</v>
      </c>
      <c r="AE24" s="21">
        <f t="shared" si="6"/>
        <v>0</v>
      </c>
      <c r="AG24" s="12" t="s">
        <v>267</v>
      </c>
      <c r="AH24" s="12" t="s">
        <v>236</v>
      </c>
      <c r="AI24" s="12">
        <v>33</v>
      </c>
      <c r="AJ24" s="12"/>
      <c r="AK24" s="12" t="s">
        <v>280</v>
      </c>
      <c r="AL24" s="12">
        <f t="shared" si="1"/>
        <v>33</v>
      </c>
      <c r="AM24" s="12">
        <f t="shared" si="7"/>
        <v>0</v>
      </c>
    </row>
    <row r="25" spans="2:39" x14ac:dyDescent="0.25">
      <c r="B25" s="25">
        <v>23</v>
      </c>
      <c r="C25" s="22" t="s">
        <v>77</v>
      </c>
      <c r="D25" s="22">
        <v>40</v>
      </c>
      <c r="E25" s="22">
        <v>40</v>
      </c>
      <c r="F25" s="29">
        <v>0</v>
      </c>
      <c r="H25" s="23"/>
      <c r="Z25" s="25">
        <v>23</v>
      </c>
      <c r="AA25" s="21" t="str">
        <f t="shared" si="2"/>
        <v>GIM-Modular2</v>
      </c>
      <c r="AB25" s="21" t="str">
        <f t="shared" si="3"/>
        <v>GIM-Modular2O2</v>
      </c>
      <c r="AC25" s="21">
        <f t="shared" si="4"/>
        <v>40</v>
      </c>
      <c r="AD25" s="21">
        <f t="shared" si="5"/>
        <v>40</v>
      </c>
      <c r="AE25" s="21">
        <f t="shared" si="6"/>
        <v>0</v>
      </c>
      <c r="AG25" s="12" t="s">
        <v>274</v>
      </c>
      <c r="AH25" s="12" t="s">
        <v>239</v>
      </c>
      <c r="AI25" s="12">
        <v>14</v>
      </c>
      <c r="AJ25" s="12"/>
      <c r="AK25" s="12" t="s">
        <v>280</v>
      </c>
      <c r="AL25" s="12">
        <f t="shared" si="1"/>
        <v>14</v>
      </c>
      <c r="AM25" s="12">
        <f t="shared" si="7"/>
        <v>0</v>
      </c>
    </row>
    <row r="26" spans="2:39" x14ac:dyDescent="0.25">
      <c r="B26" s="25">
        <v>24</v>
      </c>
      <c r="C26" s="22" t="s">
        <v>78</v>
      </c>
      <c r="D26" s="22">
        <v>40</v>
      </c>
      <c r="E26" s="22">
        <v>40</v>
      </c>
      <c r="F26" s="29">
        <v>0</v>
      </c>
      <c r="H26" s="23"/>
      <c r="Z26" s="25">
        <v>24</v>
      </c>
      <c r="AA26" s="21" t="str">
        <f t="shared" si="2"/>
        <v>GIM-Modular3</v>
      </c>
      <c r="AB26" s="21" t="str">
        <f t="shared" si="3"/>
        <v>GIM-Modular3O2</v>
      </c>
      <c r="AC26" s="21">
        <f t="shared" si="4"/>
        <v>40</v>
      </c>
      <c r="AD26" s="21">
        <f t="shared" si="5"/>
        <v>40</v>
      </c>
      <c r="AE26" s="21">
        <f t="shared" si="6"/>
        <v>0</v>
      </c>
      <c r="AG26" s="12" t="s">
        <v>241</v>
      </c>
      <c r="AH26" s="12" t="s">
        <v>240</v>
      </c>
      <c r="AI26" s="12">
        <v>6</v>
      </c>
      <c r="AJ26" s="12"/>
      <c r="AK26" s="12" t="s">
        <v>281</v>
      </c>
      <c r="AL26" s="12">
        <f t="shared" si="1"/>
        <v>0</v>
      </c>
      <c r="AM26" s="12">
        <f t="shared" si="7"/>
        <v>6</v>
      </c>
    </row>
    <row r="27" spans="2:39" x14ac:dyDescent="0.25">
      <c r="B27" s="25">
        <v>25</v>
      </c>
      <c r="C27" s="31" t="s">
        <v>79</v>
      </c>
      <c r="D27" s="29">
        <v>0</v>
      </c>
      <c r="E27" s="29">
        <v>0</v>
      </c>
      <c r="F27" s="29">
        <v>0</v>
      </c>
      <c r="H27" s="23"/>
      <c r="Z27" s="25">
        <v>25</v>
      </c>
      <c r="AA27" s="21" t="str">
        <f t="shared" si="2"/>
        <v>GIM-Extra1</v>
      </c>
      <c r="AB27" s="21" t="str">
        <f t="shared" si="3"/>
        <v>GIM-Extra1O2</v>
      </c>
      <c r="AC27" s="21">
        <f t="shared" si="4"/>
        <v>0</v>
      </c>
      <c r="AD27" s="21">
        <f t="shared" si="5"/>
        <v>0</v>
      </c>
      <c r="AE27" s="21">
        <f t="shared" si="6"/>
        <v>0</v>
      </c>
      <c r="AG27" s="12" t="s">
        <v>253</v>
      </c>
      <c r="AH27" s="12" t="s">
        <v>229</v>
      </c>
      <c r="AI27" s="12">
        <v>21</v>
      </c>
      <c r="AJ27" s="12"/>
      <c r="AK27" s="12" t="s">
        <v>280</v>
      </c>
      <c r="AL27" s="12">
        <f t="shared" si="1"/>
        <v>21</v>
      </c>
      <c r="AM27" s="12">
        <f t="shared" si="7"/>
        <v>0</v>
      </c>
    </row>
    <row r="28" spans="2:39" x14ac:dyDescent="0.25">
      <c r="B28" s="25">
        <v>26</v>
      </c>
      <c r="C28" s="31" t="s">
        <v>80</v>
      </c>
      <c r="D28" s="29">
        <v>0</v>
      </c>
      <c r="E28" s="29">
        <v>0</v>
      </c>
      <c r="F28" s="29">
        <v>0</v>
      </c>
      <c r="H28" s="23"/>
      <c r="Z28" s="25">
        <v>26</v>
      </c>
      <c r="AA28" s="21" t="str">
        <f t="shared" si="2"/>
        <v>GIM-Extra2</v>
      </c>
      <c r="AB28" s="21" t="str">
        <f t="shared" si="3"/>
        <v>GIM-Extra2O2</v>
      </c>
      <c r="AC28" s="21">
        <f t="shared" si="4"/>
        <v>0</v>
      </c>
      <c r="AD28" s="21">
        <f t="shared" si="5"/>
        <v>0</v>
      </c>
      <c r="AE28" s="21">
        <f t="shared" si="6"/>
        <v>0</v>
      </c>
      <c r="AG28" s="12" t="s">
        <v>254</v>
      </c>
      <c r="AH28" s="12" t="s">
        <v>232</v>
      </c>
      <c r="AI28" s="12">
        <v>27</v>
      </c>
      <c r="AJ28" s="12"/>
      <c r="AK28" s="12" t="s">
        <v>280</v>
      </c>
      <c r="AL28" s="12">
        <f t="shared" si="1"/>
        <v>27</v>
      </c>
      <c r="AM28" s="12">
        <f t="shared" si="7"/>
        <v>0</v>
      </c>
    </row>
    <row r="29" spans="2:39" x14ac:dyDescent="0.25">
      <c r="B29" s="25">
        <v>27</v>
      </c>
      <c r="C29" s="31" t="s">
        <v>81</v>
      </c>
      <c r="D29" s="29">
        <v>0</v>
      </c>
      <c r="E29" s="29">
        <v>0</v>
      </c>
      <c r="F29" s="29">
        <v>0</v>
      </c>
      <c r="H29" s="23"/>
      <c r="Z29" s="25">
        <v>27</v>
      </c>
      <c r="AA29" s="21" t="str">
        <f t="shared" si="2"/>
        <v>GIM-Extra3</v>
      </c>
      <c r="AB29" s="21" t="str">
        <f t="shared" si="3"/>
        <v>GIM-Extra3O2</v>
      </c>
      <c r="AC29" s="21">
        <f t="shared" si="4"/>
        <v>0</v>
      </c>
      <c r="AD29" s="21">
        <f t="shared" si="5"/>
        <v>0</v>
      </c>
      <c r="AE29" s="21">
        <f t="shared" si="6"/>
        <v>0</v>
      </c>
      <c r="AG29" s="12" t="s">
        <v>255</v>
      </c>
      <c r="AH29" s="12" t="s">
        <v>229</v>
      </c>
      <c r="AI29" s="12">
        <v>27</v>
      </c>
      <c r="AJ29" s="12"/>
      <c r="AK29" s="12" t="s">
        <v>280</v>
      </c>
      <c r="AL29" s="12">
        <f t="shared" si="1"/>
        <v>27</v>
      </c>
      <c r="AM29" s="12">
        <f t="shared" si="7"/>
        <v>0</v>
      </c>
    </row>
    <row r="30" spans="2:39" x14ac:dyDescent="0.25">
      <c r="B30" s="25">
        <v>28</v>
      </c>
      <c r="C30" s="31" t="s">
        <v>82</v>
      </c>
      <c r="D30" s="29">
        <v>0</v>
      </c>
      <c r="E30" s="29">
        <v>0</v>
      </c>
      <c r="F30" s="29">
        <v>0</v>
      </c>
      <c r="H30" s="23"/>
      <c r="Z30" s="25">
        <v>28</v>
      </c>
      <c r="AA30" s="21" t="str">
        <f t="shared" si="2"/>
        <v>GIM-Extra4</v>
      </c>
      <c r="AB30" s="21" t="str">
        <f t="shared" si="3"/>
        <v>GIM-Extra4O2</v>
      </c>
      <c r="AC30" s="21">
        <f t="shared" si="4"/>
        <v>0</v>
      </c>
      <c r="AD30" s="21">
        <f t="shared" si="5"/>
        <v>0</v>
      </c>
      <c r="AE30" s="21">
        <f t="shared" si="6"/>
        <v>0</v>
      </c>
      <c r="AG30" s="12" t="s">
        <v>256</v>
      </c>
      <c r="AH30" s="12" t="s">
        <v>229</v>
      </c>
      <c r="AI30" s="12">
        <v>27</v>
      </c>
      <c r="AJ30" s="12"/>
      <c r="AK30" s="12" t="s">
        <v>280</v>
      </c>
      <c r="AL30" s="12">
        <f t="shared" si="1"/>
        <v>27</v>
      </c>
      <c r="AM30" s="12">
        <f t="shared" si="7"/>
        <v>0</v>
      </c>
    </row>
    <row r="31" spans="2:39" x14ac:dyDescent="0.25">
      <c r="B31" s="25">
        <v>29</v>
      </c>
      <c r="C31" s="31" t="s">
        <v>83</v>
      </c>
      <c r="D31" s="29">
        <v>0</v>
      </c>
      <c r="E31" s="29">
        <v>0</v>
      </c>
      <c r="F31" s="29">
        <v>0</v>
      </c>
      <c r="H31" s="23"/>
      <c r="Z31" s="25">
        <v>29</v>
      </c>
      <c r="AA31" s="21" t="str">
        <f t="shared" si="2"/>
        <v>GIM-Extra5</v>
      </c>
      <c r="AB31" s="21" t="str">
        <f t="shared" si="3"/>
        <v>GIM-Extra5O2</v>
      </c>
      <c r="AC31" s="21">
        <f t="shared" si="4"/>
        <v>0</v>
      </c>
      <c r="AD31" s="21">
        <f t="shared" si="5"/>
        <v>0</v>
      </c>
      <c r="AE31" s="21">
        <f t="shared" si="6"/>
        <v>0</v>
      </c>
      <c r="AG31" s="12" t="s">
        <v>257</v>
      </c>
      <c r="AH31" s="12" t="s">
        <v>229</v>
      </c>
      <c r="AI31" s="12">
        <v>28</v>
      </c>
      <c r="AJ31" s="12"/>
      <c r="AK31" s="12" t="s">
        <v>280</v>
      </c>
      <c r="AL31" s="12">
        <f t="shared" si="1"/>
        <v>28</v>
      </c>
      <c r="AM31" s="12">
        <f t="shared" si="7"/>
        <v>0</v>
      </c>
    </row>
    <row r="32" spans="2:39" x14ac:dyDescent="0.25">
      <c r="B32" s="25">
        <v>30</v>
      </c>
      <c r="C32" s="31" t="s">
        <v>84</v>
      </c>
      <c r="D32" s="29">
        <v>0</v>
      </c>
      <c r="E32" s="29">
        <v>0</v>
      </c>
      <c r="F32" s="29">
        <v>0</v>
      </c>
      <c r="H32" s="23"/>
      <c r="Z32" s="25">
        <v>30</v>
      </c>
      <c r="AA32" s="21" t="str">
        <f t="shared" si="2"/>
        <v>GIM-Extra6</v>
      </c>
      <c r="AB32" s="21" t="str">
        <f t="shared" si="3"/>
        <v>GIM-Extra6O2</v>
      </c>
      <c r="AC32" s="21">
        <f t="shared" si="4"/>
        <v>0</v>
      </c>
      <c r="AD32" s="21">
        <f t="shared" si="5"/>
        <v>0</v>
      </c>
      <c r="AE32" s="21">
        <f t="shared" si="6"/>
        <v>0</v>
      </c>
      <c r="AG32" s="12" t="s">
        <v>258</v>
      </c>
      <c r="AH32" s="12" t="s">
        <v>229</v>
      </c>
      <c r="AI32" s="12">
        <v>27</v>
      </c>
      <c r="AJ32" s="12"/>
      <c r="AK32" s="12" t="s">
        <v>280</v>
      </c>
      <c r="AL32" s="12">
        <f t="shared" si="1"/>
        <v>27</v>
      </c>
      <c r="AM32" s="12">
        <f t="shared" si="7"/>
        <v>0</v>
      </c>
    </row>
    <row r="33" spans="2:39" x14ac:dyDescent="0.25">
      <c r="B33" s="25">
        <v>31</v>
      </c>
      <c r="C33" s="31" t="s">
        <v>85</v>
      </c>
      <c r="D33" s="29">
        <v>0</v>
      </c>
      <c r="E33" s="29">
        <v>0</v>
      </c>
      <c r="F33" s="29">
        <v>0</v>
      </c>
      <c r="H33" s="23"/>
      <c r="Z33" s="25">
        <v>31</v>
      </c>
      <c r="AA33" s="21" t="str">
        <f t="shared" si="2"/>
        <v>GIM-Extra7</v>
      </c>
      <c r="AB33" s="21" t="str">
        <f t="shared" si="3"/>
        <v>GIM-Extra7O2</v>
      </c>
      <c r="AC33" s="21">
        <f t="shared" si="4"/>
        <v>0</v>
      </c>
      <c r="AD33" s="21">
        <f t="shared" si="5"/>
        <v>0</v>
      </c>
      <c r="AE33" s="21">
        <f t="shared" si="6"/>
        <v>0</v>
      </c>
      <c r="AG33" s="12" t="s">
        <v>273</v>
      </c>
      <c r="AH33" s="12" t="s">
        <v>238</v>
      </c>
      <c r="AI33" s="12">
        <v>21</v>
      </c>
      <c r="AJ33" s="12"/>
      <c r="AK33" s="12" t="s">
        <v>281</v>
      </c>
      <c r="AL33" s="12">
        <f t="shared" si="1"/>
        <v>0</v>
      </c>
      <c r="AM33" s="12">
        <f t="shared" si="7"/>
        <v>0</v>
      </c>
    </row>
    <row r="34" spans="2:39" x14ac:dyDescent="0.25">
      <c r="B34" s="25">
        <v>32</v>
      </c>
      <c r="C34" s="31" t="s">
        <v>86</v>
      </c>
      <c r="D34" s="29">
        <v>0</v>
      </c>
      <c r="E34" s="29">
        <v>0</v>
      </c>
      <c r="F34" s="29">
        <v>0</v>
      </c>
      <c r="H34" s="23"/>
      <c r="Z34" s="25">
        <v>32</v>
      </c>
      <c r="AA34" s="21" t="str">
        <f t="shared" si="2"/>
        <v>GIM-Extra8</v>
      </c>
      <c r="AB34" s="21" t="str">
        <f t="shared" si="3"/>
        <v>GIM-Extra8O2</v>
      </c>
      <c r="AC34" s="21">
        <f t="shared" si="4"/>
        <v>0</v>
      </c>
      <c r="AD34" s="21">
        <f t="shared" si="5"/>
        <v>0</v>
      </c>
      <c r="AE34" s="21">
        <f t="shared" si="6"/>
        <v>0</v>
      </c>
      <c r="AG34" s="12" t="s">
        <v>242</v>
      </c>
      <c r="AH34" s="12"/>
      <c r="AI34" s="12">
        <v>11</v>
      </c>
      <c r="AJ34" s="12" t="s">
        <v>285</v>
      </c>
      <c r="AK34" s="12" t="s">
        <v>281</v>
      </c>
      <c r="AL34" s="12">
        <f t="shared" si="1"/>
        <v>0</v>
      </c>
      <c r="AM34" s="12">
        <f t="shared" si="7"/>
        <v>0</v>
      </c>
    </row>
    <row r="35" spans="2:39" x14ac:dyDescent="0.25">
      <c r="B35" s="25">
        <v>33</v>
      </c>
      <c r="C35" s="31" t="s">
        <v>87</v>
      </c>
      <c r="D35" s="29">
        <v>0</v>
      </c>
      <c r="E35" s="29">
        <v>0</v>
      </c>
      <c r="F35" s="29">
        <v>0</v>
      </c>
      <c r="H35" s="23"/>
      <c r="Z35" s="25">
        <v>33</v>
      </c>
      <c r="AA35" s="21" t="str">
        <f t="shared" si="2"/>
        <v>GIM-Extra9</v>
      </c>
      <c r="AB35" s="21" t="str">
        <f t="shared" si="3"/>
        <v>GIM-Extra9O2</v>
      </c>
      <c r="AC35" s="21">
        <f t="shared" si="4"/>
        <v>0</v>
      </c>
      <c r="AD35" s="21">
        <f t="shared" si="5"/>
        <v>0</v>
      </c>
      <c r="AE35" s="21">
        <f t="shared" si="6"/>
        <v>0</v>
      </c>
      <c r="AG35" s="12" t="s">
        <v>259</v>
      </c>
      <c r="AH35" s="12" t="s">
        <v>229</v>
      </c>
      <c r="AI35" s="12">
        <v>21</v>
      </c>
      <c r="AJ35" s="12"/>
      <c r="AK35" s="12" t="s">
        <v>280</v>
      </c>
      <c r="AL35" s="12">
        <f t="shared" si="1"/>
        <v>21</v>
      </c>
      <c r="AM35" s="12">
        <f t="shared" si="7"/>
        <v>0</v>
      </c>
    </row>
    <row r="36" spans="2:39" x14ac:dyDescent="0.25">
      <c r="B36" s="25">
        <v>34</v>
      </c>
      <c r="C36" s="31" t="s">
        <v>88</v>
      </c>
      <c r="D36" s="29">
        <v>0</v>
      </c>
      <c r="E36" s="29">
        <v>0</v>
      </c>
      <c r="F36" s="29">
        <v>0</v>
      </c>
      <c r="H36" s="23"/>
      <c r="Z36" s="25">
        <v>34</v>
      </c>
      <c r="AA36" s="21" t="str">
        <f t="shared" si="2"/>
        <v>GIM-Extra10</v>
      </c>
      <c r="AB36" s="21" t="str">
        <f t="shared" si="3"/>
        <v>GIM-Extra10O2</v>
      </c>
      <c r="AC36" s="21">
        <f t="shared" si="4"/>
        <v>0</v>
      </c>
      <c r="AD36" s="21">
        <f t="shared" si="5"/>
        <v>0</v>
      </c>
      <c r="AE36" s="21">
        <f t="shared" si="6"/>
        <v>0</v>
      </c>
      <c r="AG36" s="12" t="s">
        <v>243</v>
      </c>
      <c r="AH36" s="12" t="s">
        <v>228</v>
      </c>
      <c r="AI36" s="12">
        <v>32</v>
      </c>
      <c r="AJ36" s="12"/>
      <c r="AK36" s="12" t="s">
        <v>280</v>
      </c>
      <c r="AL36" s="12">
        <f t="shared" si="1"/>
        <v>32</v>
      </c>
      <c r="AM36" s="12">
        <f t="shared" si="7"/>
        <v>0</v>
      </c>
    </row>
    <row r="37" spans="2:39" x14ac:dyDescent="0.25">
      <c r="B37" s="25">
        <v>35</v>
      </c>
      <c r="C37" s="31" t="s">
        <v>89</v>
      </c>
      <c r="D37" s="29">
        <v>0</v>
      </c>
      <c r="E37" s="29">
        <v>0</v>
      </c>
      <c r="F37" s="29">
        <v>0</v>
      </c>
      <c r="H37" s="23"/>
      <c r="Z37" s="25">
        <v>35</v>
      </c>
      <c r="AA37" s="21" t="str">
        <f t="shared" si="2"/>
        <v>GIM-Extra11</v>
      </c>
      <c r="AB37" s="21" t="str">
        <f t="shared" si="3"/>
        <v>GIM-Extra11O2</v>
      </c>
      <c r="AC37" s="21">
        <f t="shared" si="4"/>
        <v>0</v>
      </c>
      <c r="AD37" s="21">
        <f t="shared" si="5"/>
        <v>0</v>
      </c>
      <c r="AE37" s="21">
        <f t="shared" si="6"/>
        <v>0</v>
      </c>
      <c r="AG37" s="12" t="s">
        <v>244</v>
      </c>
      <c r="AH37" s="12" t="s">
        <v>228</v>
      </c>
      <c r="AI37" s="12">
        <v>32</v>
      </c>
      <c r="AJ37" s="12"/>
      <c r="AK37" s="12" t="s">
        <v>280</v>
      </c>
      <c r="AL37" s="12">
        <f t="shared" si="1"/>
        <v>32</v>
      </c>
      <c r="AM37" s="12">
        <f t="shared" si="7"/>
        <v>0</v>
      </c>
    </row>
    <row r="38" spans="2:39" x14ac:dyDescent="0.25">
      <c r="B38" s="25">
        <v>36</v>
      </c>
      <c r="C38" s="31" t="s">
        <v>90</v>
      </c>
      <c r="D38" s="29">
        <v>0</v>
      </c>
      <c r="E38" s="29">
        <v>0</v>
      </c>
      <c r="F38" s="29">
        <v>0</v>
      </c>
      <c r="H38" s="23"/>
      <c r="Z38" s="25">
        <v>36</v>
      </c>
      <c r="AA38" s="21" t="str">
        <f t="shared" si="2"/>
        <v>GIM-Extra12</v>
      </c>
      <c r="AB38" s="21" t="str">
        <f t="shared" si="3"/>
        <v>GIM-Extra12O2</v>
      </c>
      <c r="AC38" s="21">
        <f t="shared" si="4"/>
        <v>0</v>
      </c>
      <c r="AD38" s="21">
        <f t="shared" si="5"/>
        <v>0</v>
      </c>
      <c r="AE38" s="21">
        <f t="shared" si="6"/>
        <v>0</v>
      </c>
      <c r="AG38" s="12" t="s">
        <v>245</v>
      </c>
      <c r="AH38" s="12" t="s">
        <v>228</v>
      </c>
      <c r="AI38" s="12">
        <v>32</v>
      </c>
      <c r="AJ38" s="12"/>
      <c r="AK38" s="12" t="s">
        <v>280</v>
      </c>
      <c r="AL38" s="12">
        <f t="shared" si="1"/>
        <v>32</v>
      </c>
      <c r="AM38" s="12">
        <f t="shared" si="7"/>
        <v>0</v>
      </c>
    </row>
    <row r="39" spans="2:39" x14ac:dyDescent="0.25">
      <c r="B39" s="25">
        <v>37</v>
      </c>
      <c r="C39" s="31" t="s">
        <v>91</v>
      </c>
      <c r="D39" s="29">
        <v>0</v>
      </c>
      <c r="E39" s="29">
        <v>0</v>
      </c>
      <c r="F39" s="29">
        <v>0</v>
      </c>
      <c r="H39" s="23"/>
      <c r="Z39" s="25">
        <v>37</v>
      </c>
      <c r="AA39" s="21" t="str">
        <f t="shared" si="2"/>
        <v>GIM-Extra13</v>
      </c>
      <c r="AB39" s="21" t="str">
        <f t="shared" si="3"/>
        <v>GIM-Extra13O2</v>
      </c>
      <c r="AC39" s="21">
        <f t="shared" si="4"/>
        <v>0</v>
      </c>
      <c r="AD39" s="21">
        <f t="shared" si="5"/>
        <v>0</v>
      </c>
      <c r="AE39" s="21">
        <f t="shared" si="6"/>
        <v>0</v>
      </c>
      <c r="AG39" s="12" t="s">
        <v>246</v>
      </c>
      <c r="AH39" s="12" t="s">
        <v>228</v>
      </c>
      <c r="AI39" s="12">
        <v>32</v>
      </c>
      <c r="AJ39" s="12"/>
      <c r="AK39" s="12" t="s">
        <v>280</v>
      </c>
      <c r="AL39" s="12">
        <f t="shared" si="1"/>
        <v>32</v>
      </c>
      <c r="AM39" s="12">
        <f t="shared" si="7"/>
        <v>0</v>
      </c>
    </row>
    <row r="40" spans="2:39" x14ac:dyDescent="0.25">
      <c r="B40" s="25">
        <v>38</v>
      </c>
      <c r="C40" s="31" t="s">
        <v>92</v>
      </c>
      <c r="D40" s="29">
        <v>0</v>
      </c>
      <c r="E40" s="29">
        <v>0</v>
      </c>
      <c r="F40" s="29">
        <v>0</v>
      </c>
      <c r="H40" s="23"/>
      <c r="Z40" s="25">
        <v>38</v>
      </c>
      <c r="AA40" s="21" t="str">
        <f t="shared" si="2"/>
        <v>GIM-Extra14</v>
      </c>
      <c r="AB40" s="21" t="str">
        <f t="shared" si="3"/>
        <v>GIM-Extra14O2</v>
      </c>
      <c r="AC40" s="21">
        <f t="shared" si="4"/>
        <v>0</v>
      </c>
      <c r="AD40" s="21">
        <f t="shared" si="5"/>
        <v>0</v>
      </c>
      <c r="AE40" s="21">
        <f t="shared" si="6"/>
        <v>0</v>
      </c>
      <c r="AG40" s="12" t="s">
        <v>231</v>
      </c>
      <c r="AH40" s="12" t="s">
        <v>229</v>
      </c>
      <c r="AI40" s="12">
        <v>26</v>
      </c>
      <c r="AJ40" s="12"/>
      <c r="AK40" s="12" t="s">
        <v>280</v>
      </c>
      <c r="AL40" s="12">
        <f t="shared" si="1"/>
        <v>26</v>
      </c>
      <c r="AM40" s="12">
        <f t="shared" si="7"/>
        <v>0</v>
      </c>
    </row>
    <row r="41" spans="2:39" x14ac:dyDescent="0.25">
      <c r="B41" s="25">
        <v>39</v>
      </c>
      <c r="C41" s="31" t="s">
        <v>93</v>
      </c>
      <c r="D41" s="29">
        <v>0</v>
      </c>
      <c r="E41" s="29">
        <v>0</v>
      </c>
      <c r="F41" s="29">
        <v>0</v>
      </c>
      <c r="H41" s="23"/>
      <c r="Z41" s="25">
        <v>39</v>
      </c>
      <c r="AA41" s="21" t="str">
        <f t="shared" si="2"/>
        <v>GIM-Extra15</v>
      </c>
      <c r="AB41" s="21" t="str">
        <f t="shared" si="3"/>
        <v>GIM-Extra15O2</v>
      </c>
      <c r="AC41" s="21">
        <f t="shared" si="4"/>
        <v>0</v>
      </c>
      <c r="AD41" s="21">
        <f t="shared" si="5"/>
        <v>0</v>
      </c>
      <c r="AE41" s="21">
        <f t="shared" si="6"/>
        <v>0</v>
      </c>
      <c r="AG41" s="12" t="s">
        <v>233</v>
      </c>
      <c r="AH41" s="12" t="s">
        <v>229</v>
      </c>
      <c r="AI41" s="12">
        <v>26</v>
      </c>
      <c r="AJ41" s="12"/>
      <c r="AK41" s="12" t="s">
        <v>280</v>
      </c>
      <c r="AL41" s="12">
        <f t="shared" si="1"/>
        <v>26</v>
      </c>
      <c r="AM41" s="12">
        <f t="shared" si="7"/>
        <v>0</v>
      </c>
    </row>
    <row r="42" spans="2:39" x14ac:dyDescent="0.25">
      <c r="Z42" s="25">
        <v>40</v>
      </c>
      <c r="AA42" s="21" t="str">
        <f>IF(ISBLANK(I3),"",I3)</f>
        <v>ICU-JVF-NCCU</v>
      </c>
      <c r="AB42" s="21" t="str">
        <f t="shared" si="3"/>
        <v>ICU-JVF-NCCUO2</v>
      </c>
      <c r="AC42" s="21">
        <f>J3</f>
        <v>59</v>
      </c>
      <c r="AD42" s="21">
        <f t="shared" ref="AD42:AE57" si="8">K3</f>
        <v>59</v>
      </c>
      <c r="AE42" s="21">
        <f t="shared" si="8"/>
        <v>0</v>
      </c>
      <c r="AG42" s="12" t="s">
        <v>260</v>
      </c>
      <c r="AH42" s="12" t="s">
        <v>229</v>
      </c>
      <c r="AI42" s="12">
        <v>22</v>
      </c>
      <c r="AJ42" s="12"/>
      <c r="AK42" s="12" t="s">
        <v>281</v>
      </c>
      <c r="AL42" s="12">
        <f t="shared" si="1"/>
        <v>0</v>
      </c>
      <c r="AM42" s="12">
        <f t="shared" si="7"/>
        <v>0</v>
      </c>
    </row>
    <row r="43" spans="2:39" x14ac:dyDescent="0.25">
      <c r="Z43" s="25">
        <v>41</v>
      </c>
      <c r="AA43" s="21" t="str">
        <f t="shared" ref="AA43:AA61" si="9">IF(ISBLANK(I4),"",I4)</f>
        <v>ICU-Surge</v>
      </c>
      <c r="AB43" s="21" t="str">
        <f t="shared" si="3"/>
        <v>ICU-SurgeO2</v>
      </c>
      <c r="AC43" s="21">
        <f t="shared" ref="AC43:AC61" si="10">J4</f>
        <v>23</v>
      </c>
      <c r="AD43" s="21">
        <f t="shared" si="8"/>
        <v>23</v>
      </c>
      <c r="AE43" s="21">
        <f t="shared" si="8"/>
        <v>0</v>
      </c>
      <c r="AG43" s="12" t="s">
        <v>261</v>
      </c>
      <c r="AH43" s="12" t="s">
        <v>229</v>
      </c>
      <c r="AI43" s="12">
        <v>25</v>
      </c>
      <c r="AJ43" s="12"/>
      <c r="AK43" s="12" t="s">
        <v>280</v>
      </c>
      <c r="AL43" s="12">
        <f t="shared" si="1"/>
        <v>25</v>
      </c>
      <c r="AM43" s="12">
        <f t="shared" si="7"/>
        <v>0</v>
      </c>
    </row>
    <row r="44" spans="2:39" x14ac:dyDescent="0.25">
      <c r="Z44" s="25">
        <v>42</v>
      </c>
      <c r="AA44" s="21" t="str">
        <f t="shared" si="9"/>
        <v>ICU-A3</v>
      </c>
      <c r="AB44" s="21" t="str">
        <f t="shared" si="3"/>
        <v>ICU-A3O2</v>
      </c>
      <c r="AC44" s="21">
        <f t="shared" si="10"/>
        <v>8</v>
      </c>
      <c r="AD44" s="21">
        <f t="shared" si="8"/>
        <v>8</v>
      </c>
      <c r="AE44" s="21">
        <f t="shared" si="8"/>
        <v>0</v>
      </c>
      <c r="AG44" s="12" t="s">
        <v>262</v>
      </c>
      <c r="AH44" s="12" t="s">
        <v>229</v>
      </c>
      <c r="AI44" s="12">
        <v>14</v>
      </c>
      <c r="AJ44" s="12"/>
      <c r="AK44" s="12" t="s">
        <v>280</v>
      </c>
      <c r="AL44" s="12">
        <f t="shared" si="1"/>
        <v>14</v>
      </c>
      <c r="AM44" s="12">
        <f t="shared" si="7"/>
        <v>0</v>
      </c>
    </row>
    <row r="45" spans="2:39" x14ac:dyDescent="0.25">
      <c r="Z45" s="25">
        <v>43</v>
      </c>
      <c r="AA45" s="21" t="str">
        <f t="shared" si="9"/>
        <v>ICU-IDARRT</v>
      </c>
      <c r="AB45" s="21" t="str">
        <f t="shared" si="3"/>
        <v>ICU-IDARRTO2</v>
      </c>
      <c r="AC45" s="21">
        <f t="shared" si="10"/>
        <v>12</v>
      </c>
      <c r="AD45" s="21">
        <f t="shared" si="8"/>
        <v>12</v>
      </c>
      <c r="AE45" s="21">
        <f t="shared" si="8"/>
        <v>0</v>
      </c>
      <c r="AG45" s="12" t="s">
        <v>263</v>
      </c>
      <c r="AH45" s="12" t="s">
        <v>234</v>
      </c>
      <c r="AI45" s="12">
        <v>26</v>
      </c>
      <c r="AJ45" s="12" t="s">
        <v>20</v>
      </c>
      <c r="AK45" s="12" t="s">
        <v>280</v>
      </c>
      <c r="AL45" s="12">
        <f t="shared" si="1"/>
        <v>26</v>
      </c>
      <c r="AM45" s="12">
        <f t="shared" si="7"/>
        <v>0</v>
      </c>
    </row>
    <row r="46" spans="2:39" x14ac:dyDescent="0.25">
      <c r="Z46" s="25">
        <v>44</v>
      </c>
      <c r="AA46" s="21" t="str">
        <f t="shared" si="9"/>
        <v>ICU-Main Rec</v>
      </c>
      <c r="AB46" s="21" t="str">
        <f t="shared" si="3"/>
        <v>ICU-Main RecO2</v>
      </c>
      <c r="AC46" s="21">
        <f t="shared" si="10"/>
        <v>12</v>
      </c>
      <c r="AD46" s="21">
        <f t="shared" si="8"/>
        <v>12</v>
      </c>
      <c r="AE46" s="21">
        <f t="shared" si="8"/>
        <v>12</v>
      </c>
    </row>
    <row r="47" spans="2:39" x14ac:dyDescent="0.25">
      <c r="Z47" s="25">
        <v>45</v>
      </c>
      <c r="AA47" s="21" t="str">
        <f t="shared" si="9"/>
        <v>ICU-Ortho Rec</v>
      </c>
      <c r="AB47" s="21" t="str">
        <f t="shared" si="3"/>
        <v>ICU-Ortho RecO2</v>
      </c>
      <c r="AC47" s="21">
        <f t="shared" si="10"/>
        <v>6</v>
      </c>
      <c r="AD47" s="21">
        <f t="shared" si="8"/>
        <v>6</v>
      </c>
      <c r="AE47" s="21">
        <f t="shared" si="8"/>
        <v>6</v>
      </c>
    </row>
    <row r="48" spans="2:39" x14ac:dyDescent="0.25">
      <c r="Z48" s="25">
        <v>46</v>
      </c>
      <c r="AA48" s="21" t="str">
        <f t="shared" si="9"/>
        <v>ICU-A3 DOSA</v>
      </c>
      <c r="AB48" s="21" t="str">
        <f t="shared" si="3"/>
        <v>ICU-A3 DOSAO2</v>
      </c>
      <c r="AC48" s="21">
        <f t="shared" si="10"/>
        <v>10</v>
      </c>
      <c r="AD48" s="21">
        <f t="shared" si="8"/>
        <v>10</v>
      </c>
      <c r="AE48" s="21">
        <f t="shared" si="8"/>
        <v>10</v>
      </c>
    </row>
    <row r="49" spans="26:32" x14ac:dyDescent="0.25">
      <c r="Z49" s="25">
        <v>47</v>
      </c>
      <c r="AA49" s="21" t="str">
        <f t="shared" si="9"/>
        <v>ICU-C4</v>
      </c>
      <c r="AB49" s="21" t="str">
        <f t="shared" si="3"/>
        <v>ICU-C4O2</v>
      </c>
      <c r="AC49" s="21">
        <f t="shared" si="10"/>
        <v>34</v>
      </c>
      <c r="AD49" s="21">
        <f t="shared" si="8"/>
        <v>34</v>
      </c>
      <c r="AE49" s="21">
        <f t="shared" si="8"/>
        <v>34</v>
      </c>
    </row>
    <row r="50" spans="26:32" x14ac:dyDescent="0.25">
      <c r="Z50" s="25">
        <v>48</v>
      </c>
      <c r="AA50" s="21" t="str">
        <f t="shared" si="9"/>
        <v>ICU-Operating Theatres</v>
      </c>
      <c r="AB50" s="21" t="str">
        <f t="shared" si="3"/>
        <v>ICU-Operating TheatresO2</v>
      </c>
      <c r="AC50" s="21">
        <f t="shared" si="10"/>
        <v>8</v>
      </c>
      <c r="AD50" s="21">
        <f t="shared" si="8"/>
        <v>8</v>
      </c>
      <c r="AE50" s="21">
        <f t="shared" si="8"/>
        <v>0</v>
      </c>
    </row>
    <row r="51" spans="26:32" x14ac:dyDescent="0.25">
      <c r="Z51" s="25">
        <v>49</v>
      </c>
      <c r="AA51" s="21" t="str">
        <f t="shared" si="9"/>
        <v>ICU-Extra1</v>
      </c>
      <c r="AB51" s="21" t="str">
        <f t="shared" si="3"/>
        <v>ICU-Extra1O2</v>
      </c>
      <c r="AC51" s="21">
        <f t="shared" si="10"/>
        <v>0</v>
      </c>
      <c r="AD51" s="21">
        <f t="shared" si="8"/>
        <v>0</v>
      </c>
      <c r="AE51" s="21">
        <f t="shared" si="8"/>
        <v>0</v>
      </c>
    </row>
    <row r="52" spans="26:32" x14ac:dyDescent="0.25">
      <c r="Z52" s="25">
        <v>50</v>
      </c>
      <c r="AA52" s="21" t="str">
        <f t="shared" si="9"/>
        <v>ICU-Extra2</v>
      </c>
      <c r="AB52" s="21" t="str">
        <f t="shared" si="3"/>
        <v>ICU-Extra2O2</v>
      </c>
      <c r="AC52" s="21">
        <f t="shared" si="10"/>
        <v>0</v>
      </c>
      <c r="AD52" s="21">
        <f t="shared" si="8"/>
        <v>0</v>
      </c>
      <c r="AE52" s="21">
        <f t="shared" si="8"/>
        <v>0</v>
      </c>
    </row>
    <row r="53" spans="26:32" x14ac:dyDescent="0.25">
      <c r="Z53" s="25">
        <v>51</v>
      </c>
      <c r="AA53" s="21" t="str">
        <f t="shared" si="9"/>
        <v>ICU-Extra3</v>
      </c>
      <c r="AB53" s="21" t="str">
        <f t="shared" si="3"/>
        <v>ICU-Extra3O2</v>
      </c>
      <c r="AC53" s="21">
        <f t="shared" si="10"/>
        <v>0</v>
      </c>
      <c r="AD53" s="21">
        <f t="shared" si="8"/>
        <v>0</v>
      </c>
      <c r="AE53" s="21">
        <f t="shared" si="8"/>
        <v>0</v>
      </c>
    </row>
    <row r="54" spans="26:32" x14ac:dyDescent="0.25">
      <c r="Z54" s="25">
        <v>52</v>
      </c>
      <c r="AA54" s="21" t="str">
        <f t="shared" si="9"/>
        <v>ICU-Extra4</v>
      </c>
      <c r="AB54" s="21" t="str">
        <f t="shared" si="3"/>
        <v>ICU-Extra4O2</v>
      </c>
      <c r="AC54" s="21">
        <f t="shared" si="10"/>
        <v>0</v>
      </c>
      <c r="AD54" s="21">
        <f t="shared" si="8"/>
        <v>0</v>
      </c>
      <c r="AE54" s="21">
        <f t="shared" si="8"/>
        <v>0</v>
      </c>
    </row>
    <row r="55" spans="26:32" x14ac:dyDescent="0.25">
      <c r="Z55" s="25">
        <v>53</v>
      </c>
      <c r="AA55" s="21" t="str">
        <f t="shared" si="9"/>
        <v>ICU-Extra5</v>
      </c>
      <c r="AB55" s="21" t="str">
        <f t="shared" si="3"/>
        <v>ICU-Extra5O2</v>
      </c>
      <c r="AC55" s="21">
        <f t="shared" si="10"/>
        <v>0</v>
      </c>
      <c r="AD55" s="21">
        <f t="shared" si="8"/>
        <v>0</v>
      </c>
      <c r="AE55" s="21">
        <f t="shared" si="8"/>
        <v>0</v>
      </c>
    </row>
    <row r="56" spans="26:32" x14ac:dyDescent="0.25">
      <c r="Z56" s="25">
        <v>54</v>
      </c>
      <c r="AA56" s="21" t="str">
        <f t="shared" si="9"/>
        <v>ICU-Extra6</v>
      </c>
      <c r="AB56" s="21" t="str">
        <f t="shared" si="3"/>
        <v>ICU-Extra6O2</v>
      </c>
      <c r="AC56" s="21">
        <f t="shared" si="10"/>
        <v>0</v>
      </c>
      <c r="AD56" s="21">
        <f t="shared" si="8"/>
        <v>0</v>
      </c>
      <c r="AE56" s="21">
        <f t="shared" si="8"/>
        <v>0</v>
      </c>
    </row>
    <row r="57" spans="26:32" x14ac:dyDescent="0.25">
      <c r="Z57" s="25">
        <v>55</v>
      </c>
      <c r="AA57" s="21" t="str">
        <f t="shared" si="9"/>
        <v>ICU-Extra7</v>
      </c>
      <c r="AB57" s="21" t="str">
        <f t="shared" si="3"/>
        <v>ICU-Extra7O2</v>
      </c>
      <c r="AC57" s="21">
        <f t="shared" si="10"/>
        <v>0</v>
      </c>
      <c r="AD57" s="21">
        <f t="shared" si="8"/>
        <v>0</v>
      </c>
      <c r="AE57" s="21">
        <f t="shared" si="8"/>
        <v>0</v>
      </c>
    </row>
    <row r="58" spans="26:32" x14ac:dyDescent="0.25">
      <c r="Z58" s="25">
        <v>56</v>
      </c>
      <c r="AA58" s="21" t="str">
        <f t="shared" si="9"/>
        <v>ICU-Extra8</v>
      </c>
      <c r="AB58" s="21" t="str">
        <f t="shared" si="3"/>
        <v>ICU-Extra8O2</v>
      </c>
      <c r="AC58" s="21">
        <f t="shared" si="10"/>
        <v>0</v>
      </c>
      <c r="AD58" s="21">
        <f t="shared" ref="AD58:AD61" si="11">K19</f>
        <v>0</v>
      </c>
      <c r="AE58" s="21">
        <f t="shared" ref="AE58:AE61" si="12">L19</f>
        <v>0</v>
      </c>
    </row>
    <row r="59" spans="26:32" x14ac:dyDescent="0.25">
      <c r="Z59" s="25">
        <v>57</v>
      </c>
      <c r="AA59" s="21" t="str">
        <f t="shared" si="9"/>
        <v>ICU-Extra9</v>
      </c>
      <c r="AB59" s="21" t="str">
        <f t="shared" si="3"/>
        <v>ICU-Extra9O2</v>
      </c>
      <c r="AC59" s="21">
        <f t="shared" si="10"/>
        <v>0</v>
      </c>
      <c r="AD59" s="21">
        <f t="shared" si="11"/>
        <v>0</v>
      </c>
      <c r="AE59" s="21">
        <f t="shared" si="12"/>
        <v>0</v>
      </c>
    </row>
    <row r="60" spans="26:32" x14ac:dyDescent="0.25">
      <c r="Z60" s="25">
        <v>58</v>
      </c>
      <c r="AA60" s="21" t="str">
        <f t="shared" si="9"/>
        <v>ICU-Extra10</v>
      </c>
      <c r="AB60" s="21" t="str">
        <f t="shared" si="3"/>
        <v>ICU-Extra10O2</v>
      </c>
      <c r="AC60" s="21">
        <f t="shared" si="10"/>
        <v>0</v>
      </c>
      <c r="AD60" s="21">
        <f t="shared" si="11"/>
        <v>0</v>
      </c>
      <c r="AE60" s="21">
        <f t="shared" si="12"/>
        <v>0</v>
      </c>
    </row>
    <row r="61" spans="26:32" x14ac:dyDescent="0.25">
      <c r="Z61" s="25">
        <v>59</v>
      </c>
      <c r="AA61" s="21" t="str">
        <f t="shared" si="9"/>
        <v>ICU-Extra11</v>
      </c>
      <c r="AB61" s="21" t="str">
        <f t="shared" si="3"/>
        <v>ICU-Extra11O2</v>
      </c>
      <c r="AC61" s="21">
        <f t="shared" si="10"/>
        <v>0</v>
      </c>
      <c r="AD61" s="21">
        <f t="shared" si="11"/>
        <v>0</v>
      </c>
      <c r="AE61" s="21">
        <f t="shared" si="12"/>
        <v>0</v>
      </c>
    </row>
    <row r="62" spans="26:32" x14ac:dyDescent="0.25">
      <c r="Z62" s="25">
        <v>60</v>
      </c>
      <c r="AA62" s="21" t="str">
        <f>IF(ISBLANK(O3),"",O3)</f>
        <v>PAED-C3</v>
      </c>
      <c r="AB62" s="21" t="str">
        <f t="shared" si="3"/>
        <v>PAED-C3O2</v>
      </c>
      <c r="AC62" s="21">
        <f>P3</f>
        <v>17</v>
      </c>
      <c r="AD62" s="21">
        <f t="shared" ref="AD62:AE71" si="13">Q3</f>
        <v>17</v>
      </c>
      <c r="AE62" s="21">
        <f t="shared" si="13"/>
        <v>17</v>
      </c>
    </row>
    <row r="63" spans="26:32" x14ac:dyDescent="0.25">
      <c r="Z63" s="80">
        <v>61</v>
      </c>
      <c r="AA63" s="81" t="str">
        <f t="shared" ref="AA63:AA70" si="14">IF(ISBLANK(O4),"",O4)</f>
        <v>PAED-CDU</v>
      </c>
      <c r="AB63" s="81" t="str">
        <f t="shared" si="3"/>
        <v>PAED-CDUO2</v>
      </c>
      <c r="AC63" s="81">
        <f t="shared" ref="AC63:AC71" si="15">P4</f>
        <v>8</v>
      </c>
      <c r="AD63" s="81">
        <f t="shared" si="13"/>
        <v>8</v>
      </c>
      <c r="AE63" s="81">
        <f t="shared" si="13"/>
        <v>8</v>
      </c>
      <c r="AF63" t="s">
        <v>287</v>
      </c>
    </row>
    <row r="64" spans="26:32" x14ac:dyDescent="0.25">
      <c r="Z64" s="25">
        <v>62</v>
      </c>
      <c r="AA64" s="21" t="str">
        <f t="shared" si="14"/>
        <v>PAED-D2</v>
      </c>
      <c r="AB64" s="21" t="str">
        <f t="shared" si="3"/>
        <v>PAED-D2O2</v>
      </c>
      <c r="AC64" s="21">
        <f t="shared" si="15"/>
        <v>19</v>
      </c>
      <c r="AD64" s="21">
        <f t="shared" si="13"/>
        <v>15</v>
      </c>
      <c r="AE64" s="21">
        <f t="shared" si="13"/>
        <v>19</v>
      </c>
    </row>
    <row r="65" spans="26:31" x14ac:dyDescent="0.25">
      <c r="Z65" s="25">
        <v>63</v>
      </c>
      <c r="AA65" s="21" t="str">
        <f t="shared" si="14"/>
        <v>PAED-Extra1</v>
      </c>
      <c r="AB65" s="21" t="str">
        <f t="shared" si="3"/>
        <v>PAED-Extra1O2</v>
      </c>
      <c r="AC65" s="21">
        <f t="shared" si="15"/>
        <v>0</v>
      </c>
      <c r="AD65" s="21">
        <f t="shared" si="13"/>
        <v>0</v>
      </c>
      <c r="AE65" s="21">
        <f t="shared" si="13"/>
        <v>0</v>
      </c>
    </row>
    <row r="66" spans="26:31" x14ac:dyDescent="0.25">
      <c r="Z66" s="25">
        <v>64</v>
      </c>
      <c r="AA66" s="21" t="str">
        <f t="shared" si="14"/>
        <v>PAED-Extra2</v>
      </c>
      <c r="AB66" s="21" t="str">
        <f t="shared" si="3"/>
        <v>PAED-Extra2O2</v>
      </c>
      <c r="AC66" s="21">
        <f t="shared" si="15"/>
        <v>0</v>
      </c>
      <c r="AD66" s="21">
        <f t="shared" si="13"/>
        <v>0</v>
      </c>
      <c r="AE66" s="21">
        <f t="shared" si="13"/>
        <v>0</v>
      </c>
    </row>
    <row r="67" spans="26:31" x14ac:dyDescent="0.25">
      <c r="Z67" s="25">
        <v>65</v>
      </c>
      <c r="AA67" s="21" t="str">
        <f t="shared" si="14"/>
        <v>PAED-Extra3</v>
      </c>
      <c r="AB67" s="21" t="str">
        <f t="shared" si="3"/>
        <v>PAED-Extra3O2</v>
      </c>
      <c r="AC67" s="21">
        <f t="shared" si="15"/>
        <v>0</v>
      </c>
      <c r="AD67" s="21">
        <f t="shared" si="13"/>
        <v>0</v>
      </c>
      <c r="AE67" s="21">
        <f t="shared" si="13"/>
        <v>0</v>
      </c>
    </row>
    <row r="68" spans="26:31" x14ac:dyDescent="0.25">
      <c r="Z68" s="25">
        <v>66</v>
      </c>
      <c r="AA68" s="21" t="str">
        <f t="shared" si="14"/>
        <v>PAED-Extra4</v>
      </c>
      <c r="AB68" s="21" t="str">
        <f t="shared" ref="AB68:AB76" si="16">AA68&amp;"O2"</f>
        <v>PAED-Extra4O2</v>
      </c>
      <c r="AC68" s="21">
        <f t="shared" si="15"/>
        <v>0</v>
      </c>
      <c r="AD68" s="21">
        <f t="shared" si="13"/>
        <v>0</v>
      </c>
      <c r="AE68" s="21">
        <f t="shared" si="13"/>
        <v>0</v>
      </c>
    </row>
    <row r="69" spans="26:31" x14ac:dyDescent="0.25">
      <c r="Z69" s="25">
        <v>67</v>
      </c>
      <c r="AA69" s="21" t="str">
        <f t="shared" si="14"/>
        <v>PAED-Extra5</v>
      </c>
      <c r="AB69" s="21" t="str">
        <f t="shared" si="16"/>
        <v>PAED-Extra5O2</v>
      </c>
      <c r="AC69" s="21">
        <f t="shared" si="15"/>
        <v>0</v>
      </c>
      <c r="AD69" s="21">
        <f t="shared" si="13"/>
        <v>0</v>
      </c>
      <c r="AE69" s="21">
        <f t="shared" si="13"/>
        <v>0</v>
      </c>
    </row>
    <row r="70" spans="26:31" x14ac:dyDescent="0.25">
      <c r="Z70" s="25">
        <v>68</v>
      </c>
      <c r="AA70" s="21" t="str">
        <f t="shared" si="14"/>
        <v>PAED-Extra6</v>
      </c>
      <c r="AB70" s="21" t="str">
        <f t="shared" si="16"/>
        <v>PAED-Extra6O2</v>
      </c>
      <c r="AC70" s="21">
        <f t="shared" si="15"/>
        <v>0</v>
      </c>
      <c r="AD70" s="21">
        <f t="shared" si="13"/>
        <v>0</v>
      </c>
      <c r="AE70" s="21">
        <f t="shared" si="13"/>
        <v>0</v>
      </c>
    </row>
    <row r="71" spans="26:31" x14ac:dyDescent="0.25">
      <c r="Z71" s="25">
        <v>69</v>
      </c>
      <c r="AA71" s="21" t="str">
        <f>IF(ISBLANK(O12),"",O12)</f>
        <v>PAED-Extra7</v>
      </c>
      <c r="AB71" s="21" t="str">
        <f t="shared" si="16"/>
        <v>PAED-Extra7O2</v>
      </c>
      <c r="AC71" s="21">
        <f t="shared" si="15"/>
        <v>0</v>
      </c>
      <c r="AD71" s="21">
        <f t="shared" si="13"/>
        <v>0</v>
      </c>
      <c r="AE71" s="21">
        <f t="shared" si="13"/>
        <v>0</v>
      </c>
    </row>
    <row r="72" spans="26:31" x14ac:dyDescent="0.25">
      <c r="Z72" s="25">
        <v>70</v>
      </c>
      <c r="AA72" s="21" t="str">
        <f>IF(ISBLANK(U3),"",U3)</f>
        <v>PICU-PICU</v>
      </c>
      <c r="AB72" s="21" t="str">
        <f t="shared" si="16"/>
        <v>PICU-PICUO2</v>
      </c>
      <c r="AC72" s="21">
        <f>V3</f>
        <v>8</v>
      </c>
      <c r="AD72" s="21">
        <f t="shared" ref="AD72:AE76" si="17">W3</f>
        <v>8</v>
      </c>
      <c r="AE72" s="21">
        <f t="shared" si="17"/>
        <v>8</v>
      </c>
    </row>
    <row r="73" spans="26:31" x14ac:dyDescent="0.25">
      <c r="Z73" s="25">
        <v>71</v>
      </c>
      <c r="AA73" s="21" t="str">
        <f t="shared" ref="AA73:AA76" si="18">IF(ISBLANK(U4),"",U4)</f>
        <v>PICU-Extra1</v>
      </c>
      <c r="AB73" s="21" t="str">
        <f t="shared" si="16"/>
        <v>PICU-Extra1O2</v>
      </c>
      <c r="AC73" s="21">
        <f t="shared" ref="AC73:AC76" si="19">V4</f>
        <v>0</v>
      </c>
      <c r="AD73" s="21">
        <f t="shared" si="17"/>
        <v>0</v>
      </c>
      <c r="AE73" s="21">
        <f t="shared" si="17"/>
        <v>0</v>
      </c>
    </row>
    <row r="74" spans="26:31" x14ac:dyDescent="0.25">
      <c r="Z74" s="25">
        <v>72</v>
      </c>
      <c r="AA74" s="21" t="str">
        <f t="shared" si="18"/>
        <v>PICU-Extra2</v>
      </c>
      <c r="AB74" s="21" t="str">
        <f t="shared" si="16"/>
        <v>PICU-Extra2O2</v>
      </c>
      <c r="AC74" s="21">
        <f t="shared" si="19"/>
        <v>0</v>
      </c>
      <c r="AD74" s="21">
        <f t="shared" si="17"/>
        <v>0</v>
      </c>
      <c r="AE74" s="21">
        <f t="shared" si="17"/>
        <v>0</v>
      </c>
    </row>
    <row r="75" spans="26:31" x14ac:dyDescent="0.25">
      <c r="Z75" s="25">
        <v>73</v>
      </c>
      <c r="AA75" s="21" t="str">
        <f t="shared" si="18"/>
        <v>PICU-Extra3</v>
      </c>
      <c r="AB75" s="21" t="str">
        <f t="shared" si="16"/>
        <v>PICU-Extra3O2</v>
      </c>
      <c r="AC75" s="21">
        <f t="shared" si="19"/>
        <v>0</v>
      </c>
      <c r="AD75" s="21">
        <f t="shared" si="17"/>
        <v>0</v>
      </c>
      <c r="AE75" s="21">
        <f t="shared" si="17"/>
        <v>0</v>
      </c>
    </row>
    <row r="76" spans="26:31" x14ac:dyDescent="0.25">
      <c r="Z76" s="25">
        <v>74</v>
      </c>
      <c r="AA76" s="21" t="str">
        <f t="shared" si="18"/>
        <v>PICU-Extra4</v>
      </c>
      <c r="AB76" s="21" t="str">
        <f t="shared" si="16"/>
        <v>PICU-Extra4O2</v>
      </c>
      <c r="AC76" s="21">
        <f t="shared" si="19"/>
        <v>0</v>
      </c>
      <c r="AD76" s="21">
        <f t="shared" si="17"/>
        <v>0</v>
      </c>
      <c r="AE76" s="21">
        <f t="shared" si="17"/>
        <v>0</v>
      </c>
    </row>
  </sheetData>
  <sortState xmlns:xlrd2="http://schemas.microsoft.com/office/spreadsheetml/2017/richdata2" ref="AG3:AK45">
    <sortCondition ref="AG3"/>
  </sortState>
  <phoneticPr fontId="9" type="noConversion"/>
  <conditionalFormatting sqref="C6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CA0F6-1423-4994-9B83-952D0A8A3CED}">
  <sheetPr codeName="Sheet4"/>
  <dimension ref="B2:P150"/>
  <sheetViews>
    <sheetView showGridLines="0" tabSelected="1" topLeftCell="A91" zoomScale="85" zoomScaleNormal="85" workbookViewId="0">
      <selection activeCell="F100" sqref="F100"/>
    </sheetView>
  </sheetViews>
  <sheetFormatPr defaultRowHeight="15" x14ac:dyDescent="0.25"/>
  <cols>
    <col min="2" max="2" width="45.140625" customWidth="1"/>
    <col min="3" max="3" width="44.85546875" customWidth="1"/>
    <col min="4" max="4" width="14.85546875" customWidth="1"/>
    <col min="6" max="6" width="34.7109375" customWidth="1"/>
    <col min="7" max="7" width="22.5703125" customWidth="1"/>
    <col min="8" max="8" width="20.28515625" bestFit="1" customWidth="1"/>
    <col min="9" max="9" width="14.140625" customWidth="1"/>
    <col min="10" max="10" width="29.28515625" bestFit="1" customWidth="1"/>
    <col min="11" max="11" width="39.140625" customWidth="1"/>
    <col min="12" max="12" width="18.85546875" customWidth="1"/>
    <col min="13" max="13" width="34.5703125" customWidth="1"/>
    <col min="14" max="14" width="42.42578125" customWidth="1"/>
    <col min="15" max="15" width="15" customWidth="1"/>
  </cols>
  <sheetData>
    <row r="2" spans="2:14" x14ac:dyDescent="0.25">
      <c r="B2" s="1" t="s">
        <v>9</v>
      </c>
      <c r="G2" s="75"/>
      <c r="H2" s="75"/>
    </row>
    <row r="3" spans="2:14" ht="55.5" customHeight="1" x14ac:dyDescent="0.25">
      <c r="B3" s="1" t="s">
        <v>15</v>
      </c>
      <c r="F3" s="76" t="s">
        <v>222</v>
      </c>
      <c r="G3" s="77" t="s">
        <v>221</v>
      </c>
      <c r="H3" s="77" t="s">
        <v>220</v>
      </c>
      <c r="J3" s="1" t="s">
        <v>124</v>
      </c>
      <c r="M3" s="1" t="s">
        <v>167</v>
      </c>
    </row>
    <row r="4" spans="2:14" x14ac:dyDescent="0.25">
      <c r="B4" s="8" t="s">
        <v>13</v>
      </c>
      <c r="C4" s="9" t="s">
        <v>14</v>
      </c>
      <c r="D4" s="9" t="s">
        <v>31</v>
      </c>
      <c r="F4" s="73" t="s">
        <v>211</v>
      </c>
      <c r="G4" t="s">
        <v>209</v>
      </c>
      <c r="H4" t="s">
        <v>210</v>
      </c>
      <c r="J4" t="s">
        <v>126</v>
      </c>
      <c r="K4" t="s">
        <v>125</v>
      </c>
      <c r="M4" t="s">
        <v>167</v>
      </c>
      <c r="N4" t="s">
        <v>125</v>
      </c>
    </row>
    <row r="5" spans="2:14" x14ac:dyDescent="0.25">
      <c r="B5" s="73" t="s">
        <v>10</v>
      </c>
      <c r="C5" s="71" t="s">
        <v>23</v>
      </c>
      <c r="D5" s="7">
        <v>0</v>
      </c>
      <c r="F5" s="73" t="s">
        <v>10</v>
      </c>
      <c r="G5" s="82">
        <v>0</v>
      </c>
      <c r="H5" s="83" t="s">
        <v>23</v>
      </c>
      <c r="J5">
        <v>39</v>
      </c>
      <c r="K5">
        <v>14</v>
      </c>
      <c r="M5">
        <v>192</v>
      </c>
      <c r="N5">
        <v>300</v>
      </c>
    </row>
    <row r="6" spans="2:14" x14ac:dyDescent="0.25">
      <c r="B6" s="73" t="s">
        <v>11</v>
      </c>
      <c r="C6" s="71" t="s">
        <v>23</v>
      </c>
      <c r="D6" s="7">
        <v>0</v>
      </c>
      <c r="F6" s="73" t="s">
        <v>11</v>
      </c>
      <c r="G6" s="82">
        <v>0</v>
      </c>
      <c r="H6" s="83" t="s">
        <v>23</v>
      </c>
      <c r="J6">
        <v>91</v>
      </c>
      <c r="K6">
        <v>2</v>
      </c>
    </row>
    <row r="7" spans="2:14" x14ac:dyDescent="0.25">
      <c r="B7" s="73" t="s">
        <v>12</v>
      </c>
      <c r="C7" s="71" t="s">
        <v>23</v>
      </c>
      <c r="D7" s="7">
        <v>0</v>
      </c>
      <c r="F7" s="73" t="s">
        <v>12</v>
      </c>
      <c r="G7" s="82">
        <v>0</v>
      </c>
      <c r="H7" s="83" t="s">
        <v>23</v>
      </c>
      <c r="J7">
        <v>124</v>
      </c>
      <c r="K7">
        <v>22</v>
      </c>
    </row>
    <row r="8" spans="2:14" ht="30" x14ac:dyDescent="0.25">
      <c r="B8" s="73" t="s">
        <v>21</v>
      </c>
      <c r="C8" s="77" t="s">
        <v>221</v>
      </c>
      <c r="D8" s="130">
        <v>1.1000000000000001</v>
      </c>
      <c r="F8" s="73" t="s">
        <v>21</v>
      </c>
      <c r="G8" s="82">
        <v>1.1000000000000001</v>
      </c>
      <c r="H8" s="83">
        <v>0.5</v>
      </c>
      <c r="J8">
        <v>139</v>
      </c>
      <c r="K8">
        <v>28</v>
      </c>
    </row>
    <row r="9" spans="2:14" ht="30" x14ac:dyDescent="0.25">
      <c r="B9" s="73" t="s">
        <v>20</v>
      </c>
      <c r="C9" s="77" t="s">
        <v>221</v>
      </c>
      <c r="D9" s="130">
        <v>98</v>
      </c>
      <c r="F9" s="73" t="s">
        <v>20</v>
      </c>
      <c r="G9" s="82">
        <v>98</v>
      </c>
      <c r="H9" s="83">
        <v>83</v>
      </c>
      <c r="J9">
        <v>154</v>
      </c>
      <c r="K9">
        <v>7</v>
      </c>
    </row>
    <row r="10" spans="2:14" ht="30" x14ac:dyDescent="0.25">
      <c r="B10" s="73" t="s">
        <v>19</v>
      </c>
      <c r="C10" s="77" t="s">
        <v>221</v>
      </c>
      <c r="D10" s="130">
        <v>570</v>
      </c>
      <c r="F10" s="73" t="s">
        <v>19</v>
      </c>
      <c r="G10" s="82">
        <v>570</v>
      </c>
      <c r="H10" s="83">
        <v>100</v>
      </c>
      <c r="J10">
        <v>174</v>
      </c>
      <c r="K10">
        <v>23</v>
      </c>
    </row>
    <row r="11" spans="2:14" ht="30" x14ac:dyDescent="0.25">
      <c r="B11" s="73" t="s">
        <v>208</v>
      </c>
      <c r="C11" s="77" t="s">
        <v>221</v>
      </c>
      <c r="D11" s="130">
        <v>490</v>
      </c>
      <c r="F11" s="73" t="s">
        <v>208</v>
      </c>
      <c r="G11" s="82">
        <v>490</v>
      </c>
      <c r="H11" s="83">
        <v>156</v>
      </c>
      <c r="J11">
        <v>224</v>
      </c>
      <c r="K11">
        <v>300</v>
      </c>
    </row>
    <row r="12" spans="2:14" ht="28.9" customHeight="1" x14ac:dyDescent="0.25">
      <c r="B12" s="73" t="s">
        <v>18</v>
      </c>
      <c r="C12" s="77" t="s">
        <v>221</v>
      </c>
      <c r="D12" s="130">
        <v>86</v>
      </c>
      <c r="F12" s="73" t="s">
        <v>18</v>
      </c>
      <c r="G12" s="82">
        <v>86</v>
      </c>
      <c r="H12" s="83">
        <v>8</v>
      </c>
    </row>
    <row r="13" spans="2:14" ht="30" x14ac:dyDescent="0.25">
      <c r="B13" s="73" t="s">
        <v>16</v>
      </c>
      <c r="C13" s="77" t="s">
        <v>221</v>
      </c>
      <c r="D13" s="130">
        <v>20</v>
      </c>
      <c r="F13" s="73" t="s">
        <v>16</v>
      </c>
      <c r="G13" s="82">
        <v>20</v>
      </c>
      <c r="H13" s="83">
        <v>2.5</v>
      </c>
    </row>
    <row r="14" spans="2:14" ht="30" x14ac:dyDescent="0.25">
      <c r="B14" s="73" t="s">
        <v>17</v>
      </c>
      <c r="C14" s="77" t="s">
        <v>221</v>
      </c>
      <c r="D14" s="130">
        <v>2.2000000000000002</v>
      </c>
      <c r="F14" s="73" t="s">
        <v>17</v>
      </c>
      <c r="G14" s="82">
        <v>2.2000000000000002</v>
      </c>
      <c r="H14" s="83">
        <v>0.3</v>
      </c>
    </row>
    <row r="15" spans="2:14" ht="30" x14ac:dyDescent="0.25">
      <c r="B15" s="72" t="s">
        <v>212</v>
      </c>
      <c r="C15" s="77" t="s">
        <v>221</v>
      </c>
      <c r="D15" s="71">
        <v>28</v>
      </c>
      <c r="F15" s="72" t="s">
        <v>212</v>
      </c>
      <c r="G15" s="82">
        <v>0</v>
      </c>
      <c r="H15" s="83">
        <v>28</v>
      </c>
    </row>
    <row r="16" spans="2:14" x14ac:dyDescent="0.25">
      <c r="B16" s="71" t="s">
        <v>213</v>
      </c>
      <c r="C16" s="71" t="s">
        <v>23</v>
      </c>
      <c r="D16" s="7">
        <v>0</v>
      </c>
      <c r="F16" s="71" t="s">
        <v>213</v>
      </c>
      <c r="G16" s="83">
        <v>0</v>
      </c>
      <c r="H16" s="83" t="s">
        <v>23</v>
      </c>
    </row>
    <row r="17" spans="2:16" x14ac:dyDescent="0.25">
      <c r="B17" s="72" t="s">
        <v>214</v>
      </c>
      <c r="C17" s="71" t="s">
        <v>23</v>
      </c>
      <c r="D17" s="7">
        <v>0</v>
      </c>
      <c r="F17" s="72" t="s">
        <v>214</v>
      </c>
      <c r="G17" s="82">
        <v>0</v>
      </c>
      <c r="H17" s="83" t="s">
        <v>23</v>
      </c>
    </row>
    <row r="18" spans="2:16" x14ac:dyDescent="0.25">
      <c r="B18" s="7"/>
      <c r="C18" s="7"/>
      <c r="D18" s="7"/>
      <c r="F18" s="74"/>
      <c r="G18" s="84"/>
      <c r="H18" s="85"/>
    </row>
    <row r="19" spans="2:16" x14ac:dyDescent="0.25">
      <c r="B19" s="7"/>
      <c r="C19" s="7"/>
      <c r="D19" s="7"/>
      <c r="F19" s="74"/>
      <c r="G19" s="84"/>
      <c r="H19" s="85"/>
    </row>
    <row r="20" spans="2:16" x14ac:dyDescent="0.25">
      <c r="B20" s="7"/>
      <c r="C20" s="7"/>
      <c r="D20" s="7"/>
      <c r="F20" s="74"/>
      <c r="G20" s="84"/>
      <c r="H20" s="85"/>
    </row>
    <row r="21" spans="2:16" x14ac:dyDescent="0.25">
      <c r="B21" s="10" t="s">
        <v>22</v>
      </c>
      <c r="C21" s="10"/>
      <c r="D21" s="10">
        <f>SUBTOTAL(109,Table1[L/min])</f>
        <v>1295.3</v>
      </c>
      <c r="F21" s="74" t="s">
        <v>22</v>
      </c>
      <c r="G21" s="84"/>
      <c r="H21" s="85">
        <f>SUBTOTAL(103,Table58[Covid])</f>
        <v>13</v>
      </c>
    </row>
    <row r="22" spans="2:16" x14ac:dyDescent="0.25">
      <c r="B22" s="59" t="s">
        <v>219</v>
      </c>
      <c r="C22" s="10"/>
      <c r="D22" s="10"/>
      <c r="F22" s="59" t="s">
        <v>219</v>
      </c>
      <c r="J22" s="59" t="s">
        <v>223</v>
      </c>
      <c r="M22" s="59" t="s">
        <v>218</v>
      </c>
    </row>
    <row r="23" spans="2:16" x14ac:dyDescent="0.25">
      <c r="B23" s="75"/>
      <c r="C23" s="121"/>
      <c r="D23" s="121"/>
      <c r="E23" s="121"/>
      <c r="F23" s="121"/>
      <c r="G23" s="121"/>
      <c r="H23" s="153"/>
      <c r="I23" s="153"/>
      <c r="J23" s="153"/>
      <c r="K23" s="153"/>
      <c r="L23" s="153"/>
      <c r="M23" s="153"/>
      <c r="N23" s="153"/>
      <c r="O23" s="153"/>
      <c r="P23" s="153"/>
    </row>
    <row r="24" spans="2:16" x14ac:dyDescent="0.25">
      <c r="B24" s="11" t="s">
        <v>485</v>
      </c>
      <c r="C24" s="14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</row>
    <row r="25" spans="2:16" x14ac:dyDescent="0.25">
      <c r="B25" s="12" t="s">
        <v>485</v>
      </c>
      <c r="C25" s="150">
        <v>104</v>
      </c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</row>
    <row r="26" spans="2:16" x14ac:dyDescent="0.25">
      <c r="B26" s="75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49"/>
      <c r="P26" s="149"/>
    </row>
    <row r="27" spans="2:16" x14ac:dyDescent="0.25">
      <c r="B27" s="124" t="s">
        <v>397</v>
      </c>
      <c r="C27" s="14" t="s">
        <v>30</v>
      </c>
      <c r="D27" s="118"/>
      <c r="E27" s="71"/>
      <c r="F27" s="71"/>
      <c r="G27" s="71"/>
      <c r="I27" s="78"/>
      <c r="K27" s="79"/>
    </row>
    <row r="28" spans="2:16" x14ac:dyDescent="0.25">
      <c r="B28" s="12" t="s">
        <v>135</v>
      </c>
      <c r="C28" s="70" t="s">
        <v>430</v>
      </c>
      <c r="D28" s="119"/>
      <c r="E28" s="117"/>
      <c r="F28" s="120"/>
      <c r="H28" s="78"/>
    </row>
    <row r="29" spans="2:16" x14ac:dyDescent="0.25">
      <c r="B29" s="12" t="s">
        <v>134</v>
      </c>
      <c r="C29" s="70" t="s">
        <v>430</v>
      </c>
      <c r="D29" s="119"/>
      <c r="E29" s="117"/>
      <c r="F29" s="120"/>
      <c r="H29" s="78"/>
    </row>
    <row r="30" spans="2:16" x14ac:dyDescent="0.25">
      <c r="B30" s="12" t="s">
        <v>24</v>
      </c>
      <c r="C30" s="70" t="s">
        <v>427</v>
      </c>
      <c r="D30" s="119"/>
      <c r="E30" s="117"/>
      <c r="F30" s="120"/>
      <c r="H30" s="78"/>
    </row>
    <row r="31" spans="2:16" x14ac:dyDescent="0.25">
      <c r="B31" s="12" t="s">
        <v>25</v>
      </c>
      <c r="C31" s="70" t="s">
        <v>428</v>
      </c>
      <c r="E31" s="117"/>
      <c r="F31" s="120"/>
      <c r="H31" s="78"/>
      <c r="J31" s="79"/>
    </row>
    <row r="32" spans="2:16" x14ac:dyDescent="0.25">
      <c r="B32" s="12" t="s">
        <v>26</v>
      </c>
      <c r="C32" s="70" t="s">
        <v>429</v>
      </c>
      <c r="D32" s="119"/>
      <c r="E32" s="117"/>
      <c r="F32" s="120"/>
    </row>
    <row r="33" spans="2:7" x14ac:dyDescent="0.25">
      <c r="B33" s="59" t="s">
        <v>420</v>
      </c>
      <c r="C33" s="15"/>
      <c r="D33" s="119"/>
      <c r="E33" s="119"/>
      <c r="F33" s="117"/>
      <c r="G33" s="71"/>
    </row>
    <row r="34" spans="2:7" x14ac:dyDescent="0.25">
      <c r="C34" s="15"/>
    </row>
    <row r="35" spans="2:7" x14ac:dyDescent="0.25">
      <c r="B35" s="11" t="s">
        <v>27</v>
      </c>
      <c r="C35" s="14" t="s">
        <v>34</v>
      </c>
    </row>
    <row r="36" spans="2:7" x14ac:dyDescent="0.25">
      <c r="B36" s="12" t="s">
        <v>28</v>
      </c>
      <c r="C36" s="42">
        <v>64</v>
      </c>
      <c r="D36" s="6" t="s">
        <v>417</v>
      </c>
    </row>
    <row r="37" spans="2:7" x14ac:dyDescent="0.25">
      <c r="B37" s="33" t="s">
        <v>36</v>
      </c>
      <c r="C37" s="70">
        <v>74</v>
      </c>
      <c r="D37" s="6" t="s">
        <v>419</v>
      </c>
    </row>
    <row r="38" spans="2:7" x14ac:dyDescent="0.25">
      <c r="B38" s="59" t="s">
        <v>421</v>
      </c>
      <c r="C38" s="60"/>
    </row>
    <row r="39" spans="2:7" x14ac:dyDescent="0.25">
      <c r="C39" s="16"/>
    </row>
    <row r="40" spans="2:7" x14ac:dyDescent="0.25">
      <c r="B40" s="11" t="s">
        <v>29</v>
      </c>
      <c r="C40" s="17" t="s">
        <v>34</v>
      </c>
    </row>
    <row r="41" spans="2:7" x14ac:dyDescent="0.25">
      <c r="B41" s="13" t="s">
        <v>29</v>
      </c>
      <c r="C41" s="42">
        <f>99/475*100</f>
        <v>20.842105263157894</v>
      </c>
      <c r="D41" s="6" t="s">
        <v>423</v>
      </c>
    </row>
    <row r="42" spans="2:7" x14ac:dyDescent="0.25">
      <c r="B42" s="13" t="s">
        <v>424</v>
      </c>
      <c r="C42" s="42">
        <f>28/99*100</f>
        <v>28.28282828282828</v>
      </c>
      <c r="D42" s="6" t="s">
        <v>425</v>
      </c>
    </row>
    <row r="43" spans="2:7" x14ac:dyDescent="0.25">
      <c r="B43" s="59" t="s">
        <v>422</v>
      </c>
      <c r="C43" s="61"/>
    </row>
    <row r="44" spans="2:7" x14ac:dyDescent="0.25">
      <c r="C44" s="16"/>
    </row>
    <row r="45" spans="2:7" x14ac:dyDescent="0.25">
      <c r="B45" s="11" t="s">
        <v>32</v>
      </c>
      <c r="C45" s="17" t="s">
        <v>34</v>
      </c>
    </row>
    <row r="46" spans="2:7" x14ac:dyDescent="0.25">
      <c r="B46" s="13" t="s">
        <v>33</v>
      </c>
      <c r="C46" s="143">
        <v>0</v>
      </c>
      <c r="D46" s="6" t="s">
        <v>418</v>
      </c>
    </row>
    <row r="47" spans="2:7" x14ac:dyDescent="0.25">
      <c r="B47" s="59" t="s">
        <v>421</v>
      </c>
      <c r="C47" s="61"/>
    </row>
    <row r="48" spans="2:7" x14ac:dyDescent="0.25">
      <c r="C48" s="15"/>
    </row>
    <row r="49" spans="2:6" x14ac:dyDescent="0.25">
      <c r="B49" s="47" t="s">
        <v>216</v>
      </c>
      <c r="C49" s="48" t="s">
        <v>34</v>
      </c>
      <c r="E49" s="12" t="s">
        <v>206</v>
      </c>
      <c r="F49" s="12" t="s">
        <v>207</v>
      </c>
    </row>
    <row r="50" spans="2:6" x14ac:dyDescent="0.25">
      <c r="B50" s="45" t="s">
        <v>196</v>
      </c>
      <c r="C50" s="49">
        <v>40</v>
      </c>
      <c r="D50" t="s">
        <v>294</v>
      </c>
      <c r="E50" s="68">
        <v>40</v>
      </c>
      <c r="F50" s="12">
        <v>100</v>
      </c>
    </row>
    <row r="51" spans="2:6" x14ac:dyDescent="0.25">
      <c r="B51" s="45" t="s">
        <v>197</v>
      </c>
      <c r="C51" s="49">
        <v>94</v>
      </c>
      <c r="E51" s="68">
        <v>94</v>
      </c>
      <c r="F51" s="12">
        <v>100</v>
      </c>
    </row>
    <row r="52" spans="2:6" x14ac:dyDescent="0.25">
      <c r="B52" s="59" t="s">
        <v>215</v>
      </c>
      <c r="C52" s="62"/>
    </row>
    <row r="53" spans="2:6" x14ac:dyDescent="0.25">
      <c r="B53" s="19"/>
      <c r="C53" s="20"/>
    </row>
    <row r="54" spans="2:6" x14ac:dyDescent="0.25">
      <c r="B54" s="47" t="s">
        <v>155</v>
      </c>
      <c r="C54" s="48" t="s">
        <v>35</v>
      </c>
      <c r="E54" s="12" t="s">
        <v>206</v>
      </c>
      <c r="F54" s="12" t="s">
        <v>2</v>
      </c>
    </row>
    <row r="55" spans="2:6" x14ac:dyDescent="0.25">
      <c r="B55" s="45" t="s">
        <v>153</v>
      </c>
      <c r="C55" s="49" t="s">
        <v>293</v>
      </c>
      <c r="E55" s="131" t="s">
        <v>293</v>
      </c>
      <c r="F55" s="12">
        <v>24</v>
      </c>
    </row>
    <row r="56" spans="2:6" x14ac:dyDescent="0.25">
      <c r="B56" s="45" t="s">
        <v>154</v>
      </c>
      <c r="C56" s="49">
        <v>24</v>
      </c>
      <c r="E56" s="131" t="s">
        <v>295</v>
      </c>
      <c r="F56" s="12">
        <v>24</v>
      </c>
    </row>
    <row r="57" spans="2:6" x14ac:dyDescent="0.25">
      <c r="B57" s="59" t="s">
        <v>217</v>
      </c>
      <c r="C57" s="55"/>
    </row>
    <row r="58" spans="2:6" x14ac:dyDescent="0.25">
      <c r="B58" s="7"/>
      <c r="C58" s="55"/>
    </row>
    <row r="59" spans="2:6" x14ac:dyDescent="0.25">
      <c r="B59" s="47" t="s">
        <v>176</v>
      </c>
      <c r="C59" s="48" t="s">
        <v>30</v>
      </c>
      <c r="D59" s="56" t="s">
        <v>177</v>
      </c>
    </row>
    <row r="60" spans="2:6" x14ac:dyDescent="0.25">
      <c r="B60" s="45" t="s">
        <v>178</v>
      </c>
      <c r="C60" s="49" t="s">
        <v>185</v>
      </c>
      <c r="D60" s="51">
        <v>10</v>
      </c>
    </row>
    <row r="61" spans="2:6" x14ac:dyDescent="0.25">
      <c r="B61" s="45" t="s">
        <v>186</v>
      </c>
      <c r="C61" s="57" t="s">
        <v>193</v>
      </c>
      <c r="D61" s="51">
        <v>15</v>
      </c>
    </row>
    <row r="62" spans="2:6" x14ac:dyDescent="0.25">
      <c r="B62" s="45" t="s">
        <v>38</v>
      </c>
      <c r="C62" s="57" t="s">
        <v>194</v>
      </c>
      <c r="D62" s="51" t="s">
        <v>189</v>
      </c>
    </row>
    <row r="63" spans="2:6" x14ac:dyDescent="0.25">
      <c r="B63" s="45" t="s">
        <v>179</v>
      </c>
      <c r="C63" s="49" t="s">
        <v>191</v>
      </c>
      <c r="D63" s="51">
        <v>10</v>
      </c>
    </row>
    <row r="64" spans="2:6" x14ac:dyDescent="0.25">
      <c r="B64" s="45" t="s">
        <v>180</v>
      </c>
      <c r="C64" s="49" t="s">
        <v>192</v>
      </c>
      <c r="D64" s="51">
        <v>5</v>
      </c>
    </row>
    <row r="65" spans="2:4" x14ac:dyDescent="0.25">
      <c r="B65" s="45" t="s">
        <v>187</v>
      </c>
      <c r="C65" s="57" t="s">
        <v>193</v>
      </c>
      <c r="D65" s="51" t="s">
        <v>190</v>
      </c>
    </row>
    <row r="66" spans="2:4" x14ac:dyDescent="0.25">
      <c r="B66" s="45" t="s">
        <v>181</v>
      </c>
      <c r="C66" s="49" t="s">
        <v>191</v>
      </c>
      <c r="D66" s="58" t="s">
        <v>190</v>
      </c>
    </row>
    <row r="67" spans="2:4" x14ac:dyDescent="0.25">
      <c r="B67" s="45" t="s">
        <v>182</v>
      </c>
      <c r="C67" s="49" t="s">
        <v>191</v>
      </c>
      <c r="D67" s="51">
        <v>10</v>
      </c>
    </row>
    <row r="68" spans="2:4" x14ac:dyDescent="0.25">
      <c r="B68" s="45" t="s">
        <v>183</v>
      </c>
      <c r="C68" s="49" t="s">
        <v>195</v>
      </c>
      <c r="D68" s="51">
        <v>15</v>
      </c>
    </row>
    <row r="69" spans="2:4" x14ac:dyDescent="0.25">
      <c r="B69" s="45" t="s">
        <v>184</v>
      </c>
      <c r="C69" s="49" t="s">
        <v>191</v>
      </c>
      <c r="D69" s="51">
        <v>10</v>
      </c>
    </row>
    <row r="70" spans="2:4" x14ac:dyDescent="0.25">
      <c r="B70" s="45" t="s">
        <v>188</v>
      </c>
      <c r="C70" s="57" t="s">
        <v>193</v>
      </c>
      <c r="D70" s="51" t="s">
        <v>190</v>
      </c>
    </row>
    <row r="71" spans="2:4" x14ac:dyDescent="0.25">
      <c r="B71" s="59" t="s">
        <v>198</v>
      </c>
      <c r="C71" s="63"/>
      <c r="D71" s="64"/>
    </row>
    <row r="73" spans="2:4" x14ac:dyDescent="0.25">
      <c r="B73" s="11" t="s">
        <v>39</v>
      </c>
      <c r="C73" s="14" t="s">
        <v>40</v>
      </c>
    </row>
    <row r="74" spans="2:4" x14ac:dyDescent="0.25">
      <c r="B74" s="12" t="s">
        <v>42</v>
      </c>
      <c r="C74" s="50">
        <v>20</v>
      </c>
    </row>
    <row r="75" spans="2:4" x14ac:dyDescent="0.25">
      <c r="B75" s="12" t="s">
        <v>41</v>
      </c>
      <c r="C75" s="50">
        <v>20</v>
      </c>
    </row>
    <row r="76" spans="2:4" x14ac:dyDescent="0.25">
      <c r="B76" s="12" t="s">
        <v>43</v>
      </c>
      <c r="C76" s="50">
        <v>19</v>
      </c>
    </row>
    <row r="77" spans="2:4" x14ac:dyDescent="0.25">
      <c r="B77" s="12" t="s">
        <v>44</v>
      </c>
      <c r="C77" s="50">
        <v>19</v>
      </c>
    </row>
    <row r="78" spans="2:4" x14ac:dyDescent="0.25">
      <c r="B78" s="59" t="s">
        <v>200</v>
      </c>
      <c r="C78" s="60"/>
    </row>
    <row r="80" spans="2:4" x14ac:dyDescent="0.25">
      <c r="B80" s="11" t="s">
        <v>131</v>
      </c>
      <c r="C80" s="14" t="s">
        <v>130</v>
      </c>
    </row>
    <row r="81" spans="2:4" x14ac:dyDescent="0.25">
      <c r="B81" s="12" t="s">
        <v>128</v>
      </c>
      <c r="C81" s="50">
        <f>SUM('Ward Capacity'!AL3:AL49)</f>
        <v>812</v>
      </c>
    </row>
    <row r="82" spans="2:4" x14ac:dyDescent="0.25">
      <c r="B82" s="12" t="s">
        <v>129</v>
      </c>
      <c r="C82" s="43">
        <v>0</v>
      </c>
    </row>
    <row r="83" spans="2:4" x14ac:dyDescent="0.25">
      <c r="B83" s="21" t="s">
        <v>132</v>
      </c>
      <c r="C83" s="50">
        <f>SUM('Ward Capacity'!AM3:AM48)</f>
        <v>69</v>
      </c>
    </row>
    <row r="84" spans="2:4" x14ac:dyDescent="0.25">
      <c r="B84" s="21" t="s">
        <v>133</v>
      </c>
      <c r="C84" s="43">
        <v>0</v>
      </c>
    </row>
    <row r="85" spans="2:4" x14ac:dyDescent="0.25">
      <c r="B85" s="59" t="s">
        <v>282</v>
      </c>
      <c r="C85" s="60"/>
    </row>
    <row r="87" spans="2:4" x14ac:dyDescent="0.25">
      <c r="B87" s="11" t="s">
        <v>139</v>
      </c>
      <c r="C87" s="17" t="s">
        <v>34</v>
      </c>
    </row>
    <row r="88" spans="2:4" x14ac:dyDescent="0.25">
      <c r="B88" s="12" t="s">
        <v>296</v>
      </c>
      <c r="C88" s="69">
        <f>11/71*100</f>
        <v>15.492957746478872</v>
      </c>
      <c r="D88" t="s">
        <v>426</v>
      </c>
    </row>
    <row r="89" spans="2:4" x14ac:dyDescent="0.25">
      <c r="B89" s="59" t="s">
        <v>421</v>
      </c>
      <c r="C89" s="67"/>
    </row>
    <row r="91" spans="2:4" x14ac:dyDescent="0.25">
      <c r="B91" s="11" t="s">
        <v>149</v>
      </c>
      <c r="C91" s="17"/>
    </row>
    <row r="92" spans="2:4" x14ac:dyDescent="0.25">
      <c r="B92" s="45" t="s">
        <v>150</v>
      </c>
      <c r="C92" s="46">
        <v>85</v>
      </c>
    </row>
    <row r="93" spans="2:4" x14ac:dyDescent="0.25">
      <c r="B93" s="45" t="s">
        <v>151</v>
      </c>
      <c r="C93" s="122">
        <v>44074</v>
      </c>
      <c r="D93" s="6" t="s">
        <v>454</v>
      </c>
    </row>
    <row r="94" spans="2:4" x14ac:dyDescent="0.25">
      <c r="B94" s="45" t="s">
        <v>152</v>
      </c>
      <c r="C94" s="46">
        <v>298</v>
      </c>
    </row>
    <row r="95" spans="2:4" x14ac:dyDescent="0.25">
      <c r="B95" s="59" t="s">
        <v>199</v>
      </c>
      <c r="C95" s="66"/>
    </row>
    <row r="97" spans="2:3" x14ac:dyDescent="0.25">
      <c r="B97" s="11" t="s">
        <v>156</v>
      </c>
      <c r="C97" s="17" t="s">
        <v>30</v>
      </c>
    </row>
    <row r="98" spans="2:3" x14ac:dyDescent="0.25">
      <c r="B98" s="12" t="s">
        <v>157</v>
      </c>
      <c r="C98" s="50" t="s">
        <v>289</v>
      </c>
    </row>
    <row r="99" spans="2:3" x14ac:dyDescent="0.25">
      <c r="B99" s="59" t="s">
        <v>290</v>
      </c>
      <c r="C99" s="65"/>
    </row>
    <row r="101" spans="2:3" x14ac:dyDescent="0.25">
      <c r="B101" s="11" t="s">
        <v>158</v>
      </c>
      <c r="C101" s="14" t="s">
        <v>35</v>
      </c>
    </row>
    <row r="102" spans="2:3" x14ac:dyDescent="0.25">
      <c r="B102" s="12" t="s">
        <v>159</v>
      </c>
      <c r="C102" s="51">
        <v>0</v>
      </c>
    </row>
    <row r="103" spans="2:3" x14ac:dyDescent="0.25">
      <c r="B103" s="12" t="s">
        <v>160</v>
      </c>
      <c r="C103" s="51">
        <v>0</v>
      </c>
    </row>
    <row r="104" spans="2:3" x14ac:dyDescent="0.25">
      <c r="B104" s="59" t="s">
        <v>201</v>
      </c>
      <c r="C104" s="64"/>
    </row>
    <row r="106" spans="2:3" x14ac:dyDescent="0.25">
      <c r="B106" s="11" t="s">
        <v>161</v>
      </c>
      <c r="C106" s="14" t="s">
        <v>35</v>
      </c>
    </row>
    <row r="107" spans="2:3" x14ac:dyDescent="0.25">
      <c r="B107" s="12" t="s">
        <v>162</v>
      </c>
      <c r="C107" s="51">
        <v>24</v>
      </c>
    </row>
    <row r="108" spans="2:3" x14ac:dyDescent="0.25">
      <c r="B108" s="12" t="s">
        <v>38</v>
      </c>
      <c r="C108" s="51">
        <v>24</v>
      </c>
    </row>
    <row r="109" spans="2:3" x14ac:dyDescent="0.25">
      <c r="B109" s="59"/>
      <c r="C109" s="64"/>
    </row>
    <row r="111" spans="2:3" x14ac:dyDescent="0.25">
      <c r="B111" s="11" t="s">
        <v>169</v>
      </c>
      <c r="C111" s="14" t="s">
        <v>35</v>
      </c>
    </row>
    <row r="112" spans="2:3" x14ac:dyDescent="0.25">
      <c r="B112" s="12" t="s">
        <v>168</v>
      </c>
      <c r="C112" s="51" t="s">
        <v>292</v>
      </c>
    </row>
    <row r="113" spans="2:4" x14ac:dyDescent="0.25">
      <c r="B113" s="59" t="s">
        <v>291</v>
      </c>
    </row>
    <row r="115" spans="2:4" x14ac:dyDescent="0.25">
      <c r="B115" s="11" t="s">
        <v>332</v>
      </c>
      <c r="C115" s="14" t="s">
        <v>34</v>
      </c>
    </row>
    <row r="116" spans="2:4" x14ac:dyDescent="0.25">
      <c r="B116" s="12" t="s">
        <v>333</v>
      </c>
      <c r="C116" s="92">
        <v>100</v>
      </c>
    </row>
    <row r="117" spans="2:4" x14ac:dyDescent="0.25">
      <c r="B117" s="21" t="s">
        <v>334</v>
      </c>
      <c r="C117" s="93">
        <v>50</v>
      </c>
    </row>
    <row r="118" spans="2:4" x14ac:dyDescent="0.25">
      <c r="B118" s="59"/>
    </row>
    <row r="119" spans="2:4" x14ac:dyDescent="0.25">
      <c r="B119" s="11" t="s">
        <v>433</v>
      </c>
      <c r="C119" s="99" t="s">
        <v>439</v>
      </c>
      <c r="D119" s="99" t="s">
        <v>438</v>
      </c>
    </row>
    <row r="120" spans="2:4" x14ac:dyDescent="0.25">
      <c r="B120" s="12" t="s">
        <v>437</v>
      </c>
      <c r="C120" s="22" t="s">
        <v>486</v>
      </c>
      <c r="D120" s="12">
        <f>VLOOKUP(C120,Table4[],2,FALSE)</f>
        <v>2</v>
      </c>
    </row>
    <row r="121" spans="2:4" x14ac:dyDescent="0.25">
      <c r="B121" s="12" t="s">
        <v>455</v>
      </c>
      <c r="C121" s="22" t="s">
        <v>457</v>
      </c>
      <c r="D121" s="12">
        <f>VLOOKUP(C121,Table417[],2,FALSE)</f>
        <v>1</v>
      </c>
    </row>
    <row r="122" spans="2:4" x14ac:dyDescent="0.25">
      <c r="B122" s="75"/>
      <c r="C122" s="71"/>
      <c r="D122" s="75"/>
    </row>
    <row r="123" spans="2:4" x14ac:dyDescent="0.25">
      <c r="B123" s="11" t="s">
        <v>460</v>
      </c>
      <c r="C123" s="147" t="s">
        <v>469</v>
      </c>
      <c r="D123" s="99" t="s">
        <v>470</v>
      </c>
    </row>
    <row r="124" spans="2:4" x14ac:dyDescent="0.25">
      <c r="B124" s="21" t="s">
        <v>461</v>
      </c>
      <c r="C124" s="12" t="s">
        <v>468</v>
      </c>
      <c r="D124" s="22">
        <v>4</v>
      </c>
    </row>
    <row r="125" spans="2:4" x14ac:dyDescent="0.25">
      <c r="B125" s="21" t="s">
        <v>462</v>
      </c>
      <c r="C125" s="99" t="s">
        <v>464</v>
      </c>
      <c r="D125" s="99" t="s">
        <v>465</v>
      </c>
    </row>
    <row r="126" spans="2:4" x14ac:dyDescent="0.25">
      <c r="B126" s="21" t="s">
        <v>463</v>
      </c>
      <c r="C126" s="21" t="s">
        <v>466</v>
      </c>
      <c r="D126" s="22">
        <v>2</v>
      </c>
    </row>
    <row r="127" spans="2:4" x14ac:dyDescent="0.25">
      <c r="B127" s="21" t="s">
        <v>463</v>
      </c>
      <c r="C127" s="21" t="s">
        <v>467</v>
      </c>
      <c r="D127" s="22">
        <v>4</v>
      </c>
    </row>
    <row r="128" spans="2:4" x14ac:dyDescent="0.25">
      <c r="B128" s="75"/>
      <c r="C128" s="71"/>
      <c r="D128" s="75"/>
    </row>
    <row r="129" spans="2:4" x14ac:dyDescent="0.25">
      <c r="B129" s="12"/>
      <c r="C129" s="11" t="s">
        <v>484</v>
      </c>
      <c r="D129" s="75"/>
    </row>
    <row r="130" spans="2:4" x14ac:dyDescent="0.25">
      <c r="B130" s="103" t="s">
        <v>366</v>
      </c>
      <c r="C130" s="13">
        <v>0</v>
      </c>
      <c r="D130" s="75"/>
    </row>
    <row r="131" spans="2:4" x14ac:dyDescent="0.25">
      <c r="B131" s="103" t="s">
        <v>38</v>
      </c>
      <c r="C131" s="22">
        <v>15</v>
      </c>
      <c r="D131" s="75"/>
    </row>
    <row r="132" spans="2:4" x14ac:dyDescent="0.25">
      <c r="B132" s="103" t="s">
        <v>304</v>
      </c>
      <c r="C132" s="22">
        <v>0</v>
      </c>
      <c r="D132" s="75"/>
    </row>
    <row r="133" spans="2:4" x14ac:dyDescent="0.25">
      <c r="B133" s="103" t="s">
        <v>318</v>
      </c>
      <c r="C133" s="22">
        <v>10</v>
      </c>
      <c r="D133" s="75"/>
    </row>
    <row r="134" spans="2:4" x14ac:dyDescent="0.25">
      <c r="B134" s="103" t="s">
        <v>319</v>
      </c>
      <c r="C134" s="22">
        <v>0</v>
      </c>
      <c r="D134" s="75"/>
    </row>
    <row r="135" spans="2:4" x14ac:dyDescent="0.25">
      <c r="B135" s="103" t="s">
        <v>162</v>
      </c>
      <c r="C135" s="22">
        <v>0</v>
      </c>
      <c r="D135" s="75"/>
    </row>
    <row r="136" spans="2:4" x14ac:dyDescent="0.25">
      <c r="B136" s="59" t="s">
        <v>483</v>
      </c>
      <c r="C136" s="71"/>
      <c r="D136" s="75"/>
    </row>
    <row r="137" spans="2:4" x14ac:dyDescent="0.25">
      <c r="B137" s="59"/>
      <c r="C137" s="71"/>
      <c r="D137" s="75"/>
    </row>
    <row r="138" spans="2:4" x14ac:dyDescent="0.25">
      <c r="B138" s="1" t="s">
        <v>202</v>
      </c>
    </row>
    <row r="139" spans="2:4" x14ac:dyDescent="0.25">
      <c r="B139" s="6" t="s">
        <v>203</v>
      </c>
    </row>
    <row r="140" spans="2:4" x14ac:dyDescent="0.25">
      <c r="B140" s="6"/>
    </row>
    <row r="141" spans="2:4" x14ac:dyDescent="0.25">
      <c r="B141" s="11" t="s">
        <v>140</v>
      </c>
      <c r="C141" s="11" t="s">
        <v>146</v>
      </c>
      <c r="D141" s="14" t="s">
        <v>147</v>
      </c>
    </row>
    <row r="142" spans="2:4" x14ac:dyDescent="0.25">
      <c r="B142" s="12" t="s">
        <v>143</v>
      </c>
      <c r="C142" s="12" t="s">
        <v>148</v>
      </c>
      <c r="D142" s="51">
        <v>0</v>
      </c>
    </row>
    <row r="143" spans="2:4" x14ac:dyDescent="0.25">
      <c r="B143" s="12" t="s">
        <v>144</v>
      </c>
      <c r="C143" s="12" t="s">
        <v>141</v>
      </c>
      <c r="D143" s="51">
        <v>0</v>
      </c>
    </row>
    <row r="144" spans="2:4" x14ac:dyDescent="0.25">
      <c r="B144" s="12" t="s">
        <v>145</v>
      </c>
      <c r="C144" s="12" t="s">
        <v>142</v>
      </c>
      <c r="D144" s="51">
        <v>0</v>
      </c>
    </row>
    <row r="145" spans="2:4" x14ac:dyDescent="0.25">
      <c r="B145" s="12" t="s">
        <v>164</v>
      </c>
      <c r="C145" s="12" t="s">
        <v>163</v>
      </c>
      <c r="D145" s="51">
        <v>0</v>
      </c>
    </row>
    <row r="146" spans="2:4" x14ac:dyDescent="0.25">
      <c r="B146" s="21" t="s">
        <v>172</v>
      </c>
      <c r="C146" s="21" t="s">
        <v>173</v>
      </c>
      <c r="D146" s="51">
        <v>0</v>
      </c>
    </row>
    <row r="147" spans="2:4" x14ac:dyDescent="0.25">
      <c r="B147" s="21" t="s">
        <v>174</v>
      </c>
      <c r="C147" s="21" t="s">
        <v>175</v>
      </c>
      <c r="D147" s="51">
        <v>0</v>
      </c>
    </row>
    <row r="148" spans="2:4" x14ac:dyDescent="0.25">
      <c r="B148" s="21" t="s">
        <v>473</v>
      </c>
      <c r="C148" s="21" t="s">
        <v>474</v>
      </c>
      <c r="D148" s="51">
        <v>1</v>
      </c>
    </row>
    <row r="149" spans="2:4" x14ac:dyDescent="0.25">
      <c r="B149" s="21" t="s">
        <v>479</v>
      </c>
      <c r="C149" s="21" t="s">
        <v>480</v>
      </c>
      <c r="D149" s="51">
        <v>1</v>
      </c>
    </row>
    <row r="150" spans="2:4" x14ac:dyDescent="0.25">
      <c r="C150" s="44"/>
      <c r="D150" s="1"/>
    </row>
  </sheetData>
  <mergeCells count="2">
    <mergeCell ref="H23:L23"/>
    <mergeCell ref="M23:P23"/>
  </mergeCells>
  <phoneticPr fontId="9" type="noConversion"/>
  <dataValidations count="2">
    <dataValidation type="whole" allowBlank="1" showInputMessage="1" showErrorMessage="1" sqref="D142:D149" xr:uid="{76B1FD21-E6A5-4E75-97E7-7796EA2BB79D}">
      <formula1>0</formula1>
      <formula2>1</formula2>
    </dataValidation>
    <dataValidation showInputMessage="1" showErrorMessage="1" sqref="C122:C123 D126:D127 C126:C137" xr:uid="{FB0BD0D9-7629-4665-8AA8-C729C6FC2842}"/>
  </dataValidations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xr:uid="{AEA25B36-630E-4A73-BEC2-BD84D74B8B25}">
          <x14:formula1>
            <xm:f>'Arrival Schedule'!$X$2:$X$5</xm:f>
          </x14:formula1>
          <xm:sqref>C120</xm:sqref>
        </x14:dataValidation>
        <x14:dataValidation type="list" showInputMessage="1" showErrorMessage="1" xr:uid="{D686AA53-971F-49A2-AA32-576B83DBF0E1}">
          <x14:formula1>
            <xm:f>'Arrival Schedule'!$X$8:$X$11</xm:f>
          </x14:formula1>
          <xm:sqref>C121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C15EE-6B1E-4753-9A1A-2F896594A96A}">
  <sheetPr codeName="Sheet5"/>
  <dimension ref="A2:AY21"/>
  <sheetViews>
    <sheetView showGridLines="0" topLeftCell="N1" zoomScaleNormal="100" workbookViewId="0">
      <selection activeCell="X16" sqref="X16"/>
    </sheetView>
  </sheetViews>
  <sheetFormatPr defaultRowHeight="15" x14ac:dyDescent="0.25"/>
  <cols>
    <col min="1" max="1" width="16.28515625" bestFit="1" customWidth="1"/>
    <col min="2" max="2" width="24" bestFit="1" customWidth="1"/>
    <col min="3" max="3" width="14.5703125" bestFit="1" customWidth="1"/>
    <col min="6" max="6" width="12.5703125" bestFit="1" customWidth="1"/>
    <col min="7" max="7" width="10.7109375" bestFit="1" customWidth="1"/>
    <col min="8" max="8" width="12.42578125" bestFit="1" customWidth="1"/>
    <col min="9" max="9" width="13.5703125" bestFit="1" customWidth="1"/>
    <col min="11" max="11" width="11.85546875" bestFit="1" customWidth="1"/>
    <col min="13" max="13" width="11.5703125" bestFit="1" customWidth="1"/>
    <col min="14" max="17" width="11.28515625" customWidth="1"/>
    <col min="18" max="18" width="28.140625" bestFit="1" customWidth="1"/>
    <col min="19" max="20" width="28.140625" customWidth="1"/>
    <col min="23" max="23" width="13.28515625" bestFit="1" customWidth="1"/>
    <col min="24" max="24" width="15" customWidth="1"/>
    <col min="25" max="25" width="12" bestFit="1" customWidth="1"/>
    <col min="40" max="40" width="23.7109375" bestFit="1" customWidth="1"/>
    <col min="41" max="41" width="20.42578125" bestFit="1" customWidth="1"/>
    <col min="42" max="42" width="26.5703125" bestFit="1" customWidth="1"/>
    <col min="43" max="43" width="27.7109375" bestFit="1" customWidth="1"/>
    <col min="44" max="45" width="26.85546875" bestFit="1" customWidth="1"/>
    <col min="46" max="47" width="27.5703125" bestFit="1" customWidth="1"/>
    <col min="48" max="48" width="26.5703125" bestFit="1" customWidth="1"/>
    <col min="49" max="49" width="31.5703125" bestFit="1" customWidth="1"/>
    <col min="50" max="50" width="42.7109375" bestFit="1" customWidth="1"/>
    <col min="51" max="51" width="27.85546875" customWidth="1"/>
  </cols>
  <sheetData>
    <row r="2" spans="1:51" x14ac:dyDescent="0.25">
      <c r="D2" s="79"/>
      <c r="E2" s="79"/>
      <c r="F2" s="79"/>
      <c r="G2" s="79"/>
    </row>
    <row r="3" spans="1:51" x14ac:dyDescent="0.25">
      <c r="D3" s="79"/>
      <c r="E3" s="79"/>
      <c r="F3" s="79"/>
      <c r="G3" s="79"/>
    </row>
    <row r="4" spans="1:51" x14ac:dyDescent="0.25">
      <c r="D4" s="79"/>
      <c r="E4" s="79"/>
      <c r="F4" s="79"/>
      <c r="G4" s="79"/>
    </row>
    <row r="5" spans="1:51" x14ac:dyDescent="0.25">
      <c r="D5" s="79"/>
      <c r="E5" s="79"/>
      <c r="F5" s="79"/>
      <c r="G5" s="79"/>
    </row>
    <row r="6" spans="1:51" x14ac:dyDescent="0.25">
      <c r="A6" s="12"/>
      <c r="B6" s="12"/>
      <c r="C6" s="154" t="s">
        <v>359</v>
      </c>
      <c r="D6" s="155"/>
      <c r="E6" s="155"/>
      <c r="F6" s="155"/>
      <c r="G6" s="156"/>
      <c r="H6" s="158" t="s">
        <v>363</v>
      </c>
      <c r="I6" s="159"/>
      <c r="J6" s="159"/>
      <c r="K6" s="159"/>
      <c r="L6" s="159"/>
      <c r="M6" s="159"/>
      <c r="N6" s="159"/>
      <c r="O6" s="159"/>
      <c r="P6" s="159"/>
      <c r="Q6" s="160"/>
      <c r="R6" s="154" t="s">
        <v>410</v>
      </c>
      <c r="S6" s="155"/>
      <c r="T6" s="156"/>
      <c r="U6" s="154" t="s">
        <v>382</v>
      </c>
      <c r="V6" s="155"/>
      <c r="W6" s="155"/>
      <c r="X6" s="155"/>
      <c r="Y6" s="156"/>
      <c r="Z6" s="157" t="s">
        <v>373</v>
      </c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4" t="s">
        <v>383</v>
      </c>
      <c r="AP6" s="155"/>
      <c r="AQ6" s="155"/>
      <c r="AR6" s="155"/>
      <c r="AS6" s="155"/>
      <c r="AT6" s="155"/>
      <c r="AU6" s="155"/>
      <c r="AV6" s="155"/>
      <c r="AW6" s="155"/>
      <c r="AX6" s="155"/>
      <c r="AY6" s="156"/>
    </row>
    <row r="7" spans="1:51" x14ac:dyDescent="0.25">
      <c r="A7" s="11" t="s">
        <v>331</v>
      </c>
      <c r="B7" s="11" t="s">
        <v>367</v>
      </c>
      <c r="C7" s="104" t="s">
        <v>360</v>
      </c>
      <c r="D7" s="107" t="s">
        <v>368</v>
      </c>
      <c r="E7" s="11" t="s">
        <v>369</v>
      </c>
      <c r="F7" s="108" t="s">
        <v>370</v>
      </c>
      <c r="G7" s="105" t="s">
        <v>361</v>
      </c>
      <c r="H7" s="101" t="s">
        <v>297</v>
      </c>
      <c r="I7" s="101" t="s">
        <v>356</v>
      </c>
      <c r="J7" s="101" t="s">
        <v>364</v>
      </c>
      <c r="K7" s="102" t="s">
        <v>365</v>
      </c>
      <c r="L7" s="102" t="s">
        <v>299</v>
      </c>
      <c r="M7" s="102" t="s">
        <v>358</v>
      </c>
      <c r="N7" s="102" t="s">
        <v>381</v>
      </c>
      <c r="O7" s="89" t="s">
        <v>390</v>
      </c>
      <c r="P7" s="89" t="s">
        <v>391</v>
      </c>
      <c r="Q7" s="89" t="s">
        <v>392</v>
      </c>
      <c r="R7" s="103" t="s">
        <v>411</v>
      </c>
      <c r="S7" s="103" t="s">
        <v>412</v>
      </c>
      <c r="T7" s="103" t="s">
        <v>432</v>
      </c>
      <c r="U7" s="103" t="s">
        <v>38</v>
      </c>
      <c r="V7" s="103" t="s">
        <v>304</v>
      </c>
      <c r="W7" s="103" t="s">
        <v>318</v>
      </c>
      <c r="X7" s="103" t="s">
        <v>319</v>
      </c>
      <c r="Y7" s="103" t="s">
        <v>162</v>
      </c>
      <c r="Z7" s="11" t="s">
        <v>298</v>
      </c>
      <c r="AA7" s="11" t="s">
        <v>300</v>
      </c>
      <c r="AB7" s="11" t="s">
        <v>301</v>
      </c>
      <c r="AC7" s="11" t="s">
        <v>302</v>
      </c>
      <c r="AD7" s="11" t="s">
        <v>242</v>
      </c>
      <c r="AE7" s="11" t="s">
        <v>303</v>
      </c>
      <c r="AF7" s="11" t="s">
        <v>315</v>
      </c>
      <c r="AG7" s="89" t="s">
        <v>372</v>
      </c>
      <c r="AH7" s="89" t="s">
        <v>384</v>
      </c>
      <c r="AI7" s="89" t="s">
        <v>384</v>
      </c>
      <c r="AJ7" s="89" t="s">
        <v>384</v>
      </c>
      <c r="AK7" s="89" t="s">
        <v>384</v>
      </c>
      <c r="AL7" s="89" t="s">
        <v>384</v>
      </c>
      <c r="AM7" s="89" t="s">
        <v>384</v>
      </c>
      <c r="AN7" s="109" t="s">
        <v>405</v>
      </c>
      <c r="AO7" s="109" t="s">
        <v>394</v>
      </c>
      <c r="AP7" s="89" t="s">
        <v>413</v>
      </c>
      <c r="AQ7" s="89" t="s">
        <v>385</v>
      </c>
      <c r="AR7" s="89" t="s">
        <v>388</v>
      </c>
      <c r="AS7" s="89" t="s">
        <v>386</v>
      </c>
      <c r="AT7" s="89" t="s">
        <v>387</v>
      </c>
      <c r="AU7" s="89" t="s">
        <v>389</v>
      </c>
      <c r="AV7" s="89" t="s">
        <v>453</v>
      </c>
      <c r="AW7" s="89" t="s">
        <v>416</v>
      </c>
      <c r="AX7" s="89" t="s">
        <v>440</v>
      </c>
      <c r="AY7" s="89" t="s">
        <v>393</v>
      </c>
    </row>
    <row r="8" spans="1:51" x14ac:dyDescent="0.25">
      <c r="A8" s="12">
        <v>1</v>
      </c>
      <c r="B8" s="11" t="s">
        <v>297</v>
      </c>
      <c r="C8" s="22">
        <v>24.8</v>
      </c>
      <c r="D8" s="111">
        <v>9</v>
      </c>
      <c r="E8" s="112">
        <v>4</v>
      </c>
      <c r="F8" s="113">
        <v>0.25</v>
      </c>
      <c r="G8" s="106" t="s">
        <v>471</v>
      </c>
      <c r="H8" s="100" t="s">
        <v>371</v>
      </c>
      <c r="I8" s="100"/>
      <c r="J8" s="100"/>
      <c r="K8" s="100"/>
      <c r="L8" s="100"/>
      <c r="M8" s="100"/>
      <c r="N8" s="100"/>
      <c r="O8" s="100"/>
      <c r="P8" s="100"/>
      <c r="Q8" s="100"/>
      <c r="R8" s="22">
        <v>0</v>
      </c>
      <c r="S8" s="22">
        <v>0</v>
      </c>
      <c r="T8" s="22">
        <f>R8</f>
        <v>0</v>
      </c>
      <c r="U8" s="31">
        <f>12/24*12+12/24*20</f>
        <v>16</v>
      </c>
      <c r="V8" s="31">
        <f t="shared" ref="V8:W8" si="0">12/24*12+12/24*20</f>
        <v>16</v>
      </c>
      <c r="W8" s="31">
        <f t="shared" si="0"/>
        <v>16</v>
      </c>
      <c r="X8" s="31">
        <v>0</v>
      </c>
      <c r="Y8" s="22">
        <v>0</v>
      </c>
      <c r="Z8" s="22">
        <v>0</v>
      </c>
      <c r="AA8" s="22">
        <v>0</v>
      </c>
      <c r="AB8" s="22">
        <v>0</v>
      </c>
      <c r="AC8" s="22">
        <v>0</v>
      </c>
      <c r="AD8" s="22">
        <v>0</v>
      </c>
      <c r="AE8" s="22">
        <v>0</v>
      </c>
      <c r="AF8" s="22">
        <v>0</v>
      </c>
      <c r="AG8" s="22">
        <v>0</v>
      </c>
      <c r="AH8" s="22">
        <v>0</v>
      </c>
      <c r="AI8" s="22">
        <v>0</v>
      </c>
      <c r="AJ8" s="22">
        <v>0</v>
      </c>
      <c r="AK8" s="22">
        <v>0</v>
      </c>
      <c r="AL8" s="22">
        <v>0</v>
      </c>
      <c r="AM8" s="22">
        <v>0</v>
      </c>
      <c r="AN8" s="22">
        <v>0</v>
      </c>
      <c r="AO8" s="115">
        <f>SUM(Z8:AN8)</f>
        <v>0</v>
      </c>
      <c r="AP8" s="115">
        <f t="shared" ref="AP8:AP17" si="1">IFERROR(R8/($D8*$E8)/(1-$F8),0)</f>
        <v>0</v>
      </c>
      <c r="AQ8" s="115">
        <f t="shared" ref="AQ8:AQ17" si="2">IFERROR(1/U8*24/($D8*$E8)/(1-$F8),0)</f>
        <v>5.5555555555555552E-2</v>
      </c>
      <c r="AR8" s="115">
        <f t="shared" ref="AR8:AR17" si="3">IFERROR(1/V8*24/($D8*$E8)/(1-$F8),0)</f>
        <v>5.5555555555555552E-2</v>
      </c>
      <c r="AS8" s="115">
        <f t="shared" ref="AS8:AS17" si="4">IFERROR(1/W8*24/($D8*$E8)/(1-$F8),0)</f>
        <v>5.5555555555555552E-2</v>
      </c>
      <c r="AT8" s="115">
        <f t="shared" ref="AT8:AT17" si="5">IFERROR(1/X8*24/($D8*$E8)/(1-$F8),0)</f>
        <v>0</v>
      </c>
      <c r="AU8" s="115">
        <f t="shared" ref="AU8:AU17" si="6">IFERROR(1/Y8*24/($D8*$E8)/(1-$F8),0)</f>
        <v>0</v>
      </c>
      <c r="AV8" s="115">
        <f>IFERROR(T8/($D8*$E8)/(1-$F8),0)</f>
        <v>0</v>
      </c>
      <c r="AW8" s="115">
        <f>TRUNC(('Surgery Elective'!$AA$5-'Surgery Elective'!$AA$4)*AP8*5,2)</f>
        <v>0</v>
      </c>
      <c r="AX8" s="12">
        <v>0</v>
      </c>
      <c r="AY8" s="12">
        <f t="shared" ref="AY8:AY17" si="7">C8</f>
        <v>24.8</v>
      </c>
    </row>
    <row r="9" spans="1:51" x14ac:dyDescent="0.25">
      <c r="A9" s="12">
        <v>2</v>
      </c>
      <c r="B9" s="11" t="s">
        <v>356</v>
      </c>
      <c r="C9" s="22">
        <v>89.4</v>
      </c>
      <c r="D9" s="114">
        <v>9</v>
      </c>
      <c r="E9" s="112">
        <v>4</v>
      </c>
      <c r="F9" s="113">
        <v>0.25</v>
      </c>
      <c r="G9" s="106" t="s">
        <v>471</v>
      </c>
      <c r="H9" s="100" t="s">
        <v>371</v>
      </c>
      <c r="I9" s="100" t="s">
        <v>371</v>
      </c>
      <c r="J9" s="100"/>
      <c r="K9" s="100"/>
      <c r="L9" s="100"/>
      <c r="M9" s="100"/>
      <c r="N9" s="100"/>
      <c r="O9" s="100"/>
      <c r="P9" s="100"/>
      <c r="Q9" s="100"/>
      <c r="R9" s="22">
        <v>1.5</v>
      </c>
      <c r="S9" s="22">
        <v>1</v>
      </c>
      <c r="T9" s="22">
        <v>1</v>
      </c>
      <c r="U9" s="31">
        <v>0</v>
      </c>
      <c r="V9" s="31">
        <v>0</v>
      </c>
      <c r="W9" s="31">
        <v>0</v>
      </c>
      <c r="X9" s="31">
        <v>0</v>
      </c>
      <c r="Y9" s="22">
        <v>0</v>
      </c>
      <c r="Z9" s="22">
        <v>2.38</v>
      </c>
      <c r="AA9" s="22">
        <v>0.71</v>
      </c>
      <c r="AB9" s="22">
        <v>2.38</v>
      </c>
      <c r="AC9" s="22">
        <v>1.19</v>
      </c>
      <c r="AD9" s="31">
        <v>0</v>
      </c>
      <c r="AE9" s="22">
        <v>3.38</v>
      </c>
      <c r="AF9" s="22">
        <v>2.38</v>
      </c>
      <c r="AG9" s="22">
        <v>0</v>
      </c>
      <c r="AH9" s="31">
        <v>0</v>
      </c>
      <c r="AI9" s="31">
        <v>0</v>
      </c>
      <c r="AJ9" s="31">
        <v>0</v>
      </c>
      <c r="AK9" s="31">
        <v>0</v>
      </c>
      <c r="AL9" s="31">
        <v>0</v>
      </c>
      <c r="AM9" s="31">
        <v>0</v>
      </c>
      <c r="AN9" s="31">
        <v>0</v>
      </c>
      <c r="AO9" s="115">
        <f t="shared" ref="AO9:AO17" si="8">SUM(Z9:AN9)</f>
        <v>12.419999999999998</v>
      </c>
      <c r="AP9" s="115">
        <f t="shared" si="1"/>
        <v>5.5555555555555552E-2</v>
      </c>
      <c r="AQ9" s="115">
        <f t="shared" si="2"/>
        <v>0</v>
      </c>
      <c r="AR9" s="115">
        <f t="shared" si="3"/>
        <v>0</v>
      </c>
      <c r="AS9" s="115">
        <f t="shared" si="4"/>
        <v>0</v>
      </c>
      <c r="AT9" s="115">
        <f t="shared" si="5"/>
        <v>0</v>
      </c>
      <c r="AU9" s="115">
        <f t="shared" si="6"/>
        <v>0</v>
      </c>
      <c r="AV9" s="148">
        <f t="shared" ref="AV9:AV12" si="9">IFERROR(T9/($D9*$E9)/(1-$F9),0)</f>
        <v>3.7037037037037035E-2</v>
      </c>
      <c r="AW9" s="115">
        <f>TRUNC(('Surgery Elective'!$AA$5-'Surgery Elective'!$AA$4)*AP9*5,2)</f>
        <v>2.77</v>
      </c>
      <c r="AX9" s="115">
        <f>AW9</f>
        <v>2.77</v>
      </c>
      <c r="AY9" s="12">
        <f t="shared" si="7"/>
        <v>89.4</v>
      </c>
    </row>
    <row r="10" spans="1:51" x14ac:dyDescent="0.25">
      <c r="A10" s="12">
        <v>3</v>
      </c>
      <c r="B10" s="11" t="s">
        <v>362</v>
      </c>
      <c r="C10" s="22">
        <v>400.5</v>
      </c>
      <c r="D10" s="114">
        <v>9</v>
      </c>
      <c r="E10" s="112">
        <v>4</v>
      </c>
      <c r="F10" s="113">
        <v>0.25</v>
      </c>
      <c r="G10" s="106" t="s">
        <v>471</v>
      </c>
      <c r="H10" s="100"/>
      <c r="I10" s="100"/>
      <c r="J10" s="100" t="s">
        <v>371</v>
      </c>
      <c r="K10" s="100"/>
      <c r="L10" s="100"/>
      <c r="M10" s="100"/>
      <c r="N10" s="100"/>
      <c r="O10" s="100"/>
      <c r="P10" s="100"/>
      <c r="Q10" s="100"/>
      <c r="R10" s="31">
        <v>0</v>
      </c>
      <c r="S10" s="31">
        <v>0</v>
      </c>
      <c r="T10" s="22">
        <f t="shared" ref="T10:T17" si="10">R10</f>
        <v>0</v>
      </c>
      <c r="U10" s="22">
        <v>1</v>
      </c>
      <c r="V10" s="31">
        <v>1</v>
      </c>
      <c r="W10" s="31">
        <v>2</v>
      </c>
      <c r="X10" s="31">
        <v>0</v>
      </c>
      <c r="Y10" s="22">
        <v>0</v>
      </c>
      <c r="Z10" s="22">
        <v>0</v>
      </c>
      <c r="AA10" s="22">
        <v>0</v>
      </c>
      <c r="AB10" s="22">
        <v>0</v>
      </c>
      <c r="AC10" s="22">
        <v>0</v>
      </c>
      <c r="AD10" s="22">
        <v>0</v>
      </c>
      <c r="AE10" s="22">
        <v>0</v>
      </c>
      <c r="AF10" s="22">
        <v>0</v>
      </c>
      <c r="AG10" s="22">
        <v>0</v>
      </c>
      <c r="AH10" s="22">
        <v>0</v>
      </c>
      <c r="AI10" s="22">
        <v>0</v>
      </c>
      <c r="AJ10" s="22">
        <v>0</v>
      </c>
      <c r="AK10" s="22">
        <v>0</v>
      </c>
      <c r="AL10" s="22">
        <v>0</v>
      </c>
      <c r="AM10" s="22">
        <v>0</v>
      </c>
      <c r="AN10" s="22">
        <v>0</v>
      </c>
      <c r="AO10" s="115">
        <f t="shared" si="8"/>
        <v>0</v>
      </c>
      <c r="AP10" s="115">
        <f t="shared" si="1"/>
        <v>0</v>
      </c>
      <c r="AQ10" s="115">
        <f t="shared" si="2"/>
        <v>0.88888888888888884</v>
      </c>
      <c r="AR10" s="115">
        <f t="shared" si="3"/>
        <v>0.88888888888888884</v>
      </c>
      <c r="AS10" s="115">
        <f t="shared" si="4"/>
        <v>0.44444444444444442</v>
      </c>
      <c r="AT10" s="115">
        <f t="shared" si="5"/>
        <v>0</v>
      </c>
      <c r="AU10" s="115">
        <f t="shared" si="6"/>
        <v>0</v>
      </c>
      <c r="AV10" s="115">
        <f t="shared" si="9"/>
        <v>0</v>
      </c>
      <c r="AW10" s="115">
        <f>TRUNC(('Surgery Elective'!$AA$5-'Surgery Elective'!$AA$4)*AP10*5,2)</f>
        <v>0</v>
      </c>
      <c r="AX10" s="12">
        <v>0</v>
      </c>
      <c r="AY10" s="12">
        <f t="shared" si="7"/>
        <v>400.5</v>
      </c>
    </row>
    <row r="11" spans="1:51" x14ac:dyDescent="0.25">
      <c r="A11" s="12">
        <v>4</v>
      </c>
      <c r="B11" s="11" t="s">
        <v>357</v>
      </c>
      <c r="C11" s="22">
        <v>102.9</v>
      </c>
      <c r="D11" s="114">
        <v>9.3800000000000008</v>
      </c>
      <c r="E11" s="112">
        <v>4</v>
      </c>
      <c r="F11" s="113">
        <v>0.25</v>
      </c>
      <c r="G11" s="106" t="s">
        <v>471</v>
      </c>
      <c r="H11" s="100"/>
      <c r="I11" s="100"/>
      <c r="J11" s="100" t="s">
        <v>371</v>
      </c>
      <c r="K11" s="100" t="s">
        <v>371</v>
      </c>
      <c r="L11" s="100"/>
      <c r="M11" s="100"/>
      <c r="N11" s="100"/>
      <c r="O11" s="100"/>
      <c r="P11" s="100"/>
      <c r="Q11" s="100"/>
      <c r="R11" s="31">
        <v>1</v>
      </c>
      <c r="S11" s="31">
        <v>1</v>
      </c>
      <c r="T11" s="22">
        <f t="shared" si="10"/>
        <v>1</v>
      </c>
      <c r="U11" s="22">
        <v>0</v>
      </c>
      <c r="V11" s="22">
        <v>0</v>
      </c>
      <c r="W11" s="22">
        <v>0</v>
      </c>
      <c r="X11" s="22">
        <v>0</v>
      </c>
      <c r="Y11" s="22">
        <v>0</v>
      </c>
      <c r="Z11" s="31">
        <v>0</v>
      </c>
      <c r="AA11" s="31">
        <v>0</v>
      </c>
      <c r="AB11" s="31">
        <v>0</v>
      </c>
      <c r="AC11" s="22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115">
        <f t="shared" si="8"/>
        <v>0</v>
      </c>
      <c r="AP11" s="115">
        <f>IFERROR(R11/($D11*$E11)/(1-$F11),0)</f>
        <v>3.5536602700781801E-2</v>
      </c>
      <c r="AQ11" s="115">
        <f t="shared" si="2"/>
        <v>0</v>
      </c>
      <c r="AR11" s="115">
        <f t="shared" si="3"/>
        <v>0</v>
      </c>
      <c r="AS11" s="115">
        <f t="shared" si="4"/>
        <v>0</v>
      </c>
      <c r="AT11" s="115">
        <f t="shared" si="5"/>
        <v>0</v>
      </c>
      <c r="AU11" s="115">
        <f t="shared" si="6"/>
        <v>0</v>
      </c>
      <c r="AV11" s="115">
        <f t="shared" si="9"/>
        <v>3.5536602700781801E-2</v>
      </c>
      <c r="AW11" s="115">
        <f>TRUNC(('Surgery Elective'!$AA$5-'Surgery Elective'!$AA$4)*AP11*5,2)</f>
        <v>1.77</v>
      </c>
      <c r="AX11" s="12">
        <v>0</v>
      </c>
      <c r="AY11" s="12">
        <f t="shared" si="7"/>
        <v>102.9</v>
      </c>
    </row>
    <row r="12" spans="1:51" x14ac:dyDescent="0.25">
      <c r="A12" s="12">
        <v>5</v>
      </c>
      <c r="B12" s="11" t="s">
        <v>299</v>
      </c>
      <c r="C12" s="22">
        <v>98.1</v>
      </c>
      <c r="D12" s="114">
        <v>9.3800000000000008</v>
      </c>
      <c r="E12" s="112">
        <v>4</v>
      </c>
      <c r="F12" s="113">
        <v>0.25</v>
      </c>
      <c r="G12" s="106" t="s">
        <v>471</v>
      </c>
      <c r="H12" s="100"/>
      <c r="I12" s="100"/>
      <c r="J12" s="100" t="s">
        <v>371</v>
      </c>
      <c r="K12" s="100"/>
      <c r="L12" s="100" t="s">
        <v>371</v>
      </c>
      <c r="M12" s="100"/>
      <c r="N12" s="100"/>
      <c r="O12" s="100"/>
      <c r="P12" s="100"/>
      <c r="Q12" s="100"/>
      <c r="R12" s="69">
        <v>1.5</v>
      </c>
      <c r="S12" s="69">
        <v>1</v>
      </c>
      <c r="T12" s="22">
        <f t="shared" si="10"/>
        <v>1.5</v>
      </c>
      <c r="U12" s="22">
        <v>0</v>
      </c>
      <c r="V12" s="22">
        <v>0</v>
      </c>
      <c r="W12" s="22">
        <v>0</v>
      </c>
      <c r="X12" s="22">
        <v>0</v>
      </c>
      <c r="Y12" s="22">
        <v>0</v>
      </c>
      <c r="Z12" s="31">
        <v>0</v>
      </c>
      <c r="AA12" s="31">
        <v>0</v>
      </c>
      <c r="AB12" s="22">
        <v>2.38</v>
      </c>
      <c r="AC12" s="22">
        <v>1.19</v>
      </c>
      <c r="AD12" s="31">
        <v>0</v>
      </c>
      <c r="AE12" s="31">
        <v>0</v>
      </c>
      <c r="AF12" s="31">
        <v>0</v>
      </c>
      <c r="AG12" s="31">
        <v>0</v>
      </c>
      <c r="AH12" s="31">
        <v>0</v>
      </c>
      <c r="AI12" s="31">
        <v>0</v>
      </c>
      <c r="AJ12" s="31">
        <v>0</v>
      </c>
      <c r="AK12" s="31">
        <v>0</v>
      </c>
      <c r="AL12" s="31">
        <v>0</v>
      </c>
      <c r="AM12" s="31">
        <v>0</v>
      </c>
      <c r="AN12" s="31">
        <v>0</v>
      </c>
      <c r="AO12" s="115">
        <f t="shared" si="8"/>
        <v>3.57</v>
      </c>
      <c r="AP12" s="115">
        <f t="shared" si="1"/>
        <v>5.3304904051172698E-2</v>
      </c>
      <c r="AQ12" s="115">
        <f t="shared" si="2"/>
        <v>0</v>
      </c>
      <c r="AR12" s="115">
        <f t="shared" si="3"/>
        <v>0</v>
      </c>
      <c r="AS12" s="115">
        <f t="shared" si="4"/>
        <v>0</v>
      </c>
      <c r="AT12" s="115">
        <f t="shared" si="5"/>
        <v>0</v>
      </c>
      <c r="AU12" s="115">
        <f t="shared" si="6"/>
        <v>0</v>
      </c>
      <c r="AV12" s="115">
        <f t="shared" si="9"/>
        <v>5.3304904051172698E-2</v>
      </c>
      <c r="AW12" s="115">
        <f>TRUNC(('Surgery Elective'!$AA$5-'Surgery Elective'!$AA$4)*AP12*5,2)</f>
        <v>2.66</v>
      </c>
      <c r="AX12" s="12">
        <v>0</v>
      </c>
      <c r="AY12" s="12">
        <f t="shared" si="7"/>
        <v>98.1</v>
      </c>
    </row>
    <row r="13" spans="1:51" x14ac:dyDescent="0.25">
      <c r="A13" s="12">
        <v>6</v>
      </c>
      <c r="B13" s="11" t="s">
        <v>358</v>
      </c>
      <c r="C13" s="22">
        <v>217.7</v>
      </c>
      <c r="D13" s="114">
        <v>9.3800000000000008</v>
      </c>
      <c r="E13" s="112">
        <v>4</v>
      </c>
      <c r="F13" s="113">
        <v>0.25</v>
      </c>
      <c r="G13" s="106" t="s">
        <v>471</v>
      </c>
      <c r="H13" s="100"/>
      <c r="I13" s="100"/>
      <c r="J13" s="100" t="s">
        <v>371</v>
      </c>
      <c r="K13" s="100"/>
      <c r="L13" s="100"/>
      <c r="M13" s="100" t="s">
        <v>371</v>
      </c>
      <c r="N13" s="100"/>
      <c r="O13" s="100"/>
      <c r="P13" s="100"/>
      <c r="Q13" s="100"/>
      <c r="R13" s="22">
        <v>4</v>
      </c>
      <c r="S13" s="22">
        <v>2.5</v>
      </c>
      <c r="T13" s="22">
        <f t="shared" si="10"/>
        <v>4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31">
        <v>0</v>
      </c>
      <c r="AA13" s="31">
        <v>0</v>
      </c>
      <c r="AB13" s="31">
        <v>0</v>
      </c>
      <c r="AC13" s="22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0</v>
      </c>
      <c r="AL13" s="31">
        <v>0</v>
      </c>
      <c r="AM13" s="31">
        <v>0</v>
      </c>
      <c r="AN13" s="31">
        <v>0</v>
      </c>
      <c r="AO13" s="115">
        <f t="shared" si="8"/>
        <v>0</v>
      </c>
      <c r="AP13" s="115">
        <f t="shared" si="1"/>
        <v>0.1421464108031272</v>
      </c>
      <c r="AQ13" s="115">
        <f t="shared" si="2"/>
        <v>0</v>
      </c>
      <c r="AR13" s="115">
        <f t="shared" si="3"/>
        <v>0</v>
      </c>
      <c r="AS13" s="115">
        <f t="shared" si="4"/>
        <v>0</v>
      </c>
      <c r="AT13" s="115">
        <f t="shared" si="5"/>
        <v>0</v>
      </c>
      <c r="AU13" s="115">
        <f t="shared" si="6"/>
        <v>0</v>
      </c>
      <c r="AV13" s="115">
        <f t="shared" ref="AV13:AV17" si="11">IFERROR(T13/($D13*$E13)/(1-$F13),0)</f>
        <v>0.1421464108031272</v>
      </c>
      <c r="AW13" s="115">
        <f>TRUNC(('Surgery Elective'!$AA$5-'Surgery Elective'!$AA$4)*AP13*5,2)</f>
        <v>7.1</v>
      </c>
      <c r="AX13" s="12">
        <v>0</v>
      </c>
      <c r="AY13" s="12">
        <f t="shared" si="7"/>
        <v>217.7</v>
      </c>
    </row>
    <row r="14" spans="1:51" x14ac:dyDescent="0.25">
      <c r="A14" s="12">
        <v>7</v>
      </c>
      <c r="B14" s="89" t="s">
        <v>379</v>
      </c>
      <c r="C14" s="22">
        <v>27.9</v>
      </c>
      <c r="D14" s="112">
        <v>9.3800000000000008</v>
      </c>
      <c r="E14" s="112">
        <v>4</v>
      </c>
      <c r="F14" s="113">
        <v>0.25</v>
      </c>
      <c r="G14" s="106" t="s">
        <v>471</v>
      </c>
      <c r="H14" s="12"/>
      <c r="I14" s="12"/>
      <c r="J14" s="12" t="s">
        <v>380</v>
      </c>
      <c r="K14" s="12"/>
      <c r="L14" s="12"/>
      <c r="M14" s="12"/>
      <c r="N14" s="12" t="s">
        <v>371</v>
      </c>
      <c r="O14" s="12"/>
      <c r="P14" s="12"/>
      <c r="Q14" s="12"/>
      <c r="R14" s="110">
        <f>1/6</f>
        <v>0.16666666666666666</v>
      </c>
      <c r="S14" s="110">
        <f>1/6</f>
        <v>0.16666666666666666</v>
      </c>
      <c r="T14" s="22">
        <f t="shared" si="10"/>
        <v>0.16666666666666666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0</v>
      </c>
      <c r="AO14" s="115">
        <f t="shared" si="8"/>
        <v>0</v>
      </c>
      <c r="AP14" s="115">
        <f t="shared" si="1"/>
        <v>5.9227671167969669E-3</v>
      </c>
      <c r="AQ14" s="115">
        <f t="shared" si="2"/>
        <v>0</v>
      </c>
      <c r="AR14" s="115">
        <f t="shared" si="3"/>
        <v>0</v>
      </c>
      <c r="AS14" s="115">
        <f t="shared" si="4"/>
        <v>0</v>
      </c>
      <c r="AT14" s="115">
        <f t="shared" si="5"/>
        <v>0</v>
      </c>
      <c r="AU14" s="115">
        <f t="shared" si="6"/>
        <v>0</v>
      </c>
      <c r="AV14" s="115">
        <f t="shared" si="11"/>
        <v>5.9227671167969669E-3</v>
      </c>
      <c r="AW14" s="115">
        <f>TRUNC(('Surgery Elective'!$AA$5-'Surgery Elective'!$AA$4)*AP14*5,2)</f>
        <v>0.28999999999999998</v>
      </c>
      <c r="AX14" s="12">
        <v>0</v>
      </c>
      <c r="AY14" s="12">
        <f t="shared" si="7"/>
        <v>27.9</v>
      </c>
    </row>
    <row r="15" spans="1:51" x14ac:dyDescent="0.25">
      <c r="A15" s="21">
        <v>8</v>
      </c>
      <c r="B15" s="89" t="s">
        <v>390</v>
      </c>
      <c r="C15" s="22">
        <v>0</v>
      </c>
      <c r="D15" s="116">
        <v>0</v>
      </c>
      <c r="E15" s="116">
        <v>0</v>
      </c>
      <c r="F15" s="113">
        <v>0.25</v>
      </c>
      <c r="G15" s="86"/>
      <c r="H15" s="12"/>
      <c r="I15" s="12"/>
      <c r="J15" s="12"/>
      <c r="K15" s="12"/>
      <c r="L15" s="12"/>
      <c r="M15" s="12"/>
      <c r="N15" s="12"/>
      <c r="O15" s="12" t="s">
        <v>371</v>
      </c>
      <c r="P15" s="12"/>
      <c r="Q15" s="12"/>
      <c r="R15" s="22">
        <v>0</v>
      </c>
      <c r="S15" s="22">
        <v>0</v>
      </c>
      <c r="T15" s="22">
        <f t="shared" si="10"/>
        <v>0</v>
      </c>
      <c r="U15" s="22">
        <v>0</v>
      </c>
      <c r="V15" s="22">
        <v>0</v>
      </c>
      <c r="W15" s="22">
        <v>0</v>
      </c>
      <c r="X15" s="22">
        <v>0</v>
      </c>
      <c r="Y15" s="22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115">
        <f t="shared" si="8"/>
        <v>0</v>
      </c>
      <c r="AP15" s="115">
        <f t="shared" si="1"/>
        <v>0</v>
      </c>
      <c r="AQ15" s="115">
        <f t="shared" si="2"/>
        <v>0</v>
      </c>
      <c r="AR15" s="115">
        <f t="shared" si="3"/>
        <v>0</v>
      </c>
      <c r="AS15" s="115">
        <f t="shared" si="4"/>
        <v>0</v>
      </c>
      <c r="AT15" s="115">
        <f t="shared" si="5"/>
        <v>0</v>
      </c>
      <c r="AU15" s="115">
        <f t="shared" si="6"/>
        <v>0</v>
      </c>
      <c r="AV15" s="115">
        <f t="shared" si="11"/>
        <v>0</v>
      </c>
      <c r="AW15" s="115">
        <f>TRUNC(('Surgery Elective'!$AA$5-'Surgery Elective'!$AA$4)*AP15*5,2)</f>
        <v>0</v>
      </c>
      <c r="AX15" s="12">
        <v>0</v>
      </c>
      <c r="AY15" s="12">
        <f t="shared" si="7"/>
        <v>0</v>
      </c>
    </row>
    <row r="16" spans="1:51" x14ac:dyDescent="0.25">
      <c r="A16" s="21">
        <v>9</v>
      </c>
      <c r="B16" s="89" t="s">
        <v>391</v>
      </c>
      <c r="C16" s="22">
        <v>0</v>
      </c>
      <c r="D16" s="116">
        <v>0</v>
      </c>
      <c r="E16" s="116">
        <v>0</v>
      </c>
      <c r="F16" s="113">
        <v>0.25</v>
      </c>
      <c r="G16" s="86"/>
      <c r="H16" s="12"/>
      <c r="I16" s="12"/>
      <c r="J16" s="12"/>
      <c r="K16" s="12"/>
      <c r="L16" s="12"/>
      <c r="M16" s="12"/>
      <c r="N16" s="12"/>
      <c r="O16" s="12"/>
      <c r="P16" s="12" t="s">
        <v>371</v>
      </c>
      <c r="Q16" s="12"/>
      <c r="R16" s="22">
        <v>0</v>
      </c>
      <c r="S16" s="22">
        <v>0</v>
      </c>
      <c r="T16" s="22">
        <f t="shared" si="10"/>
        <v>0</v>
      </c>
      <c r="U16" s="22">
        <v>8</v>
      </c>
      <c r="V16" s="22">
        <v>8</v>
      </c>
      <c r="W16" s="22">
        <v>8</v>
      </c>
      <c r="X16" s="22">
        <v>0</v>
      </c>
      <c r="Y16" s="22">
        <v>0</v>
      </c>
      <c r="Z16" s="22">
        <v>0</v>
      </c>
      <c r="AA16" s="22">
        <v>0</v>
      </c>
      <c r="AB16" s="22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115">
        <f t="shared" si="8"/>
        <v>0</v>
      </c>
      <c r="AP16" s="115">
        <f t="shared" si="1"/>
        <v>0</v>
      </c>
      <c r="AQ16" s="115">
        <f t="shared" si="2"/>
        <v>0</v>
      </c>
      <c r="AR16" s="115">
        <f t="shared" si="3"/>
        <v>0</v>
      </c>
      <c r="AS16" s="115">
        <f t="shared" si="4"/>
        <v>0</v>
      </c>
      <c r="AT16" s="115">
        <f t="shared" si="5"/>
        <v>0</v>
      </c>
      <c r="AU16" s="115">
        <f t="shared" si="6"/>
        <v>0</v>
      </c>
      <c r="AV16" s="115">
        <f t="shared" si="11"/>
        <v>0</v>
      </c>
      <c r="AW16" s="115">
        <f>TRUNC(('Surgery Elective'!$AA$5-'Surgery Elective'!$AA$4)*AP16*5,2)</f>
        <v>0</v>
      </c>
      <c r="AX16" s="12">
        <v>0</v>
      </c>
      <c r="AY16" s="12">
        <f t="shared" si="7"/>
        <v>0</v>
      </c>
    </row>
    <row r="17" spans="1:51" x14ac:dyDescent="0.25">
      <c r="A17" s="21">
        <v>10</v>
      </c>
      <c r="B17" s="89" t="s">
        <v>392</v>
      </c>
      <c r="C17" s="22">
        <v>0</v>
      </c>
      <c r="D17" s="116">
        <v>0</v>
      </c>
      <c r="E17" s="116">
        <v>0</v>
      </c>
      <c r="F17" s="113">
        <v>0.25</v>
      </c>
      <c r="G17" s="86"/>
      <c r="H17" s="12"/>
      <c r="I17" s="12"/>
      <c r="J17" s="12"/>
      <c r="K17" s="12"/>
      <c r="L17" s="12"/>
      <c r="M17" s="12"/>
      <c r="N17" s="12"/>
      <c r="O17" s="12"/>
      <c r="P17" s="12"/>
      <c r="Q17" s="12" t="s">
        <v>371</v>
      </c>
      <c r="R17" s="22">
        <v>0</v>
      </c>
      <c r="S17" s="22">
        <v>0</v>
      </c>
      <c r="T17" s="22">
        <f t="shared" si="10"/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  <c r="AK17" s="22">
        <v>0</v>
      </c>
      <c r="AL17" s="22">
        <v>0</v>
      </c>
      <c r="AM17" s="22">
        <v>0</v>
      </c>
      <c r="AN17" s="22">
        <v>0</v>
      </c>
      <c r="AO17" s="115">
        <f t="shared" si="8"/>
        <v>0</v>
      </c>
      <c r="AP17" s="115">
        <f t="shared" si="1"/>
        <v>0</v>
      </c>
      <c r="AQ17" s="115">
        <f t="shared" si="2"/>
        <v>0</v>
      </c>
      <c r="AR17" s="115">
        <f t="shared" si="3"/>
        <v>0</v>
      </c>
      <c r="AS17" s="115">
        <f t="shared" si="4"/>
        <v>0</v>
      </c>
      <c r="AT17" s="115">
        <f t="shared" si="5"/>
        <v>0</v>
      </c>
      <c r="AU17" s="115">
        <f t="shared" si="6"/>
        <v>0</v>
      </c>
      <c r="AV17" s="115">
        <f t="shared" si="11"/>
        <v>0</v>
      </c>
      <c r="AW17" s="115">
        <f>TRUNC(('Surgery Elective'!$AA$5-'Surgery Elective'!$AA$4)*AP17*5,2)</f>
        <v>0</v>
      </c>
      <c r="AX17" s="12">
        <v>0</v>
      </c>
      <c r="AY17" s="12">
        <f t="shared" si="7"/>
        <v>0</v>
      </c>
    </row>
    <row r="19" spans="1:51" x14ac:dyDescent="0.25">
      <c r="AP19" s="135"/>
    </row>
    <row r="21" spans="1:51" x14ac:dyDescent="0.25">
      <c r="X21" s="79"/>
    </row>
  </sheetData>
  <mergeCells count="6">
    <mergeCell ref="AO6:AY6"/>
    <mergeCell ref="C6:G6"/>
    <mergeCell ref="U6:Y6"/>
    <mergeCell ref="Z6:AN6"/>
    <mergeCell ref="H6:Q6"/>
    <mergeCell ref="R6:T6"/>
  </mergeCells>
  <conditionalFormatting sqref="AP19 AP8:AU17">
    <cfRule type="cellIs" dxfId="2" priority="2" operator="greaterThan">
      <formula>0</formula>
    </cfRule>
  </conditionalFormatting>
  <pageMargins left="0.7" right="0.7" top="0.75" bottom="0.75" header="0.3" footer="0.3"/>
  <pageSetup paperSize="9" orientation="portrait" r:id="rId1"/>
  <ignoredErrors>
    <ignoredError sqref="AO8:AO17" formulaRange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9ADC-3E0F-4038-A600-73379E1085D2}">
  <sheetPr codeName="Sheet6"/>
  <dimension ref="D1:R204"/>
  <sheetViews>
    <sheetView workbookViewId="0">
      <selection activeCell="K5" sqref="K5:R8"/>
    </sheetView>
  </sheetViews>
  <sheetFormatPr defaultRowHeight="15" x14ac:dyDescent="0.25"/>
  <cols>
    <col min="4" max="4" width="11.28515625" bestFit="1" customWidth="1"/>
    <col min="5" max="5" width="21.42578125" bestFit="1" customWidth="1"/>
    <col min="7" max="7" width="14.42578125" bestFit="1" customWidth="1"/>
    <col min="8" max="8" width="15" bestFit="1" customWidth="1"/>
    <col min="15" max="15" width="43.85546875" bestFit="1" customWidth="1"/>
    <col min="18" max="18" width="13.140625" customWidth="1"/>
  </cols>
  <sheetData>
    <row r="1" spans="4:18" x14ac:dyDescent="0.25">
      <c r="H1" t="s">
        <v>38</v>
      </c>
      <c r="I1" t="s">
        <v>316</v>
      </c>
      <c r="J1" t="s">
        <v>318</v>
      </c>
    </row>
    <row r="2" spans="4:18" x14ac:dyDescent="0.25">
      <c r="G2" t="s">
        <v>316</v>
      </c>
      <c r="H2">
        <v>5</v>
      </c>
    </row>
    <row r="3" spans="4:18" x14ac:dyDescent="0.25">
      <c r="G3" t="s">
        <v>317</v>
      </c>
      <c r="H3">
        <v>95</v>
      </c>
    </row>
    <row r="4" spans="4:18" x14ac:dyDescent="0.25">
      <c r="D4" s="12" t="s">
        <v>305</v>
      </c>
      <c r="E4" s="12" t="s">
        <v>306</v>
      </c>
      <c r="F4" s="12" t="s">
        <v>307</v>
      </c>
      <c r="G4" s="12" t="s">
        <v>308</v>
      </c>
      <c r="H4" s="12" t="s">
        <v>309</v>
      </c>
      <c r="I4" s="12" t="s">
        <v>310</v>
      </c>
      <c r="J4" s="12" t="s">
        <v>311</v>
      </c>
      <c r="K4" s="12" t="s">
        <v>312</v>
      </c>
      <c r="L4" s="12" t="s">
        <v>313</v>
      </c>
      <c r="M4" s="12" t="s">
        <v>312</v>
      </c>
      <c r="N4" s="12" t="s">
        <v>313</v>
      </c>
      <c r="O4" s="12" t="s">
        <v>314</v>
      </c>
    </row>
    <row r="5" spans="4:18" x14ac:dyDescent="0.25">
      <c r="D5" s="12">
        <v>1</v>
      </c>
      <c r="E5" s="87">
        <v>0.05</v>
      </c>
      <c r="F5" s="87">
        <v>0.05</v>
      </c>
      <c r="G5" s="87">
        <v>0.05</v>
      </c>
      <c r="H5" s="87">
        <v>0.01</v>
      </c>
      <c r="I5" s="22">
        <v>5</v>
      </c>
      <c r="J5" s="22">
        <v>10</v>
      </c>
      <c r="K5" s="88">
        <v>0</v>
      </c>
      <c r="L5" s="88">
        <f>K5+E5</f>
        <v>0.05</v>
      </c>
      <c r="M5" s="12">
        <f>K5*100</f>
        <v>0</v>
      </c>
      <c r="N5" s="12">
        <f>L5*100</f>
        <v>5</v>
      </c>
      <c r="O5" s="12" t="str">
        <f>"(Patient_Type&gt;"&amp;M5&amp;"&amp;&amp;Patient_Type&lt;="&amp;N5&amp;")*"&amp;D5&amp;"+"</f>
        <v>(Patient_Type&gt;0&amp;&amp;Patient_Type&lt;=5)*1+</v>
      </c>
      <c r="R5" t="str">
        <f>_xlfn.CONCAT(O5:O204)</f>
        <v>(Patient_Type&gt;0&amp;&amp;Patient_Type&lt;=5)*1+(Patient_Type&gt;5&amp;&amp;Patient_Type&lt;=15)*2+(Patient_Type&gt;15&amp;&amp;Patient_Type&lt;=15)*3+(Patient_Type&gt;15&amp;&amp;Patient_Type&lt;=25)*4+(Patient_Type&gt;25&amp;&amp;Patient_Type&lt;=30)*5+(Patient_Type&gt;30&amp;&amp;Patient_Type&lt;=40)*6+(Patient_Type&gt;40&amp;&amp;Patient_Type&lt;=60)*7+(Patient_Type&gt;60&amp;&amp;Patient_Type&lt;=90)*8+(Patient_Type&gt;90&amp;&amp;Patient_Type&lt;=90)*9+(Patient_Type&gt;90&amp;&amp;Patient_Type&lt;=90)*10+(Patient_Type&gt;90&amp;&amp;Patient_Type&lt;=90)*11+(Patient_Type&gt;90&amp;&amp;Patient_Type&lt;=90)*12+(Patient_Type&gt;90&amp;&amp;Patient_Type&lt;=90)*13+(Patient_Type&gt;90&amp;&amp;Patient_Type&lt;=90)*14+(Patient_Type&gt;90&amp;&amp;Patient_Type&lt;=90)*15+(Patient_Type&gt;90&amp;&amp;Patient_Type&lt;=90)*16+(Patient_Type&gt;90&amp;&amp;Patient_Type&lt;=90)*17+(Patient_Type&gt;90&amp;&amp;Patient_Type&lt;=90)*18+(Patient_Type&gt;90&amp;&amp;Patient_Type&lt;=90)*19+(Patient_Type&gt;90&amp;&amp;Patient_Type&lt;=90)*20+(Patient_Type&gt;90&amp;&amp;Patient_Type&lt;=90)*21+(Patient_Type&gt;90&amp;&amp;Patient_Type&lt;=90)*22+(Patient_Type&gt;90&amp;&amp;Patient_Type&lt;=90)*23+(Patient_Type&gt;90&amp;&amp;Patient_Type&lt;=90)*24+(Patient_Type&gt;90&amp;&amp;Patient_Type&lt;=90)*25+(Patient_Type&gt;90&amp;&amp;Patient_Type&lt;=90)*26+(Patient_Type&gt;90&amp;&amp;Patient_Type&lt;=90)*27+(Patient_Type&gt;90&amp;&amp;Patient_Type&lt;=90)*28+(Patient_Type&gt;90&amp;&amp;Patient_Type&lt;=90)*29+(Patient_Type&gt;90&amp;&amp;Patient_Type&lt;=90)*30+(Patient_Type&gt;90&amp;&amp;Patient_Type&lt;=90)*31+(Patient_Type&gt;90&amp;&amp;Patient_Type&lt;=90)*32+(Patient_Type&gt;90&amp;&amp;Patient_Type&lt;=90)*33+(Patient_Type&gt;90&amp;&amp;Patient_Type&lt;=90)*34+(Patient_Type&gt;90&amp;&amp;Patient_Type&lt;=90)*35+(Patient_Type&gt;90&amp;&amp;Patient_Type&lt;=90)*36+(Patient_Type&gt;90&amp;&amp;Patient_Type&lt;=90)*37+(Patient_Type&gt;90&amp;&amp;Patient_Type&lt;=90)*38+(Patient_Type&gt;90&amp;&amp;Patient_Type&lt;=90)*39+(Patient_Type&gt;90&amp;&amp;Patient_Type&lt;=90)*40+(Patient_Type&gt;90&amp;&amp;Patient_Type&lt;=90)*41+(Patient_Type&gt;90&amp;&amp;Patient_Type&lt;=90)*42+(Patient_Type&gt;90&amp;&amp;Patient_Type&lt;=90)*43+(Patient_Type&gt;90&amp;&amp;Patient_Type&lt;=90)*44+(Patient_Type&gt;90&amp;&amp;Patient_Type&lt;=90)*45+(Patient_Type&gt;90&amp;&amp;Patient_Type&lt;=90)*46+(Patient_Type&gt;90&amp;&amp;Patient_Type&lt;=90)*47+(Patient_Type&gt;90&amp;&amp;Patient_Type&lt;=90)*48+(Patient_Type&gt;90&amp;&amp;Patient_Type&lt;=90)*49+(Patient_Type&gt;90&amp;&amp;Patient_Type&lt;=90)*50+(Patient_Type&gt;90&amp;&amp;Patient_Type&lt;=90)*51+(Patient_Type&gt;90&amp;&amp;Patient_Type&lt;=90)*52+(Patient_Type&gt;90&amp;&amp;Patient_Type&lt;=90)*53+(Patient_Type&gt;90&amp;&amp;Patient_Type&lt;=90)*54+(Patient_Type&gt;90&amp;&amp;Patient_Type&lt;=90)*55+(Patient_Type&gt;90&amp;&amp;Patient_Type&lt;=90)*56+(Patient_Type&gt;90&amp;&amp;Patient_Type&lt;=90)*57+(Patient_Type&gt;90&amp;&amp;Patient_Type&lt;=90)*58+(Patient_Type&gt;90&amp;&amp;Patient_Type&lt;=90)*59+(Patient_Type&gt;90&amp;&amp;Patient_Type&lt;=90)*60+(Patient_Type&gt;90&amp;&amp;Patient_Type&lt;=90)*61+(Patient_Type&gt;90&amp;&amp;Patient_Type&lt;=90)*62+(Patient_Type&gt;90&amp;&amp;Patient_Type&lt;=90)*63+(Patient_Type&gt;90&amp;&amp;Patient_Type&lt;=90)*64+(Patient_Type&gt;90&amp;&amp;Patient_Type&lt;=90)*65+(Patient_Type&gt;90&amp;&amp;Patient_Type&lt;=90)*66+(Patient_Type&gt;90&amp;&amp;Patient_Type&lt;=90)*67+(Patient_Type&gt;90&amp;&amp;Patient_Type&lt;=90)*68+(Patient_Type&gt;90&amp;&amp;Patient_Type&lt;=90)*69+(Patient_Type&gt;90&amp;&amp;Patient_Type&lt;=90)*70+(Patient_Type&gt;90&amp;&amp;Patient_Type&lt;=90)*71+(Patient_Type&gt;90&amp;&amp;Patient_Type&lt;=90)*72+(Patient_Type&gt;90&amp;&amp;Patient_Type&lt;=90)*73+(Patient_Type&gt;90&amp;&amp;Patient_Type&lt;=90)*74+(Patient_Type&gt;90&amp;&amp;Patient_Type&lt;=90)*75+(Patient_Type&gt;90&amp;&amp;Patient_Type&lt;=90)*76+(Patient_Type&gt;90&amp;&amp;Patient_Type&lt;=90)*77+(Patient_Type&gt;90&amp;&amp;Patient_Type&lt;=90)*78+(Patient_Type&gt;90&amp;&amp;Patient_Type&lt;=90)*79+(Patient_Type&gt;90&amp;&amp;Patient_Type&lt;=90)*80+(Patient_Type&gt;90&amp;&amp;Patient_Type&lt;=90)*81+(Patient_Type&gt;90&amp;&amp;Patient_Type&lt;=90)*82+(Patient_Type&gt;90&amp;&amp;Patient_Type&lt;=90)*83+(Patient_Type&gt;90&amp;&amp;Patient_Type&lt;=90)*84+(Patient_Type&gt;90&amp;&amp;Patient_Type&lt;=90)*85+(Patient_Type&gt;90&amp;&amp;Patient_Type&lt;=90)*86+(Patient_Type&gt;90&amp;&amp;Patient_Type&lt;=90)*87+(Patient_Type&gt;90&amp;&amp;Patient_Type&lt;=90)*88+(Patient_Type&gt;90&amp;&amp;Patient_Type&lt;=90)*89+(Patient_Type&gt;90&amp;&amp;Patient_Type&lt;=90)*90+(Patient_Type&gt;90&amp;&amp;Patient_Type&lt;=90)*91+(Patient_Type&gt;90&amp;&amp;Patient_Type&lt;=90)*92+(Patient_Type&gt;90&amp;&amp;Patient_Type&lt;=90)*93+(Patient_Type&gt;90&amp;&amp;Patient_Type&lt;=90)*94+(Patient_Type&gt;90&amp;&amp;Patient_Type&lt;=90)*95+(Patient_Type&gt;90&amp;&amp;Patient_Type&lt;=90)*96+(Patient_Type&gt;90&amp;&amp;Patient_Type&lt;=90)*97+(Patient_Type&gt;90&amp;&amp;Patient_Type&lt;=90)*98+(Patient_Type&gt;90&amp;&amp;Patient_Type&lt;=90)*99+(Patient_Type&gt;90&amp;&amp;Patient_Type&lt;=90)*100+(Patient_Type&gt;90&amp;&amp;Patient_Type&lt;=90)*101+(Patient_Type&gt;90&amp;&amp;Patient_Type&lt;=90)*102+(Patient_Type&gt;90&amp;&amp;Patient_Type&lt;=90)*103+(Patient_Type&gt;90&amp;&amp;Patient_Type&lt;=90)*104+(Patient_Type&gt;90&amp;&amp;Patient_Type&lt;=90)*105+(Patient_Type&gt;90&amp;&amp;Patient_Type&lt;=90)*106+(Patient_Type&gt;90&amp;&amp;Patient_Type&lt;=90)*107+(Patient_Type&gt;90&amp;&amp;Patient_Type&lt;=90)*108+(Patient_Type&gt;90&amp;&amp;Patient_Type&lt;=90)*109+(Patient_Type&gt;90&amp;&amp;Patient_Type&lt;=90)*110+(Patient_Type&gt;90&amp;&amp;Patient_Type&lt;=90)*111+(Patient_Type&gt;90&amp;&amp;Patient_Type&lt;=90)*112+(Patient_Type&gt;90&amp;&amp;Patient_Type&lt;=90)*113+(Patient_Type&gt;90&amp;&amp;Patient_Type&lt;=90)*114+(Patient_Type&gt;90&amp;&amp;Patient_Type&lt;=90)*115+(Patient_Type&gt;90&amp;&amp;Patient_Type&lt;=90)*116+(Patient_Type&gt;90&amp;&amp;Patient_Type&lt;=90)*117+(Patient_Type&gt;90&amp;&amp;Patient_Type&lt;=90)*118+(Patient_Type&gt;90&amp;&amp;Patient_Type&lt;=90)*119+(Patient_Type&gt;90&amp;&amp;Patient_Type&lt;=90)*120+(Patient_Type&gt;90&amp;&amp;Patient_Type&lt;=90)*121+(Patient_Type&gt;90&amp;&amp;Patient_Type&lt;=90)*122+(Patient_Type&gt;90&amp;&amp;Patient_Type&lt;=90)*123+(Patient_Type&gt;90&amp;&amp;Patient_Type&lt;=90)*124+(Patient_Type&gt;90&amp;&amp;Patient_Type&lt;=90)*125+(Patient_Type&gt;90&amp;&amp;Patient_Type&lt;=90)*126+(Patient_Type&gt;90&amp;&amp;Patient_Type&lt;=90)*127+(Patient_Type&gt;90&amp;&amp;Patient_Type&lt;=90)*128+(Patient_Type&gt;90&amp;&amp;Patient_Type&lt;=90)*129+(Patient_Type&gt;90&amp;&amp;Patient_Type&lt;=90)*130+(Patient_Type&gt;90&amp;&amp;Patient_Type&lt;=90)*131+(Patient_Type&gt;90&amp;&amp;Patient_Type&lt;=90)*132+(Patient_Type&gt;90&amp;&amp;Patient_Type&lt;=90)*133+(Patient_Type&gt;90&amp;&amp;Patient_Type&lt;=90)*134+(Patient_Type&gt;90&amp;&amp;Patient_Type&lt;=90)*135+(Patient_Type&gt;90&amp;&amp;Patient_Type&lt;=90)*136+(Patient_Type&gt;90&amp;&amp;Patient_Type&lt;=90)*137+(Patient_Type&gt;90&amp;&amp;Patient_Type&lt;=90)*138+(Patient_Type&gt;90&amp;&amp;Patient_Type&lt;=90)*139+(Patient_Type&gt;90&amp;&amp;Patient_Type&lt;=90)*140+(Patient_Type&gt;90&amp;&amp;Patient_Type&lt;=90)*141+(Patient_Type&gt;90&amp;&amp;Patient_Type&lt;=90)*142+(Patient_Type&gt;90&amp;&amp;Patient_Type&lt;=90)*143+(Patient_Type&gt;90&amp;&amp;Patient_Type&lt;=90)*144+(Patient_Type&gt;90&amp;&amp;Patient_Type&lt;=90)*145+(Patient_Type&gt;90&amp;&amp;Patient_Type&lt;=90)*146+(Patient_Type&gt;90&amp;&amp;Patient_Type&lt;=90)*147+(Patient_Type&gt;90&amp;&amp;Patient_Type&lt;=90)*148+(Patient_Type&gt;90&amp;&amp;Patient_Type&lt;=90)*149+(Patient_Type&gt;90&amp;&amp;Patient_Type&lt;=90)*150+(Patient_Type&gt;90&amp;&amp;Patient_Type&lt;=90)*151+(Patient_Type&gt;90&amp;&amp;Patient_Type&lt;=90)*152+(Patient_Type&gt;90&amp;&amp;Patient_Type&lt;=90)*153+(Patient_Type&gt;90&amp;&amp;Patient_Type&lt;=90)*154+(Patient_Type&gt;90&amp;&amp;Patient_Type&lt;=90)*155+(Patient_Type&gt;90&amp;&amp;Patient_Type&lt;=90)*156+(Patient_Type&gt;90&amp;&amp;Patient_Type&lt;=90)*157+(Patient_Type&gt;90&amp;&amp;Patient_Type&lt;=90)*158+(Patient_Type&gt;90&amp;&amp;Patient_Type&lt;=90)*159+(Patient_Type&gt;90&amp;&amp;Patient_Type&lt;=90)*160+(Patient_Type&gt;90&amp;&amp;Patient_Type&lt;=90)*161+(Patient_Type&gt;90&amp;&amp;Patient_Type&lt;=90)*162+(Patient_Type&gt;90&amp;&amp;Patient_Type&lt;=90)*163+(Patient_Type&gt;90&amp;&amp;Patient_Type&lt;=90)*164+(Patient_Type&gt;90&amp;&amp;Patient_Type&lt;=90)*165+(Patient_Type&gt;90&amp;&amp;Patient_Type&lt;=90)*166+(Patient_Type&gt;90&amp;&amp;Patient_Type&lt;=90)*167+(Patient_Type&gt;90&amp;&amp;Patient_Type&lt;=90)*168+(Patient_Type&gt;90&amp;&amp;Patient_Type&lt;=90)*169+(Patient_Type&gt;90&amp;&amp;Patient_Type&lt;=90)*170+(Patient_Type&gt;90&amp;&amp;Patient_Type&lt;=90)*171+(Patient_Type&gt;90&amp;&amp;Patient_Type&lt;=90)*172+(Patient_Type&gt;90&amp;&amp;Patient_Type&lt;=90)*173+(Patient_Type&gt;90&amp;&amp;Patient_Type&lt;=90)*174+(Patient_Type&gt;90&amp;&amp;Patient_Type&lt;=90)*175+(Patient_Type&gt;90&amp;&amp;Patient_Type&lt;=90)*176+(Patient_Type&gt;90&amp;&amp;Patient_Type&lt;=90)*177+(Patient_Type&gt;90&amp;&amp;Patient_Type&lt;=90)*178+(Patient_Type&gt;90&amp;&amp;Patient_Type&lt;=90)*179+(Patient_Type&gt;90&amp;&amp;Patient_Type&lt;=90)*180+(Patient_Type&gt;90&amp;&amp;Patient_Type&lt;=90)*181+(Patient_Type&gt;90&amp;&amp;Patient_Type&lt;=90)*182+(Patient_Type&gt;90&amp;&amp;Patient_Type&lt;=90)*183+(Patient_Type&gt;90&amp;&amp;Patient_Type&lt;=90)*184+(Patient_Type&gt;90&amp;&amp;Patient_Type&lt;=90)*185+(Patient_Type&gt;90&amp;&amp;Patient_Type&lt;=90)*186+(Patient_Type&gt;90&amp;&amp;Patient_Type&lt;=90)*187+(Patient_Type&gt;90&amp;&amp;Patient_Type&lt;=90)*188+(Patient_Type&gt;90&amp;&amp;Patient_Type&lt;=90)*189+(Patient_Type&gt;90&amp;&amp;Patient_Type&lt;=90)*190+(Patient_Type&gt;90&amp;&amp;Patient_Type&lt;=90)*191+(Patient_Type&gt;90&amp;&amp;Patient_Type&lt;=90)*192+(Patient_Type&gt;90&amp;&amp;Patient_Type&lt;=90)*193+(Patient_Type&gt;90&amp;&amp;Patient_Type&lt;=90)*194+(Patient_Type&gt;90&amp;&amp;Patient_Type&lt;=90)*195+(Patient_Type&gt;90&amp;&amp;Patient_Type&lt;=100)*196+(Patient_Type&gt;100&amp;&amp;Patient_Type&lt;=100)*197+(Patient_Type&gt;100&amp;&amp;Patient_Type&lt;=100)*198+(Patient_Type&gt;100&amp;&amp;Patient_Type&lt;=100)*199+(Patient_Type&gt;100&amp;&amp;Patient_Type&lt;=100)*200</v>
      </c>
    </row>
    <row r="6" spans="4:18" x14ac:dyDescent="0.25">
      <c r="D6" s="12">
        <v>2</v>
      </c>
      <c r="E6" s="87">
        <v>0.1</v>
      </c>
      <c r="F6" s="87">
        <v>0.05</v>
      </c>
      <c r="G6" s="87">
        <v>0.05</v>
      </c>
      <c r="H6" s="87">
        <v>0.01</v>
      </c>
      <c r="I6" s="22">
        <v>5</v>
      </c>
      <c r="J6" s="22">
        <v>10</v>
      </c>
      <c r="K6" s="88">
        <f>L5</f>
        <v>0.05</v>
      </c>
      <c r="L6" s="88">
        <f>K6+E6</f>
        <v>0.15000000000000002</v>
      </c>
      <c r="M6" s="12">
        <f t="shared" ref="M6:N35" si="0">K6*100</f>
        <v>5</v>
      </c>
      <c r="N6" s="12">
        <f t="shared" si="0"/>
        <v>15.000000000000002</v>
      </c>
      <c r="O6" s="12" t="str">
        <f t="shared" ref="O6:O69" si="1">"(Patient_Type&gt;"&amp;M6&amp;"&amp;&amp;Patient_Type&lt;="&amp;N6&amp;")*"&amp;D6&amp;"+"</f>
        <v>(Patient_Type&gt;5&amp;&amp;Patient_Type&lt;=15)*2+</v>
      </c>
    </row>
    <row r="7" spans="4:18" x14ac:dyDescent="0.25">
      <c r="D7" s="12">
        <v>3</v>
      </c>
      <c r="E7" s="87">
        <v>0</v>
      </c>
      <c r="F7" s="87">
        <v>0.05</v>
      </c>
      <c r="G7" s="87">
        <v>0.05</v>
      </c>
      <c r="H7" s="87">
        <v>0.01</v>
      </c>
      <c r="I7" s="22">
        <v>5</v>
      </c>
      <c r="J7" s="22">
        <v>10</v>
      </c>
      <c r="K7" s="88">
        <f t="shared" ref="K7:K70" si="2">L6</f>
        <v>0.15000000000000002</v>
      </c>
      <c r="L7" s="88">
        <f t="shared" ref="L7:L70" si="3">K7+E7</f>
        <v>0.15000000000000002</v>
      </c>
      <c r="M7" s="12">
        <f t="shared" si="0"/>
        <v>15.000000000000002</v>
      </c>
      <c r="N7" s="12">
        <f t="shared" si="0"/>
        <v>15.000000000000002</v>
      </c>
      <c r="O7" s="12" t="str">
        <f t="shared" si="1"/>
        <v>(Patient_Type&gt;15&amp;&amp;Patient_Type&lt;=15)*3+</v>
      </c>
    </row>
    <row r="8" spans="4:18" x14ac:dyDescent="0.25">
      <c r="D8" s="12">
        <v>4</v>
      </c>
      <c r="E8" s="87">
        <v>0.1</v>
      </c>
      <c r="F8" s="87">
        <v>0.05</v>
      </c>
      <c r="G8" s="87">
        <v>0.05</v>
      </c>
      <c r="H8" s="87">
        <v>0.01</v>
      </c>
      <c r="I8" s="22">
        <v>5</v>
      </c>
      <c r="J8" s="22">
        <v>10</v>
      </c>
      <c r="K8" s="88">
        <f t="shared" si="2"/>
        <v>0.15000000000000002</v>
      </c>
      <c r="L8" s="88">
        <f t="shared" si="3"/>
        <v>0.25</v>
      </c>
      <c r="M8" s="12">
        <f t="shared" si="0"/>
        <v>15.000000000000002</v>
      </c>
      <c r="N8" s="12">
        <f t="shared" si="0"/>
        <v>25</v>
      </c>
      <c r="O8" s="12" t="str">
        <f t="shared" si="1"/>
        <v>(Patient_Type&gt;15&amp;&amp;Patient_Type&lt;=25)*4+</v>
      </c>
    </row>
    <row r="9" spans="4:18" x14ac:dyDescent="0.25">
      <c r="D9" s="12">
        <v>5</v>
      </c>
      <c r="E9" s="87">
        <v>0.05</v>
      </c>
      <c r="F9" s="87">
        <v>0.05</v>
      </c>
      <c r="G9" s="87">
        <v>0.05</v>
      </c>
      <c r="H9" s="87">
        <v>0.01</v>
      </c>
      <c r="I9" s="22">
        <v>5</v>
      </c>
      <c r="J9" s="22">
        <v>10</v>
      </c>
      <c r="K9" s="88">
        <f t="shared" si="2"/>
        <v>0.25</v>
      </c>
      <c r="L9" s="88">
        <f t="shared" si="3"/>
        <v>0.3</v>
      </c>
      <c r="M9" s="12">
        <f t="shared" si="0"/>
        <v>25</v>
      </c>
      <c r="N9" s="12">
        <f t="shared" si="0"/>
        <v>30</v>
      </c>
      <c r="O9" s="12" t="str">
        <f t="shared" si="1"/>
        <v>(Patient_Type&gt;25&amp;&amp;Patient_Type&lt;=30)*5+</v>
      </c>
    </row>
    <row r="10" spans="4:18" x14ac:dyDescent="0.25">
      <c r="D10" s="12">
        <v>6</v>
      </c>
      <c r="E10" s="87">
        <v>0.1</v>
      </c>
      <c r="F10" s="87">
        <v>0.05</v>
      </c>
      <c r="G10" s="87">
        <v>0.05</v>
      </c>
      <c r="H10" s="87">
        <v>0.01</v>
      </c>
      <c r="I10" s="22">
        <v>5</v>
      </c>
      <c r="J10" s="22">
        <v>10</v>
      </c>
      <c r="K10" s="88">
        <f t="shared" si="2"/>
        <v>0.3</v>
      </c>
      <c r="L10" s="88">
        <f t="shared" si="3"/>
        <v>0.4</v>
      </c>
      <c r="M10" s="12">
        <f t="shared" si="0"/>
        <v>30</v>
      </c>
      <c r="N10" s="12">
        <f t="shared" si="0"/>
        <v>40</v>
      </c>
      <c r="O10" s="12" t="str">
        <f t="shared" si="1"/>
        <v>(Patient_Type&gt;30&amp;&amp;Patient_Type&lt;=40)*6+</v>
      </c>
    </row>
    <row r="11" spans="4:18" x14ac:dyDescent="0.25">
      <c r="D11" s="12">
        <v>7</v>
      </c>
      <c r="E11" s="87">
        <v>0.2</v>
      </c>
      <c r="F11" s="87">
        <v>0.05</v>
      </c>
      <c r="G11" s="87">
        <v>0.05</v>
      </c>
      <c r="H11" s="87">
        <v>0.01</v>
      </c>
      <c r="I11" s="22">
        <v>5</v>
      </c>
      <c r="J11" s="22">
        <v>10</v>
      </c>
      <c r="K11" s="88">
        <f t="shared" si="2"/>
        <v>0.4</v>
      </c>
      <c r="L11" s="88">
        <f t="shared" si="3"/>
        <v>0.60000000000000009</v>
      </c>
      <c r="M11" s="12">
        <f t="shared" si="0"/>
        <v>40</v>
      </c>
      <c r="N11" s="12">
        <f t="shared" si="0"/>
        <v>60.000000000000007</v>
      </c>
      <c r="O11" s="12" t="str">
        <f t="shared" si="1"/>
        <v>(Patient_Type&gt;40&amp;&amp;Patient_Type&lt;=60)*7+</v>
      </c>
    </row>
    <row r="12" spans="4:18" x14ac:dyDescent="0.25">
      <c r="D12" s="12">
        <v>8</v>
      </c>
      <c r="E12" s="87">
        <v>0.3</v>
      </c>
      <c r="F12" s="87">
        <v>0.05</v>
      </c>
      <c r="G12" s="87">
        <v>0.05</v>
      </c>
      <c r="H12" s="87">
        <v>0.01</v>
      </c>
      <c r="I12" s="22">
        <v>5</v>
      </c>
      <c r="J12" s="22">
        <v>10</v>
      </c>
      <c r="K12" s="88">
        <f t="shared" si="2"/>
        <v>0.60000000000000009</v>
      </c>
      <c r="L12" s="88">
        <f t="shared" si="3"/>
        <v>0.90000000000000013</v>
      </c>
      <c r="M12" s="12">
        <f t="shared" si="0"/>
        <v>60.000000000000007</v>
      </c>
      <c r="N12" s="12">
        <f t="shared" si="0"/>
        <v>90.000000000000014</v>
      </c>
      <c r="O12" s="12" t="str">
        <f t="shared" si="1"/>
        <v>(Patient_Type&gt;60&amp;&amp;Patient_Type&lt;=90)*8+</v>
      </c>
    </row>
    <row r="13" spans="4:18" x14ac:dyDescent="0.25">
      <c r="D13" s="12">
        <v>9</v>
      </c>
      <c r="E13" s="87">
        <v>0</v>
      </c>
      <c r="F13" s="87">
        <v>0.05</v>
      </c>
      <c r="G13" s="87">
        <v>0.05</v>
      </c>
      <c r="H13" s="87">
        <v>0.01</v>
      </c>
      <c r="I13" s="22">
        <v>5</v>
      </c>
      <c r="J13" s="22">
        <v>10</v>
      </c>
      <c r="K13" s="88">
        <f t="shared" si="2"/>
        <v>0.90000000000000013</v>
      </c>
      <c r="L13" s="88">
        <f t="shared" si="3"/>
        <v>0.90000000000000013</v>
      </c>
      <c r="M13" s="12">
        <f t="shared" si="0"/>
        <v>90.000000000000014</v>
      </c>
      <c r="N13" s="12">
        <f t="shared" si="0"/>
        <v>90.000000000000014</v>
      </c>
      <c r="O13" s="12" t="str">
        <f t="shared" si="1"/>
        <v>(Patient_Type&gt;90&amp;&amp;Patient_Type&lt;=90)*9+</v>
      </c>
    </row>
    <row r="14" spans="4:18" x14ac:dyDescent="0.25">
      <c r="D14" s="12">
        <v>10</v>
      </c>
      <c r="E14" s="87">
        <v>0</v>
      </c>
      <c r="F14" s="87">
        <v>0.05</v>
      </c>
      <c r="G14" s="87">
        <v>0.05</v>
      </c>
      <c r="H14" s="87">
        <v>0.01</v>
      </c>
      <c r="I14" s="22">
        <v>5</v>
      </c>
      <c r="J14" s="22">
        <v>10</v>
      </c>
      <c r="K14" s="88">
        <f t="shared" si="2"/>
        <v>0.90000000000000013</v>
      </c>
      <c r="L14" s="88">
        <f t="shared" si="3"/>
        <v>0.90000000000000013</v>
      </c>
      <c r="M14" s="12">
        <f t="shared" si="0"/>
        <v>90.000000000000014</v>
      </c>
      <c r="N14" s="12">
        <f t="shared" si="0"/>
        <v>90.000000000000014</v>
      </c>
      <c r="O14" s="12" t="str">
        <f t="shared" si="1"/>
        <v>(Patient_Type&gt;90&amp;&amp;Patient_Type&lt;=90)*10+</v>
      </c>
    </row>
    <row r="15" spans="4:18" x14ac:dyDescent="0.25">
      <c r="D15" s="12">
        <v>11</v>
      </c>
      <c r="E15" s="87">
        <v>0</v>
      </c>
      <c r="F15" s="87">
        <v>0.05</v>
      </c>
      <c r="G15" s="87">
        <v>0.05</v>
      </c>
      <c r="H15" s="87">
        <v>0.01</v>
      </c>
      <c r="I15" s="22">
        <v>5</v>
      </c>
      <c r="J15" s="22">
        <v>10</v>
      </c>
      <c r="K15" s="88">
        <f t="shared" si="2"/>
        <v>0.90000000000000013</v>
      </c>
      <c r="L15" s="88">
        <f t="shared" si="3"/>
        <v>0.90000000000000013</v>
      </c>
      <c r="M15" s="12">
        <f t="shared" si="0"/>
        <v>90.000000000000014</v>
      </c>
      <c r="N15" s="12">
        <f t="shared" si="0"/>
        <v>90.000000000000014</v>
      </c>
      <c r="O15" s="12" t="str">
        <f t="shared" si="1"/>
        <v>(Patient_Type&gt;90&amp;&amp;Patient_Type&lt;=90)*11+</v>
      </c>
    </row>
    <row r="16" spans="4:18" x14ac:dyDescent="0.25">
      <c r="D16" s="12">
        <v>12</v>
      </c>
      <c r="E16" s="87">
        <v>0</v>
      </c>
      <c r="F16" s="87">
        <v>0.05</v>
      </c>
      <c r="G16" s="87">
        <v>0.05</v>
      </c>
      <c r="H16" s="87">
        <v>0.01</v>
      </c>
      <c r="I16" s="22">
        <v>5</v>
      </c>
      <c r="J16" s="22">
        <v>10</v>
      </c>
      <c r="K16" s="88">
        <f t="shared" si="2"/>
        <v>0.90000000000000013</v>
      </c>
      <c r="L16" s="88">
        <f t="shared" si="3"/>
        <v>0.90000000000000013</v>
      </c>
      <c r="M16" s="12">
        <f t="shared" si="0"/>
        <v>90.000000000000014</v>
      </c>
      <c r="N16" s="12">
        <f t="shared" si="0"/>
        <v>90.000000000000014</v>
      </c>
      <c r="O16" s="12" t="str">
        <f t="shared" si="1"/>
        <v>(Patient_Type&gt;90&amp;&amp;Patient_Type&lt;=90)*12+</v>
      </c>
    </row>
    <row r="17" spans="4:15" x14ac:dyDescent="0.25">
      <c r="D17" s="12">
        <v>13</v>
      </c>
      <c r="E17" s="87">
        <v>0</v>
      </c>
      <c r="F17" s="87">
        <v>0.05</v>
      </c>
      <c r="G17" s="87">
        <v>0.05</v>
      </c>
      <c r="H17" s="87">
        <v>0.01</v>
      </c>
      <c r="I17" s="22">
        <v>5</v>
      </c>
      <c r="J17" s="22">
        <v>10</v>
      </c>
      <c r="K17" s="88">
        <f t="shared" si="2"/>
        <v>0.90000000000000013</v>
      </c>
      <c r="L17" s="88">
        <f t="shared" si="3"/>
        <v>0.90000000000000013</v>
      </c>
      <c r="M17" s="12">
        <f t="shared" si="0"/>
        <v>90.000000000000014</v>
      </c>
      <c r="N17" s="12">
        <f t="shared" si="0"/>
        <v>90.000000000000014</v>
      </c>
      <c r="O17" s="12" t="str">
        <f t="shared" si="1"/>
        <v>(Patient_Type&gt;90&amp;&amp;Patient_Type&lt;=90)*13+</v>
      </c>
    </row>
    <row r="18" spans="4:15" x14ac:dyDescent="0.25">
      <c r="D18" s="12">
        <v>14</v>
      </c>
      <c r="E18" s="87">
        <v>0</v>
      </c>
      <c r="F18" s="87">
        <v>0.05</v>
      </c>
      <c r="G18" s="87">
        <v>0.05</v>
      </c>
      <c r="H18" s="87">
        <v>0.01</v>
      </c>
      <c r="I18" s="22">
        <v>5</v>
      </c>
      <c r="J18" s="22">
        <v>10</v>
      </c>
      <c r="K18" s="88">
        <f t="shared" si="2"/>
        <v>0.90000000000000013</v>
      </c>
      <c r="L18" s="88">
        <f t="shared" si="3"/>
        <v>0.90000000000000013</v>
      </c>
      <c r="M18" s="12">
        <f t="shared" si="0"/>
        <v>90.000000000000014</v>
      </c>
      <c r="N18" s="12">
        <f t="shared" si="0"/>
        <v>90.000000000000014</v>
      </c>
      <c r="O18" s="12" t="str">
        <f t="shared" si="1"/>
        <v>(Patient_Type&gt;90&amp;&amp;Patient_Type&lt;=90)*14+</v>
      </c>
    </row>
    <row r="19" spans="4:15" x14ac:dyDescent="0.25">
      <c r="D19" s="12">
        <v>15</v>
      </c>
      <c r="E19" s="87">
        <v>0</v>
      </c>
      <c r="F19" s="87">
        <v>0.05</v>
      </c>
      <c r="G19" s="87">
        <v>0.05</v>
      </c>
      <c r="H19" s="87">
        <v>0.01</v>
      </c>
      <c r="I19" s="22">
        <v>5</v>
      </c>
      <c r="J19" s="22">
        <v>10</v>
      </c>
      <c r="K19" s="88">
        <f t="shared" si="2"/>
        <v>0.90000000000000013</v>
      </c>
      <c r="L19" s="88">
        <f t="shared" si="3"/>
        <v>0.90000000000000013</v>
      </c>
      <c r="M19" s="12">
        <f t="shared" si="0"/>
        <v>90.000000000000014</v>
      </c>
      <c r="N19" s="12">
        <f t="shared" si="0"/>
        <v>90.000000000000014</v>
      </c>
      <c r="O19" s="12" t="str">
        <f t="shared" si="1"/>
        <v>(Patient_Type&gt;90&amp;&amp;Patient_Type&lt;=90)*15+</v>
      </c>
    </row>
    <row r="20" spans="4:15" x14ac:dyDescent="0.25">
      <c r="D20" s="12">
        <v>16</v>
      </c>
      <c r="E20" s="87">
        <v>0</v>
      </c>
      <c r="F20" s="87">
        <v>0.05</v>
      </c>
      <c r="G20" s="87">
        <v>0.05</v>
      </c>
      <c r="H20" s="87">
        <v>0.01</v>
      </c>
      <c r="I20" s="22">
        <v>5</v>
      </c>
      <c r="J20" s="22">
        <v>10</v>
      </c>
      <c r="K20" s="88">
        <f t="shared" si="2"/>
        <v>0.90000000000000013</v>
      </c>
      <c r="L20" s="88">
        <f t="shared" si="3"/>
        <v>0.90000000000000013</v>
      </c>
      <c r="M20" s="12">
        <f t="shared" si="0"/>
        <v>90.000000000000014</v>
      </c>
      <c r="N20" s="12">
        <f t="shared" si="0"/>
        <v>90.000000000000014</v>
      </c>
      <c r="O20" s="12" t="str">
        <f t="shared" si="1"/>
        <v>(Patient_Type&gt;90&amp;&amp;Patient_Type&lt;=90)*16+</v>
      </c>
    </row>
    <row r="21" spans="4:15" x14ac:dyDescent="0.25">
      <c r="D21" s="12">
        <v>17</v>
      </c>
      <c r="E21" s="87">
        <v>0</v>
      </c>
      <c r="F21" s="87">
        <v>0.05</v>
      </c>
      <c r="G21" s="87">
        <v>0.05</v>
      </c>
      <c r="H21" s="87">
        <v>0.01</v>
      </c>
      <c r="I21" s="22">
        <v>5</v>
      </c>
      <c r="J21" s="22">
        <v>10</v>
      </c>
      <c r="K21" s="88">
        <f t="shared" si="2"/>
        <v>0.90000000000000013</v>
      </c>
      <c r="L21" s="88">
        <f t="shared" si="3"/>
        <v>0.90000000000000013</v>
      </c>
      <c r="M21" s="12">
        <f t="shared" si="0"/>
        <v>90.000000000000014</v>
      </c>
      <c r="N21" s="12">
        <f t="shared" si="0"/>
        <v>90.000000000000014</v>
      </c>
      <c r="O21" s="12" t="str">
        <f t="shared" si="1"/>
        <v>(Patient_Type&gt;90&amp;&amp;Patient_Type&lt;=90)*17+</v>
      </c>
    </row>
    <row r="22" spans="4:15" x14ac:dyDescent="0.25">
      <c r="D22" s="12">
        <v>18</v>
      </c>
      <c r="E22" s="87">
        <v>0</v>
      </c>
      <c r="F22" s="87">
        <v>0.05</v>
      </c>
      <c r="G22" s="87">
        <v>0.05</v>
      </c>
      <c r="H22" s="87">
        <v>0.01</v>
      </c>
      <c r="I22" s="22">
        <v>5</v>
      </c>
      <c r="J22" s="22">
        <v>10</v>
      </c>
      <c r="K22" s="88">
        <f t="shared" si="2"/>
        <v>0.90000000000000013</v>
      </c>
      <c r="L22" s="88">
        <f t="shared" si="3"/>
        <v>0.90000000000000013</v>
      </c>
      <c r="M22" s="12">
        <f t="shared" si="0"/>
        <v>90.000000000000014</v>
      </c>
      <c r="N22" s="12">
        <f t="shared" si="0"/>
        <v>90.000000000000014</v>
      </c>
      <c r="O22" s="12" t="str">
        <f t="shared" si="1"/>
        <v>(Patient_Type&gt;90&amp;&amp;Patient_Type&lt;=90)*18+</v>
      </c>
    </row>
    <row r="23" spans="4:15" x14ac:dyDescent="0.25">
      <c r="D23" s="12">
        <v>19</v>
      </c>
      <c r="E23" s="87">
        <v>0</v>
      </c>
      <c r="F23" s="87">
        <v>0.05</v>
      </c>
      <c r="G23" s="87">
        <v>0.05</v>
      </c>
      <c r="H23" s="87">
        <v>0.01</v>
      </c>
      <c r="I23" s="22">
        <v>5</v>
      </c>
      <c r="J23" s="22">
        <v>10</v>
      </c>
      <c r="K23" s="88">
        <f t="shared" si="2"/>
        <v>0.90000000000000013</v>
      </c>
      <c r="L23" s="88">
        <f t="shared" si="3"/>
        <v>0.90000000000000013</v>
      </c>
      <c r="M23" s="12">
        <f t="shared" si="0"/>
        <v>90.000000000000014</v>
      </c>
      <c r="N23" s="12">
        <f t="shared" si="0"/>
        <v>90.000000000000014</v>
      </c>
      <c r="O23" s="12" t="str">
        <f t="shared" si="1"/>
        <v>(Patient_Type&gt;90&amp;&amp;Patient_Type&lt;=90)*19+</v>
      </c>
    </row>
    <row r="24" spans="4:15" x14ac:dyDescent="0.25">
      <c r="D24" s="12">
        <v>20</v>
      </c>
      <c r="E24" s="87">
        <v>0</v>
      </c>
      <c r="F24" s="87">
        <v>0.05</v>
      </c>
      <c r="G24" s="87">
        <v>0.05</v>
      </c>
      <c r="H24" s="87">
        <v>0.01</v>
      </c>
      <c r="I24" s="22">
        <v>5</v>
      </c>
      <c r="J24" s="22">
        <v>10</v>
      </c>
      <c r="K24" s="88">
        <f t="shared" si="2"/>
        <v>0.90000000000000013</v>
      </c>
      <c r="L24" s="88">
        <f t="shared" si="3"/>
        <v>0.90000000000000013</v>
      </c>
      <c r="M24" s="12">
        <f t="shared" si="0"/>
        <v>90.000000000000014</v>
      </c>
      <c r="N24" s="12">
        <f t="shared" si="0"/>
        <v>90.000000000000014</v>
      </c>
      <c r="O24" s="12" t="str">
        <f t="shared" si="1"/>
        <v>(Patient_Type&gt;90&amp;&amp;Patient_Type&lt;=90)*20+</v>
      </c>
    </row>
    <row r="25" spans="4:15" x14ac:dyDescent="0.25">
      <c r="D25" s="12">
        <v>21</v>
      </c>
      <c r="E25" s="87">
        <v>0</v>
      </c>
      <c r="F25" s="87">
        <v>0.05</v>
      </c>
      <c r="G25" s="87">
        <v>0.05</v>
      </c>
      <c r="H25" s="87">
        <v>0.01</v>
      </c>
      <c r="I25" s="22">
        <v>5</v>
      </c>
      <c r="J25" s="22">
        <v>10</v>
      </c>
      <c r="K25" s="88">
        <f t="shared" si="2"/>
        <v>0.90000000000000013</v>
      </c>
      <c r="L25" s="88">
        <f t="shared" si="3"/>
        <v>0.90000000000000013</v>
      </c>
      <c r="M25" s="12">
        <f t="shared" si="0"/>
        <v>90.000000000000014</v>
      </c>
      <c r="N25" s="12">
        <f t="shared" si="0"/>
        <v>90.000000000000014</v>
      </c>
      <c r="O25" s="12" t="str">
        <f t="shared" si="1"/>
        <v>(Patient_Type&gt;90&amp;&amp;Patient_Type&lt;=90)*21+</v>
      </c>
    </row>
    <row r="26" spans="4:15" x14ac:dyDescent="0.25">
      <c r="D26" s="12">
        <v>22</v>
      </c>
      <c r="E26" s="87">
        <v>0</v>
      </c>
      <c r="F26" s="87">
        <v>0.05</v>
      </c>
      <c r="G26" s="87">
        <v>0.05</v>
      </c>
      <c r="H26" s="87">
        <v>0.01</v>
      </c>
      <c r="I26" s="22">
        <v>5</v>
      </c>
      <c r="J26" s="22">
        <v>10</v>
      </c>
      <c r="K26" s="88">
        <f t="shared" si="2"/>
        <v>0.90000000000000013</v>
      </c>
      <c r="L26" s="88">
        <f t="shared" si="3"/>
        <v>0.90000000000000013</v>
      </c>
      <c r="M26" s="12">
        <f t="shared" si="0"/>
        <v>90.000000000000014</v>
      </c>
      <c r="N26" s="12">
        <f t="shared" si="0"/>
        <v>90.000000000000014</v>
      </c>
      <c r="O26" s="12" t="str">
        <f t="shared" si="1"/>
        <v>(Patient_Type&gt;90&amp;&amp;Patient_Type&lt;=90)*22+</v>
      </c>
    </row>
    <row r="27" spans="4:15" x14ac:dyDescent="0.25">
      <c r="D27" s="12">
        <v>23</v>
      </c>
      <c r="E27" s="87">
        <v>0</v>
      </c>
      <c r="F27" s="87">
        <v>0.05</v>
      </c>
      <c r="G27" s="87">
        <v>0.05</v>
      </c>
      <c r="H27" s="87">
        <v>0.01</v>
      </c>
      <c r="I27" s="22">
        <v>5</v>
      </c>
      <c r="J27" s="22">
        <v>10</v>
      </c>
      <c r="K27" s="88">
        <f t="shared" si="2"/>
        <v>0.90000000000000013</v>
      </c>
      <c r="L27" s="88">
        <f t="shared" si="3"/>
        <v>0.90000000000000013</v>
      </c>
      <c r="M27" s="12">
        <f t="shared" si="0"/>
        <v>90.000000000000014</v>
      </c>
      <c r="N27" s="12">
        <f t="shared" si="0"/>
        <v>90.000000000000014</v>
      </c>
      <c r="O27" s="12" t="str">
        <f t="shared" si="1"/>
        <v>(Patient_Type&gt;90&amp;&amp;Patient_Type&lt;=90)*23+</v>
      </c>
    </row>
    <row r="28" spans="4:15" x14ac:dyDescent="0.25">
      <c r="D28" s="12">
        <v>24</v>
      </c>
      <c r="E28" s="87">
        <v>0</v>
      </c>
      <c r="F28" s="87">
        <v>0.05</v>
      </c>
      <c r="G28" s="87">
        <v>0.05</v>
      </c>
      <c r="H28" s="87">
        <v>0.01</v>
      </c>
      <c r="I28" s="22">
        <v>5</v>
      </c>
      <c r="J28" s="22">
        <v>10</v>
      </c>
      <c r="K28" s="88">
        <f t="shared" si="2"/>
        <v>0.90000000000000013</v>
      </c>
      <c r="L28" s="88">
        <f t="shared" si="3"/>
        <v>0.90000000000000013</v>
      </c>
      <c r="M28" s="12">
        <f t="shared" si="0"/>
        <v>90.000000000000014</v>
      </c>
      <c r="N28" s="12">
        <f t="shared" si="0"/>
        <v>90.000000000000014</v>
      </c>
      <c r="O28" s="12" t="str">
        <f t="shared" si="1"/>
        <v>(Patient_Type&gt;90&amp;&amp;Patient_Type&lt;=90)*24+</v>
      </c>
    </row>
    <row r="29" spans="4:15" x14ac:dyDescent="0.25">
      <c r="D29" s="12">
        <v>25</v>
      </c>
      <c r="E29" s="87">
        <v>0</v>
      </c>
      <c r="F29" s="87">
        <v>0.05</v>
      </c>
      <c r="G29" s="87">
        <v>0.05</v>
      </c>
      <c r="H29" s="87">
        <v>0.01</v>
      </c>
      <c r="I29" s="22">
        <v>5</v>
      </c>
      <c r="J29" s="22">
        <v>10</v>
      </c>
      <c r="K29" s="88">
        <f t="shared" si="2"/>
        <v>0.90000000000000013</v>
      </c>
      <c r="L29" s="88">
        <f t="shared" si="3"/>
        <v>0.90000000000000013</v>
      </c>
      <c r="M29" s="12">
        <f t="shared" si="0"/>
        <v>90.000000000000014</v>
      </c>
      <c r="N29" s="12">
        <f t="shared" si="0"/>
        <v>90.000000000000014</v>
      </c>
      <c r="O29" s="12" t="str">
        <f t="shared" si="1"/>
        <v>(Patient_Type&gt;90&amp;&amp;Patient_Type&lt;=90)*25+</v>
      </c>
    </row>
    <row r="30" spans="4:15" x14ac:dyDescent="0.25">
      <c r="D30" s="12">
        <v>26</v>
      </c>
      <c r="E30" s="87">
        <v>0</v>
      </c>
      <c r="F30" s="87">
        <v>0.05</v>
      </c>
      <c r="G30" s="87">
        <v>0.05</v>
      </c>
      <c r="H30" s="87">
        <v>0.01</v>
      </c>
      <c r="I30" s="22">
        <v>5</v>
      </c>
      <c r="J30" s="22">
        <v>10</v>
      </c>
      <c r="K30" s="88">
        <f t="shared" si="2"/>
        <v>0.90000000000000013</v>
      </c>
      <c r="L30" s="88">
        <f t="shared" si="3"/>
        <v>0.90000000000000013</v>
      </c>
      <c r="M30" s="12">
        <f t="shared" si="0"/>
        <v>90.000000000000014</v>
      </c>
      <c r="N30" s="12">
        <f t="shared" si="0"/>
        <v>90.000000000000014</v>
      </c>
      <c r="O30" s="12" t="str">
        <f t="shared" si="1"/>
        <v>(Patient_Type&gt;90&amp;&amp;Patient_Type&lt;=90)*26+</v>
      </c>
    </row>
    <row r="31" spans="4:15" x14ac:dyDescent="0.25">
      <c r="D31" s="12">
        <v>27</v>
      </c>
      <c r="E31" s="87">
        <v>0</v>
      </c>
      <c r="F31" s="87">
        <v>0.05</v>
      </c>
      <c r="G31" s="87">
        <v>0.05</v>
      </c>
      <c r="H31" s="87">
        <v>0.01</v>
      </c>
      <c r="I31" s="22">
        <v>5</v>
      </c>
      <c r="J31" s="22">
        <v>10</v>
      </c>
      <c r="K31" s="88">
        <f t="shared" si="2"/>
        <v>0.90000000000000013</v>
      </c>
      <c r="L31" s="88">
        <f t="shared" si="3"/>
        <v>0.90000000000000013</v>
      </c>
      <c r="M31" s="12">
        <f t="shared" si="0"/>
        <v>90.000000000000014</v>
      </c>
      <c r="N31" s="12">
        <f t="shared" si="0"/>
        <v>90.000000000000014</v>
      </c>
      <c r="O31" s="12" t="str">
        <f t="shared" si="1"/>
        <v>(Patient_Type&gt;90&amp;&amp;Patient_Type&lt;=90)*27+</v>
      </c>
    </row>
    <row r="32" spans="4:15" x14ac:dyDescent="0.25">
      <c r="D32" s="12">
        <v>28</v>
      </c>
      <c r="E32" s="87">
        <v>0</v>
      </c>
      <c r="F32" s="87">
        <v>0.05</v>
      </c>
      <c r="G32" s="87">
        <v>0.05</v>
      </c>
      <c r="H32" s="87">
        <v>0.01</v>
      </c>
      <c r="I32" s="22">
        <v>5</v>
      </c>
      <c r="J32" s="22">
        <v>10</v>
      </c>
      <c r="K32" s="88">
        <f t="shared" si="2"/>
        <v>0.90000000000000013</v>
      </c>
      <c r="L32" s="88">
        <f t="shared" si="3"/>
        <v>0.90000000000000013</v>
      </c>
      <c r="M32" s="12">
        <f t="shared" si="0"/>
        <v>90.000000000000014</v>
      </c>
      <c r="N32" s="12">
        <f t="shared" si="0"/>
        <v>90.000000000000014</v>
      </c>
      <c r="O32" s="12" t="str">
        <f t="shared" si="1"/>
        <v>(Patient_Type&gt;90&amp;&amp;Patient_Type&lt;=90)*28+</v>
      </c>
    </row>
    <row r="33" spans="4:15" x14ac:dyDescent="0.25">
      <c r="D33" s="12">
        <v>29</v>
      </c>
      <c r="E33" s="87">
        <v>0</v>
      </c>
      <c r="F33" s="87">
        <v>0.05</v>
      </c>
      <c r="G33" s="87">
        <v>0.05</v>
      </c>
      <c r="H33" s="87">
        <v>0.01</v>
      </c>
      <c r="I33" s="22">
        <v>5</v>
      </c>
      <c r="J33" s="22">
        <v>10</v>
      </c>
      <c r="K33" s="88">
        <f t="shared" si="2"/>
        <v>0.90000000000000013</v>
      </c>
      <c r="L33" s="88">
        <f t="shared" si="3"/>
        <v>0.90000000000000013</v>
      </c>
      <c r="M33" s="12">
        <f t="shared" si="0"/>
        <v>90.000000000000014</v>
      </c>
      <c r="N33" s="12">
        <f t="shared" si="0"/>
        <v>90.000000000000014</v>
      </c>
      <c r="O33" s="12" t="str">
        <f t="shared" si="1"/>
        <v>(Patient_Type&gt;90&amp;&amp;Patient_Type&lt;=90)*29+</v>
      </c>
    </row>
    <row r="34" spans="4:15" x14ac:dyDescent="0.25">
      <c r="D34" s="12">
        <v>30</v>
      </c>
      <c r="E34" s="87">
        <v>0</v>
      </c>
      <c r="F34" s="87">
        <v>0.05</v>
      </c>
      <c r="G34" s="87">
        <v>0.05</v>
      </c>
      <c r="H34" s="87">
        <v>0.01</v>
      </c>
      <c r="I34" s="22">
        <v>5</v>
      </c>
      <c r="J34" s="22">
        <v>10</v>
      </c>
      <c r="K34" s="88">
        <f t="shared" si="2"/>
        <v>0.90000000000000013</v>
      </c>
      <c r="L34" s="88">
        <f t="shared" si="3"/>
        <v>0.90000000000000013</v>
      </c>
      <c r="M34" s="12">
        <f t="shared" si="0"/>
        <v>90.000000000000014</v>
      </c>
      <c r="N34" s="12">
        <f t="shared" si="0"/>
        <v>90.000000000000014</v>
      </c>
      <c r="O34" s="12" t="str">
        <f t="shared" si="1"/>
        <v>(Patient_Type&gt;90&amp;&amp;Patient_Type&lt;=90)*30+</v>
      </c>
    </row>
    <row r="35" spans="4:15" x14ac:dyDescent="0.25">
      <c r="D35" s="12">
        <v>31</v>
      </c>
      <c r="E35" s="87">
        <v>0</v>
      </c>
      <c r="F35" s="87">
        <v>0.05</v>
      </c>
      <c r="G35" s="87">
        <v>0.05</v>
      </c>
      <c r="H35" s="87">
        <v>0.01</v>
      </c>
      <c r="I35" s="22">
        <v>5</v>
      </c>
      <c r="J35" s="22">
        <v>10</v>
      </c>
      <c r="K35" s="88">
        <f t="shared" si="2"/>
        <v>0.90000000000000013</v>
      </c>
      <c r="L35" s="88">
        <f t="shared" si="3"/>
        <v>0.90000000000000013</v>
      </c>
      <c r="M35" s="12">
        <f t="shared" si="0"/>
        <v>90.000000000000014</v>
      </c>
      <c r="N35" s="12">
        <f t="shared" si="0"/>
        <v>90.000000000000014</v>
      </c>
      <c r="O35" s="12" t="str">
        <f t="shared" si="1"/>
        <v>(Patient_Type&gt;90&amp;&amp;Patient_Type&lt;=90)*31+</v>
      </c>
    </row>
    <row r="36" spans="4:15" x14ac:dyDescent="0.25">
      <c r="D36" s="12">
        <v>32</v>
      </c>
      <c r="E36" s="87">
        <v>0</v>
      </c>
      <c r="F36" s="87">
        <v>0.05</v>
      </c>
      <c r="G36" s="87">
        <v>0.05</v>
      </c>
      <c r="H36" s="87">
        <v>0.01</v>
      </c>
      <c r="I36" s="22">
        <v>5</v>
      </c>
      <c r="J36" s="22">
        <v>10</v>
      </c>
      <c r="K36" s="88">
        <f t="shared" si="2"/>
        <v>0.90000000000000013</v>
      </c>
      <c r="L36" s="88">
        <f t="shared" si="3"/>
        <v>0.90000000000000013</v>
      </c>
      <c r="M36" s="12">
        <f t="shared" ref="M36:N99" si="4">K36*100</f>
        <v>90.000000000000014</v>
      </c>
      <c r="N36" s="12">
        <f t="shared" si="4"/>
        <v>90.000000000000014</v>
      </c>
      <c r="O36" s="12" t="str">
        <f t="shared" si="1"/>
        <v>(Patient_Type&gt;90&amp;&amp;Patient_Type&lt;=90)*32+</v>
      </c>
    </row>
    <row r="37" spans="4:15" x14ac:dyDescent="0.25">
      <c r="D37" s="12">
        <v>33</v>
      </c>
      <c r="E37" s="87">
        <v>0</v>
      </c>
      <c r="F37" s="87">
        <v>0.05</v>
      </c>
      <c r="G37" s="87">
        <v>0.05</v>
      </c>
      <c r="H37" s="87">
        <v>0.01</v>
      </c>
      <c r="I37" s="22">
        <v>5</v>
      </c>
      <c r="J37" s="22">
        <v>10</v>
      </c>
      <c r="K37" s="88">
        <f t="shared" si="2"/>
        <v>0.90000000000000013</v>
      </c>
      <c r="L37" s="88">
        <f t="shared" si="3"/>
        <v>0.90000000000000013</v>
      </c>
      <c r="M37" s="12">
        <f t="shared" si="4"/>
        <v>90.000000000000014</v>
      </c>
      <c r="N37" s="12">
        <f t="shared" si="4"/>
        <v>90.000000000000014</v>
      </c>
      <c r="O37" s="12" t="str">
        <f t="shared" si="1"/>
        <v>(Patient_Type&gt;90&amp;&amp;Patient_Type&lt;=90)*33+</v>
      </c>
    </row>
    <row r="38" spans="4:15" x14ac:dyDescent="0.25">
      <c r="D38" s="12">
        <v>34</v>
      </c>
      <c r="E38" s="87">
        <v>0</v>
      </c>
      <c r="F38" s="87">
        <v>0.05</v>
      </c>
      <c r="G38" s="87">
        <v>0.05</v>
      </c>
      <c r="H38" s="87">
        <v>0.01</v>
      </c>
      <c r="I38" s="22">
        <v>5</v>
      </c>
      <c r="J38" s="22">
        <v>10</v>
      </c>
      <c r="K38" s="88">
        <f t="shared" si="2"/>
        <v>0.90000000000000013</v>
      </c>
      <c r="L38" s="88">
        <f t="shared" si="3"/>
        <v>0.90000000000000013</v>
      </c>
      <c r="M38" s="12">
        <f t="shared" si="4"/>
        <v>90.000000000000014</v>
      </c>
      <c r="N38" s="12">
        <f t="shared" si="4"/>
        <v>90.000000000000014</v>
      </c>
      <c r="O38" s="12" t="str">
        <f t="shared" si="1"/>
        <v>(Patient_Type&gt;90&amp;&amp;Patient_Type&lt;=90)*34+</v>
      </c>
    </row>
    <row r="39" spans="4:15" x14ac:dyDescent="0.25">
      <c r="D39" s="12">
        <v>35</v>
      </c>
      <c r="E39" s="87">
        <v>0</v>
      </c>
      <c r="F39" s="87">
        <v>0.05</v>
      </c>
      <c r="G39" s="87">
        <v>0.05</v>
      </c>
      <c r="H39" s="87">
        <v>0.01</v>
      </c>
      <c r="I39" s="22">
        <v>5</v>
      </c>
      <c r="J39" s="22">
        <v>10</v>
      </c>
      <c r="K39" s="88">
        <f t="shared" si="2"/>
        <v>0.90000000000000013</v>
      </c>
      <c r="L39" s="88">
        <f t="shared" si="3"/>
        <v>0.90000000000000013</v>
      </c>
      <c r="M39" s="12">
        <f t="shared" si="4"/>
        <v>90.000000000000014</v>
      </c>
      <c r="N39" s="12">
        <f t="shared" si="4"/>
        <v>90.000000000000014</v>
      </c>
      <c r="O39" s="12" t="str">
        <f t="shared" si="1"/>
        <v>(Patient_Type&gt;90&amp;&amp;Patient_Type&lt;=90)*35+</v>
      </c>
    </row>
    <row r="40" spans="4:15" x14ac:dyDescent="0.25">
      <c r="D40" s="12">
        <v>36</v>
      </c>
      <c r="E40" s="87">
        <v>0</v>
      </c>
      <c r="F40" s="87">
        <v>0.05</v>
      </c>
      <c r="G40" s="87">
        <v>0.05</v>
      </c>
      <c r="H40" s="87">
        <v>0.01</v>
      </c>
      <c r="I40" s="22">
        <v>5</v>
      </c>
      <c r="J40" s="22">
        <v>10</v>
      </c>
      <c r="K40" s="88">
        <f t="shared" si="2"/>
        <v>0.90000000000000013</v>
      </c>
      <c r="L40" s="88">
        <f t="shared" si="3"/>
        <v>0.90000000000000013</v>
      </c>
      <c r="M40" s="12">
        <f t="shared" si="4"/>
        <v>90.000000000000014</v>
      </c>
      <c r="N40" s="12">
        <f t="shared" si="4"/>
        <v>90.000000000000014</v>
      </c>
      <c r="O40" s="12" t="str">
        <f t="shared" si="1"/>
        <v>(Patient_Type&gt;90&amp;&amp;Patient_Type&lt;=90)*36+</v>
      </c>
    </row>
    <row r="41" spans="4:15" x14ac:dyDescent="0.25">
      <c r="D41" s="12">
        <v>37</v>
      </c>
      <c r="E41" s="87">
        <v>0</v>
      </c>
      <c r="F41" s="87">
        <v>0.05</v>
      </c>
      <c r="G41" s="87">
        <v>0.05</v>
      </c>
      <c r="H41" s="87">
        <v>0.01</v>
      </c>
      <c r="I41" s="22">
        <v>5</v>
      </c>
      <c r="J41" s="22">
        <v>10</v>
      </c>
      <c r="K41" s="88">
        <f t="shared" si="2"/>
        <v>0.90000000000000013</v>
      </c>
      <c r="L41" s="88">
        <f t="shared" si="3"/>
        <v>0.90000000000000013</v>
      </c>
      <c r="M41" s="12">
        <f t="shared" si="4"/>
        <v>90.000000000000014</v>
      </c>
      <c r="N41" s="12">
        <f t="shared" si="4"/>
        <v>90.000000000000014</v>
      </c>
      <c r="O41" s="12" t="str">
        <f t="shared" si="1"/>
        <v>(Patient_Type&gt;90&amp;&amp;Patient_Type&lt;=90)*37+</v>
      </c>
    </row>
    <row r="42" spans="4:15" x14ac:dyDescent="0.25">
      <c r="D42" s="12">
        <v>38</v>
      </c>
      <c r="E42" s="87">
        <v>0</v>
      </c>
      <c r="F42" s="87">
        <v>0.05</v>
      </c>
      <c r="G42" s="87">
        <v>0.05</v>
      </c>
      <c r="H42" s="87">
        <v>0.01</v>
      </c>
      <c r="I42" s="22">
        <v>5</v>
      </c>
      <c r="J42" s="22">
        <v>10</v>
      </c>
      <c r="K42" s="88">
        <f t="shared" si="2"/>
        <v>0.90000000000000013</v>
      </c>
      <c r="L42" s="88">
        <f t="shared" si="3"/>
        <v>0.90000000000000013</v>
      </c>
      <c r="M42" s="12">
        <f t="shared" si="4"/>
        <v>90.000000000000014</v>
      </c>
      <c r="N42" s="12">
        <f t="shared" si="4"/>
        <v>90.000000000000014</v>
      </c>
      <c r="O42" s="12" t="str">
        <f t="shared" si="1"/>
        <v>(Patient_Type&gt;90&amp;&amp;Patient_Type&lt;=90)*38+</v>
      </c>
    </row>
    <row r="43" spans="4:15" x14ac:dyDescent="0.25">
      <c r="D43" s="12">
        <v>39</v>
      </c>
      <c r="E43" s="87">
        <v>0</v>
      </c>
      <c r="F43" s="87">
        <v>0.05</v>
      </c>
      <c r="G43" s="87">
        <v>0.05</v>
      </c>
      <c r="H43" s="87">
        <v>0.01</v>
      </c>
      <c r="I43" s="22">
        <v>5</v>
      </c>
      <c r="J43" s="22">
        <v>10</v>
      </c>
      <c r="K43" s="88">
        <f t="shared" si="2"/>
        <v>0.90000000000000013</v>
      </c>
      <c r="L43" s="88">
        <f t="shared" si="3"/>
        <v>0.90000000000000013</v>
      </c>
      <c r="M43" s="12">
        <f t="shared" si="4"/>
        <v>90.000000000000014</v>
      </c>
      <c r="N43" s="12">
        <f t="shared" si="4"/>
        <v>90.000000000000014</v>
      </c>
      <c r="O43" s="12" t="str">
        <f t="shared" si="1"/>
        <v>(Patient_Type&gt;90&amp;&amp;Patient_Type&lt;=90)*39+</v>
      </c>
    </row>
    <row r="44" spans="4:15" x14ac:dyDescent="0.25">
      <c r="D44" s="12">
        <v>40</v>
      </c>
      <c r="E44" s="87">
        <v>0</v>
      </c>
      <c r="F44" s="87">
        <v>0.05</v>
      </c>
      <c r="G44" s="87">
        <v>0.05</v>
      </c>
      <c r="H44" s="87">
        <v>0.01</v>
      </c>
      <c r="I44" s="22">
        <v>5</v>
      </c>
      <c r="J44" s="22">
        <v>10</v>
      </c>
      <c r="K44" s="88">
        <f t="shared" si="2"/>
        <v>0.90000000000000013</v>
      </c>
      <c r="L44" s="88">
        <f t="shared" si="3"/>
        <v>0.90000000000000013</v>
      </c>
      <c r="M44" s="12">
        <f t="shared" si="4"/>
        <v>90.000000000000014</v>
      </c>
      <c r="N44" s="12">
        <f t="shared" si="4"/>
        <v>90.000000000000014</v>
      </c>
      <c r="O44" s="12" t="str">
        <f t="shared" si="1"/>
        <v>(Patient_Type&gt;90&amp;&amp;Patient_Type&lt;=90)*40+</v>
      </c>
    </row>
    <row r="45" spans="4:15" x14ac:dyDescent="0.25">
      <c r="D45" s="12">
        <v>41</v>
      </c>
      <c r="E45" s="87">
        <v>0</v>
      </c>
      <c r="F45" s="87">
        <v>0.05</v>
      </c>
      <c r="G45" s="87">
        <v>0.05</v>
      </c>
      <c r="H45" s="87">
        <v>0.01</v>
      </c>
      <c r="I45" s="22">
        <v>5</v>
      </c>
      <c r="J45" s="22">
        <v>10</v>
      </c>
      <c r="K45" s="88">
        <f t="shared" si="2"/>
        <v>0.90000000000000013</v>
      </c>
      <c r="L45" s="88">
        <f t="shared" si="3"/>
        <v>0.90000000000000013</v>
      </c>
      <c r="M45" s="12">
        <f t="shared" si="4"/>
        <v>90.000000000000014</v>
      </c>
      <c r="N45" s="12">
        <f t="shared" si="4"/>
        <v>90.000000000000014</v>
      </c>
      <c r="O45" s="12" t="str">
        <f t="shared" si="1"/>
        <v>(Patient_Type&gt;90&amp;&amp;Patient_Type&lt;=90)*41+</v>
      </c>
    </row>
    <row r="46" spans="4:15" x14ac:dyDescent="0.25">
      <c r="D46" s="12">
        <v>42</v>
      </c>
      <c r="E46" s="87">
        <v>0</v>
      </c>
      <c r="F46" s="87">
        <v>0.05</v>
      </c>
      <c r="G46" s="87">
        <v>0.05</v>
      </c>
      <c r="H46" s="87">
        <v>0.01</v>
      </c>
      <c r="I46" s="22">
        <v>5</v>
      </c>
      <c r="J46" s="22">
        <v>10</v>
      </c>
      <c r="K46" s="88">
        <f t="shared" si="2"/>
        <v>0.90000000000000013</v>
      </c>
      <c r="L46" s="88">
        <f t="shared" si="3"/>
        <v>0.90000000000000013</v>
      </c>
      <c r="M46" s="12">
        <f t="shared" si="4"/>
        <v>90.000000000000014</v>
      </c>
      <c r="N46" s="12">
        <f t="shared" si="4"/>
        <v>90.000000000000014</v>
      </c>
      <c r="O46" s="12" t="str">
        <f t="shared" si="1"/>
        <v>(Patient_Type&gt;90&amp;&amp;Patient_Type&lt;=90)*42+</v>
      </c>
    </row>
    <row r="47" spans="4:15" x14ac:dyDescent="0.25">
      <c r="D47" s="12">
        <v>43</v>
      </c>
      <c r="E47" s="87">
        <v>0</v>
      </c>
      <c r="F47" s="87">
        <v>0.05</v>
      </c>
      <c r="G47" s="87">
        <v>0.05</v>
      </c>
      <c r="H47" s="87">
        <v>0.01</v>
      </c>
      <c r="I47" s="22">
        <v>5</v>
      </c>
      <c r="J47" s="22">
        <v>10</v>
      </c>
      <c r="K47" s="88">
        <f t="shared" si="2"/>
        <v>0.90000000000000013</v>
      </c>
      <c r="L47" s="88">
        <f t="shared" si="3"/>
        <v>0.90000000000000013</v>
      </c>
      <c r="M47" s="12">
        <f t="shared" si="4"/>
        <v>90.000000000000014</v>
      </c>
      <c r="N47" s="12">
        <f t="shared" si="4"/>
        <v>90.000000000000014</v>
      </c>
      <c r="O47" s="12" t="str">
        <f t="shared" si="1"/>
        <v>(Patient_Type&gt;90&amp;&amp;Patient_Type&lt;=90)*43+</v>
      </c>
    </row>
    <row r="48" spans="4:15" x14ac:dyDescent="0.25">
      <c r="D48" s="12">
        <v>44</v>
      </c>
      <c r="E48" s="87">
        <v>0</v>
      </c>
      <c r="F48" s="87">
        <v>0.05</v>
      </c>
      <c r="G48" s="87">
        <v>0.05</v>
      </c>
      <c r="H48" s="87">
        <v>0.01</v>
      </c>
      <c r="I48" s="22">
        <v>5</v>
      </c>
      <c r="J48" s="22">
        <v>10</v>
      </c>
      <c r="K48" s="88">
        <f t="shared" si="2"/>
        <v>0.90000000000000013</v>
      </c>
      <c r="L48" s="88">
        <f t="shared" si="3"/>
        <v>0.90000000000000013</v>
      </c>
      <c r="M48" s="12">
        <f t="shared" si="4"/>
        <v>90.000000000000014</v>
      </c>
      <c r="N48" s="12">
        <f t="shared" si="4"/>
        <v>90.000000000000014</v>
      </c>
      <c r="O48" s="12" t="str">
        <f t="shared" si="1"/>
        <v>(Patient_Type&gt;90&amp;&amp;Patient_Type&lt;=90)*44+</v>
      </c>
    </row>
    <row r="49" spans="4:15" x14ac:dyDescent="0.25">
      <c r="D49" s="12">
        <v>45</v>
      </c>
      <c r="E49" s="87">
        <v>0</v>
      </c>
      <c r="F49" s="87">
        <v>0.05</v>
      </c>
      <c r="G49" s="87">
        <v>0.05</v>
      </c>
      <c r="H49" s="87">
        <v>0.01</v>
      </c>
      <c r="I49" s="22">
        <v>5</v>
      </c>
      <c r="J49" s="22">
        <v>10</v>
      </c>
      <c r="K49" s="88">
        <f t="shared" si="2"/>
        <v>0.90000000000000013</v>
      </c>
      <c r="L49" s="88">
        <f t="shared" si="3"/>
        <v>0.90000000000000013</v>
      </c>
      <c r="M49" s="12">
        <f t="shared" si="4"/>
        <v>90.000000000000014</v>
      </c>
      <c r="N49" s="12">
        <f t="shared" si="4"/>
        <v>90.000000000000014</v>
      </c>
      <c r="O49" s="12" t="str">
        <f t="shared" si="1"/>
        <v>(Patient_Type&gt;90&amp;&amp;Patient_Type&lt;=90)*45+</v>
      </c>
    </row>
    <row r="50" spans="4:15" x14ac:dyDescent="0.25">
      <c r="D50" s="12">
        <v>46</v>
      </c>
      <c r="E50" s="87">
        <v>0</v>
      </c>
      <c r="F50" s="87">
        <v>0.05</v>
      </c>
      <c r="G50" s="87">
        <v>0.05</v>
      </c>
      <c r="H50" s="87">
        <v>0.01</v>
      </c>
      <c r="I50" s="22">
        <v>5</v>
      </c>
      <c r="J50" s="22">
        <v>10</v>
      </c>
      <c r="K50" s="88">
        <f t="shared" si="2"/>
        <v>0.90000000000000013</v>
      </c>
      <c r="L50" s="88">
        <f t="shared" si="3"/>
        <v>0.90000000000000013</v>
      </c>
      <c r="M50" s="12">
        <f t="shared" si="4"/>
        <v>90.000000000000014</v>
      </c>
      <c r="N50" s="12">
        <f t="shared" si="4"/>
        <v>90.000000000000014</v>
      </c>
      <c r="O50" s="12" t="str">
        <f t="shared" si="1"/>
        <v>(Patient_Type&gt;90&amp;&amp;Patient_Type&lt;=90)*46+</v>
      </c>
    </row>
    <row r="51" spans="4:15" x14ac:dyDescent="0.25">
      <c r="D51" s="12">
        <v>47</v>
      </c>
      <c r="E51" s="87">
        <v>0</v>
      </c>
      <c r="F51" s="87">
        <v>0.05</v>
      </c>
      <c r="G51" s="87">
        <v>0.05</v>
      </c>
      <c r="H51" s="87">
        <v>0.01</v>
      </c>
      <c r="I51" s="22">
        <v>5</v>
      </c>
      <c r="J51" s="22">
        <v>10</v>
      </c>
      <c r="K51" s="88">
        <f t="shared" si="2"/>
        <v>0.90000000000000013</v>
      </c>
      <c r="L51" s="88">
        <f t="shared" si="3"/>
        <v>0.90000000000000013</v>
      </c>
      <c r="M51" s="12">
        <f t="shared" si="4"/>
        <v>90.000000000000014</v>
      </c>
      <c r="N51" s="12">
        <f t="shared" si="4"/>
        <v>90.000000000000014</v>
      </c>
      <c r="O51" s="12" t="str">
        <f t="shared" si="1"/>
        <v>(Patient_Type&gt;90&amp;&amp;Patient_Type&lt;=90)*47+</v>
      </c>
    </row>
    <row r="52" spans="4:15" x14ac:dyDescent="0.25">
      <c r="D52" s="12">
        <v>48</v>
      </c>
      <c r="E52" s="87">
        <v>0</v>
      </c>
      <c r="F52" s="87">
        <v>0.05</v>
      </c>
      <c r="G52" s="87">
        <v>0.05</v>
      </c>
      <c r="H52" s="87">
        <v>0.01</v>
      </c>
      <c r="I52" s="22">
        <v>5</v>
      </c>
      <c r="J52" s="22">
        <v>10</v>
      </c>
      <c r="K52" s="88">
        <f t="shared" si="2"/>
        <v>0.90000000000000013</v>
      </c>
      <c r="L52" s="88">
        <f t="shared" si="3"/>
        <v>0.90000000000000013</v>
      </c>
      <c r="M52" s="12">
        <f t="shared" si="4"/>
        <v>90.000000000000014</v>
      </c>
      <c r="N52" s="12">
        <f t="shared" si="4"/>
        <v>90.000000000000014</v>
      </c>
      <c r="O52" s="12" t="str">
        <f t="shared" si="1"/>
        <v>(Patient_Type&gt;90&amp;&amp;Patient_Type&lt;=90)*48+</v>
      </c>
    </row>
    <row r="53" spans="4:15" x14ac:dyDescent="0.25">
      <c r="D53" s="12">
        <v>49</v>
      </c>
      <c r="E53" s="87">
        <v>0</v>
      </c>
      <c r="F53" s="87">
        <v>0.05</v>
      </c>
      <c r="G53" s="87">
        <v>0.05</v>
      </c>
      <c r="H53" s="87">
        <v>0.01</v>
      </c>
      <c r="I53" s="22">
        <v>5</v>
      </c>
      <c r="J53" s="22">
        <v>10</v>
      </c>
      <c r="K53" s="88">
        <f t="shared" si="2"/>
        <v>0.90000000000000013</v>
      </c>
      <c r="L53" s="88">
        <f t="shared" si="3"/>
        <v>0.90000000000000013</v>
      </c>
      <c r="M53" s="12">
        <f t="shared" si="4"/>
        <v>90.000000000000014</v>
      </c>
      <c r="N53" s="12">
        <f t="shared" si="4"/>
        <v>90.000000000000014</v>
      </c>
      <c r="O53" s="12" t="str">
        <f t="shared" si="1"/>
        <v>(Patient_Type&gt;90&amp;&amp;Patient_Type&lt;=90)*49+</v>
      </c>
    </row>
    <row r="54" spans="4:15" x14ac:dyDescent="0.25">
      <c r="D54" s="12">
        <v>50</v>
      </c>
      <c r="E54" s="87">
        <v>0</v>
      </c>
      <c r="F54" s="87">
        <v>0.05</v>
      </c>
      <c r="G54" s="87">
        <v>0.05</v>
      </c>
      <c r="H54" s="87">
        <v>0.01</v>
      </c>
      <c r="I54" s="22">
        <v>5</v>
      </c>
      <c r="J54" s="22">
        <v>10</v>
      </c>
      <c r="K54" s="88">
        <f t="shared" si="2"/>
        <v>0.90000000000000013</v>
      </c>
      <c r="L54" s="88">
        <f t="shared" si="3"/>
        <v>0.90000000000000013</v>
      </c>
      <c r="M54" s="12">
        <f t="shared" si="4"/>
        <v>90.000000000000014</v>
      </c>
      <c r="N54" s="12">
        <f t="shared" si="4"/>
        <v>90.000000000000014</v>
      </c>
      <c r="O54" s="12" t="str">
        <f t="shared" si="1"/>
        <v>(Patient_Type&gt;90&amp;&amp;Patient_Type&lt;=90)*50+</v>
      </c>
    </row>
    <row r="55" spans="4:15" x14ac:dyDescent="0.25">
      <c r="D55" s="12">
        <v>51</v>
      </c>
      <c r="E55" s="87">
        <v>0</v>
      </c>
      <c r="F55" s="87">
        <v>0.05</v>
      </c>
      <c r="G55" s="87">
        <v>0.05</v>
      </c>
      <c r="H55" s="87">
        <v>0.01</v>
      </c>
      <c r="I55" s="22">
        <v>5</v>
      </c>
      <c r="J55" s="22">
        <v>10</v>
      </c>
      <c r="K55" s="88">
        <f t="shared" si="2"/>
        <v>0.90000000000000013</v>
      </c>
      <c r="L55" s="88">
        <f t="shared" si="3"/>
        <v>0.90000000000000013</v>
      </c>
      <c r="M55" s="12">
        <f t="shared" si="4"/>
        <v>90.000000000000014</v>
      </c>
      <c r="N55" s="12">
        <f t="shared" si="4"/>
        <v>90.000000000000014</v>
      </c>
      <c r="O55" s="12" t="str">
        <f t="shared" si="1"/>
        <v>(Patient_Type&gt;90&amp;&amp;Patient_Type&lt;=90)*51+</v>
      </c>
    </row>
    <row r="56" spans="4:15" x14ac:dyDescent="0.25">
      <c r="D56" s="12">
        <v>52</v>
      </c>
      <c r="E56" s="87">
        <v>0</v>
      </c>
      <c r="F56" s="87">
        <v>0.05</v>
      </c>
      <c r="G56" s="87">
        <v>0.05</v>
      </c>
      <c r="H56" s="87">
        <v>0.01</v>
      </c>
      <c r="I56" s="22">
        <v>5</v>
      </c>
      <c r="J56" s="22">
        <v>10</v>
      </c>
      <c r="K56" s="88">
        <f t="shared" si="2"/>
        <v>0.90000000000000013</v>
      </c>
      <c r="L56" s="88">
        <f t="shared" si="3"/>
        <v>0.90000000000000013</v>
      </c>
      <c r="M56" s="12">
        <f t="shared" si="4"/>
        <v>90.000000000000014</v>
      </c>
      <c r="N56" s="12">
        <f t="shared" si="4"/>
        <v>90.000000000000014</v>
      </c>
      <c r="O56" s="12" t="str">
        <f t="shared" si="1"/>
        <v>(Patient_Type&gt;90&amp;&amp;Patient_Type&lt;=90)*52+</v>
      </c>
    </row>
    <row r="57" spans="4:15" x14ac:dyDescent="0.25">
      <c r="D57" s="12">
        <v>53</v>
      </c>
      <c r="E57" s="87">
        <v>0</v>
      </c>
      <c r="F57" s="87">
        <v>0.05</v>
      </c>
      <c r="G57" s="87">
        <v>0.05</v>
      </c>
      <c r="H57" s="87">
        <v>0.01</v>
      </c>
      <c r="I57" s="22">
        <v>5</v>
      </c>
      <c r="J57" s="22">
        <v>10</v>
      </c>
      <c r="K57" s="88">
        <f t="shared" si="2"/>
        <v>0.90000000000000013</v>
      </c>
      <c r="L57" s="88">
        <f t="shared" si="3"/>
        <v>0.90000000000000013</v>
      </c>
      <c r="M57" s="12">
        <f t="shared" si="4"/>
        <v>90.000000000000014</v>
      </c>
      <c r="N57" s="12">
        <f t="shared" si="4"/>
        <v>90.000000000000014</v>
      </c>
      <c r="O57" s="12" t="str">
        <f t="shared" si="1"/>
        <v>(Patient_Type&gt;90&amp;&amp;Patient_Type&lt;=90)*53+</v>
      </c>
    </row>
    <row r="58" spans="4:15" x14ac:dyDescent="0.25">
      <c r="D58" s="12">
        <v>54</v>
      </c>
      <c r="E58" s="87">
        <v>0</v>
      </c>
      <c r="F58" s="87">
        <v>0.05</v>
      </c>
      <c r="G58" s="87">
        <v>0.05</v>
      </c>
      <c r="H58" s="87">
        <v>0.01</v>
      </c>
      <c r="I58" s="22">
        <v>5</v>
      </c>
      <c r="J58" s="22">
        <v>10</v>
      </c>
      <c r="K58" s="88">
        <f t="shared" si="2"/>
        <v>0.90000000000000013</v>
      </c>
      <c r="L58" s="88">
        <f t="shared" si="3"/>
        <v>0.90000000000000013</v>
      </c>
      <c r="M58" s="12">
        <f t="shared" si="4"/>
        <v>90.000000000000014</v>
      </c>
      <c r="N58" s="12">
        <f t="shared" si="4"/>
        <v>90.000000000000014</v>
      </c>
      <c r="O58" s="12" t="str">
        <f t="shared" si="1"/>
        <v>(Patient_Type&gt;90&amp;&amp;Patient_Type&lt;=90)*54+</v>
      </c>
    </row>
    <row r="59" spans="4:15" x14ac:dyDescent="0.25">
      <c r="D59" s="12">
        <v>55</v>
      </c>
      <c r="E59" s="87">
        <v>0</v>
      </c>
      <c r="F59" s="87">
        <v>0.05</v>
      </c>
      <c r="G59" s="87">
        <v>0.05</v>
      </c>
      <c r="H59" s="87">
        <v>0.01</v>
      </c>
      <c r="I59" s="22">
        <v>5</v>
      </c>
      <c r="J59" s="22">
        <v>10</v>
      </c>
      <c r="K59" s="88">
        <f t="shared" si="2"/>
        <v>0.90000000000000013</v>
      </c>
      <c r="L59" s="88">
        <f t="shared" si="3"/>
        <v>0.90000000000000013</v>
      </c>
      <c r="M59" s="12">
        <f t="shared" si="4"/>
        <v>90.000000000000014</v>
      </c>
      <c r="N59" s="12">
        <f t="shared" si="4"/>
        <v>90.000000000000014</v>
      </c>
      <c r="O59" s="12" t="str">
        <f t="shared" si="1"/>
        <v>(Patient_Type&gt;90&amp;&amp;Patient_Type&lt;=90)*55+</v>
      </c>
    </row>
    <row r="60" spans="4:15" x14ac:dyDescent="0.25">
      <c r="D60" s="12">
        <v>56</v>
      </c>
      <c r="E60" s="87">
        <v>0</v>
      </c>
      <c r="F60" s="87">
        <v>0.05</v>
      </c>
      <c r="G60" s="87">
        <v>0.05</v>
      </c>
      <c r="H60" s="87">
        <v>0.01</v>
      </c>
      <c r="I60" s="22">
        <v>5</v>
      </c>
      <c r="J60" s="22">
        <v>10</v>
      </c>
      <c r="K60" s="88">
        <f t="shared" si="2"/>
        <v>0.90000000000000013</v>
      </c>
      <c r="L60" s="88">
        <f t="shared" si="3"/>
        <v>0.90000000000000013</v>
      </c>
      <c r="M60" s="12">
        <f t="shared" si="4"/>
        <v>90.000000000000014</v>
      </c>
      <c r="N60" s="12">
        <f t="shared" si="4"/>
        <v>90.000000000000014</v>
      </c>
      <c r="O60" s="12" t="str">
        <f t="shared" si="1"/>
        <v>(Patient_Type&gt;90&amp;&amp;Patient_Type&lt;=90)*56+</v>
      </c>
    </row>
    <row r="61" spans="4:15" x14ac:dyDescent="0.25">
      <c r="D61" s="12">
        <v>57</v>
      </c>
      <c r="E61" s="87">
        <v>0</v>
      </c>
      <c r="F61" s="87">
        <v>0.05</v>
      </c>
      <c r="G61" s="87">
        <v>0.05</v>
      </c>
      <c r="H61" s="87">
        <v>0.01</v>
      </c>
      <c r="I61" s="22">
        <v>5</v>
      </c>
      <c r="J61" s="22">
        <v>10</v>
      </c>
      <c r="K61" s="88">
        <f t="shared" si="2"/>
        <v>0.90000000000000013</v>
      </c>
      <c r="L61" s="88">
        <f t="shared" si="3"/>
        <v>0.90000000000000013</v>
      </c>
      <c r="M61" s="12">
        <f t="shared" si="4"/>
        <v>90.000000000000014</v>
      </c>
      <c r="N61" s="12">
        <f t="shared" si="4"/>
        <v>90.000000000000014</v>
      </c>
      <c r="O61" s="12" t="str">
        <f t="shared" si="1"/>
        <v>(Patient_Type&gt;90&amp;&amp;Patient_Type&lt;=90)*57+</v>
      </c>
    </row>
    <row r="62" spans="4:15" x14ac:dyDescent="0.25">
      <c r="D62" s="12">
        <v>58</v>
      </c>
      <c r="E62" s="87">
        <v>0</v>
      </c>
      <c r="F62" s="87">
        <v>0.05</v>
      </c>
      <c r="G62" s="87">
        <v>0.05</v>
      </c>
      <c r="H62" s="87">
        <v>0.01</v>
      </c>
      <c r="I62" s="22">
        <v>5</v>
      </c>
      <c r="J62" s="22">
        <v>10</v>
      </c>
      <c r="K62" s="88">
        <f t="shared" si="2"/>
        <v>0.90000000000000013</v>
      </c>
      <c r="L62" s="88">
        <f t="shared" si="3"/>
        <v>0.90000000000000013</v>
      </c>
      <c r="M62" s="12">
        <f t="shared" si="4"/>
        <v>90.000000000000014</v>
      </c>
      <c r="N62" s="12">
        <f t="shared" si="4"/>
        <v>90.000000000000014</v>
      </c>
      <c r="O62" s="12" t="str">
        <f t="shared" si="1"/>
        <v>(Patient_Type&gt;90&amp;&amp;Patient_Type&lt;=90)*58+</v>
      </c>
    </row>
    <row r="63" spans="4:15" x14ac:dyDescent="0.25">
      <c r="D63" s="12">
        <v>59</v>
      </c>
      <c r="E63" s="87">
        <v>0</v>
      </c>
      <c r="F63" s="87">
        <v>0.05</v>
      </c>
      <c r="G63" s="87">
        <v>0.05</v>
      </c>
      <c r="H63" s="87">
        <v>0.01</v>
      </c>
      <c r="I63" s="22">
        <v>5</v>
      </c>
      <c r="J63" s="22">
        <v>10</v>
      </c>
      <c r="K63" s="88">
        <f t="shared" si="2"/>
        <v>0.90000000000000013</v>
      </c>
      <c r="L63" s="88">
        <f t="shared" si="3"/>
        <v>0.90000000000000013</v>
      </c>
      <c r="M63" s="12">
        <f t="shared" si="4"/>
        <v>90.000000000000014</v>
      </c>
      <c r="N63" s="12">
        <f t="shared" si="4"/>
        <v>90.000000000000014</v>
      </c>
      <c r="O63" s="12" t="str">
        <f t="shared" si="1"/>
        <v>(Patient_Type&gt;90&amp;&amp;Patient_Type&lt;=90)*59+</v>
      </c>
    </row>
    <row r="64" spans="4:15" x14ac:dyDescent="0.25">
      <c r="D64" s="12">
        <v>60</v>
      </c>
      <c r="E64" s="87">
        <v>0</v>
      </c>
      <c r="F64" s="87">
        <v>0.05</v>
      </c>
      <c r="G64" s="87">
        <v>0.05</v>
      </c>
      <c r="H64" s="87">
        <v>0.01</v>
      </c>
      <c r="I64" s="22">
        <v>5</v>
      </c>
      <c r="J64" s="22">
        <v>10</v>
      </c>
      <c r="K64" s="88">
        <f t="shared" si="2"/>
        <v>0.90000000000000013</v>
      </c>
      <c r="L64" s="88">
        <f t="shared" si="3"/>
        <v>0.90000000000000013</v>
      </c>
      <c r="M64" s="12">
        <f t="shared" si="4"/>
        <v>90.000000000000014</v>
      </c>
      <c r="N64" s="12">
        <f t="shared" si="4"/>
        <v>90.000000000000014</v>
      </c>
      <c r="O64" s="12" t="str">
        <f t="shared" si="1"/>
        <v>(Patient_Type&gt;90&amp;&amp;Patient_Type&lt;=90)*60+</v>
      </c>
    </row>
    <row r="65" spans="4:15" x14ac:dyDescent="0.25">
      <c r="D65" s="12">
        <v>61</v>
      </c>
      <c r="E65" s="87">
        <v>0</v>
      </c>
      <c r="F65" s="87">
        <v>0.05</v>
      </c>
      <c r="G65" s="87">
        <v>0.05</v>
      </c>
      <c r="H65" s="87">
        <v>0.01</v>
      </c>
      <c r="I65" s="22">
        <v>5</v>
      </c>
      <c r="J65" s="22">
        <v>10</v>
      </c>
      <c r="K65" s="88">
        <f t="shared" si="2"/>
        <v>0.90000000000000013</v>
      </c>
      <c r="L65" s="88">
        <f t="shared" si="3"/>
        <v>0.90000000000000013</v>
      </c>
      <c r="M65" s="12">
        <f t="shared" si="4"/>
        <v>90.000000000000014</v>
      </c>
      <c r="N65" s="12">
        <f t="shared" si="4"/>
        <v>90.000000000000014</v>
      </c>
      <c r="O65" s="12" t="str">
        <f t="shared" si="1"/>
        <v>(Patient_Type&gt;90&amp;&amp;Patient_Type&lt;=90)*61+</v>
      </c>
    </row>
    <row r="66" spans="4:15" x14ac:dyDescent="0.25">
      <c r="D66" s="12">
        <v>62</v>
      </c>
      <c r="E66" s="87">
        <v>0</v>
      </c>
      <c r="F66" s="87">
        <v>0.05</v>
      </c>
      <c r="G66" s="87">
        <v>0.05</v>
      </c>
      <c r="H66" s="87">
        <v>0.01</v>
      </c>
      <c r="I66" s="22">
        <v>5</v>
      </c>
      <c r="J66" s="22">
        <v>10</v>
      </c>
      <c r="K66" s="88">
        <f t="shared" si="2"/>
        <v>0.90000000000000013</v>
      </c>
      <c r="L66" s="88">
        <f t="shared" si="3"/>
        <v>0.90000000000000013</v>
      </c>
      <c r="M66" s="12">
        <f t="shared" si="4"/>
        <v>90.000000000000014</v>
      </c>
      <c r="N66" s="12">
        <f t="shared" si="4"/>
        <v>90.000000000000014</v>
      </c>
      <c r="O66" s="12" t="str">
        <f t="shared" si="1"/>
        <v>(Patient_Type&gt;90&amp;&amp;Patient_Type&lt;=90)*62+</v>
      </c>
    </row>
    <row r="67" spans="4:15" x14ac:dyDescent="0.25">
      <c r="D67" s="12">
        <v>63</v>
      </c>
      <c r="E67" s="87">
        <v>0</v>
      </c>
      <c r="F67" s="87">
        <v>0.05</v>
      </c>
      <c r="G67" s="87">
        <v>0.05</v>
      </c>
      <c r="H67" s="87">
        <v>0.01</v>
      </c>
      <c r="I67" s="22">
        <v>5</v>
      </c>
      <c r="J67" s="22">
        <v>10</v>
      </c>
      <c r="K67" s="88">
        <f t="shared" si="2"/>
        <v>0.90000000000000013</v>
      </c>
      <c r="L67" s="88">
        <f t="shared" si="3"/>
        <v>0.90000000000000013</v>
      </c>
      <c r="M67" s="12">
        <f t="shared" si="4"/>
        <v>90.000000000000014</v>
      </c>
      <c r="N67" s="12">
        <f t="shared" si="4"/>
        <v>90.000000000000014</v>
      </c>
      <c r="O67" s="12" t="str">
        <f t="shared" si="1"/>
        <v>(Patient_Type&gt;90&amp;&amp;Patient_Type&lt;=90)*63+</v>
      </c>
    </row>
    <row r="68" spans="4:15" x14ac:dyDescent="0.25">
      <c r="D68" s="12">
        <v>64</v>
      </c>
      <c r="E68" s="87">
        <v>0</v>
      </c>
      <c r="F68" s="87">
        <v>0.05</v>
      </c>
      <c r="G68" s="87">
        <v>0.05</v>
      </c>
      <c r="H68" s="87">
        <v>0.01</v>
      </c>
      <c r="I68" s="22">
        <v>5</v>
      </c>
      <c r="J68" s="22">
        <v>10</v>
      </c>
      <c r="K68" s="88">
        <f t="shared" si="2"/>
        <v>0.90000000000000013</v>
      </c>
      <c r="L68" s="88">
        <f t="shared" si="3"/>
        <v>0.90000000000000013</v>
      </c>
      <c r="M68" s="12">
        <f t="shared" si="4"/>
        <v>90.000000000000014</v>
      </c>
      <c r="N68" s="12">
        <f t="shared" si="4"/>
        <v>90.000000000000014</v>
      </c>
      <c r="O68" s="12" t="str">
        <f t="shared" si="1"/>
        <v>(Patient_Type&gt;90&amp;&amp;Patient_Type&lt;=90)*64+</v>
      </c>
    </row>
    <row r="69" spans="4:15" x14ac:dyDescent="0.25">
      <c r="D69" s="12">
        <v>65</v>
      </c>
      <c r="E69" s="87">
        <v>0</v>
      </c>
      <c r="F69" s="87">
        <v>0.05</v>
      </c>
      <c r="G69" s="87">
        <v>0.05</v>
      </c>
      <c r="H69" s="87">
        <v>0.01</v>
      </c>
      <c r="I69" s="22">
        <v>5</v>
      </c>
      <c r="J69" s="22">
        <v>10</v>
      </c>
      <c r="K69" s="88">
        <f t="shared" si="2"/>
        <v>0.90000000000000013</v>
      </c>
      <c r="L69" s="88">
        <f t="shared" si="3"/>
        <v>0.90000000000000013</v>
      </c>
      <c r="M69" s="12">
        <f t="shared" si="4"/>
        <v>90.000000000000014</v>
      </c>
      <c r="N69" s="12">
        <f t="shared" si="4"/>
        <v>90.000000000000014</v>
      </c>
      <c r="O69" s="12" t="str">
        <f t="shared" si="1"/>
        <v>(Patient_Type&gt;90&amp;&amp;Patient_Type&lt;=90)*65+</v>
      </c>
    </row>
    <row r="70" spans="4:15" x14ac:dyDescent="0.25">
      <c r="D70" s="12">
        <v>66</v>
      </c>
      <c r="E70" s="87">
        <v>0</v>
      </c>
      <c r="F70" s="87">
        <v>0.05</v>
      </c>
      <c r="G70" s="87">
        <v>0.05</v>
      </c>
      <c r="H70" s="87">
        <v>0.01</v>
      </c>
      <c r="I70" s="22">
        <v>5</v>
      </c>
      <c r="J70" s="22">
        <v>10</v>
      </c>
      <c r="K70" s="88">
        <f t="shared" si="2"/>
        <v>0.90000000000000013</v>
      </c>
      <c r="L70" s="88">
        <f t="shared" si="3"/>
        <v>0.90000000000000013</v>
      </c>
      <c r="M70" s="12">
        <f t="shared" si="4"/>
        <v>90.000000000000014</v>
      </c>
      <c r="N70" s="12">
        <f t="shared" si="4"/>
        <v>90.000000000000014</v>
      </c>
      <c r="O70" s="12" t="str">
        <f t="shared" ref="O70:O133" si="5">"(Patient_Type&gt;"&amp;M70&amp;"&amp;&amp;Patient_Type&lt;="&amp;N70&amp;")*"&amp;D70&amp;"+"</f>
        <v>(Patient_Type&gt;90&amp;&amp;Patient_Type&lt;=90)*66+</v>
      </c>
    </row>
    <row r="71" spans="4:15" x14ac:dyDescent="0.25">
      <c r="D71" s="12">
        <v>67</v>
      </c>
      <c r="E71" s="87">
        <v>0</v>
      </c>
      <c r="F71" s="87">
        <v>0.05</v>
      </c>
      <c r="G71" s="87">
        <v>0.05</v>
      </c>
      <c r="H71" s="87">
        <v>0.01</v>
      </c>
      <c r="I71" s="22">
        <v>5</v>
      </c>
      <c r="J71" s="22">
        <v>10</v>
      </c>
      <c r="K71" s="88">
        <f t="shared" ref="K71:K134" si="6">L70</f>
        <v>0.90000000000000013</v>
      </c>
      <c r="L71" s="88">
        <f t="shared" ref="L71:L134" si="7">K71+E71</f>
        <v>0.90000000000000013</v>
      </c>
      <c r="M71" s="12">
        <f t="shared" si="4"/>
        <v>90.000000000000014</v>
      </c>
      <c r="N71" s="12">
        <f t="shared" si="4"/>
        <v>90.000000000000014</v>
      </c>
      <c r="O71" s="12" t="str">
        <f t="shared" si="5"/>
        <v>(Patient_Type&gt;90&amp;&amp;Patient_Type&lt;=90)*67+</v>
      </c>
    </row>
    <row r="72" spans="4:15" x14ac:dyDescent="0.25">
      <c r="D72" s="12">
        <v>68</v>
      </c>
      <c r="E72" s="87">
        <v>0</v>
      </c>
      <c r="F72" s="87">
        <v>0.05</v>
      </c>
      <c r="G72" s="87">
        <v>0.05</v>
      </c>
      <c r="H72" s="87">
        <v>0.01</v>
      </c>
      <c r="I72" s="22">
        <v>5</v>
      </c>
      <c r="J72" s="22">
        <v>10</v>
      </c>
      <c r="K72" s="88">
        <f t="shared" si="6"/>
        <v>0.90000000000000013</v>
      </c>
      <c r="L72" s="88">
        <f t="shared" si="7"/>
        <v>0.90000000000000013</v>
      </c>
      <c r="M72" s="12">
        <f t="shared" si="4"/>
        <v>90.000000000000014</v>
      </c>
      <c r="N72" s="12">
        <f t="shared" si="4"/>
        <v>90.000000000000014</v>
      </c>
      <c r="O72" s="12" t="str">
        <f t="shared" si="5"/>
        <v>(Patient_Type&gt;90&amp;&amp;Patient_Type&lt;=90)*68+</v>
      </c>
    </row>
    <row r="73" spans="4:15" x14ac:dyDescent="0.25">
      <c r="D73" s="12">
        <v>69</v>
      </c>
      <c r="E73" s="87">
        <v>0</v>
      </c>
      <c r="F73" s="87">
        <v>0.05</v>
      </c>
      <c r="G73" s="87">
        <v>0.05</v>
      </c>
      <c r="H73" s="87">
        <v>0.01</v>
      </c>
      <c r="I73" s="22">
        <v>5</v>
      </c>
      <c r="J73" s="22">
        <v>10</v>
      </c>
      <c r="K73" s="88">
        <f t="shared" si="6"/>
        <v>0.90000000000000013</v>
      </c>
      <c r="L73" s="88">
        <f t="shared" si="7"/>
        <v>0.90000000000000013</v>
      </c>
      <c r="M73" s="12">
        <f t="shared" si="4"/>
        <v>90.000000000000014</v>
      </c>
      <c r="N73" s="12">
        <f t="shared" si="4"/>
        <v>90.000000000000014</v>
      </c>
      <c r="O73" s="12" t="str">
        <f t="shared" si="5"/>
        <v>(Patient_Type&gt;90&amp;&amp;Patient_Type&lt;=90)*69+</v>
      </c>
    </row>
    <row r="74" spans="4:15" x14ac:dyDescent="0.25">
      <c r="D74" s="12">
        <v>70</v>
      </c>
      <c r="E74" s="87">
        <v>0</v>
      </c>
      <c r="F74" s="87">
        <v>0.05</v>
      </c>
      <c r="G74" s="87">
        <v>0.05</v>
      </c>
      <c r="H74" s="87">
        <v>0.01</v>
      </c>
      <c r="I74" s="22">
        <v>5</v>
      </c>
      <c r="J74" s="22">
        <v>10</v>
      </c>
      <c r="K74" s="88">
        <f t="shared" si="6"/>
        <v>0.90000000000000013</v>
      </c>
      <c r="L74" s="88">
        <f t="shared" si="7"/>
        <v>0.90000000000000013</v>
      </c>
      <c r="M74" s="12">
        <f t="shared" si="4"/>
        <v>90.000000000000014</v>
      </c>
      <c r="N74" s="12">
        <f t="shared" si="4"/>
        <v>90.000000000000014</v>
      </c>
      <c r="O74" s="12" t="str">
        <f t="shared" si="5"/>
        <v>(Patient_Type&gt;90&amp;&amp;Patient_Type&lt;=90)*70+</v>
      </c>
    </row>
    <row r="75" spans="4:15" x14ac:dyDescent="0.25">
      <c r="D75" s="12">
        <v>71</v>
      </c>
      <c r="E75" s="87">
        <v>0</v>
      </c>
      <c r="F75" s="87">
        <v>0.05</v>
      </c>
      <c r="G75" s="87">
        <v>0.05</v>
      </c>
      <c r="H75" s="87">
        <v>0.01</v>
      </c>
      <c r="I75" s="22">
        <v>5</v>
      </c>
      <c r="J75" s="22">
        <v>10</v>
      </c>
      <c r="K75" s="88">
        <f t="shared" si="6"/>
        <v>0.90000000000000013</v>
      </c>
      <c r="L75" s="88">
        <f t="shared" si="7"/>
        <v>0.90000000000000013</v>
      </c>
      <c r="M75" s="12">
        <f t="shared" si="4"/>
        <v>90.000000000000014</v>
      </c>
      <c r="N75" s="12">
        <f t="shared" si="4"/>
        <v>90.000000000000014</v>
      </c>
      <c r="O75" s="12" t="str">
        <f t="shared" si="5"/>
        <v>(Patient_Type&gt;90&amp;&amp;Patient_Type&lt;=90)*71+</v>
      </c>
    </row>
    <row r="76" spans="4:15" x14ac:dyDescent="0.25">
      <c r="D76" s="12">
        <v>72</v>
      </c>
      <c r="E76" s="87">
        <v>0</v>
      </c>
      <c r="F76" s="87">
        <v>0.05</v>
      </c>
      <c r="G76" s="87">
        <v>0.05</v>
      </c>
      <c r="H76" s="87">
        <v>0.01</v>
      </c>
      <c r="I76" s="22">
        <v>5</v>
      </c>
      <c r="J76" s="22">
        <v>10</v>
      </c>
      <c r="K76" s="88">
        <f t="shared" si="6"/>
        <v>0.90000000000000013</v>
      </c>
      <c r="L76" s="88">
        <f t="shared" si="7"/>
        <v>0.90000000000000013</v>
      </c>
      <c r="M76" s="12">
        <f t="shared" si="4"/>
        <v>90.000000000000014</v>
      </c>
      <c r="N76" s="12">
        <f t="shared" si="4"/>
        <v>90.000000000000014</v>
      </c>
      <c r="O76" s="12" t="str">
        <f t="shared" si="5"/>
        <v>(Patient_Type&gt;90&amp;&amp;Patient_Type&lt;=90)*72+</v>
      </c>
    </row>
    <row r="77" spans="4:15" x14ac:dyDescent="0.25">
      <c r="D77" s="12">
        <v>73</v>
      </c>
      <c r="E77" s="87">
        <v>0</v>
      </c>
      <c r="F77" s="87">
        <v>0.05</v>
      </c>
      <c r="G77" s="87">
        <v>0.05</v>
      </c>
      <c r="H77" s="87">
        <v>0.01</v>
      </c>
      <c r="I77" s="22">
        <v>5</v>
      </c>
      <c r="J77" s="22">
        <v>10</v>
      </c>
      <c r="K77" s="88">
        <f t="shared" si="6"/>
        <v>0.90000000000000013</v>
      </c>
      <c r="L77" s="88">
        <f t="shared" si="7"/>
        <v>0.90000000000000013</v>
      </c>
      <c r="M77" s="12">
        <f t="shared" si="4"/>
        <v>90.000000000000014</v>
      </c>
      <c r="N77" s="12">
        <f t="shared" si="4"/>
        <v>90.000000000000014</v>
      </c>
      <c r="O77" s="12" t="str">
        <f t="shared" si="5"/>
        <v>(Patient_Type&gt;90&amp;&amp;Patient_Type&lt;=90)*73+</v>
      </c>
    </row>
    <row r="78" spans="4:15" x14ac:dyDescent="0.25">
      <c r="D78" s="12">
        <v>74</v>
      </c>
      <c r="E78" s="87">
        <v>0</v>
      </c>
      <c r="F78" s="87">
        <v>0.05</v>
      </c>
      <c r="G78" s="87">
        <v>0.05</v>
      </c>
      <c r="H78" s="87">
        <v>0.01</v>
      </c>
      <c r="I78" s="22">
        <v>5</v>
      </c>
      <c r="J78" s="22">
        <v>10</v>
      </c>
      <c r="K78" s="88">
        <f t="shared" si="6"/>
        <v>0.90000000000000013</v>
      </c>
      <c r="L78" s="88">
        <f t="shared" si="7"/>
        <v>0.90000000000000013</v>
      </c>
      <c r="M78" s="12">
        <f t="shared" si="4"/>
        <v>90.000000000000014</v>
      </c>
      <c r="N78" s="12">
        <f t="shared" si="4"/>
        <v>90.000000000000014</v>
      </c>
      <c r="O78" s="12" t="str">
        <f t="shared" si="5"/>
        <v>(Patient_Type&gt;90&amp;&amp;Patient_Type&lt;=90)*74+</v>
      </c>
    </row>
    <row r="79" spans="4:15" x14ac:dyDescent="0.25">
      <c r="D79" s="12">
        <v>75</v>
      </c>
      <c r="E79" s="87">
        <v>0</v>
      </c>
      <c r="F79" s="87">
        <v>0.05</v>
      </c>
      <c r="G79" s="87">
        <v>0.05</v>
      </c>
      <c r="H79" s="87">
        <v>0.01</v>
      </c>
      <c r="I79" s="22">
        <v>5</v>
      </c>
      <c r="J79" s="22">
        <v>10</v>
      </c>
      <c r="K79" s="88">
        <f t="shared" si="6"/>
        <v>0.90000000000000013</v>
      </c>
      <c r="L79" s="88">
        <f t="shared" si="7"/>
        <v>0.90000000000000013</v>
      </c>
      <c r="M79" s="12">
        <f t="shared" si="4"/>
        <v>90.000000000000014</v>
      </c>
      <c r="N79" s="12">
        <f t="shared" si="4"/>
        <v>90.000000000000014</v>
      </c>
      <c r="O79" s="12" t="str">
        <f t="shared" si="5"/>
        <v>(Patient_Type&gt;90&amp;&amp;Patient_Type&lt;=90)*75+</v>
      </c>
    </row>
    <row r="80" spans="4:15" x14ac:dyDescent="0.25">
      <c r="D80" s="12">
        <v>76</v>
      </c>
      <c r="E80" s="87">
        <v>0</v>
      </c>
      <c r="F80" s="87">
        <v>0.05</v>
      </c>
      <c r="G80" s="87">
        <v>0.05</v>
      </c>
      <c r="H80" s="87">
        <v>0.01</v>
      </c>
      <c r="I80" s="22">
        <v>5</v>
      </c>
      <c r="J80" s="22">
        <v>10</v>
      </c>
      <c r="K80" s="88">
        <f t="shared" si="6"/>
        <v>0.90000000000000013</v>
      </c>
      <c r="L80" s="88">
        <f t="shared" si="7"/>
        <v>0.90000000000000013</v>
      </c>
      <c r="M80" s="12">
        <f t="shared" si="4"/>
        <v>90.000000000000014</v>
      </c>
      <c r="N80" s="12">
        <f t="shared" si="4"/>
        <v>90.000000000000014</v>
      </c>
      <c r="O80" s="12" t="str">
        <f t="shared" si="5"/>
        <v>(Patient_Type&gt;90&amp;&amp;Patient_Type&lt;=90)*76+</v>
      </c>
    </row>
    <row r="81" spans="4:15" x14ac:dyDescent="0.25">
      <c r="D81" s="12">
        <v>77</v>
      </c>
      <c r="E81" s="87">
        <v>0</v>
      </c>
      <c r="F81" s="87">
        <v>0.05</v>
      </c>
      <c r="G81" s="87">
        <v>0.05</v>
      </c>
      <c r="H81" s="87">
        <v>0.01</v>
      </c>
      <c r="I81" s="22">
        <v>5</v>
      </c>
      <c r="J81" s="22">
        <v>10</v>
      </c>
      <c r="K81" s="88">
        <f t="shared" si="6"/>
        <v>0.90000000000000013</v>
      </c>
      <c r="L81" s="88">
        <f t="shared" si="7"/>
        <v>0.90000000000000013</v>
      </c>
      <c r="M81" s="12">
        <f t="shared" si="4"/>
        <v>90.000000000000014</v>
      </c>
      <c r="N81" s="12">
        <f t="shared" si="4"/>
        <v>90.000000000000014</v>
      </c>
      <c r="O81" s="12" t="str">
        <f t="shared" si="5"/>
        <v>(Patient_Type&gt;90&amp;&amp;Patient_Type&lt;=90)*77+</v>
      </c>
    </row>
    <row r="82" spans="4:15" x14ac:dyDescent="0.25">
      <c r="D82" s="12">
        <v>78</v>
      </c>
      <c r="E82" s="87">
        <v>0</v>
      </c>
      <c r="F82" s="87">
        <v>0.05</v>
      </c>
      <c r="G82" s="87">
        <v>0.05</v>
      </c>
      <c r="H82" s="87">
        <v>0.01</v>
      </c>
      <c r="I82" s="22">
        <v>5</v>
      </c>
      <c r="J82" s="22">
        <v>10</v>
      </c>
      <c r="K82" s="88">
        <f t="shared" si="6"/>
        <v>0.90000000000000013</v>
      </c>
      <c r="L82" s="88">
        <f t="shared" si="7"/>
        <v>0.90000000000000013</v>
      </c>
      <c r="M82" s="12">
        <f t="shared" si="4"/>
        <v>90.000000000000014</v>
      </c>
      <c r="N82" s="12">
        <f t="shared" si="4"/>
        <v>90.000000000000014</v>
      </c>
      <c r="O82" s="12" t="str">
        <f t="shared" si="5"/>
        <v>(Patient_Type&gt;90&amp;&amp;Patient_Type&lt;=90)*78+</v>
      </c>
    </row>
    <row r="83" spans="4:15" x14ac:dyDescent="0.25">
      <c r="D83" s="12">
        <v>79</v>
      </c>
      <c r="E83" s="87">
        <v>0</v>
      </c>
      <c r="F83" s="87">
        <v>0.05</v>
      </c>
      <c r="G83" s="87">
        <v>0.05</v>
      </c>
      <c r="H83" s="87">
        <v>0.01</v>
      </c>
      <c r="I83" s="22">
        <v>5</v>
      </c>
      <c r="J83" s="22">
        <v>10</v>
      </c>
      <c r="K83" s="88">
        <f t="shared" si="6"/>
        <v>0.90000000000000013</v>
      </c>
      <c r="L83" s="88">
        <f t="shared" si="7"/>
        <v>0.90000000000000013</v>
      </c>
      <c r="M83" s="12">
        <f t="shared" si="4"/>
        <v>90.000000000000014</v>
      </c>
      <c r="N83" s="12">
        <f t="shared" si="4"/>
        <v>90.000000000000014</v>
      </c>
      <c r="O83" s="12" t="str">
        <f t="shared" si="5"/>
        <v>(Patient_Type&gt;90&amp;&amp;Patient_Type&lt;=90)*79+</v>
      </c>
    </row>
    <row r="84" spans="4:15" x14ac:dyDescent="0.25">
      <c r="D84" s="12">
        <v>80</v>
      </c>
      <c r="E84" s="87">
        <v>0</v>
      </c>
      <c r="F84" s="87">
        <v>0.05</v>
      </c>
      <c r="G84" s="87">
        <v>0.05</v>
      </c>
      <c r="H84" s="87">
        <v>0.01</v>
      </c>
      <c r="I84" s="22">
        <v>5</v>
      </c>
      <c r="J84" s="22">
        <v>10</v>
      </c>
      <c r="K84" s="88">
        <f t="shared" si="6"/>
        <v>0.90000000000000013</v>
      </c>
      <c r="L84" s="88">
        <f t="shared" si="7"/>
        <v>0.90000000000000013</v>
      </c>
      <c r="M84" s="12">
        <f t="shared" si="4"/>
        <v>90.000000000000014</v>
      </c>
      <c r="N84" s="12">
        <f t="shared" si="4"/>
        <v>90.000000000000014</v>
      </c>
      <c r="O84" s="12" t="str">
        <f t="shared" si="5"/>
        <v>(Patient_Type&gt;90&amp;&amp;Patient_Type&lt;=90)*80+</v>
      </c>
    </row>
    <row r="85" spans="4:15" x14ac:dyDescent="0.25">
      <c r="D85" s="12">
        <v>81</v>
      </c>
      <c r="E85" s="87">
        <v>0</v>
      </c>
      <c r="F85" s="87">
        <v>0.05</v>
      </c>
      <c r="G85" s="87">
        <v>0.05</v>
      </c>
      <c r="H85" s="87">
        <v>0.01</v>
      </c>
      <c r="I85" s="22">
        <v>5</v>
      </c>
      <c r="J85" s="22">
        <v>10</v>
      </c>
      <c r="K85" s="88">
        <f t="shared" si="6"/>
        <v>0.90000000000000013</v>
      </c>
      <c r="L85" s="88">
        <f t="shared" si="7"/>
        <v>0.90000000000000013</v>
      </c>
      <c r="M85" s="12">
        <f t="shared" si="4"/>
        <v>90.000000000000014</v>
      </c>
      <c r="N85" s="12">
        <f t="shared" si="4"/>
        <v>90.000000000000014</v>
      </c>
      <c r="O85" s="12" t="str">
        <f t="shared" si="5"/>
        <v>(Patient_Type&gt;90&amp;&amp;Patient_Type&lt;=90)*81+</v>
      </c>
    </row>
    <row r="86" spans="4:15" x14ac:dyDescent="0.25">
      <c r="D86" s="12">
        <v>82</v>
      </c>
      <c r="E86" s="87">
        <v>0</v>
      </c>
      <c r="F86" s="87">
        <v>0.05</v>
      </c>
      <c r="G86" s="87">
        <v>0.05</v>
      </c>
      <c r="H86" s="87">
        <v>0.01</v>
      </c>
      <c r="I86" s="22">
        <v>5</v>
      </c>
      <c r="J86" s="22">
        <v>10</v>
      </c>
      <c r="K86" s="88">
        <f t="shared" si="6"/>
        <v>0.90000000000000013</v>
      </c>
      <c r="L86" s="88">
        <f t="shared" si="7"/>
        <v>0.90000000000000013</v>
      </c>
      <c r="M86" s="12">
        <f t="shared" si="4"/>
        <v>90.000000000000014</v>
      </c>
      <c r="N86" s="12">
        <f t="shared" si="4"/>
        <v>90.000000000000014</v>
      </c>
      <c r="O86" s="12" t="str">
        <f t="shared" si="5"/>
        <v>(Patient_Type&gt;90&amp;&amp;Patient_Type&lt;=90)*82+</v>
      </c>
    </row>
    <row r="87" spans="4:15" x14ac:dyDescent="0.25">
      <c r="D87" s="12">
        <v>83</v>
      </c>
      <c r="E87" s="87">
        <v>0</v>
      </c>
      <c r="F87" s="87">
        <v>0.05</v>
      </c>
      <c r="G87" s="87">
        <v>0.05</v>
      </c>
      <c r="H87" s="87">
        <v>0.01</v>
      </c>
      <c r="I87" s="22">
        <v>5</v>
      </c>
      <c r="J87" s="22">
        <v>10</v>
      </c>
      <c r="K87" s="88">
        <f t="shared" si="6"/>
        <v>0.90000000000000013</v>
      </c>
      <c r="L87" s="88">
        <f t="shared" si="7"/>
        <v>0.90000000000000013</v>
      </c>
      <c r="M87" s="12">
        <f t="shared" si="4"/>
        <v>90.000000000000014</v>
      </c>
      <c r="N87" s="12">
        <f t="shared" si="4"/>
        <v>90.000000000000014</v>
      </c>
      <c r="O87" s="12" t="str">
        <f t="shared" si="5"/>
        <v>(Patient_Type&gt;90&amp;&amp;Patient_Type&lt;=90)*83+</v>
      </c>
    </row>
    <row r="88" spans="4:15" x14ac:dyDescent="0.25">
      <c r="D88" s="12">
        <v>84</v>
      </c>
      <c r="E88" s="87">
        <v>0</v>
      </c>
      <c r="F88" s="87">
        <v>0.05</v>
      </c>
      <c r="G88" s="87">
        <v>0.05</v>
      </c>
      <c r="H88" s="87">
        <v>0.01</v>
      </c>
      <c r="I88" s="22">
        <v>5</v>
      </c>
      <c r="J88" s="22">
        <v>10</v>
      </c>
      <c r="K88" s="88">
        <f t="shared" si="6"/>
        <v>0.90000000000000013</v>
      </c>
      <c r="L88" s="88">
        <f t="shared" si="7"/>
        <v>0.90000000000000013</v>
      </c>
      <c r="M88" s="12">
        <f t="shared" si="4"/>
        <v>90.000000000000014</v>
      </c>
      <c r="N88" s="12">
        <f t="shared" si="4"/>
        <v>90.000000000000014</v>
      </c>
      <c r="O88" s="12" t="str">
        <f t="shared" si="5"/>
        <v>(Patient_Type&gt;90&amp;&amp;Patient_Type&lt;=90)*84+</v>
      </c>
    </row>
    <row r="89" spans="4:15" x14ac:dyDescent="0.25">
      <c r="D89" s="12">
        <v>85</v>
      </c>
      <c r="E89" s="87">
        <v>0</v>
      </c>
      <c r="F89" s="87">
        <v>0.05</v>
      </c>
      <c r="G89" s="87">
        <v>0.05</v>
      </c>
      <c r="H89" s="87">
        <v>0.01</v>
      </c>
      <c r="I89" s="22">
        <v>5</v>
      </c>
      <c r="J89" s="22">
        <v>10</v>
      </c>
      <c r="K89" s="88">
        <f t="shared" si="6"/>
        <v>0.90000000000000013</v>
      </c>
      <c r="L89" s="88">
        <f t="shared" si="7"/>
        <v>0.90000000000000013</v>
      </c>
      <c r="M89" s="12">
        <f t="shared" si="4"/>
        <v>90.000000000000014</v>
      </c>
      <c r="N89" s="12">
        <f t="shared" si="4"/>
        <v>90.000000000000014</v>
      </c>
      <c r="O89" s="12" t="str">
        <f t="shared" si="5"/>
        <v>(Patient_Type&gt;90&amp;&amp;Patient_Type&lt;=90)*85+</v>
      </c>
    </row>
    <row r="90" spans="4:15" x14ac:dyDescent="0.25">
      <c r="D90" s="12">
        <v>86</v>
      </c>
      <c r="E90" s="87">
        <v>0</v>
      </c>
      <c r="F90" s="87">
        <v>0.05</v>
      </c>
      <c r="G90" s="87">
        <v>0.05</v>
      </c>
      <c r="H90" s="87">
        <v>0.01</v>
      </c>
      <c r="I90" s="22">
        <v>5</v>
      </c>
      <c r="J90" s="22">
        <v>10</v>
      </c>
      <c r="K90" s="88">
        <f t="shared" si="6"/>
        <v>0.90000000000000013</v>
      </c>
      <c r="L90" s="88">
        <f t="shared" si="7"/>
        <v>0.90000000000000013</v>
      </c>
      <c r="M90" s="12">
        <f t="shared" si="4"/>
        <v>90.000000000000014</v>
      </c>
      <c r="N90" s="12">
        <f t="shared" si="4"/>
        <v>90.000000000000014</v>
      </c>
      <c r="O90" s="12" t="str">
        <f t="shared" si="5"/>
        <v>(Patient_Type&gt;90&amp;&amp;Patient_Type&lt;=90)*86+</v>
      </c>
    </row>
    <row r="91" spans="4:15" x14ac:dyDescent="0.25">
      <c r="D91" s="12">
        <v>87</v>
      </c>
      <c r="E91" s="87">
        <v>0</v>
      </c>
      <c r="F91" s="87">
        <v>0.05</v>
      </c>
      <c r="G91" s="87">
        <v>0.05</v>
      </c>
      <c r="H91" s="87">
        <v>0.01</v>
      </c>
      <c r="I91" s="22">
        <v>5</v>
      </c>
      <c r="J91" s="22">
        <v>10</v>
      </c>
      <c r="K91" s="88">
        <f t="shared" si="6"/>
        <v>0.90000000000000013</v>
      </c>
      <c r="L91" s="88">
        <f t="shared" si="7"/>
        <v>0.90000000000000013</v>
      </c>
      <c r="M91" s="12">
        <f t="shared" si="4"/>
        <v>90.000000000000014</v>
      </c>
      <c r="N91" s="12">
        <f t="shared" si="4"/>
        <v>90.000000000000014</v>
      </c>
      <c r="O91" s="12" t="str">
        <f t="shared" si="5"/>
        <v>(Patient_Type&gt;90&amp;&amp;Patient_Type&lt;=90)*87+</v>
      </c>
    </row>
    <row r="92" spans="4:15" x14ac:dyDescent="0.25">
      <c r="D92" s="12">
        <v>88</v>
      </c>
      <c r="E92" s="87">
        <v>0</v>
      </c>
      <c r="F92" s="87">
        <v>0.05</v>
      </c>
      <c r="G92" s="87">
        <v>0.05</v>
      </c>
      <c r="H92" s="87">
        <v>0.01</v>
      </c>
      <c r="I92" s="22">
        <v>5</v>
      </c>
      <c r="J92" s="22">
        <v>10</v>
      </c>
      <c r="K92" s="88">
        <f t="shared" si="6"/>
        <v>0.90000000000000013</v>
      </c>
      <c r="L92" s="88">
        <f t="shared" si="7"/>
        <v>0.90000000000000013</v>
      </c>
      <c r="M92" s="12">
        <f t="shared" si="4"/>
        <v>90.000000000000014</v>
      </c>
      <c r="N92" s="12">
        <f t="shared" si="4"/>
        <v>90.000000000000014</v>
      </c>
      <c r="O92" s="12" t="str">
        <f t="shared" si="5"/>
        <v>(Patient_Type&gt;90&amp;&amp;Patient_Type&lt;=90)*88+</v>
      </c>
    </row>
    <row r="93" spans="4:15" x14ac:dyDescent="0.25">
      <c r="D93" s="12">
        <v>89</v>
      </c>
      <c r="E93" s="87">
        <v>0</v>
      </c>
      <c r="F93" s="87">
        <v>0.05</v>
      </c>
      <c r="G93" s="87">
        <v>0.05</v>
      </c>
      <c r="H93" s="87">
        <v>0.01</v>
      </c>
      <c r="I93" s="22">
        <v>5</v>
      </c>
      <c r="J93" s="22">
        <v>10</v>
      </c>
      <c r="K93" s="88">
        <f t="shared" si="6"/>
        <v>0.90000000000000013</v>
      </c>
      <c r="L93" s="88">
        <f t="shared" si="7"/>
        <v>0.90000000000000013</v>
      </c>
      <c r="M93" s="12">
        <f t="shared" si="4"/>
        <v>90.000000000000014</v>
      </c>
      <c r="N93" s="12">
        <f t="shared" si="4"/>
        <v>90.000000000000014</v>
      </c>
      <c r="O93" s="12" t="str">
        <f t="shared" si="5"/>
        <v>(Patient_Type&gt;90&amp;&amp;Patient_Type&lt;=90)*89+</v>
      </c>
    </row>
    <row r="94" spans="4:15" x14ac:dyDescent="0.25">
      <c r="D94" s="12">
        <v>90</v>
      </c>
      <c r="E94" s="87">
        <v>0</v>
      </c>
      <c r="F94" s="87">
        <v>0.05</v>
      </c>
      <c r="G94" s="87">
        <v>0.05</v>
      </c>
      <c r="H94" s="87">
        <v>0.01</v>
      </c>
      <c r="I94" s="22">
        <v>5</v>
      </c>
      <c r="J94" s="22">
        <v>10</v>
      </c>
      <c r="K94" s="88">
        <f t="shared" si="6"/>
        <v>0.90000000000000013</v>
      </c>
      <c r="L94" s="88">
        <f t="shared" si="7"/>
        <v>0.90000000000000013</v>
      </c>
      <c r="M94" s="12">
        <f t="shared" si="4"/>
        <v>90.000000000000014</v>
      </c>
      <c r="N94" s="12">
        <f t="shared" si="4"/>
        <v>90.000000000000014</v>
      </c>
      <c r="O94" s="12" t="str">
        <f t="shared" si="5"/>
        <v>(Patient_Type&gt;90&amp;&amp;Patient_Type&lt;=90)*90+</v>
      </c>
    </row>
    <row r="95" spans="4:15" x14ac:dyDescent="0.25">
      <c r="D95" s="12">
        <v>91</v>
      </c>
      <c r="E95" s="87">
        <v>0</v>
      </c>
      <c r="F95" s="87">
        <v>0.05</v>
      </c>
      <c r="G95" s="87">
        <v>0.05</v>
      </c>
      <c r="H95" s="87">
        <v>0.01</v>
      </c>
      <c r="I95" s="22">
        <v>5</v>
      </c>
      <c r="J95" s="22">
        <v>10</v>
      </c>
      <c r="K95" s="88">
        <f t="shared" si="6"/>
        <v>0.90000000000000013</v>
      </c>
      <c r="L95" s="88">
        <f t="shared" si="7"/>
        <v>0.90000000000000013</v>
      </c>
      <c r="M95" s="12">
        <f t="shared" si="4"/>
        <v>90.000000000000014</v>
      </c>
      <c r="N95" s="12">
        <f t="shared" si="4"/>
        <v>90.000000000000014</v>
      </c>
      <c r="O95" s="12" t="str">
        <f t="shared" si="5"/>
        <v>(Patient_Type&gt;90&amp;&amp;Patient_Type&lt;=90)*91+</v>
      </c>
    </row>
    <row r="96" spans="4:15" x14ac:dyDescent="0.25">
      <c r="D96" s="12">
        <v>92</v>
      </c>
      <c r="E96" s="87">
        <v>0</v>
      </c>
      <c r="F96" s="87">
        <v>0.05</v>
      </c>
      <c r="G96" s="87">
        <v>0.05</v>
      </c>
      <c r="H96" s="87">
        <v>0.01</v>
      </c>
      <c r="I96" s="22">
        <v>5</v>
      </c>
      <c r="J96" s="22">
        <v>10</v>
      </c>
      <c r="K96" s="88">
        <f t="shared" si="6"/>
        <v>0.90000000000000013</v>
      </c>
      <c r="L96" s="88">
        <f t="shared" si="7"/>
        <v>0.90000000000000013</v>
      </c>
      <c r="M96" s="12">
        <f t="shared" si="4"/>
        <v>90.000000000000014</v>
      </c>
      <c r="N96" s="12">
        <f t="shared" si="4"/>
        <v>90.000000000000014</v>
      </c>
      <c r="O96" s="12" t="str">
        <f t="shared" si="5"/>
        <v>(Patient_Type&gt;90&amp;&amp;Patient_Type&lt;=90)*92+</v>
      </c>
    </row>
    <row r="97" spans="4:15" x14ac:dyDescent="0.25">
      <c r="D97" s="12">
        <v>93</v>
      </c>
      <c r="E97" s="87">
        <v>0</v>
      </c>
      <c r="F97" s="87">
        <v>0.05</v>
      </c>
      <c r="G97" s="87">
        <v>0.05</v>
      </c>
      <c r="H97" s="87">
        <v>0.01</v>
      </c>
      <c r="I97" s="22">
        <v>5</v>
      </c>
      <c r="J97" s="22">
        <v>10</v>
      </c>
      <c r="K97" s="88">
        <f t="shared" si="6"/>
        <v>0.90000000000000013</v>
      </c>
      <c r="L97" s="88">
        <f t="shared" si="7"/>
        <v>0.90000000000000013</v>
      </c>
      <c r="M97" s="12">
        <f t="shared" si="4"/>
        <v>90.000000000000014</v>
      </c>
      <c r="N97" s="12">
        <f t="shared" si="4"/>
        <v>90.000000000000014</v>
      </c>
      <c r="O97" s="12" t="str">
        <f t="shared" si="5"/>
        <v>(Patient_Type&gt;90&amp;&amp;Patient_Type&lt;=90)*93+</v>
      </c>
    </row>
    <row r="98" spans="4:15" x14ac:dyDescent="0.25">
      <c r="D98" s="12">
        <v>94</v>
      </c>
      <c r="E98" s="87">
        <v>0</v>
      </c>
      <c r="F98" s="87">
        <v>0.05</v>
      </c>
      <c r="G98" s="87">
        <v>0.05</v>
      </c>
      <c r="H98" s="87">
        <v>0.01</v>
      </c>
      <c r="I98" s="22">
        <v>5</v>
      </c>
      <c r="J98" s="22">
        <v>10</v>
      </c>
      <c r="K98" s="88">
        <f t="shared" si="6"/>
        <v>0.90000000000000013</v>
      </c>
      <c r="L98" s="88">
        <f t="shared" si="7"/>
        <v>0.90000000000000013</v>
      </c>
      <c r="M98" s="12">
        <f t="shared" si="4"/>
        <v>90.000000000000014</v>
      </c>
      <c r="N98" s="12">
        <f t="shared" si="4"/>
        <v>90.000000000000014</v>
      </c>
      <c r="O98" s="12" t="str">
        <f t="shared" si="5"/>
        <v>(Patient_Type&gt;90&amp;&amp;Patient_Type&lt;=90)*94+</v>
      </c>
    </row>
    <row r="99" spans="4:15" x14ac:dyDescent="0.25">
      <c r="D99" s="12">
        <v>95</v>
      </c>
      <c r="E99" s="87">
        <v>0</v>
      </c>
      <c r="F99" s="87">
        <v>0.05</v>
      </c>
      <c r="G99" s="87">
        <v>0.05</v>
      </c>
      <c r="H99" s="87">
        <v>0.01</v>
      </c>
      <c r="I99" s="22">
        <v>5</v>
      </c>
      <c r="J99" s="22">
        <v>10</v>
      </c>
      <c r="K99" s="88">
        <f t="shared" si="6"/>
        <v>0.90000000000000013</v>
      </c>
      <c r="L99" s="88">
        <f t="shared" si="7"/>
        <v>0.90000000000000013</v>
      </c>
      <c r="M99" s="12">
        <f t="shared" si="4"/>
        <v>90.000000000000014</v>
      </c>
      <c r="N99" s="12">
        <f t="shared" si="4"/>
        <v>90.000000000000014</v>
      </c>
      <c r="O99" s="12" t="str">
        <f t="shared" si="5"/>
        <v>(Patient_Type&gt;90&amp;&amp;Patient_Type&lt;=90)*95+</v>
      </c>
    </row>
    <row r="100" spans="4:15" x14ac:dyDescent="0.25">
      <c r="D100" s="12">
        <v>96</v>
      </c>
      <c r="E100" s="87">
        <v>0</v>
      </c>
      <c r="F100" s="87">
        <v>0.05</v>
      </c>
      <c r="G100" s="87">
        <v>0.05</v>
      </c>
      <c r="H100" s="87">
        <v>0.01</v>
      </c>
      <c r="I100" s="22">
        <v>5</v>
      </c>
      <c r="J100" s="22">
        <v>10</v>
      </c>
      <c r="K100" s="88">
        <f t="shared" si="6"/>
        <v>0.90000000000000013</v>
      </c>
      <c r="L100" s="88">
        <f t="shared" si="7"/>
        <v>0.90000000000000013</v>
      </c>
      <c r="M100" s="12">
        <f t="shared" ref="M100:N163" si="8">K100*100</f>
        <v>90.000000000000014</v>
      </c>
      <c r="N100" s="12">
        <f t="shared" si="8"/>
        <v>90.000000000000014</v>
      </c>
      <c r="O100" s="12" t="str">
        <f t="shared" si="5"/>
        <v>(Patient_Type&gt;90&amp;&amp;Patient_Type&lt;=90)*96+</v>
      </c>
    </row>
    <row r="101" spans="4:15" x14ac:dyDescent="0.25">
      <c r="D101" s="12">
        <v>97</v>
      </c>
      <c r="E101" s="87">
        <v>0</v>
      </c>
      <c r="F101" s="87">
        <v>0.05</v>
      </c>
      <c r="G101" s="87">
        <v>0.05</v>
      </c>
      <c r="H101" s="87">
        <v>0.01</v>
      </c>
      <c r="I101" s="22">
        <v>5</v>
      </c>
      <c r="J101" s="22">
        <v>10</v>
      </c>
      <c r="K101" s="88">
        <f t="shared" si="6"/>
        <v>0.90000000000000013</v>
      </c>
      <c r="L101" s="88">
        <f t="shared" si="7"/>
        <v>0.90000000000000013</v>
      </c>
      <c r="M101" s="12">
        <f t="shared" si="8"/>
        <v>90.000000000000014</v>
      </c>
      <c r="N101" s="12">
        <f t="shared" si="8"/>
        <v>90.000000000000014</v>
      </c>
      <c r="O101" s="12" t="str">
        <f t="shared" si="5"/>
        <v>(Patient_Type&gt;90&amp;&amp;Patient_Type&lt;=90)*97+</v>
      </c>
    </row>
    <row r="102" spans="4:15" x14ac:dyDescent="0.25">
      <c r="D102" s="12">
        <v>98</v>
      </c>
      <c r="E102" s="87">
        <v>0</v>
      </c>
      <c r="F102" s="87">
        <v>0.05</v>
      </c>
      <c r="G102" s="87">
        <v>0.05</v>
      </c>
      <c r="H102" s="87">
        <v>0.01</v>
      </c>
      <c r="I102" s="22">
        <v>5</v>
      </c>
      <c r="J102" s="22">
        <v>10</v>
      </c>
      <c r="K102" s="88">
        <f t="shared" si="6"/>
        <v>0.90000000000000013</v>
      </c>
      <c r="L102" s="88">
        <f t="shared" si="7"/>
        <v>0.90000000000000013</v>
      </c>
      <c r="M102" s="12">
        <f t="shared" si="8"/>
        <v>90.000000000000014</v>
      </c>
      <c r="N102" s="12">
        <f t="shared" si="8"/>
        <v>90.000000000000014</v>
      </c>
      <c r="O102" s="12" t="str">
        <f t="shared" si="5"/>
        <v>(Patient_Type&gt;90&amp;&amp;Patient_Type&lt;=90)*98+</v>
      </c>
    </row>
    <row r="103" spans="4:15" x14ac:dyDescent="0.25">
      <c r="D103" s="12">
        <v>99</v>
      </c>
      <c r="E103" s="87">
        <v>0</v>
      </c>
      <c r="F103" s="87">
        <v>0.05</v>
      </c>
      <c r="G103" s="87">
        <v>0.05</v>
      </c>
      <c r="H103" s="87">
        <v>0.01</v>
      </c>
      <c r="I103" s="22">
        <v>5</v>
      </c>
      <c r="J103" s="22">
        <v>10</v>
      </c>
      <c r="K103" s="88">
        <f t="shared" si="6"/>
        <v>0.90000000000000013</v>
      </c>
      <c r="L103" s="88">
        <f t="shared" si="7"/>
        <v>0.90000000000000013</v>
      </c>
      <c r="M103" s="12">
        <f t="shared" si="8"/>
        <v>90.000000000000014</v>
      </c>
      <c r="N103" s="12">
        <f t="shared" si="8"/>
        <v>90.000000000000014</v>
      </c>
      <c r="O103" s="12" t="str">
        <f t="shared" si="5"/>
        <v>(Patient_Type&gt;90&amp;&amp;Patient_Type&lt;=90)*99+</v>
      </c>
    </row>
    <row r="104" spans="4:15" x14ac:dyDescent="0.25">
      <c r="D104" s="12">
        <v>100</v>
      </c>
      <c r="E104" s="87">
        <v>0</v>
      </c>
      <c r="F104" s="87">
        <v>0.05</v>
      </c>
      <c r="G104" s="87">
        <v>0.05</v>
      </c>
      <c r="H104" s="87">
        <v>0.01</v>
      </c>
      <c r="I104" s="22">
        <v>5</v>
      </c>
      <c r="J104" s="22">
        <v>10</v>
      </c>
      <c r="K104" s="88">
        <f t="shared" si="6"/>
        <v>0.90000000000000013</v>
      </c>
      <c r="L104" s="88">
        <f t="shared" si="7"/>
        <v>0.90000000000000013</v>
      </c>
      <c r="M104" s="12">
        <f t="shared" si="8"/>
        <v>90.000000000000014</v>
      </c>
      <c r="N104" s="12">
        <f t="shared" si="8"/>
        <v>90.000000000000014</v>
      </c>
      <c r="O104" s="12" t="str">
        <f t="shared" si="5"/>
        <v>(Patient_Type&gt;90&amp;&amp;Patient_Type&lt;=90)*100+</v>
      </c>
    </row>
    <row r="105" spans="4:15" x14ac:dyDescent="0.25">
      <c r="D105" s="12">
        <v>101</v>
      </c>
      <c r="E105" s="87">
        <v>0</v>
      </c>
      <c r="F105" s="87">
        <v>0.05</v>
      </c>
      <c r="G105" s="87">
        <v>0.05</v>
      </c>
      <c r="H105" s="87">
        <v>0.01</v>
      </c>
      <c r="I105" s="22">
        <v>5</v>
      </c>
      <c r="J105" s="22">
        <v>10</v>
      </c>
      <c r="K105" s="88">
        <f t="shared" si="6"/>
        <v>0.90000000000000013</v>
      </c>
      <c r="L105" s="88">
        <f t="shared" si="7"/>
        <v>0.90000000000000013</v>
      </c>
      <c r="M105" s="12">
        <f t="shared" si="8"/>
        <v>90.000000000000014</v>
      </c>
      <c r="N105" s="12">
        <f t="shared" si="8"/>
        <v>90.000000000000014</v>
      </c>
      <c r="O105" s="12" t="str">
        <f t="shared" si="5"/>
        <v>(Patient_Type&gt;90&amp;&amp;Patient_Type&lt;=90)*101+</v>
      </c>
    </row>
    <row r="106" spans="4:15" x14ac:dyDescent="0.25">
      <c r="D106" s="12">
        <v>102</v>
      </c>
      <c r="E106" s="87">
        <v>0</v>
      </c>
      <c r="F106" s="87">
        <v>0.05</v>
      </c>
      <c r="G106" s="87">
        <v>0.05</v>
      </c>
      <c r="H106" s="87">
        <v>0.01</v>
      </c>
      <c r="I106" s="22">
        <v>5</v>
      </c>
      <c r="J106" s="22">
        <v>10</v>
      </c>
      <c r="K106" s="88">
        <f t="shared" si="6"/>
        <v>0.90000000000000013</v>
      </c>
      <c r="L106" s="88">
        <f t="shared" si="7"/>
        <v>0.90000000000000013</v>
      </c>
      <c r="M106" s="12">
        <f t="shared" si="8"/>
        <v>90.000000000000014</v>
      </c>
      <c r="N106" s="12">
        <f t="shared" si="8"/>
        <v>90.000000000000014</v>
      </c>
      <c r="O106" s="12" t="str">
        <f t="shared" si="5"/>
        <v>(Patient_Type&gt;90&amp;&amp;Patient_Type&lt;=90)*102+</v>
      </c>
    </row>
    <row r="107" spans="4:15" x14ac:dyDescent="0.25">
      <c r="D107" s="12">
        <v>103</v>
      </c>
      <c r="E107" s="87">
        <v>0</v>
      </c>
      <c r="F107" s="87">
        <v>0.05</v>
      </c>
      <c r="G107" s="87">
        <v>0.05</v>
      </c>
      <c r="H107" s="87">
        <v>0.01</v>
      </c>
      <c r="I107" s="22">
        <v>5</v>
      </c>
      <c r="J107" s="22">
        <v>10</v>
      </c>
      <c r="K107" s="88">
        <f t="shared" si="6"/>
        <v>0.90000000000000013</v>
      </c>
      <c r="L107" s="88">
        <f t="shared" si="7"/>
        <v>0.90000000000000013</v>
      </c>
      <c r="M107" s="12">
        <f t="shared" si="8"/>
        <v>90.000000000000014</v>
      </c>
      <c r="N107" s="12">
        <f t="shared" si="8"/>
        <v>90.000000000000014</v>
      </c>
      <c r="O107" s="12" t="str">
        <f t="shared" si="5"/>
        <v>(Patient_Type&gt;90&amp;&amp;Patient_Type&lt;=90)*103+</v>
      </c>
    </row>
    <row r="108" spans="4:15" x14ac:dyDescent="0.25">
      <c r="D108" s="12">
        <v>104</v>
      </c>
      <c r="E108" s="87">
        <v>0</v>
      </c>
      <c r="F108" s="87">
        <v>0.05</v>
      </c>
      <c r="G108" s="87">
        <v>0.05</v>
      </c>
      <c r="H108" s="87">
        <v>0.01</v>
      </c>
      <c r="I108" s="22">
        <v>5</v>
      </c>
      <c r="J108" s="22">
        <v>10</v>
      </c>
      <c r="K108" s="88">
        <f t="shared" si="6"/>
        <v>0.90000000000000013</v>
      </c>
      <c r="L108" s="88">
        <f t="shared" si="7"/>
        <v>0.90000000000000013</v>
      </c>
      <c r="M108" s="12">
        <f t="shared" si="8"/>
        <v>90.000000000000014</v>
      </c>
      <c r="N108" s="12">
        <f t="shared" si="8"/>
        <v>90.000000000000014</v>
      </c>
      <c r="O108" s="12" t="str">
        <f t="shared" si="5"/>
        <v>(Patient_Type&gt;90&amp;&amp;Patient_Type&lt;=90)*104+</v>
      </c>
    </row>
    <row r="109" spans="4:15" x14ac:dyDescent="0.25">
      <c r="D109" s="12">
        <v>105</v>
      </c>
      <c r="E109" s="87">
        <v>0</v>
      </c>
      <c r="F109" s="87">
        <v>0.05</v>
      </c>
      <c r="G109" s="87">
        <v>0.05</v>
      </c>
      <c r="H109" s="87">
        <v>0.01</v>
      </c>
      <c r="I109" s="22">
        <v>5</v>
      </c>
      <c r="J109" s="22">
        <v>10</v>
      </c>
      <c r="K109" s="88">
        <f t="shared" si="6"/>
        <v>0.90000000000000013</v>
      </c>
      <c r="L109" s="88">
        <f t="shared" si="7"/>
        <v>0.90000000000000013</v>
      </c>
      <c r="M109" s="12">
        <f t="shared" si="8"/>
        <v>90.000000000000014</v>
      </c>
      <c r="N109" s="12">
        <f t="shared" si="8"/>
        <v>90.000000000000014</v>
      </c>
      <c r="O109" s="12" t="str">
        <f t="shared" si="5"/>
        <v>(Patient_Type&gt;90&amp;&amp;Patient_Type&lt;=90)*105+</v>
      </c>
    </row>
    <row r="110" spans="4:15" x14ac:dyDescent="0.25">
      <c r="D110" s="12">
        <v>106</v>
      </c>
      <c r="E110" s="87">
        <v>0</v>
      </c>
      <c r="F110" s="87">
        <v>0.05</v>
      </c>
      <c r="G110" s="87">
        <v>0.05</v>
      </c>
      <c r="H110" s="87">
        <v>0.01</v>
      </c>
      <c r="I110" s="22">
        <v>5</v>
      </c>
      <c r="J110" s="22">
        <v>10</v>
      </c>
      <c r="K110" s="88">
        <f t="shared" si="6"/>
        <v>0.90000000000000013</v>
      </c>
      <c r="L110" s="88">
        <f t="shared" si="7"/>
        <v>0.90000000000000013</v>
      </c>
      <c r="M110" s="12">
        <f t="shared" si="8"/>
        <v>90.000000000000014</v>
      </c>
      <c r="N110" s="12">
        <f t="shared" si="8"/>
        <v>90.000000000000014</v>
      </c>
      <c r="O110" s="12" t="str">
        <f t="shared" si="5"/>
        <v>(Patient_Type&gt;90&amp;&amp;Patient_Type&lt;=90)*106+</v>
      </c>
    </row>
    <row r="111" spans="4:15" x14ac:dyDescent="0.25">
      <c r="D111" s="12">
        <v>107</v>
      </c>
      <c r="E111" s="87">
        <v>0</v>
      </c>
      <c r="F111" s="87">
        <v>0.05</v>
      </c>
      <c r="G111" s="87">
        <v>0.05</v>
      </c>
      <c r="H111" s="87">
        <v>0.01</v>
      </c>
      <c r="I111" s="22">
        <v>5</v>
      </c>
      <c r="J111" s="22">
        <v>10</v>
      </c>
      <c r="K111" s="88">
        <f t="shared" si="6"/>
        <v>0.90000000000000013</v>
      </c>
      <c r="L111" s="88">
        <f t="shared" si="7"/>
        <v>0.90000000000000013</v>
      </c>
      <c r="M111" s="12">
        <f t="shared" si="8"/>
        <v>90.000000000000014</v>
      </c>
      <c r="N111" s="12">
        <f t="shared" si="8"/>
        <v>90.000000000000014</v>
      </c>
      <c r="O111" s="12" t="str">
        <f t="shared" si="5"/>
        <v>(Patient_Type&gt;90&amp;&amp;Patient_Type&lt;=90)*107+</v>
      </c>
    </row>
    <row r="112" spans="4:15" x14ac:dyDescent="0.25">
      <c r="D112" s="12">
        <v>108</v>
      </c>
      <c r="E112" s="87">
        <v>0</v>
      </c>
      <c r="F112" s="87">
        <v>0.05</v>
      </c>
      <c r="G112" s="87">
        <v>0.05</v>
      </c>
      <c r="H112" s="87">
        <v>0.01</v>
      </c>
      <c r="I112" s="22">
        <v>5</v>
      </c>
      <c r="J112" s="22">
        <v>10</v>
      </c>
      <c r="K112" s="88">
        <f t="shared" si="6"/>
        <v>0.90000000000000013</v>
      </c>
      <c r="L112" s="88">
        <f t="shared" si="7"/>
        <v>0.90000000000000013</v>
      </c>
      <c r="M112" s="12">
        <f t="shared" si="8"/>
        <v>90.000000000000014</v>
      </c>
      <c r="N112" s="12">
        <f t="shared" si="8"/>
        <v>90.000000000000014</v>
      </c>
      <c r="O112" s="12" t="str">
        <f t="shared" si="5"/>
        <v>(Patient_Type&gt;90&amp;&amp;Patient_Type&lt;=90)*108+</v>
      </c>
    </row>
    <row r="113" spans="4:15" x14ac:dyDescent="0.25">
      <c r="D113" s="12">
        <v>109</v>
      </c>
      <c r="E113" s="87">
        <v>0</v>
      </c>
      <c r="F113" s="87">
        <v>0.05</v>
      </c>
      <c r="G113" s="87">
        <v>0.05</v>
      </c>
      <c r="H113" s="87">
        <v>0.01</v>
      </c>
      <c r="I113" s="22">
        <v>5</v>
      </c>
      <c r="J113" s="22">
        <v>10</v>
      </c>
      <c r="K113" s="88">
        <f t="shared" si="6"/>
        <v>0.90000000000000013</v>
      </c>
      <c r="L113" s="88">
        <f t="shared" si="7"/>
        <v>0.90000000000000013</v>
      </c>
      <c r="M113" s="12">
        <f t="shared" si="8"/>
        <v>90.000000000000014</v>
      </c>
      <c r="N113" s="12">
        <f t="shared" si="8"/>
        <v>90.000000000000014</v>
      </c>
      <c r="O113" s="12" t="str">
        <f t="shared" si="5"/>
        <v>(Patient_Type&gt;90&amp;&amp;Patient_Type&lt;=90)*109+</v>
      </c>
    </row>
    <row r="114" spans="4:15" x14ac:dyDescent="0.25">
      <c r="D114" s="12">
        <v>110</v>
      </c>
      <c r="E114" s="87">
        <v>0</v>
      </c>
      <c r="F114" s="87">
        <v>0.05</v>
      </c>
      <c r="G114" s="87">
        <v>0.05</v>
      </c>
      <c r="H114" s="87">
        <v>0.01</v>
      </c>
      <c r="I114" s="22">
        <v>5</v>
      </c>
      <c r="J114" s="22">
        <v>10</v>
      </c>
      <c r="K114" s="88">
        <f t="shared" si="6"/>
        <v>0.90000000000000013</v>
      </c>
      <c r="L114" s="88">
        <f t="shared" si="7"/>
        <v>0.90000000000000013</v>
      </c>
      <c r="M114" s="12">
        <f t="shared" si="8"/>
        <v>90.000000000000014</v>
      </c>
      <c r="N114" s="12">
        <f t="shared" si="8"/>
        <v>90.000000000000014</v>
      </c>
      <c r="O114" s="12" t="str">
        <f t="shared" si="5"/>
        <v>(Patient_Type&gt;90&amp;&amp;Patient_Type&lt;=90)*110+</v>
      </c>
    </row>
    <row r="115" spans="4:15" x14ac:dyDescent="0.25">
      <c r="D115" s="12">
        <v>111</v>
      </c>
      <c r="E115" s="87">
        <v>0</v>
      </c>
      <c r="F115" s="87">
        <v>0.05</v>
      </c>
      <c r="G115" s="87">
        <v>0.05</v>
      </c>
      <c r="H115" s="87">
        <v>0.01</v>
      </c>
      <c r="I115" s="22">
        <v>5</v>
      </c>
      <c r="J115" s="22">
        <v>10</v>
      </c>
      <c r="K115" s="88">
        <f t="shared" si="6"/>
        <v>0.90000000000000013</v>
      </c>
      <c r="L115" s="88">
        <f t="shared" si="7"/>
        <v>0.90000000000000013</v>
      </c>
      <c r="M115" s="12">
        <f t="shared" si="8"/>
        <v>90.000000000000014</v>
      </c>
      <c r="N115" s="12">
        <f t="shared" si="8"/>
        <v>90.000000000000014</v>
      </c>
      <c r="O115" s="12" t="str">
        <f t="shared" si="5"/>
        <v>(Patient_Type&gt;90&amp;&amp;Patient_Type&lt;=90)*111+</v>
      </c>
    </row>
    <row r="116" spans="4:15" x14ac:dyDescent="0.25">
      <c r="D116" s="12">
        <v>112</v>
      </c>
      <c r="E116" s="87">
        <v>0</v>
      </c>
      <c r="F116" s="87">
        <v>0.05</v>
      </c>
      <c r="G116" s="87">
        <v>0.05</v>
      </c>
      <c r="H116" s="87">
        <v>0.01</v>
      </c>
      <c r="I116" s="22">
        <v>5</v>
      </c>
      <c r="J116" s="22">
        <v>10</v>
      </c>
      <c r="K116" s="88">
        <f t="shared" si="6"/>
        <v>0.90000000000000013</v>
      </c>
      <c r="L116" s="88">
        <f t="shared" si="7"/>
        <v>0.90000000000000013</v>
      </c>
      <c r="M116" s="12">
        <f t="shared" si="8"/>
        <v>90.000000000000014</v>
      </c>
      <c r="N116" s="12">
        <f t="shared" si="8"/>
        <v>90.000000000000014</v>
      </c>
      <c r="O116" s="12" t="str">
        <f t="shared" si="5"/>
        <v>(Patient_Type&gt;90&amp;&amp;Patient_Type&lt;=90)*112+</v>
      </c>
    </row>
    <row r="117" spans="4:15" x14ac:dyDescent="0.25">
      <c r="D117" s="12">
        <v>113</v>
      </c>
      <c r="E117" s="87">
        <v>0</v>
      </c>
      <c r="F117" s="87">
        <v>0.05</v>
      </c>
      <c r="G117" s="87">
        <v>0.05</v>
      </c>
      <c r="H117" s="87">
        <v>0.01</v>
      </c>
      <c r="I117" s="22">
        <v>5</v>
      </c>
      <c r="J117" s="22">
        <v>10</v>
      </c>
      <c r="K117" s="88">
        <f t="shared" si="6"/>
        <v>0.90000000000000013</v>
      </c>
      <c r="L117" s="88">
        <f t="shared" si="7"/>
        <v>0.90000000000000013</v>
      </c>
      <c r="M117" s="12">
        <f t="shared" si="8"/>
        <v>90.000000000000014</v>
      </c>
      <c r="N117" s="12">
        <f t="shared" si="8"/>
        <v>90.000000000000014</v>
      </c>
      <c r="O117" s="12" t="str">
        <f t="shared" si="5"/>
        <v>(Patient_Type&gt;90&amp;&amp;Patient_Type&lt;=90)*113+</v>
      </c>
    </row>
    <row r="118" spans="4:15" x14ac:dyDescent="0.25">
      <c r="D118" s="12">
        <v>114</v>
      </c>
      <c r="E118" s="87">
        <v>0</v>
      </c>
      <c r="F118" s="87">
        <v>0.05</v>
      </c>
      <c r="G118" s="87">
        <v>0.05</v>
      </c>
      <c r="H118" s="87">
        <v>0.01</v>
      </c>
      <c r="I118" s="22">
        <v>5</v>
      </c>
      <c r="J118" s="22">
        <v>10</v>
      </c>
      <c r="K118" s="88">
        <f t="shared" si="6"/>
        <v>0.90000000000000013</v>
      </c>
      <c r="L118" s="88">
        <f t="shared" si="7"/>
        <v>0.90000000000000013</v>
      </c>
      <c r="M118" s="12">
        <f t="shared" si="8"/>
        <v>90.000000000000014</v>
      </c>
      <c r="N118" s="12">
        <f t="shared" si="8"/>
        <v>90.000000000000014</v>
      </c>
      <c r="O118" s="12" t="str">
        <f t="shared" si="5"/>
        <v>(Patient_Type&gt;90&amp;&amp;Patient_Type&lt;=90)*114+</v>
      </c>
    </row>
    <row r="119" spans="4:15" x14ac:dyDescent="0.25">
      <c r="D119" s="12">
        <v>115</v>
      </c>
      <c r="E119" s="87">
        <v>0</v>
      </c>
      <c r="F119" s="87">
        <v>0.05</v>
      </c>
      <c r="G119" s="87">
        <v>0.05</v>
      </c>
      <c r="H119" s="87">
        <v>0.01</v>
      </c>
      <c r="I119" s="22">
        <v>5</v>
      </c>
      <c r="J119" s="22">
        <v>10</v>
      </c>
      <c r="K119" s="88">
        <f t="shared" si="6"/>
        <v>0.90000000000000013</v>
      </c>
      <c r="L119" s="88">
        <f t="shared" si="7"/>
        <v>0.90000000000000013</v>
      </c>
      <c r="M119" s="12">
        <f t="shared" si="8"/>
        <v>90.000000000000014</v>
      </c>
      <c r="N119" s="12">
        <f t="shared" si="8"/>
        <v>90.000000000000014</v>
      </c>
      <c r="O119" s="12" t="str">
        <f t="shared" si="5"/>
        <v>(Patient_Type&gt;90&amp;&amp;Patient_Type&lt;=90)*115+</v>
      </c>
    </row>
    <row r="120" spans="4:15" x14ac:dyDescent="0.25">
      <c r="D120" s="12">
        <v>116</v>
      </c>
      <c r="E120" s="87">
        <v>0</v>
      </c>
      <c r="F120" s="87">
        <v>0.05</v>
      </c>
      <c r="G120" s="87">
        <v>0.05</v>
      </c>
      <c r="H120" s="87">
        <v>0.01</v>
      </c>
      <c r="I120" s="22">
        <v>5</v>
      </c>
      <c r="J120" s="22">
        <v>10</v>
      </c>
      <c r="K120" s="88">
        <f t="shared" si="6"/>
        <v>0.90000000000000013</v>
      </c>
      <c r="L120" s="88">
        <f t="shared" si="7"/>
        <v>0.90000000000000013</v>
      </c>
      <c r="M120" s="12">
        <f t="shared" si="8"/>
        <v>90.000000000000014</v>
      </c>
      <c r="N120" s="12">
        <f t="shared" si="8"/>
        <v>90.000000000000014</v>
      </c>
      <c r="O120" s="12" t="str">
        <f t="shared" si="5"/>
        <v>(Patient_Type&gt;90&amp;&amp;Patient_Type&lt;=90)*116+</v>
      </c>
    </row>
    <row r="121" spans="4:15" x14ac:dyDescent="0.25">
      <c r="D121" s="12">
        <v>117</v>
      </c>
      <c r="E121" s="87">
        <v>0</v>
      </c>
      <c r="F121" s="87">
        <v>0.05</v>
      </c>
      <c r="G121" s="87">
        <v>0.05</v>
      </c>
      <c r="H121" s="87">
        <v>0.01</v>
      </c>
      <c r="I121" s="22">
        <v>5</v>
      </c>
      <c r="J121" s="22">
        <v>10</v>
      </c>
      <c r="K121" s="88">
        <f t="shared" si="6"/>
        <v>0.90000000000000013</v>
      </c>
      <c r="L121" s="88">
        <f t="shared" si="7"/>
        <v>0.90000000000000013</v>
      </c>
      <c r="M121" s="12">
        <f t="shared" si="8"/>
        <v>90.000000000000014</v>
      </c>
      <c r="N121" s="12">
        <f t="shared" si="8"/>
        <v>90.000000000000014</v>
      </c>
      <c r="O121" s="12" t="str">
        <f t="shared" si="5"/>
        <v>(Patient_Type&gt;90&amp;&amp;Patient_Type&lt;=90)*117+</v>
      </c>
    </row>
    <row r="122" spans="4:15" x14ac:dyDescent="0.25">
      <c r="D122" s="12">
        <v>118</v>
      </c>
      <c r="E122" s="87">
        <v>0</v>
      </c>
      <c r="F122" s="87">
        <v>0.05</v>
      </c>
      <c r="G122" s="87">
        <v>0.05</v>
      </c>
      <c r="H122" s="87">
        <v>0.01</v>
      </c>
      <c r="I122" s="22">
        <v>5</v>
      </c>
      <c r="J122" s="22">
        <v>10</v>
      </c>
      <c r="K122" s="88">
        <f t="shared" si="6"/>
        <v>0.90000000000000013</v>
      </c>
      <c r="L122" s="88">
        <f t="shared" si="7"/>
        <v>0.90000000000000013</v>
      </c>
      <c r="M122" s="12">
        <f t="shared" si="8"/>
        <v>90.000000000000014</v>
      </c>
      <c r="N122" s="12">
        <f t="shared" si="8"/>
        <v>90.000000000000014</v>
      </c>
      <c r="O122" s="12" t="str">
        <f t="shared" si="5"/>
        <v>(Patient_Type&gt;90&amp;&amp;Patient_Type&lt;=90)*118+</v>
      </c>
    </row>
    <row r="123" spans="4:15" x14ac:dyDescent="0.25">
      <c r="D123" s="12">
        <v>119</v>
      </c>
      <c r="E123" s="87">
        <v>0</v>
      </c>
      <c r="F123" s="87">
        <v>0.05</v>
      </c>
      <c r="G123" s="87">
        <v>0.05</v>
      </c>
      <c r="H123" s="87">
        <v>0.01</v>
      </c>
      <c r="I123" s="22">
        <v>5</v>
      </c>
      <c r="J123" s="22">
        <v>10</v>
      </c>
      <c r="K123" s="88">
        <f t="shared" si="6"/>
        <v>0.90000000000000013</v>
      </c>
      <c r="L123" s="88">
        <f t="shared" si="7"/>
        <v>0.90000000000000013</v>
      </c>
      <c r="M123" s="12">
        <f t="shared" si="8"/>
        <v>90.000000000000014</v>
      </c>
      <c r="N123" s="12">
        <f t="shared" si="8"/>
        <v>90.000000000000014</v>
      </c>
      <c r="O123" s="12" t="str">
        <f t="shared" si="5"/>
        <v>(Patient_Type&gt;90&amp;&amp;Patient_Type&lt;=90)*119+</v>
      </c>
    </row>
    <row r="124" spans="4:15" x14ac:dyDescent="0.25">
      <c r="D124" s="12">
        <v>120</v>
      </c>
      <c r="E124" s="87">
        <v>0</v>
      </c>
      <c r="F124" s="87">
        <v>0.05</v>
      </c>
      <c r="G124" s="87">
        <v>0.05</v>
      </c>
      <c r="H124" s="87">
        <v>0.01</v>
      </c>
      <c r="I124" s="22">
        <v>5</v>
      </c>
      <c r="J124" s="22">
        <v>10</v>
      </c>
      <c r="K124" s="88">
        <f t="shared" si="6"/>
        <v>0.90000000000000013</v>
      </c>
      <c r="L124" s="88">
        <f t="shared" si="7"/>
        <v>0.90000000000000013</v>
      </c>
      <c r="M124" s="12">
        <f t="shared" si="8"/>
        <v>90.000000000000014</v>
      </c>
      <c r="N124" s="12">
        <f t="shared" si="8"/>
        <v>90.000000000000014</v>
      </c>
      <c r="O124" s="12" t="str">
        <f t="shared" si="5"/>
        <v>(Patient_Type&gt;90&amp;&amp;Patient_Type&lt;=90)*120+</v>
      </c>
    </row>
    <row r="125" spans="4:15" x14ac:dyDescent="0.25">
      <c r="D125" s="12">
        <v>121</v>
      </c>
      <c r="E125" s="87">
        <v>0</v>
      </c>
      <c r="F125" s="87">
        <v>0.05</v>
      </c>
      <c r="G125" s="87">
        <v>0.05</v>
      </c>
      <c r="H125" s="87">
        <v>0.01</v>
      </c>
      <c r="I125" s="22">
        <v>5</v>
      </c>
      <c r="J125" s="22">
        <v>10</v>
      </c>
      <c r="K125" s="88">
        <f t="shared" si="6"/>
        <v>0.90000000000000013</v>
      </c>
      <c r="L125" s="88">
        <f t="shared" si="7"/>
        <v>0.90000000000000013</v>
      </c>
      <c r="M125" s="12">
        <f t="shared" si="8"/>
        <v>90.000000000000014</v>
      </c>
      <c r="N125" s="12">
        <f t="shared" si="8"/>
        <v>90.000000000000014</v>
      </c>
      <c r="O125" s="12" t="str">
        <f t="shared" si="5"/>
        <v>(Patient_Type&gt;90&amp;&amp;Patient_Type&lt;=90)*121+</v>
      </c>
    </row>
    <row r="126" spans="4:15" x14ac:dyDescent="0.25">
      <c r="D126" s="12">
        <v>122</v>
      </c>
      <c r="E126" s="87">
        <v>0</v>
      </c>
      <c r="F126" s="87">
        <v>0.05</v>
      </c>
      <c r="G126" s="87">
        <v>0.05</v>
      </c>
      <c r="H126" s="87">
        <v>0.01</v>
      </c>
      <c r="I126" s="22">
        <v>5</v>
      </c>
      <c r="J126" s="22">
        <v>10</v>
      </c>
      <c r="K126" s="88">
        <f t="shared" si="6"/>
        <v>0.90000000000000013</v>
      </c>
      <c r="L126" s="88">
        <f t="shared" si="7"/>
        <v>0.90000000000000013</v>
      </c>
      <c r="M126" s="12">
        <f t="shared" si="8"/>
        <v>90.000000000000014</v>
      </c>
      <c r="N126" s="12">
        <f t="shared" si="8"/>
        <v>90.000000000000014</v>
      </c>
      <c r="O126" s="12" t="str">
        <f t="shared" si="5"/>
        <v>(Patient_Type&gt;90&amp;&amp;Patient_Type&lt;=90)*122+</v>
      </c>
    </row>
    <row r="127" spans="4:15" x14ac:dyDescent="0.25">
      <c r="D127" s="12">
        <v>123</v>
      </c>
      <c r="E127" s="87">
        <v>0</v>
      </c>
      <c r="F127" s="87">
        <v>0.05</v>
      </c>
      <c r="G127" s="87">
        <v>0.05</v>
      </c>
      <c r="H127" s="87">
        <v>0.01</v>
      </c>
      <c r="I127" s="22">
        <v>5</v>
      </c>
      <c r="J127" s="22">
        <v>10</v>
      </c>
      <c r="K127" s="88">
        <f t="shared" si="6"/>
        <v>0.90000000000000013</v>
      </c>
      <c r="L127" s="88">
        <f t="shared" si="7"/>
        <v>0.90000000000000013</v>
      </c>
      <c r="M127" s="12">
        <f t="shared" si="8"/>
        <v>90.000000000000014</v>
      </c>
      <c r="N127" s="12">
        <f t="shared" si="8"/>
        <v>90.000000000000014</v>
      </c>
      <c r="O127" s="12" t="str">
        <f t="shared" si="5"/>
        <v>(Patient_Type&gt;90&amp;&amp;Patient_Type&lt;=90)*123+</v>
      </c>
    </row>
    <row r="128" spans="4:15" x14ac:dyDescent="0.25">
      <c r="D128" s="12">
        <v>124</v>
      </c>
      <c r="E128" s="87">
        <v>0</v>
      </c>
      <c r="F128" s="87">
        <v>0.05</v>
      </c>
      <c r="G128" s="87">
        <v>0.05</v>
      </c>
      <c r="H128" s="87">
        <v>0.01</v>
      </c>
      <c r="I128" s="22">
        <v>5</v>
      </c>
      <c r="J128" s="22">
        <v>10</v>
      </c>
      <c r="K128" s="88">
        <f t="shared" si="6"/>
        <v>0.90000000000000013</v>
      </c>
      <c r="L128" s="88">
        <f t="shared" si="7"/>
        <v>0.90000000000000013</v>
      </c>
      <c r="M128" s="12">
        <f t="shared" si="8"/>
        <v>90.000000000000014</v>
      </c>
      <c r="N128" s="12">
        <f t="shared" si="8"/>
        <v>90.000000000000014</v>
      </c>
      <c r="O128" s="12" t="str">
        <f t="shared" si="5"/>
        <v>(Patient_Type&gt;90&amp;&amp;Patient_Type&lt;=90)*124+</v>
      </c>
    </row>
    <row r="129" spans="4:15" x14ac:dyDescent="0.25">
      <c r="D129" s="12">
        <v>125</v>
      </c>
      <c r="E129" s="87">
        <v>0</v>
      </c>
      <c r="F129" s="87">
        <v>0.05</v>
      </c>
      <c r="G129" s="87">
        <v>0.05</v>
      </c>
      <c r="H129" s="87">
        <v>0.01</v>
      </c>
      <c r="I129" s="22">
        <v>5</v>
      </c>
      <c r="J129" s="22">
        <v>10</v>
      </c>
      <c r="K129" s="88">
        <f t="shared" si="6"/>
        <v>0.90000000000000013</v>
      </c>
      <c r="L129" s="88">
        <f t="shared" si="7"/>
        <v>0.90000000000000013</v>
      </c>
      <c r="M129" s="12">
        <f t="shared" si="8"/>
        <v>90.000000000000014</v>
      </c>
      <c r="N129" s="12">
        <f t="shared" si="8"/>
        <v>90.000000000000014</v>
      </c>
      <c r="O129" s="12" t="str">
        <f t="shared" si="5"/>
        <v>(Patient_Type&gt;90&amp;&amp;Patient_Type&lt;=90)*125+</v>
      </c>
    </row>
    <row r="130" spans="4:15" x14ac:dyDescent="0.25">
      <c r="D130" s="12">
        <v>126</v>
      </c>
      <c r="E130" s="87">
        <v>0</v>
      </c>
      <c r="F130" s="87">
        <v>0.05</v>
      </c>
      <c r="G130" s="87">
        <v>0.05</v>
      </c>
      <c r="H130" s="87">
        <v>0.01</v>
      </c>
      <c r="I130" s="22">
        <v>5</v>
      </c>
      <c r="J130" s="22">
        <v>10</v>
      </c>
      <c r="K130" s="88">
        <f t="shared" si="6"/>
        <v>0.90000000000000013</v>
      </c>
      <c r="L130" s="88">
        <f t="shared" si="7"/>
        <v>0.90000000000000013</v>
      </c>
      <c r="M130" s="12">
        <f t="shared" si="8"/>
        <v>90.000000000000014</v>
      </c>
      <c r="N130" s="12">
        <f t="shared" si="8"/>
        <v>90.000000000000014</v>
      </c>
      <c r="O130" s="12" t="str">
        <f t="shared" si="5"/>
        <v>(Patient_Type&gt;90&amp;&amp;Patient_Type&lt;=90)*126+</v>
      </c>
    </row>
    <row r="131" spans="4:15" x14ac:dyDescent="0.25">
      <c r="D131" s="12">
        <v>127</v>
      </c>
      <c r="E131" s="87">
        <v>0</v>
      </c>
      <c r="F131" s="87">
        <v>0.05</v>
      </c>
      <c r="G131" s="87">
        <v>0.05</v>
      </c>
      <c r="H131" s="87">
        <v>0.01</v>
      </c>
      <c r="I131" s="22">
        <v>5</v>
      </c>
      <c r="J131" s="22">
        <v>10</v>
      </c>
      <c r="K131" s="88">
        <f t="shared" si="6"/>
        <v>0.90000000000000013</v>
      </c>
      <c r="L131" s="88">
        <f t="shared" si="7"/>
        <v>0.90000000000000013</v>
      </c>
      <c r="M131" s="12">
        <f t="shared" si="8"/>
        <v>90.000000000000014</v>
      </c>
      <c r="N131" s="12">
        <f t="shared" si="8"/>
        <v>90.000000000000014</v>
      </c>
      <c r="O131" s="12" t="str">
        <f t="shared" si="5"/>
        <v>(Patient_Type&gt;90&amp;&amp;Patient_Type&lt;=90)*127+</v>
      </c>
    </row>
    <row r="132" spans="4:15" x14ac:dyDescent="0.25">
      <c r="D132" s="12">
        <v>128</v>
      </c>
      <c r="E132" s="87">
        <v>0</v>
      </c>
      <c r="F132" s="87">
        <v>0.05</v>
      </c>
      <c r="G132" s="87">
        <v>0.05</v>
      </c>
      <c r="H132" s="87">
        <v>0.01</v>
      </c>
      <c r="I132" s="22">
        <v>5</v>
      </c>
      <c r="J132" s="22">
        <v>10</v>
      </c>
      <c r="K132" s="88">
        <f t="shared" si="6"/>
        <v>0.90000000000000013</v>
      </c>
      <c r="L132" s="88">
        <f t="shared" si="7"/>
        <v>0.90000000000000013</v>
      </c>
      <c r="M132" s="12">
        <f t="shared" si="8"/>
        <v>90.000000000000014</v>
      </c>
      <c r="N132" s="12">
        <f t="shared" si="8"/>
        <v>90.000000000000014</v>
      </c>
      <c r="O132" s="12" t="str">
        <f t="shared" si="5"/>
        <v>(Patient_Type&gt;90&amp;&amp;Patient_Type&lt;=90)*128+</v>
      </c>
    </row>
    <row r="133" spans="4:15" x14ac:dyDescent="0.25">
      <c r="D133" s="12">
        <v>129</v>
      </c>
      <c r="E133" s="87">
        <v>0</v>
      </c>
      <c r="F133" s="87">
        <v>0.05</v>
      </c>
      <c r="G133" s="87">
        <v>0.05</v>
      </c>
      <c r="H133" s="87">
        <v>0.01</v>
      </c>
      <c r="I133" s="22">
        <v>5</v>
      </c>
      <c r="J133" s="22">
        <v>10</v>
      </c>
      <c r="K133" s="88">
        <f t="shared" si="6"/>
        <v>0.90000000000000013</v>
      </c>
      <c r="L133" s="88">
        <f t="shared" si="7"/>
        <v>0.90000000000000013</v>
      </c>
      <c r="M133" s="12">
        <f t="shared" si="8"/>
        <v>90.000000000000014</v>
      </c>
      <c r="N133" s="12">
        <f t="shared" si="8"/>
        <v>90.000000000000014</v>
      </c>
      <c r="O133" s="12" t="str">
        <f t="shared" si="5"/>
        <v>(Patient_Type&gt;90&amp;&amp;Patient_Type&lt;=90)*129+</v>
      </c>
    </row>
    <row r="134" spans="4:15" x14ac:dyDescent="0.25">
      <c r="D134" s="12">
        <v>130</v>
      </c>
      <c r="E134" s="87">
        <v>0</v>
      </c>
      <c r="F134" s="87">
        <v>0.05</v>
      </c>
      <c r="G134" s="87">
        <v>0.05</v>
      </c>
      <c r="H134" s="87">
        <v>0.01</v>
      </c>
      <c r="I134" s="22">
        <v>5</v>
      </c>
      <c r="J134" s="22">
        <v>10</v>
      </c>
      <c r="K134" s="88">
        <f t="shared" si="6"/>
        <v>0.90000000000000013</v>
      </c>
      <c r="L134" s="88">
        <f t="shared" si="7"/>
        <v>0.90000000000000013</v>
      </c>
      <c r="M134" s="12">
        <f t="shared" si="8"/>
        <v>90.000000000000014</v>
      </c>
      <c r="N134" s="12">
        <f t="shared" si="8"/>
        <v>90.000000000000014</v>
      </c>
      <c r="O134" s="12" t="str">
        <f t="shared" ref="O134:O197" si="9">"(Patient_Type&gt;"&amp;M134&amp;"&amp;&amp;Patient_Type&lt;="&amp;N134&amp;")*"&amp;D134&amp;"+"</f>
        <v>(Patient_Type&gt;90&amp;&amp;Patient_Type&lt;=90)*130+</v>
      </c>
    </row>
    <row r="135" spans="4:15" x14ac:dyDescent="0.25">
      <c r="D135" s="12">
        <v>131</v>
      </c>
      <c r="E135" s="87">
        <v>0</v>
      </c>
      <c r="F135" s="87">
        <v>0.05</v>
      </c>
      <c r="G135" s="87">
        <v>0.05</v>
      </c>
      <c r="H135" s="87">
        <v>0.01</v>
      </c>
      <c r="I135" s="22">
        <v>5</v>
      </c>
      <c r="J135" s="22">
        <v>10</v>
      </c>
      <c r="K135" s="88">
        <f t="shared" ref="K135:K198" si="10">L134</f>
        <v>0.90000000000000013</v>
      </c>
      <c r="L135" s="88">
        <f t="shared" ref="L135:L198" si="11">K135+E135</f>
        <v>0.90000000000000013</v>
      </c>
      <c r="M135" s="12">
        <f t="shared" si="8"/>
        <v>90.000000000000014</v>
      </c>
      <c r="N135" s="12">
        <f t="shared" si="8"/>
        <v>90.000000000000014</v>
      </c>
      <c r="O135" s="12" t="str">
        <f t="shared" si="9"/>
        <v>(Patient_Type&gt;90&amp;&amp;Patient_Type&lt;=90)*131+</v>
      </c>
    </row>
    <row r="136" spans="4:15" x14ac:dyDescent="0.25">
      <c r="D136" s="12">
        <v>132</v>
      </c>
      <c r="E136" s="87">
        <v>0</v>
      </c>
      <c r="F136" s="87">
        <v>0.05</v>
      </c>
      <c r="G136" s="87">
        <v>0.05</v>
      </c>
      <c r="H136" s="87">
        <v>0.01</v>
      </c>
      <c r="I136" s="22">
        <v>5</v>
      </c>
      <c r="J136" s="22">
        <v>10</v>
      </c>
      <c r="K136" s="88">
        <f t="shared" si="10"/>
        <v>0.90000000000000013</v>
      </c>
      <c r="L136" s="88">
        <f t="shared" si="11"/>
        <v>0.90000000000000013</v>
      </c>
      <c r="M136" s="12">
        <f t="shared" si="8"/>
        <v>90.000000000000014</v>
      </c>
      <c r="N136" s="12">
        <f t="shared" si="8"/>
        <v>90.000000000000014</v>
      </c>
      <c r="O136" s="12" t="str">
        <f t="shared" si="9"/>
        <v>(Patient_Type&gt;90&amp;&amp;Patient_Type&lt;=90)*132+</v>
      </c>
    </row>
    <row r="137" spans="4:15" x14ac:dyDescent="0.25">
      <c r="D137" s="12">
        <v>133</v>
      </c>
      <c r="E137" s="87">
        <v>0</v>
      </c>
      <c r="F137" s="87">
        <v>0.05</v>
      </c>
      <c r="G137" s="87">
        <v>0.05</v>
      </c>
      <c r="H137" s="87">
        <v>0.01</v>
      </c>
      <c r="I137" s="22">
        <v>5</v>
      </c>
      <c r="J137" s="22">
        <v>10</v>
      </c>
      <c r="K137" s="88">
        <f t="shared" si="10"/>
        <v>0.90000000000000013</v>
      </c>
      <c r="L137" s="88">
        <f t="shared" si="11"/>
        <v>0.90000000000000013</v>
      </c>
      <c r="M137" s="12">
        <f t="shared" si="8"/>
        <v>90.000000000000014</v>
      </c>
      <c r="N137" s="12">
        <f t="shared" si="8"/>
        <v>90.000000000000014</v>
      </c>
      <c r="O137" s="12" t="str">
        <f t="shared" si="9"/>
        <v>(Patient_Type&gt;90&amp;&amp;Patient_Type&lt;=90)*133+</v>
      </c>
    </row>
    <row r="138" spans="4:15" x14ac:dyDescent="0.25">
      <c r="D138" s="12">
        <v>134</v>
      </c>
      <c r="E138" s="87">
        <v>0</v>
      </c>
      <c r="F138" s="87">
        <v>0.05</v>
      </c>
      <c r="G138" s="87">
        <v>0.05</v>
      </c>
      <c r="H138" s="87">
        <v>0.01</v>
      </c>
      <c r="I138" s="22">
        <v>5</v>
      </c>
      <c r="J138" s="22">
        <v>10</v>
      </c>
      <c r="K138" s="88">
        <f t="shared" si="10"/>
        <v>0.90000000000000013</v>
      </c>
      <c r="L138" s="88">
        <f t="shared" si="11"/>
        <v>0.90000000000000013</v>
      </c>
      <c r="M138" s="12">
        <f t="shared" si="8"/>
        <v>90.000000000000014</v>
      </c>
      <c r="N138" s="12">
        <f t="shared" si="8"/>
        <v>90.000000000000014</v>
      </c>
      <c r="O138" s="12" t="str">
        <f t="shared" si="9"/>
        <v>(Patient_Type&gt;90&amp;&amp;Patient_Type&lt;=90)*134+</v>
      </c>
    </row>
    <row r="139" spans="4:15" x14ac:dyDescent="0.25">
      <c r="D139" s="12">
        <v>135</v>
      </c>
      <c r="E139" s="87">
        <v>0</v>
      </c>
      <c r="F139" s="87">
        <v>0.05</v>
      </c>
      <c r="G139" s="87">
        <v>0.05</v>
      </c>
      <c r="H139" s="87">
        <v>0.01</v>
      </c>
      <c r="I139" s="22">
        <v>5</v>
      </c>
      <c r="J139" s="22">
        <v>10</v>
      </c>
      <c r="K139" s="88">
        <f t="shared" si="10"/>
        <v>0.90000000000000013</v>
      </c>
      <c r="L139" s="88">
        <f t="shared" si="11"/>
        <v>0.90000000000000013</v>
      </c>
      <c r="M139" s="12">
        <f t="shared" si="8"/>
        <v>90.000000000000014</v>
      </c>
      <c r="N139" s="12">
        <f t="shared" si="8"/>
        <v>90.000000000000014</v>
      </c>
      <c r="O139" s="12" t="str">
        <f t="shared" si="9"/>
        <v>(Patient_Type&gt;90&amp;&amp;Patient_Type&lt;=90)*135+</v>
      </c>
    </row>
    <row r="140" spans="4:15" x14ac:dyDescent="0.25">
      <c r="D140" s="12">
        <v>136</v>
      </c>
      <c r="E140" s="87">
        <v>0</v>
      </c>
      <c r="F140" s="87">
        <v>0.05</v>
      </c>
      <c r="G140" s="87">
        <v>0.05</v>
      </c>
      <c r="H140" s="87">
        <v>0.01</v>
      </c>
      <c r="I140" s="22">
        <v>5</v>
      </c>
      <c r="J140" s="22">
        <v>10</v>
      </c>
      <c r="K140" s="88">
        <f t="shared" si="10"/>
        <v>0.90000000000000013</v>
      </c>
      <c r="L140" s="88">
        <f t="shared" si="11"/>
        <v>0.90000000000000013</v>
      </c>
      <c r="M140" s="12">
        <f t="shared" si="8"/>
        <v>90.000000000000014</v>
      </c>
      <c r="N140" s="12">
        <f t="shared" si="8"/>
        <v>90.000000000000014</v>
      </c>
      <c r="O140" s="12" t="str">
        <f t="shared" si="9"/>
        <v>(Patient_Type&gt;90&amp;&amp;Patient_Type&lt;=90)*136+</v>
      </c>
    </row>
    <row r="141" spans="4:15" x14ac:dyDescent="0.25">
      <c r="D141" s="12">
        <v>137</v>
      </c>
      <c r="E141" s="87">
        <v>0</v>
      </c>
      <c r="F141" s="87">
        <v>0.05</v>
      </c>
      <c r="G141" s="87">
        <v>0.05</v>
      </c>
      <c r="H141" s="87">
        <v>0.01</v>
      </c>
      <c r="I141" s="22">
        <v>5</v>
      </c>
      <c r="J141" s="22">
        <v>10</v>
      </c>
      <c r="K141" s="88">
        <f t="shared" si="10"/>
        <v>0.90000000000000013</v>
      </c>
      <c r="L141" s="88">
        <f t="shared" si="11"/>
        <v>0.90000000000000013</v>
      </c>
      <c r="M141" s="12">
        <f t="shared" si="8"/>
        <v>90.000000000000014</v>
      </c>
      <c r="N141" s="12">
        <f t="shared" si="8"/>
        <v>90.000000000000014</v>
      </c>
      <c r="O141" s="12" t="str">
        <f t="shared" si="9"/>
        <v>(Patient_Type&gt;90&amp;&amp;Patient_Type&lt;=90)*137+</v>
      </c>
    </row>
    <row r="142" spans="4:15" x14ac:dyDescent="0.25">
      <c r="D142" s="12">
        <v>138</v>
      </c>
      <c r="E142" s="87">
        <v>0</v>
      </c>
      <c r="F142" s="87">
        <v>0.05</v>
      </c>
      <c r="G142" s="87">
        <v>0.05</v>
      </c>
      <c r="H142" s="87">
        <v>0.01</v>
      </c>
      <c r="I142" s="22">
        <v>5</v>
      </c>
      <c r="J142" s="22">
        <v>10</v>
      </c>
      <c r="K142" s="88">
        <f t="shared" si="10"/>
        <v>0.90000000000000013</v>
      </c>
      <c r="L142" s="88">
        <f t="shared" si="11"/>
        <v>0.90000000000000013</v>
      </c>
      <c r="M142" s="12">
        <f t="shared" si="8"/>
        <v>90.000000000000014</v>
      </c>
      <c r="N142" s="12">
        <f t="shared" si="8"/>
        <v>90.000000000000014</v>
      </c>
      <c r="O142" s="12" t="str">
        <f t="shared" si="9"/>
        <v>(Patient_Type&gt;90&amp;&amp;Patient_Type&lt;=90)*138+</v>
      </c>
    </row>
    <row r="143" spans="4:15" x14ac:dyDescent="0.25">
      <c r="D143" s="12">
        <v>139</v>
      </c>
      <c r="E143" s="87">
        <v>0</v>
      </c>
      <c r="F143" s="87">
        <v>0.05</v>
      </c>
      <c r="G143" s="87">
        <v>0.05</v>
      </c>
      <c r="H143" s="87">
        <v>0.01</v>
      </c>
      <c r="I143" s="22">
        <v>5</v>
      </c>
      <c r="J143" s="22">
        <v>10</v>
      </c>
      <c r="K143" s="88">
        <f t="shared" si="10"/>
        <v>0.90000000000000013</v>
      </c>
      <c r="L143" s="88">
        <f t="shared" si="11"/>
        <v>0.90000000000000013</v>
      </c>
      <c r="M143" s="12">
        <f t="shared" si="8"/>
        <v>90.000000000000014</v>
      </c>
      <c r="N143" s="12">
        <f t="shared" si="8"/>
        <v>90.000000000000014</v>
      </c>
      <c r="O143" s="12" t="str">
        <f t="shared" si="9"/>
        <v>(Patient_Type&gt;90&amp;&amp;Patient_Type&lt;=90)*139+</v>
      </c>
    </row>
    <row r="144" spans="4:15" x14ac:dyDescent="0.25">
      <c r="D144" s="12">
        <v>140</v>
      </c>
      <c r="E144" s="87">
        <v>0</v>
      </c>
      <c r="F144" s="87">
        <v>0.05</v>
      </c>
      <c r="G144" s="87">
        <v>0.05</v>
      </c>
      <c r="H144" s="87">
        <v>0.01</v>
      </c>
      <c r="I144" s="22">
        <v>5</v>
      </c>
      <c r="J144" s="22">
        <v>10</v>
      </c>
      <c r="K144" s="88">
        <f t="shared" si="10"/>
        <v>0.90000000000000013</v>
      </c>
      <c r="L144" s="88">
        <f t="shared" si="11"/>
        <v>0.90000000000000013</v>
      </c>
      <c r="M144" s="12">
        <f t="shared" si="8"/>
        <v>90.000000000000014</v>
      </c>
      <c r="N144" s="12">
        <f t="shared" si="8"/>
        <v>90.000000000000014</v>
      </c>
      <c r="O144" s="12" t="str">
        <f t="shared" si="9"/>
        <v>(Patient_Type&gt;90&amp;&amp;Patient_Type&lt;=90)*140+</v>
      </c>
    </row>
    <row r="145" spans="4:15" x14ac:dyDescent="0.25">
      <c r="D145" s="12">
        <v>141</v>
      </c>
      <c r="E145" s="87">
        <v>0</v>
      </c>
      <c r="F145" s="87">
        <v>0.05</v>
      </c>
      <c r="G145" s="87">
        <v>0.05</v>
      </c>
      <c r="H145" s="87">
        <v>0.01</v>
      </c>
      <c r="I145" s="22">
        <v>5</v>
      </c>
      <c r="J145" s="22">
        <v>10</v>
      </c>
      <c r="K145" s="88">
        <f t="shared" si="10"/>
        <v>0.90000000000000013</v>
      </c>
      <c r="L145" s="88">
        <f t="shared" si="11"/>
        <v>0.90000000000000013</v>
      </c>
      <c r="M145" s="12">
        <f t="shared" si="8"/>
        <v>90.000000000000014</v>
      </c>
      <c r="N145" s="12">
        <f t="shared" si="8"/>
        <v>90.000000000000014</v>
      </c>
      <c r="O145" s="12" t="str">
        <f t="shared" si="9"/>
        <v>(Patient_Type&gt;90&amp;&amp;Patient_Type&lt;=90)*141+</v>
      </c>
    </row>
    <row r="146" spans="4:15" x14ac:dyDescent="0.25">
      <c r="D146" s="12">
        <v>142</v>
      </c>
      <c r="E146" s="87">
        <v>0</v>
      </c>
      <c r="F146" s="87">
        <v>0.05</v>
      </c>
      <c r="G146" s="87">
        <v>0.05</v>
      </c>
      <c r="H146" s="87">
        <v>0.01</v>
      </c>
      <c r="I146" s="22">
        <v>5</v>
      </c>
      <c r="J146" s="22">
        <v>10</v>
      </c>
      <c r="K146" s="88">
        <f t="shared" si="10"/>
        <v>0.90000000000000013</v>
      </c>
      <c r="L146" s="88">
        <f t="shared" si="11"/>
        <v>0.90000000000000013</v>
      </c>
      <c r="M146" s="12">
        <f t="shared" si="8"/>
        <v>90.000000000000014</v>
      </c>
      <c r="N146" s="12">
        <f t="shared" si="8"/>
        <v>90.000000000000014</v>
      </c>
      <c r="O146" s="12" t="str">
        <f t="shared" si="9"/>
        <v>(Patient_Type&gt;90&amp;&amp;Patient_Type&lt;=90)*142+</v>
      </c>
    </row>
    <row r="147" spans="4:15" x14ac:dyDescent="0.25">
      <c r="D147" s="12">
        <v>143</v>
      </c>
      <c r="E147" s="87">
        <v>0</v>
      </c>
      <c r="F147" s="87">
        <v>0.05</v>
      </c>
      <c r="G147" s="87">
        <v>0.05</v>
      </c>
      <c r="H147" s="87">
        <v>0.01</v>
      </c>
      <c r="I147" s="22">
        <v>5</v>
      </c>
      <c r="J147" s="22">
        <v>10</v>
      </c>
      <c r="K147" s="88">
        <f t="shared" si="10"/>
        <v>0.90000000000000013</v>
      </c>
      <c r="L147" s="88">
        <f t="shared" si="11"/>
        <v>0.90000000000000013</v>
      </c>
      <c r="M147" s="12">
        <f t="shared" si="8"/>
        <v>90.000000000000014</v>
      </c>
      <c r="N147" s="12">
        <f t="shared" si="8"/>
        <v>90.000000000000014</v>
      </c>
      <c r="O147" s="12" t="str">
        <f t="shared" si="9"/>
        <v>(Patient_Type&gt;90&amp;&amp;Patient_Type&lt;=90)*143+</v>
      </c>
    </row>
    <row r="148" spans="4:15" x14ac:dyDescent="0.25">
      <c r="D148" s="12">
        <v>144</v>
      </c>
      <c r="E148" s="87">
        <v>0</v>
      </c>
      <c r="F148" s="87">
        <v>0.05</v>
      </c>
      <c r="G148" s="87">
        <v>0.05</v>
      </c>
      <c r="H148" s="87">
        <v>0.01</v>
      </c>
      <c r="I148" s="22">
        <v>5</v>
      </c>
      <c r="J148" s="22">
        <v>10</v>
      </c>
      <c r="K148" s="88">
        <f t="shared" si="10"/>
        <v>0.90000000000000013</v>
      </c>
      <c r="L148" s="88">
        <f t="shared" si="11"/>
        <v>0.90000000000000013</v>
      </c>
      <c r="M148" s="12">
        <f t="shared" si="8"/>
        <v>90.000000000000014</v>
      </c>
      <c r="N148" s="12">
        <f t="shared" si="8"/>
        <v>90.000000000000014</v>
      </c>
      <c r="O148" s="12" t="str">
        <f t="shared" si="9"/>
        <v>(Patient_Type&gt;90&amp;&amp;Patient_Type&lt;=90)*144+</v>
      </c>
    </row>
    <row r="149" spans="4:15" x14ac:dyDescent="0.25">
      <c r="D149" s="12">
        <v>145</v>
      </c>
      <c r="E149" s="87">
        <v>0</v>
      </c>
      <c r="F149" s="87">
        <v>0.05</v>
      </c>
      <c r="G149" s="87">
        <v>0.05</v>
      </c>
      <c r="H149" s="87">
        <v>0.01</v>
      </c>
      <c r="I149" s="22">
        <v>5</v>
      </c>
      <c r="J149" s="22">
        <v>10</v>
      </c>
      <c r="K149" s="88">
        <f t="shared" si="10"/>
        <v>0.90000000000000013</v>
      </c>
      <c r="L149" s="88">
        <f t="shared" si="11"/>
        <v>0.90000000000000013</v>
      </c>
      <c r="M149" s="12">
        <f t="shared" si="8"/>
        <v>90.000000000000014</v>
      </c>
      <c r="N149" s="12">
        <f t="shared" si="8"/>
        <v>90.000000000000014</v>
      </c>
      <c r="O149" s="12" t="str">
        <f t="shared" si="9"/>
        <v>(Patient_Type&gt;90&amp;&amp;Patient_Type&lt;=90)*145+</v>
      </c>
    </row>
    <row r="150" spans="4:15" x14ac:dyDescent="0.25">
      <c r="D150" s="12">
        <v>146</v>
      </c>
      <c r="E150" s="87">
        <v>0</v>
      </c>
      <c r="F150" s="87">
        <v>0.05</v>
      </c>
      <c r="G150" s="87">
        <v>0.05</v>
      </c>
      <c r="H150" s="87">
        <v>0.01</v>
      </c>
      <c r="I150" s="22">
        <v>5</v>
      </c>
      <c r="J150" s="22">
        <v>10</v>
      </c>
      <c r="K150" s="88">
        <f t="shared" si="10"/>
        <v>0.90000000000000013</v>
      </c>
      <c r="L150" s="88">
        <f t="shared" si="11"/>
        <v>0.90000000000000013</v>
      </c>
      <c r="M150" s="12">
        <f t="shared" si="8"/>
        <v>90.000000000000014</v>
      </c>
      <c r="N150" s="12">
        <f t="shared" si="8"/>
        <v>90.000000000000014</v>
      </c>
      <c r="O150" s="12" t="str">
        <f t="shared" si="9"/>
        <v>(Patient_Type&gt;90&amp;&amp;Patient_Type&lt;=90)*146+</v>
      </c>
    </row>
    <row r="151" spans="4:15" x14ac:dyDescent="0.25">
      <c r="D151" s="12">
        <v>147</v>
      </c>
      <c r="E151" s="87">
        <v>0</v>
      </c>
      <c r="F151" s="87">
        <v>0.05</v>
      </c>
      <c r="G151" s="87">
        <v>0.05</v>
      </c>
      <c r="H151" s="87">
        <v>0.01</v>
      </c>
      <c r="I151" s="22">
        <v>5</v>
      </c>
      <c r="J151" s="22">
        <v>10</v>
      </c>
      <c r="K151" s="88">
        <f t="shared" si="10"/>
        <v>0.90000000000000013</v>
      </c>
      <c r="L151" s="88">
        <f t="shared" si="11"/>
        <v>0.90000000000000013</v>
      </c>
      <c r="M151" s="12">
        <f t="shared" si="8"/>
        <v>90.000000000000014</v>
      </c>
      <c r="N151" s="12">
        <f t="shared" si="8"/>
        <v>90.000000000000014</v>
      </c>
      <c r="O151" s="12" t="str">
        <f t="shared" si="9"/>
        <v>(Patient_Type&gt;90&amp;&amp;Patient_Type&lt;=90)*147+</v>
      </c>
    </row>
    <row r="152" spans="4:15" x14ac:dyDescent="0.25">
      <c r="D152" s="12">
        <v>148</v>
      </c>
      <c r="E152" s="87">
        <v>0</v>
      </c>
      <c r="F152" s="87">
        <v>0.05</v>
      </c>
      <c r="G152" s="87">
        <v>0.05</v>
      </c>
      <c r="H152" s="87">
        <v>0.01</v>
      </c>
      <c r="I152" s="22">
        <v>5</v>
      </c>
      <c r="J152" s="22">
        <v>10</v>
      </c>
      <c r="K152" s="88">
        <f t="shared" si="10"/>
        <v>0.90000000000000013</v>
      </c>
      <c r="L152" s="88">
        <f t="shared" si="11"/>
        <v>0.90000000000000013</v>
      </c>
      <c r="M152" s="12">
        <f t="shared" si="8"/>
        <v>90.000000000000014</v>
      </c>
      <c r="N152" s="12">
        <f t="shared" si="8"/>
        <v>90.000000000000014</v>
      </c>
      <c r="O152" s="12" t="str">
        <f t="shared" si="9"/>
        <v>(Patient_Type&gt;90&amp;&amp;Patient_Type&lt;=90)*148+</v>
      </c>
    </row>
    <row r="153" spans="4:15" x14ac:dyDescent="0.25">
      <c r="D153" s="12">
        <v>149</v>
      </c>
      <c r="E153" s="87">
        <v>0</v>
      </c>
      <c r="F153" s="87">
        <v>0.05</v>
      </c>
      <c r="G153" s="87">
        <v>0.05</v>
      </c>
      <c r="H153" s="87">
        <v>0.01</v>
      </c>
      <c r="I153" s="22">
        <v>5</v>
      </c>
      <c r="J153" s="22">
        <v>10</v>
      </c>
      <c r="K153" s="88">
        <f t="shared" si="10"/>
        <v>0.90000000000000013</v>
      </c>
      <c r="L153" s="88">
        <f t="shared" si="11"/>
        <v>0.90000000000000013</v>
      </c>
      <c r="M153" s="12">
        <f t="shared" si="8"/>
        <v>90.000000000000014</v>
      </c>
      <c r="N153" s="12">
        <f t="shared" si="8"/>
        <v>90.000000000000014</v>
      </c>
      <c r="O153" s="12" t="str">
        <f t="shared" si="9"/>
        <v>(Patient_Type&gt;90&amp;&amp;Patient_Type&lt;=90)*149+</v>
      </c>
    </row>
    <row r="154" spans="4:15" x14ac:dyDescent="0.25">
      <c r="D154" s="12">
        <v>150</v>
      </c>
      <c r="E154" s="87">
        <v>0</v>
      </c>
      <c r="F154" s="87">
        <v>0.05</v>
      </c>
      <c r="G154" s="87">
        <v>0.05</v>
      </c>
      <c r="H154" s="87">
        <v>0.01</v>
      </c>
      <c r="I154" s="22">
        <v>5</v>
      </c>
      <c r="J154" s="22">
        <v>10</v>
      </c>
      <c r="K154" s="88">
        <f t="shared" si="10"/>
        <v>0.90000000000000013</v>
      </c>
      <c r="L154" s="88">
        <f t="shared" si="11"/>
        <v>0.90000000000000013</v>
      </c>
      <c r="M154" s="12">
        <f t="shared" si="8"/>
        <v>90.000000000000014</v>
      </c>
      <c r="N154" s="12">
        <f t="shared" si="8"/>
        <v>90.000000000000014</v>
      </c>
      <c r="O154" s="12" t="str">
        <f t="shared" si="9"/>
        <v>(Patient_Type&gt;90&amp;&amp;Patient_Type&lt;=90)*150+</v>
      </c>
    </row>
    <row r="155" spans="4:15" x14ac:dyDescent="0.25">
      <c r="D155" s="12">
        <v>151</v>
      </c>
      <c r="E155" s="87">
        <v>0</v>
      </c>
      <c r="F155" s="87">
        <v>0.05</v>
      </c>
      <c r="G155" s="87">
        <v>0.05</v>
      </c>
      <c r="H155" s="87">
        <v>0.01</v>
      </c>
      <c r="I155" s="22">
        <v>5</v>
      </c>
      <c r="J155" s="22">
        <v>10</v>
      </c>
      <c r="K155" s="88">
        <f t="shared" si="10"/>
        <v>0.90000000000000013</v>
      </c>
      <c r="L155" s="88">
        <f t="shared" si="11"/>
        <v>0.90000000000000013</v>
      </c>
      <c r="M155" s="12">
        <f t="shared" si="8"/>
        <v>90.000000000000014</v>
      </c>
      <c r="N155" s="12">
        <f t="shared" si="8"/>
        <v>90.000000000000014</v>
      </c>
      <c r="O155" s="12" t="str">
        <f t="shared" si="9"/>
        <v>(Patient_Type&gt;90&amp;&amp;Patient_Type&lt;=90)*151+</v>
      </c>
    </row>
    <row r="156" spans="4:15" x14ac:dyDescent="0.25">
      <c r="D156" s="12">
        <v>152</v>
      </c>
      <c r="E156" s="87">
        <v>0</v>
      </c>
      <c r="F156" s="87">
        <v>0.05</v>
      </c>
      <c r="G156" s="87">
        <v>0.05</v>
      </c>
      <c r="H156" s="87">
        <v>0.01</v>
      </c>
      <c r="I156" s="22">
        <v>5</v>
      </c>
      <c r="J156" s="22">
        <v>10</v>
      </c>
      <c r="K156" s="88">
        <f t="shared" si="10"/>
        <v>0.90000000000000013</v>
      </c>
      <c r="L156" s="88">
        <f t="shared" si="11"/>
        <v>0.90000000000000013</v>
      </c>
      <c r="M156" s="12">
        <f t="shared" si="8"/>
        <v>90.000000000000014</v>
      </c>
      <c r="N156" s="12">
        <f t="shared" si="8"/>
        <v>90.000000000000014</v>
      </c>
      <c r="O156" s="12" t="str">
        <f t="shared" si="9"/>
        <v>(Patient_Type&gt;90&amp;&amp;Patient_Type&lt;=90)*152+</v>
      </c>
    </row>
    <row r="157" spans="4:15" x14ac:dyDescent="0.25">
      <c r="D157" s="12">
        <v>153</v>
      </c>
      <c r="E157" s="87">
        <v>0</v>
      </c>
      <c r="F157" s="87">
        <v>0.05</v>
      </c>
      <c r="G157" s="87">
        <v>0.05</v>
      </c>
      <c r="H157" s="87">
        <v>0.01</v>
      </c>
      <c r="I157" s="22">
        <v>5</v>
      </c>
      <c r="J157" s="22">
        <v>10</v>
      </c>
      <c r="K157" s="88">
        <f t="shared" si="10"/>
        <v>0.90000000000000013</v>
      </c>
      <c r="L157" s="88">
        <f t="shared" si="11"/>
        <v>0.90000000000000013</v>
      </c>
      <c r="M157" s="12">
        <f t="shared" si="8"/>
        <v>90.000000000000014</v>
      </c>
      <c r="N157" s="12">
        <f t="shared" si="8"/>
        <v>90.000000000000014</v>
      </c>
      <c r="O157" s="12" t="str">
        <f t="shared" si="9"/>
        <v>(Patient_Type&gt;90&amp;&amp;Patient_Type&lt;=90)*153+</v>
      </c>
    </row>
    <row r="158" spans="4:15" x14ac:dyDescent="0.25">
      <c r="D158" s="12">
        <v>154</v>
      </c>
      <c r="E158" s="87">
        <v>0</v>
      </c>
      <c r="F158" s="87">
        <v>0.05</v>
      </c>
      <c r="G158" s="87">
        <v>0.05</v>
      </c>
      <c r="H158" s="87">
        <v>0.01</v>
      </c>
      <c r="I158" s="22">
        <v>5</v>
      </c>
      <c r="J158" s="22">
        <v>10</v>
      </c>
      <c r="K158" s="88">
        <f t="shared" si="10"/>
        <v>0.90000000000000013</v>
      </c>
      <c r="L158" s="88">
        <f t="shared" si="11"/>
        <v>0.90000000000000013</v>
      </c>
      <c r="M158" s="12">
        <f t="shared" si="8"/>
        <v>90.000000000000014</v>
      </c>
      <c r="N158" s="12">
        <f t="shared" si="8"/>
        <v>90.000000000000014</v>
      </c>
      <c r="O158" s="12" t="str">
        <f t="shared" si="9"/>
        <v>(Patient_Type&gt;90&amp;&amp;Patient_Type&lt;=90)*154+</v>
      </c>
    </row>
    <row r="159" spans="4:15" x14ac:dyDescent="0.25">
      <c r="D159" s="12">
        <v>155</v>
      </c>
      <c r="E159" s="87">
        <v>0</v>
      </c>
      <c r="F159" s="87">
        <v>0.05</v>
      </c>
      <c r="G159" s="87">
        <v>0.05</v>
      </c>
      <c r="H159" s="87">
        <v>0.01</v>
      </c>
      <c r="I159" s="22">
        <v>5</v>
      </c>
      <c r="J159" s="22">
        <v>10</v>
      </c>
      <c r="K159" s="88">
        <f t="shared" si="10"/>
        <v>0.90000000000000013</v>
      </c>
      <c r="L159" s="88">
        <f t="shared" si="11"/>
        <v>0.90000000000000013</v>
      </c>
      <c r="M159" s="12">
        <f t="shared" si="8"/>
        <v>90.000000000000014</v>
      </c>
      <c r="N159" s="12">
        <f t="shared" si="8"/>
        <v>90.000000000000014</v>
      </c>
      <c r="O159" s="12" t="str">
        <f t="shared" si="9"/>
        <v>(Patient_Type&gt;90&amp;&amp;Patient_Type&lt;=90)*155+</v>
      </c>
    </row>
    <row r="160" spans="4:15" x14ac:dyDescent="0.25">
      <c r="D160" s="12">
        <v>156</v>
      </c>
      <c r="E160" s="87">
        <v>0</v>
      </c>
      <c r="F160" s="87">
        <v>0.05</v>
      </c>
      <c r="G160" s="87">
        <v>0.05</v>
      </c>
      <c r="H160" s="87">
        <v>0.01</v>
      </c>
      <c r="I160" s="22">
        <v>5</v>
      </c>
      <c r="J160" s="22">
        <v>10</v>
      </c>
      <c r="K160" s="88">
        <f t="shared" si="10"/>
        <v>0.90000000000000013</v>
      </c>
      <c r="L160" s="88">
        <f t="shared" si="11"/>
        <v>0.90000000000000013</v>
      </c>
      <c r="M160" s="12">
        <f t="shared" si="8"/>
        <v>90.000000000000014</v>
      </c>
      <c r="N160" s="12">
        <f t="shared" si="8"/>
        <v>90.000000000000014</v>
      </c>
      <c r="O160" s="12" t="str">
        <f t="shared" si="9"/>
        <v>(Patient_Type&gt;90&amp;&amp;Patient_Type&lt;=90)*156+</v>
      </c>
    </row>
    <row r="161" spans="4:15" x14ac:dyDescent="0.25">
      <c r="D161" s="12">
        <v>157</v>
      </c>
      <c r="E161" s="87">
        <v>0</v>
      </c>
      <c r="F161" s="87">
        <v>0.05</v>
      </c>
      <c r="G161" s="87">
        <v>0.05</v>
      </c>
      <c r="H161" s="87">
        <v>0.01</v>
      </c>
      <c r="I161" s="22">
        <v>5</v>
      </c>
      <c r="J161" s="22">
        <v>10</v>
      </c>
      <c r="K161" s="88">
        <f t="shared" si="10"/>
        <v>0.90000000000000013</v>
      </c>
      <c r="L161" s="88">
        <f t="shared" si="11"/>
        <v>0.90000000000000013</v>
      </c>
      <c r="M161" s="12">
        <f t="shared" si="8"/>
        <v>90.000000000000014</v>
      </c>
      <c r="N161" s="12">
        <f t="shared" si="8"/>
        <v>90.000000000000014</v>
      </c>
      <c r="O161" s="12" t="str">
        <f t="shared" si="9"/>
        <v>(Patient_Type&gt;90&amp;&amp;Patient_Type&lt;=90)*157+</v>
      </c>
    </row>
    <row r="162" spans="4:15" x14ac:dyDescent="0.25">
      <c r="D162" s="12">
        <v>158</v>
      </c>
      <c r="E162" s="87">
        <v>0</v>
      </c>
      <c r="F162" s="87">
        <v>0.05</v>
      </c>
      <c r="G162" s="87">
        <v>0.05</v>
      </c>
      <c r="H162" s="87">
        <v>0.01</v>
      </c>
      <c r="I162" s="22">
        <v>5</v>
      </c>
      <c r="J162" s="22">
        <v>10</v>
      </c>
      <c r="K162" s="88">
        <f t="shared" si="10"/>
        <v>0.90000000000000013</v>
      </c>
      <c r="L162" s="88">
        <f t="shared" si="11"/>
        <v>0.90000000000000013</v>
      </c>
      <c r="M162" s="12">
        <f t="shared" si="8"/>
        <v>90.000000000000014</v>
      </c>
      <c r="N162" s="12">
        <f t="shared" si="8"/>
        <v>90.000000000000014</v>
      </c>
      <c r="O162" s="12" t="str">
        <f t="shared" si="9"/>
        <v>(Patient_Type&gt;90&amp;&amp;Patient_Type&lt;=90)*158+</v>
      </c>
    </row>
    <row r="163" spans="4:15" x14ac:dyDescent="0.25">
      <c r="D163" s="12">
        <v>159</v>
      </c>
      <c r="E163" s="87">
        <v>0</v>
      </c>
      <c r="F163" s="87">
        <v>0.05</v>
      </c>
      <c r="G163" s="87">
        <v>0.05</v>
      </c>
      <c r="H163" s="87">
        <v>0.01</v>
      </c>
      <c r="I163" s="22">
        <v>5</v>
      </c>
      <c r="J163" s="22">
        <v>10</v>
      </c>
      <c r="K163" s="88">
        <f t="shared" si="10"/>
        <v>0.90000000000000013</v>
      </c>
      <c r="L163" s="88">
        <f t="shared" si="11"/>
        <v>0.90000000000000013</v>
      </c>
      <c r="M163" s="12">
        <f t="shared" si="8"/>
        <v>90.000000000000014</v>
      </c>
      <c r="N163" s="12">
        <f t="shared" si="8"/>
        <v>90.000000000000014</v>
      </c>
      <c r="O163" s="12" t="str">
        <f t="shared" si="9"/>
        <v>(Patient_Type&gt;90&amp;&amp;Patient_Type&lt;=90)*159+</v>
      </c>
    </row>
    <row r="164" spans="4:15" x14ac:dyDescent="0.25">
      <c r="D164" s="12">
        <v>160</v>
      </c>
      <c r="E164" s="87">
        <v>0</v>
      </c>
      <c r="F164" s="87">
        <v>0.05</v>
      </c>
      <c r="G164" s="87">
        <v>0.05</v>
      </c>
      <c r="H164" s="87">
        <v>0.01</v>
      </c>
      <c r="I164" s="22">
        <v>5</v>
      </c>
      <c r="J164" s="22">
        <v>10</v>
      </c>
      <c r="K164" s="88">
        <f t="shared" si="10"/>
        <v>0.90000000000000013</v>
      </c>
      <c r="L164" s="88">
        <f t="shared" si="11"/>
        <v>0.90000000000000013</v>
      </c>
      <c r="M164" s="12">
        <f t="shared" ref="M164:N200" si="12">K164*100</f>
        <v>90.000000000000014</v>
      </c>
      <c r="N164" s="12">
        <f t="shared" si="12"/>
        <v>90.000000000000014</v>
      </c>
      <c r="O164" s="12" t="str">
        <f t="shared" si="9"/>
        <v>(Patient_Type&gt;90&amp;&amp;Patient_Type&lt;=90)*160+</v>
      </c>
    </row>
    <row r="165" spans="4:15" x14ac:dyDescent="0.25">
      <c r="D165" s="12">
        <v>161</v>
      </c>
      <c r="E165" s="87">
        <v>0</v>
      </c>
      <c r="F165" s="87">
        <v>0.05</v>
      </c>
      <c r="G165" s="87">
        <v>0.05</v>
      </c>
      <c r="H165" s="87">
        <v>0.01</v>
      </c>
      <c r="I165" s="22">
        <v>5</v>
      </c>
      <c r="J165" s="22">
        <v>10</v>
      </c>
      <c r="K165" s="88">
        <f t="shared" si="10"/>
        <v>0.90000000000000013</v>
      </c>
      <c r="L165" s="88">
        <f t="shared" si="11"/>
        <v>0.90000000000000013</v>
      </c>
      <c r="M165" s="12">
        <f t="shared" si="12"/>
        <v>90.000000000000014</v>
      </c>
      <c r="N165" s="12">
        <f t="shared" si="12"/>
        <v>90.000000000000014</v>
      </c>
      <c r="O165" s="12" t="str">
        <f t="shared" si="9"/>
        <v>(Patient_Type&gt;90&amp;&amp;Patient_Type&lt;=90)*161+</v>
      </c>
    </row>
    <row r="166" spans="4:15" x14ac:dyDescent="0.25">
      <c r="D166" s="12">
        <v>162</v>
      </c>
      <c r="E166" s="87">
        <v>0</v>
      </c>
      <c r="F166" s="87">
        <v>0.05</v>
      </c>
      <c r="G166" s="87">
        <v>0.05</v>
      </c>
      <c r="H166" s="87">
        <v>0.01</v>
      </c>
      <c r="I166" s="22">
        <v>5</v>
      </c>
      <c r="J166" s="22">
        <v>10</v>
      </c>
      <c r="K166" s="88">
        <f t="shared" si="10"/>
        <v>0.90000000000000013</v>
      </c>
      <c r="L166" s="88">
        <f t="shared" si="11"/>
        <v>0.90000000000000013</v>
      </c>
      <c r="M166" s="12">
        <f t="shared" si="12"/>
        <v>90.000000000000014</v>
      </c>
      <c r="N166" s="12">
        <f t="shared" si="12"/>
        <v>90.000000000000014</v>
      </c>
      <c r="O166" s="12" t="str">
        <f t="shared" si="9"/>
        <v>(Patient_Type&gt;90&amp;&amp;Patient_Type&lt;=90)*162+</v>
      </c>
    </row>
    <row r="167" spans="4:15" x14ac:dyDescent="0.25">
      <c r="D167" s="12">
        <v>163</v>
      </c>
      <c r="E167" s="87">
        <v>0</v>
      </c>
      <c r="F167" s="87">
        <v>0.05</v>
      </c>
      <c r="G167" s="87">
        <v>0.05</v>
      </c>
      <c r="H167" s="87">
        <v>0.01</v>
      </c>
      <c r="I167" s="22">
        <v>5</v>
      </c>
      <c r="J167" s="22">
        <v>10</v>
      </c>
      <c r="K167" s="88">
        <f t="shared" si="10"/>
        <v>0.90000000000000013</v>
      </c>
      <c r="L167" s="88">
        <f t="shared" si="11"/>
        <v>0.90000000000000013</v>
      </c>
      <c r="M167" s="12">
        <f t="shared" si="12"/>
        <v>90.000000000000014</v>
      </c>
      <c r="N167" s="12">
        <f t="shared" si="12"/>
        <v>90.000000000000014</v>
      </c>
      <c r="O167" s="12" t="str">
        <f t="shared" si="9"/>
        <v>(Patient_Type&gt;90&amp;&amp;Patient_Type&lt;=90)*163+</v>
      </c>
    </row>
    <row r="168" spans="4:15" x14ac:dyDescent="0.25">
      <c r="D168" s="12">
        <v>164</v>
      </c>
      <c r="E168" s="87">
        <v>0</v>
      </c>
      <c r="F168" s="87">
        <v>0.05</v>
      </c>
      <c r="G168" s="87">
        <v>0.05</v>
      </c>
      <c r="H168" s="87">
        <v>0.01</v>
      </c>
      <c r="I168" s="22">
        <v>5</v>
      </c>
      <c r="J168" s="22">
        <v>10</v>
      </c>
      <c r="K168" s="88">
        <f t="shared" si="10"/>
        <v>0.90000000000000013</v>
      </c>
      <c r="L168" s="88">
        <f t="shared" si="11"/>
        <v>0.90000000000000013</v>
      </c>
      <c r="M168" s="12">
        <f t="shared" si="12"/>
        <v>90.000000000000014</v>
      </c>
      <c r="N168" s="12">
        <f t="shared" si="12"/>
        <v>90.000000000000014</v>
      </c>
      <c r="O168" s="12" t="str">
        <f t="shared" si="9"/>
        <v>(Patient_Type&gt;90&amp;&amp;Patient_Type&lt;=90)*164+</v>
      </c>
    </row>
    <row r="169" spans="4:15" x14ac:dyDescent="0.25">
      <c r="D169" s="12">
        <v>165</v>
      </c>
      <c r="E169" s="87">
        <v>0</v>
      </c>
      <c r="F169" s="87">
        <v>0.05</v>
      </c>
      <c r="G169" s="87">
        <v>0.05</v>
      </c>
      <c r="H169" s="87">
        <v>0.01</v>
      </c>
      <c r="I169" s="22">
        <v>5</v>
      </c>
      <c r="J169" s="22">
        <v>10</v>
      </c>
      <c r="K169" s="88">
        <f t="shared" si="10"/>
        <v>0.90000000000000013</v>
      </c>
      <c r="L169" s="88">
        <f t="shared" si="11"/>
        <v>0.90000000000000013</v>
      </c>
      <c r="M169" s="12">
        <f t="shared" si="12"/>
        <v>90.000000000000014</v>
      </c>
      <c r="N169" s="12">
        <f t="shared" si="12"/>
        <v>90.000000000000014</v>
      </c>
      <c r="O169" s="12" t="str">
        <f t="shared" si="9"/>
        <v>(Patient_Type&gt;90&amp;&amp;Patient_Type&lt;=90)*165+</v>
      </c>
    </row>
    <row r="170" spans="4:15" x14ac:dyDescent="0.25">
      <c r="D170" s="12">
        <v>166</v>
      </c>
      <c r="E170" s="87">
        <v>0</v>
      </c>
      <c r="F170" s="87">
        <v>0.05</v>
      </c>
      <c r="G170" s="87">
        <v>0.05</v>
      </c>
      <c r="H170" s="87">
        <v>0.01</v>
      </c>
      <c r="I170" s="22">
        <v>5</v>
      </c>
      <c r="J170" s="22">
        <v>10</v>
      </c>
      <c r="K170" s="88">
        <f t="shared" si="10"/>
        <v>0.90000000000000013</v>
      </c>
      <c r="L170" s="88">
        <f t="shared" si="11"/>
        <v>0.90000000000000013</v>
      </c>
      <c r="M170" s="12">
        <f t="shared" si="12"/>
        <v>90.000000000000014</v>
      </c>
      <c r="N170" s="12">
        <f t="shared" si="12"/>
        <v>90.000000000000014</v>
      </c>
      <c r="O170" s="12" t="str">
        <f t="shared" si="9"/>
        <v>(Patient_Type&gt;90&amp;&amp;Patient_Type&lt;=90)*166+</v>
      </c>
    </row>
    <row r="171" spans="4:15" x14ac:dyDescent="0.25">
      <c r="D171" s="12">
        <v>167</v>
      </c>
      <c r="E171" s="87">
        <v>0</v>
      </c>
      <c r="F171" s="87">
        <v>0.05</v>
      </c>
      <c r="G171" s="87">
        <v>0.05</v>
      </c>
      <c r="H171" s="87">
        <v>0.01</v>
      </c>
      <c r="I171" s="22">
        <v>5</v>
      </c>
      <c r="J171" s="22">
        <v>10</v>
      </c>
      <c r="K171" s="88">
        <f t="shared" si="10"/>
        <v>0.90000000000000013</v>
      </c>
      <c r="L171" s="88">
        <f t="shared" si="11"/>
        <v>0.90000000000000013</v>
      </c>
      <c r="M171" s="12">
        <f t="shared" si="12"/>
        <v>90.000000000000014</v>
      </c>
      <c r="N171" s="12">
        <f t="shared" si="12"/>
        <v>90.000000000000014</v>
      </c>
      <c r="O171" s="12" t="str">
        <f t="shared" si="9"/>
        <v>(Patient_Type&gt;90&amp;&amp;Patient_Type&lt;=90)*167+</v>
      </c>
    </row>
    <row r="172" spans="4:15" x14ac:dyDescent="0.25">
      <c r="D172" s="12">
        <v>168</v>
      </c>
      <c r="E172" s="87">
        <v>0</v>
      </c>
      <c r="F172" s="87">
        <v>0.05</v>
      </c>
      <c r="G172" s="87">
        <v>0.05</v>
      </c>
      <c r="H172" s="87">
        <v>0.01</v>
      </c>
      <c r="I172" s="22">
        <v>5</v>
      </c>
      <c r="J172" s="22">
        <v>10</v>
      </c>
      <c r="K172" s="88">
        <f t="shared" si="10"/>
        <v>0.90000000000000013</v>
      </c>
      <c r="L172" s="88">
        <f t="shared" si="11"/>
        <v>0.90000000000000013</v>
      </c>
      <c r="M172" s="12">
        <f t="shared" si="12"/>
        <v>90.000000000000014</v>
      </c>
      <c r="N172" s="12">
        <f t="shared" si="12"/>
        <v>90.000000000000014</v>
      </c>
      <c r="O172" s="12" t="str">
        <f t="shared" si="9"/>
        <v>(Patient_Type&gt;90&amp;&amp;Patient_Type&lt;=90)*168+</v>
      </c>
    </row>
    <row r="173" spans="4:15" x14ac:dyDescent="0.25">
      <c r="D173" s="12">
        <v>169</v>
      </c>
      <c r="E173" s="87">
        <v>0</v>
      </c>
      <c r="F173" s="87">
        <v>0.05</v>
      </c>
      <c r="G173" s="87">
        <v>0.05</v>
      </c>
      <c r="H173" s="87">
        <v>0.01</v>
      </c>
      <c r="I173" s="22">
        <v>5</v>
      </c>
      <c r="J173" s="22">
        <v>10</v>
      </c>
      <c r="K173" s="88">
        <f t="shared" si="10"/>
        <v>0.90000000000000013</v>
      </c>
      <c r="L173" s="88">
        <f t="shared" si="11"/>
        <v>0.90000000000000013</v>
      </c>
      <c r="M173" s="12">
        <f t="shared" si="12"/>
        <v>90.000000000000014</v>
      </c>
      <c r="N173" s="12">
        <f t="shared" si="12"/>
        <v>90.000000000000014</v>
      </c>
      <c r="O173" s="12" t="str">
        <f t="shared" si="9"/>
        <v>(Patient_Type&gt;90&amp;&amp;Patient_Type&lt;=90)*169+</v>
      </c>
    </row>
    <row r="174" spans="4:15" x14ac:dyDescent="0.25">
      <c r="D174" s="12">
        <v>170</v>
      </c>
      <c r="E174" s="87">
        <v>0</v>
      </c>
      <c r="F174" s="87">
        <v>0.05</v>
      </c>
      <c r="G174" s="87">
        <v>0.05</v>
      </c>
      <c r="H174" s="87">
        <v>0.01</v>
      </c>
      <c r="I174" s="22">
        <v>5</v>
      </c>
      <c r="J174" s="22">
        <v>10</v>
      </c>
      <c r="K174" s="88">
        <f t="shared" si="10"/>
        <v>0.90000000000000013</v>
      </c>
      <c r="L174" s="88">
        <f t="shared" si="11"/>
        <v>0.90000000000000013</v>
      </c>
      <c r="M174" s="12">
        <f t="shared" si="12"/>
        <v>90.000000000000014</v>
      </c>
      <c r="N174" s="12">
        <f t="shared" si="12"/>
        <v>90.000000000000014</v>
      </c>
      <c r="O174" s="12" t="str">
        <f t="shared" si="9"/>
        <v>(Patient_Type&gt;90&amp;&amp;Patient_Type&lt;=90)*170+</v>
      </c>
    </row>
    <row r="175" spans="4:15" x14ac:dyDescent="0.25">
      <c r="D175" s="12">
        <v>171</v>
      </c>
      <c r="E175" s="87">
        <v>0</v>
      </c>
      <c r="F175" s="87">
        <v>0.05</v>
      </c>
      <c r="G175" s="87">
        <v>0.05</v>
      </c>
      <c r="H175" s="87">
        <v>0.01</v>
      </c>
      <c r="I175" s="22">
        <v>5</v>
      </c>
      <c r="J175" s="22">
        <v>10</v>
      </c>
      <c r="K175" s="88">
        <f t="shared" si="10"/>
        <v>0.90000000000000013</v>
      </c>
      <c r="L175" s="88">
        <f t="shared" si="11"/>
        <v>0.90000000000000013</v>
      </c>
      <c r="M175" s="12">
        <f t="shared" si="12"/>
        <v>90.000000000000014</v>
      </c>
      <c r="N175" s="12">
        <f t="shared" si="12"/>
        <v>90.000000000000014</v>
      </c>
      <c r="O175" s="12" t="str">
        <f t="shared" si="9"/>
        <v>(Patient_Type&gt;90&amp;&amp;Patient_Type&lt;=90)*171+</v>
      </c>
    </row>
    <row r="176" spans="4:15" x14ac:dyDescent="0.25">
      <c r="D176" s="12">
        <v>172</v>
      </c>
      <c r="E176" s="87">
        <v>0</v>
      </c>
      <c r="F176" s="87">
        <v>0.05</v>
      </c>
      <c r="G176" s="87">
        <v>0.05</v>
      </c>
      <c r="H176" s="87">
        <v>0.01</v>
      </c>
      <c r="I176" s="22">
        <v>5</v>
      </c>
      <c r="J176" s="22">
        <v>10</v>
      </c>
      <c r="K176" s="88">
        <f t="shared" si="10"/>
        <v>0.90000000000000013</v>
      </c>
      <c r="L176" s="88">
        <f t="shared" si="11"/>
        <v>0.90000000000000013</v>
      </c>
      <c r="M176" s="12">
        <f t="shared" si="12"/>
        <v>90.000000000000014</v>
      </c>
      <c r="N176" s="12">
        <f t="shared" si="12"/>
        <v>90.000000000000014</v>
      </c>
      <c r="O176" s="12" t="str">
        <f t="shared" si="9"/>
        <v>(Patient_Type&gt;90&amp;&amp;Patient_Type&lt;=90)*172+</v>
      </c>
    </row>
    <row r="177" spans="4:15" x14ac:dyDescent="0.25">
      <c r="D177" s="12">
        <v>173</v>
      </c>
      <c r="E177" s="87">
        <v>0</v>
      </c>
      <c r="F177" s="87">
        <v>0.05</v>
      </c>
      <c r="G177" s="87">
        <v>0.05</v>
      </c>
      <c r="H177" s="87">
        <v>0.01</v>
      </c>
      <c r="I177" s="22">
        <v>5</v>
      </c>
      <c r="J177" s="22">
        <v>10</v>
      </c>
      <c r="K177" s="88">
        <f t="shared" si="10"/>
        <v>0.90000000000000013</v>
      </c>
      <c r="L177" s="88">
        <f t="shared" si="11"/>
        <v>0.90000000000000013</v>
      </c>
      <c r="M177" s="12">
        <f t="shared" si="12"/>
        <v>90.000000000000014</v>
      </c>
      <c r="N177" s="12">
        <f t="shared" si="12"/>
        <v>90.000000000000014</v>
      </c>
      <c r="O177" s="12" t="str">
        <f t="shared" si="9"/>
        <v>(Patient_Type&gt;90&amp;&amp;Patient_Type&lt;=90)*173+</v>
      </c>
    </row>
    <row r="178" spans="4:15" x14ac:dyDescent="0.25">
      <c r="D178" s="12">
        <v>174</v>
      </c>
      <c r="E178" s="87">
        <v>0</v>
      </c>
      <c r="F178" s="87">
        <v>0.05</v>
      </c>
      <c r="G178" s="87">
        <v>0.05</v>
      </c>
      <c r="H178" s="87">
        <v>0.01</v>
      </c>
      <c r="I178" s="22">
        <v>5</v>
      </c>
      <c r="J178" s="22">
        <v>10</v>
      </c>
      <c r="K178" s="88">
        <f t="shared" si="10"/>
        <v>0.90000000000000013</v>
      </c>
      <c r="L178" s="88">
        <f t="shared" si="11"/>
        <v>0.90000000000000013</v>
      </c>
      <c r="M178" s="12">
        <f t="shared" si="12"/>
        <v>90.000000000000014</v>
      </c>
      <c r="N178" s="12">
        <f t="shared" si="12"/>
        <v>90.000000000000014</v>
      </c>
      <c r="O178" s="12" t="str">
        <f t="shared" si="9"/>
        <v>(Patient_Type&gt;90&amp;&amp;Patient_Type&lt;=90)*174+</v>
      </c>
    </row>
    <row r="179" spans="4:15" x14ac:dyDescent="0.25">
      <c r="D179" s="12">
        <v>175</v>
      </c>
      <c r="E179" s="87">
        <v>0</v>
      </c>
      <c r="F179" s="87">
        <v>0.05</v>
      </c>
      <c r="G179" s="87">
        <v>0.05</v>
      </c>
      <c r="H179" s="87">
        <v>0.01</v>
      </c>
      <c r="I179" s="22">
        <v>5</v>
      </c>
      <c r="J179" s="22">
        <v>10</v>
      </c>
      <c r="K179" s="88">
        <f t="shared" si="10"/>
        <v>0.90000000000000013</v>
      </c>
      <c r="L179" s="88">
        <f t="shared" si="11"/>
        <v>0.90000000000000013</v>
      </c>
      <c r="M179" s="12">
        <f t="shared" si="12"/>
        <v>90.000000000000014</v>
      </c>
      <c r="N179" s="12">
        <f t="shared" si="12"/>
        <v>90.000000000000014</v>
      </c>
      <c r="O179" s="12" t="str">
        <f t="shared" si="9"/>
        <v>(Patient_Type&gt;90&amp;&amp;Patient_Type&lt;=90)*175+</v>
      </c>
    </row>
    <row r="180" spans="4:15" x14ac:dyDescent="0.25">
      <c r="D180" s="12">
        <v>176</v>
      </c>
      <c r="E180" s="87">
        <v>0</v>
      </c>
      <c r="F180" s="87">
        <v>0.05</v>
      </c>
      <c r="G180" s="87">
        <v>0.05</v>
      </c>
      <c r="H180" s="87">
        <v>0.01</v>
      </c>
      <c r="I180" s="22">
        <v>5</v>
      </c>
      <c r="J180" s="22">
        <v>10</v>
      </c>
      <c r="K180" s="88">
        <f t="shared" si="10"/>
        <v>0.90000000000000013</v>
      </c>
      <c r="L180" s="88">
        <f t="shared" si="11"/>
        <v>0.90000000000000013</v>
      </c>
      <c r="M180" s="12">
        <f t="shared" si="12"/>
        <v>90.000000000000014</v>
      </c>
      <c r="N180" s="12">
        <f t="shared" si="12"/>
        <v>90.000000000000014</v>
      </c>
      <c r="O180" s="12" t="str">
        <f t="shared" si="9"/>
        <v>(Patient_Type&gt;90&amp;&amp;Patient_Type&lt;=90)*176+</v>
      </c>
    </row>
    <row r="181" spans="4:15" x14ac:dyDescent="0.25">
      <c r="D181" s="12">
        <v>177</v>
      </c>
      <c r="E181" s="87">
        <v>0</v>
      </c>
      <c r="F181" s="87">
        <v>0.05</v>
      </c>
      <c r="G181" s="87">
        <v>0.05</v>
      </c>
      <c r="H181" s="87">
        <v>0.01</v>
      </c>
      <c r="I181" s="22">
        <v>5</v>
      </c>
      <c r="J181" s="22">
        <v>10</v>
      </c>
      <c r="K181" s="88">
        <f t="shared" si="10"/>
        <v>0.90000000000000013</v>
      </c>
      <c r="L181" s="88">
        <f t="shared" si="11"/>
        <v>0.90000000000000013</v>
      </c>
      <c r="M181" s="12">
        <f t="shared" si="12"/>
        <v>90.000000000000014</v>
      </c>
      <c r="N181" s="12">
        <f t="shared" si="12"/>
        <v>90.000000000000014</v>
      </c>
      <c r="O181" s="12" t="str">
        <f t="shared" si="9"/>
        <v>(Patient_Type&gt;90&amp;&amp;Patient_Type&lt;=90)*177+</v>
      </c>
    </row>
    <row r="182" spans="4:15" x14ac:dyDescent="0.25">
      <c r="D182" s="12">
        <v>178</v>
      </c>
      <c r="E182" s="87">
        <v>0</v>
      </c>
      <c r="F182" s="87">
        <v>0.05</v>
      </c>
      <c r="G182" s="87">
        <v>0.05</v>
      </c>
      <c r="H182" s="87">
        <v>0.01</v>
      </c>
      <c r="I182" s="22">
        <v>5</v>
      </c>
      <c r="J182" s="22">
        <v>10</v>
      </c>
      <c r="K182" s="88">
        <f t="shared" si="10"/>
        <v>0.90000000000000013</v>
      </c>
      <c r="L182" s="88">
        <f t="shared" si="11"/>
        <v>0.90000000000000013</v>
      </c>
      <c r="M182" s="12">
        <f t="shared" si="12"/>
        <v>90.000000000000014</v>
      </c>
      <c r="N182" s="12">
        <f t="shared" si="12"/>
        <v>90.000000000000014</v>
      </c>
      <c r="O182" s="12" t="str">
        <f t="shared" si="9"/>
        <v>(Patient_Type&gt;90&amp;&amp;Patient_Type&lt;=90)*178+</v>
      </c>
    </row>
    <row r="183" spans="4:15" x14ac:dyDescent="0.25">
      <c r="D183" s="12">
        <v>179</v>
      </c>
      <c r="E183" s="87">
        <v>0</v>
      </c>
      <c r="F183" s="87">
        <v>0.05</v>
      </c>
      <c r="G183" s="87">
        <v>0.05</v>
      </c>
      <c r="H183" s="87">
        <v>0.01</v>
      </c>
      <c r="I183" s="22">
        <v>5</v>
      </c>
      <c r="J183" s="22">
        <v>10</v>
      </c>
      <c r="K183" s="88">
        <f t="shared" si="10"/>
        <v>0.90000000000000013</v>
      </c>
      <c r="L183" s="88">
        <f t="shared" si="11"/>
        <v>0.90000000000000013</v>
      </c>
      <c r="M183" s="12">
        <f t="shared" si="12"/>
        <v>90.000000000000014</v>
      </c>
      <c r="N183" s="12">
        <f t="shared" si="12"/>
        <v>90.000000000000014</v>
      </c>
      <c r="O183" s="12" t="str">
        <f t="shared" si="9"/>
        <v>(Patient_Type&gt;90&amp;&amp;Patient_Type&lt;=90)*179+</v>
      </c>
    </row>
    <row r="184" spans="4:15" x14ac:dyDescent="0.25">
      <c r="D184" s="12">
        <v>180</v>
      </c>
      <c r="E184" s="87">
        <v>0</v>
      </c>
      <c r="F184" s="87">
        <v>0.05</v>
      </c>
      <c r="G184" s="87">
        <v>0.05</v>
      </c>
      <c r="H184" s="87">
        <v>0.01</v>
      </c>
      <c r="I184" s="22">
        <v>5</v>
      </c>
      <c r="J184" s="22">
        <v>10</v>
      </c>
      <c r="K184" s="88">
        <f t="shared" si="10"/>
        <v>0.90000000000000013</v>
      </c>
      <c r="L184" s="88">
        <f t="shared" si="11"/>
        <v>0.90000000000000013</v>
      </c>
      <c r="M184" s="12">
        <f t="shared" si="12"/>
        <v>90.000000000000014</v>
      </c>
      <c r="N184" s="12">
        <f t="shared" si="12"/>
        <v>90.000000000000014</v>
      </c>
      <c r="O184" s="12" t="str">
        <f t="shared" si="9"/>
        <v>(Patient_Type&gt;90&amp;&amp;Patient_Type&lt;=90)*180+</v>
      </c>
    </row>
    <row r="185" spans="4:15" x14ac:dyDescent="0.25">
      <c r="D185" s="12">
        <v>181</v>
      </c>
      <c r="E185" s="87">
        <v>0</v>
      </c>
      <c r="F185" s="87">
        <v>0.05</v>
      </c>
      <c r="G185" s="87">
        <v>0.05</v>
      </c>
      <c r="H185" s="87">
        <v>0.01</v>
      </c>
      <c r="I185" s="22">
        <v>5</v>
      </c>
      <c r="J185" s="22">
        <v>10</v>
      </c>
      <c r="K185" s="88">
        <f t="shared" si="10"/>
        <v>0.90000000000000013</v>
      </c>
      <c r="L185" s="88">
        <f t="shared" si="11"/>
        <v>0.90000000000000013</v>
      </c>
      <c r="M185" s="12">
        <f t="shared" si="12"/>
        <v>90.000000000000014</v>
      </c>
      <c r="N185" s="12">
        <f t="shared" si="12"/>
        <v>90.000000000000014</v>
      </c>
      <c r="O185" s="12" t="str">
        <f t="shared" si="9"/>
        <v>(Patient_Type&gt;90&amp;&amp;Patient_Type&lt;=90)*181+</v>
      </c>
    </row>
    <row r="186" spans="4:15" x14ac:dyDescent="0.25">
      <c r="D186" s="12">
        <v>182</v>
      </c>
      <c r="E186" s="87">
        <v>0</v>
      </c>
      <c r="F186" s="87">
        <v>0.05</v>
      </c>
      <c r="G186" s="87">
        <v>0.05</v>
      </c>
      <c r="H186" s="87">
        <v>0.01</v>
      </c>
      <c r="I186" s="22">
        <v>5</v>
      </c>
      <c r="J186" s="22">
        <v>10</v>
      </c>
      <c r="K186" s="88">
        <f t="shared" si="10"/>
        <v>0.90000000000000013</v>
      </c>
      <c r="L186" s="88">
        <f t="shared" si="11"/>
        <v>0.90000000000000013</v>
      </c>
      <c r="M186" s="12">
        <f t="shared" si="12"/>
        <v>90.000000000000014</v>
      </c>
      <c r="N186" s="12">
        <f t="shared" si="12"/>
        <v>90.000000000000014</v>
      </c>
      <c r="O186" s="12" t="str">
        <f t="shared" si="9"/>
        <v>(Patient_Type&gt;90&amp;&amp;Patient_Type&lt;=90)*182+</v>
      </c>
    </row>
    <row r="187" spans="4:15" x14ac:dyDescent="0.25">
      <c r="D187" s="12">
        <v>183</v>
      </c>
      <c r="E187" s="87">
        <v>0</v>
      </c>
      <c r="F187" s="87">
        <v>0.05</v>
      </c>
      <c r="G187" s="87">
        <v>0.05</v>
      </c>
      <c r="H187" s="87">
        <v>0.01</v>
      </c>
      <c r="I187" s="22">
        <v>5</v>
      </c>
      <c r="J187" s="22">
        <v>10</v>
      </c>
      <c r="K187" s="88">
        <f t="shared" si="10"/>
        <v>0.90000000000000013</v>
      </c>
      <c r="L187" s="88">
        <f t="shared" si="11"/>
        <v>0.90000000000000013</v>
      </c>
      <c r="M187" s="12">
        <f t="shared" si="12"/>
        <v>90.000000000000014</v>
      </c>
      <c r="N187" s="12">
        <f t="shared" si="12"/>
        <v>90.000000000000014</v>
      </c>
      <c r="O187" s="12" t="str">
        <f t="shared" si="9"/>
        <v>(Patient_Type&gt;90&amp;&amp;Patient_Type&lt;=90)*183+</v>
      </c>
    </row>
    <row r="188" spans="4:15" x14ac:dyDescent="0.25">
      <c r="D188" s="12">
        <v>184</v>
      </c>
      <c r="E188" s="87">
        <v>0</v>
      </c>
      <c r="F188" s="87">
        <v>0.05</v>
      </c>
      <c r="G188" s="87">
        <v>0.05</v>
      </c>
      <c r="H188" s="87">
        <v>0.01</v>
      </c>
      <c r="I188" s="22">
        <v>5</v>
      </c>
      <c r="J188" s="22">
        <v>10</v>
      </c>
      <c r="K188" s="88">
        <f t="shared" si="10"/>
        <v>0.90000000000000013</v>
      </c>
      <c r="L188" s="88">
        <f t="shared" si="11"/>
        <v>0.90000000000000013</v>
      </c>
      <c r="M188" s="12">
        <f t="shared" si="12"/>
        <v>90.000000000000014</v>
      </c>
      <c r="N188" s="12">
        <f t="shared" si="12"/>
        <v>90.000000000000014</v>
      </c>
      <c r="O188" s="12" t="str">
        <f t="shared" si="9"/>
        <v>(Patient_Type&gt;90&amp;&amp;Patient_Type&lt;=90)*184+</v>
      </c>
    </row>
    <row r="189" spans="4:15" x14ac:dyDescent="0.25">
      <c r="D189" s="12">
        <v>185</v>
      </c>
      <c r="E189" s="87">
        <v>0</v>
      </c>
      <c r="F189" s="87">
        <v>0.05</v>
      </c>
      <c r="G189" s="87">
        <v>0.05</v>
      </c>
      <c r="H189" s="87">
        <v>0.01</v>
      </c>
      <c r="I189" s="22">
        <v>5</v>
      </c>
      <c r="J189" s="22">
        <v>10</v>
      </c>
      <c r="K189" s="88">
        <f t="shared" si="10"/>
        <v>0.90000000000000013</v>
      </c>
      <c r="L189" s="88">
        <f t="shared" si="11"/>
        <v>0.90000000000000013</v>
      </c>
      <c r="M189" s="12">
        <f t="shared" si="12"/>
        <v>90.000000000000014</v>
      </c>
      <c r="N189" s="12">
        <f t="shared" si="12"/>
        <v>90.000000000000014</v>
      </c>
      <c r="O189" s="12" t="str">
        <f t="shared" si="9"/>
        <v>(Patient_Type&gt;90&amp;&amp;Patient_Type&lt;=90)*185+</v>
      </c>
    </row>
    <row r="190" spans="4:15" x14ac:dyDescent="0.25">
      <c r="D190" s="12">
        <v>186</v>
      </c>
      <c r="E190" s="87">
        <v>0</v>
      </c>
      <c r="F190" s="87">
        <v>0.05</v>
      </c>
      <c r="G190" s="87">
        <v>0.05</v>
      </c>
      <c r="H190" s="87">
        <v>0.01</v>
      </c>
      <c r="I190" s="22">
        <v>5</v>
      </c>
      <c r="J190" s="22">
        <v>10</v>
      </c>
      <c r="K190" s="88">
        <f t="shared" si="10"/>
        <v>0.90000000000000013</v>
      </c>
      <c r="L190" s="88">
        <f t="shared" si="11"/>
        <v>0.90000000000000013</v>
      </c>
      <c r="M190" s="12">
        <f t="shared" si="12"/>
        <v>90.000000000000014</v>
      </c>
      <c r="N190" s="12">
        <f t="shared" si="12"/>
        <v>90.000000000000014</v>
      </c>
      <c r="O190" s="12" t="str">
        <f t="shared" si="9"/>
        <v>(Patient_Type&gt;90&amp;&amp;Patient_Type&lt;=90)*186+</v>
      </c>
    </row>
    <row r="191" spans="4:15" x14ac:dyDescent="0.25">
      <c r="D191" s="12">
        <v>187</v>
      </c>
      <c r="E191" s="87">
        <v>0</v>
      </c>
      <c r="F191" s="87">
        <v>0.05</v>
      </c>
      <c r="G191" s="87">
        <v>0.05</v>
      </c>
      <c r="H191" s="87">
        <v>0.01</v>
      </c>
      <c r="I191" s="22">
        <v>5</v>
      </c>
      <c r="J191" s="22">
        <v>10</v>
      </c>
      <c r="K191" s="88">
        <f t="shared" si="10"/>
        <v>0.90000000000000013</v>
      </c>
      <c r="L191" s="88">
        <f t="shared" si="11"/>
        <v>0.90000000000000013</v>
      </c>
      <c r="M191" s="12">
        <f t="shared" si="12"/>
        <v>90.000000000000014</v>
      </c>
      <c r="N191" s="12">
        <f t="shared" si="12"/>
        <v>90.000000000000014</v>
      </c>
      <c r="O191" s="12" t="str">
        <f t="shared" si="9"/>
        <v>(Patient_Type&gt;90&amp;&amp;Patient_Type&lt;=90)*187+</v>
      </c>
    </row>
    <row r="192" spans="4:15" x14ac:dyDescent="0.25">
      <c r="D192" s="12">
        <v>188</v>
      </c>
      <c r="E192" s="87">
        <v>0</v>
      </c>
      <c r="F192" s="87">
        <v>0.05</v>
      </c>
      <c r="G192" s="87">
        <v>0.05</v>
      </c>
      <c r="H192" s="87">
        <v>0.01</v>
      </c>
      <c r="I192" s="22">
        <v>5</v>
      </c>
      <c r="J192" s="22">
        <v>10</v>
      </c>
      <c r="K192" s="88">
        <f t="shared" si="10"/>
        <v>0.90000000000000013</v>
      </c>
      <c r="L192" s="88">
        <f t="shared" si="11"/>
        <v>0.90000000000000013</v>
      </c>
      <c r="M192" s="12">
        <f t="shared" si="12"/>
        <v>90.000000000000014</v>
      </c>
      <c r="N192" s="12">
        <f t="shared" si="12"/>
        <v>90.000000000000014</v>
      </c>
      <c r="O192" s="12" t="str">
        <f t="shared" si="9"/>
        <v>(Patient_Type&gt;90&amp;&amp;Patient_Type&lt;=90)*188+</v>
      </c>
    </row>
    <row r="193" spans="4:15" x14ac:dyDescent="0.25">
      <c r="D193" s="12">
        <v>189</v>
      </c>
      <c r="E193" s="87">
        <v>0</v>
      </c>
      <c r="F193" s="87">
        <v>0.05</v>
      </c>
      <c r="G193" s="87">
        <v>0.05</v>
      </c>
      <c r="H193" s="87">
        <v>0.01</v>
      </c>
      <c r="I193" s="22">
        <v>5</v>
      </c>
      <c r="J193" s="22">
        <v>10</v>
      </c>
      <c r="K193" s="88">
        <f t="shared" si="10"/>
        <v>0.90000000000000013</v>
      </c>
      <c r="L193" s="88">
        <f t="shared" si="11"/>
        <v>0.90000000000000013</v>
      </c>
      <c r="M193" s="12">
        <f t="shared" si="12"/>
        <v>90.000000000000014</v>
      </c>
      <c r="N193" s="12">
        <f t="shared" si="12"/>
        <v>90.000000000000014</v>
      </c>
      <c r="O193" s="12" t="str">
        <f t="shared" si="9"/>
        <v>(Patient_Type&gt;90&amp;&amp;Patient_Type&lt;=90)*189+</v>
      </c>
    </row>
    <row r="194" spans="4:15" x14ac:dyDescent="0.25">
      <c r="D194" s="12">
        <v>190</v>
      </c>
      <c r="E194" s="87">
        <v>0</v>
      </c>
      <c r="F194" s="87">
        <v>0.05</v>
      </c>
      <c r="G194" s="87">
        <v>0.05</v>
      </c>
      <c r="H194" s="87">
        <v>0.01</v>
      </c>
      <c r="I194" s="22">
        <v>5</v>
      </c>
      <c r="J194" s="22">
        <v>10</v>
      </c>
      <c r="K194" s="88">
        <f t="shared" si="10"/>
        <v>0.90000000000000013</v>
      </c>
      <c r="L194" s="88">
        <f t="shared" si="11"/>
        <v>0.90000000000000013</v>
      </c>
      <c r="M194" s="12">
        <f t="shared" si="12"/>
        <v>90.000000000000014</v>
      </c>
      <c r="N194" s="12">
        <f t="shared" si="12"/>
        <v>90.000000000000014</v>
      </c>
      <c r="O194" s="12" t="str">
        <f t="shared" si="9"/>
        <v>(Patient_Type&gt;90&amp;&amp;Patient_Type&lt;=90)*190+</v>
      </c>
    </row>
    <row r="195" spans="4:15" x14ac:dyDescent="0.25">
      <c r="D195" s="12">
        <v>191</v>
      </c>
      <c r="E195" s="87">
        <v>0</v>
      </c>
      <c r="F195" s="87">
        <v>0.05</v>
      </c>
      <c r="G195" s="87">
        <v>0.05</v>
      </c>
      <c r="H195" s="87">
        <v>0.01</v>
      </c>
      <c r="I195" s="22">
        <v>5</v>
      </c>
      <c r="J195" s="22">
        <v>10</v>
      </c>
      <c r="K195" s="88">
        <f t="shared" si="10"/>
        <v>0.90000000000000013</v>
      </c>
      <c r="L195" s="88">
        <f t="shared" si="11"/>
        <v>0.90000000000000013</v>
      </c>
      <c r="M195" s="12">
        <f t="shared" si="12"/>
        <v>90.000000000000014</v>
      </c>
      <c r="N195" s="12">
        <f t="shared" si="12"/>
        <v>90.000000000000014</v>
      </c>
      <c r="O195" s="12" t="str">
        <f t="shared" si="9"/>
        <v>(Patient_Type&gt;90&amp;&amp;Patient_Type&lt;=90)*191+</v>
      </c>
    </row>
    <row r="196" spans="4:15" x14ac:dyDescent="0.25">
      <c r="D196" s="12">
        <v>192</v>
      </c>
      <c r="E196" s="87">
        <v>0</v>
      </c>
      <c r="F196" s="87">
        <v>0.05</v>
      </c>
      <c r="G196" s="87">
        <v>0.05</v>
      </c>
      <c r="H196" s="87">
        <v>0.01</v>
      </c>
      <c r="I196" s="22">
        <v>5</v>
      </c>
      <c r="J196" s="22">
        <v>10</v>
      </c>
      <c r="K196" s="88">
        <f t="shared" si="10"/>
        <v>0.90000000000000013</v>
      </c>
      <c r="L196" s="88">
        <f t="shared" si="11"/>
        <v>0.90000000000000013</v>
      </c>
      <c r="M196" s="12">
        <f t="shared" si="12"/>
        <v>90.000000000000014</v>
      </c>
      <c r="N196" s="12">
        <f t="shared" si="12"/>
        <v>90.000000000000014</v>
      </c>
      <c r="O196" s="12" t="str">
        <f t="shared" si="9"/>
        <v>(Patient_Type&gt;90&amp;&amp;Patient_Type&lt;=90)*192+</v>
      </c>
    </row>
    <row r="197" spans="4:15" x14ac:dyDescent="0.25">
      <c r="D197" s="12">
        <v>193</v>
      </c>
      <c r="E197" s="87">
        <v>0</v>
      </c>
      <c r="F197" s="87">
        <v>0.05</v>
      </c>
      <c r="G197" s="87">
        <v>0.05</v>
      </c>
      <c r="H197" s="87">
        <v>0.01</v>
      </c>
      <c r="I197" s="22">
        <v>5</v>
      </c>
      <c r="J197" s="22">
        <v>10</v>
      </c>
      <c r="K197" s="88">
        <f t="shared" si="10"/>
        <v>0.90000000000000013</v>
      </c>
      <c r="L197" s="88">
        <f t="shared" si="11"/>
        <v>0.90000000000000013</v>
      </c>
      <c r="M197" s="12">
        <f t="shared" si="12"/>
        <v>90.000000000000014</v>
      </c>
      <c r="N197" s="12">
        <f t="shared" si="12"/>
        <v>90.000000000000014</v>
      </c>
      <c r="O197" s="12" t="str">
        <f t="shared" si="9"/>
        <v>(Patient_Type&gt;90&amp;&amp;Patient_Type&lt;=90)*193+</v>
      </c>
    </row>
    <row r="198" spans="4:15" x14ac:dyDescent="0.25">
      <c r="D198" s="12">
        <v>194</v>
      </c>
      <c r="E198" s="87">
        <v>0</v>
      </c>
      <c r="F198" s="87">
        <v>0.05</v>
      </c>
      <c r="G198" s="87">
        <v>0.05</v>
      </c>
      <c r="H198" s="87">
        <v>0.01</v>
      </c>
      <c r="I198" s="22">
        <v>5</v>
      </c>
      <c r="J198" s="22">
        <v>10</v>
      </c>
      <c r="K198" s="88">
        <f t="shared" si="10"/>
        <v>0.90000000000000013</v>
      </c>
      <c r="L198" s="88">
        <f t="shared" si="11"/>
        <v>0.90000000000000013</v>
      </c>
      <c r="M198" s="12">
        <f t="shared" si="12"/>
        <v>90.000000000000014</v>
      </c>
      <c r="N198" s="12">
        <f t="shared" si="12"/>
        <v>90.000000000000014</v>
      </c>
      <c r="O198" s="12" t="str">
        <f t="shared" ref="O198:O203" si="13">"(Patient_Type&gt;"&amp;M198&amp;"&amp;&amp;Patient_Type&lt;="&amp;N198&amp;")*"&amp;D198&amp;"+"</f>
        <v>(Patient_Type&gt;90&amp;&amp;Patient_Type&lt;=90)*194+</v>
      </c>
    </row>
    <row r="199" spans="4:15" x14ac:dyDescent="0.25">
      <c r="D199" s="12">
        <v>195</v>
      </c>
      <c r="E199" s="87">
        <v>0</v>
      </c>
      <c r="F199" s="87">
        <v>0.05</v>
      </c>
      <c r="G199" s="87">
        <v>0.05</v>
      </c>
      <c r="H199" s="87">
        <v>0.01</v>
      </c>
      <c r="I199" s="22">
        <v>5</v>
      </c>
      <c r="J199" s="22">
        <v>10</v>
      </c>
      <c r="K199" s="88">
        <f t="shared" ref="K199:K204" si="14">L198</f>
        <v>0.90000000000000013</v>
      </c>
      <c r="L199" s="88">
        <f t="shared" ref="L199:L204" si="15">K199+E199</f>
        <v>0.90000000000000013</v>
      </c>
      <c r="M199" s="12">
        <f t="shared" si="12"/>
        <v>90.000000000000014</v>
      </c>
      <c r="N199" s="12">
        <f t="shared" si="12"/>
        <v>90.000000000000014</v>
      </c>
      <c r="O199" s="12" t="str">
        <f t="shared" si="13"/>
        <v>(Patient_Type&gt;90&amp;&amp;Patient_Type&lt;=90)*195+</v>
      </c>
    </row>
    <row r="200" spans="4:15" x14ac:dyDescent="0.25">
      <c r="D200" s="12">
        <v>196</v>
      </c>
      <c r="E200" s="87">
        <v>0.1</v>
      </c>
      <c r="F200" s="87">
        <v>0.05</v>
      </c>
      <c r="G200" s="87">
        <v>0.05</v>
      </c>
      <c r="H200" s="87">
        <v>0.01</v>
      </c>
      <c r="I200" s="22">
        <v>5</v>
      </c>
      <c r="J200" s="22">
        <v>10</v>
      </c>
      <c r="K200" s="88">
        <f t="shared" si="14"/>
        <v>0.90000000000000013</v>
      </c>
      <c r="L200" s="88">
        <f t="shared" si="15"/>
        <v>1.0000000000000002</v>
      </c>
      <c r="M200" s="12">
        <f t="shared" si="12"/>
        <v>90.000000000000014</v>
      </c>
      <c r="N200" s="12">
        <f t="shared" si="12"/>
        <v>100.00000000000003</v>
      </c>
      <c r="O200" s="12" t="str">
        <f t="shared" si="13"/>
        <v>(Patient_Type&gt;90&amp;&amp;Patient_Type&lt;=100)*196+</v>
      </c>
    </row>
    <row r="201" spans="4:15" x14ac:dyDescent="0.25">
      <c r="D201" s="12">
        <v>197</v>
      </c>
      <c r="E201" s="87">
        <v>0</v>
      </c>
      <c r="F201" s="87">
        <v>0.05</v>
      </c>
      <c r="G201" s="87">
        <v>0.05</v>
      </c>
      <c r="H201" s="87">
        <v>0.01</v>
      </c>
      <c r="I201" s="22">
        <v>5</v>
      </c>
      <c r="J201" s="22">
        <v>10</v>
      </c>
      <c r="K201" s="88">
        <f t="shared" si="14"/>
        <v>1.0000000000000002</v>
      </c>
      <c r="L201" s="88">
        <f t="shared" si="15"/>
        <v>1.0000000000000002</v>
      </c>
      <c r="M201" s="12">
        <f t="shared" ref="M201:N204" si="16">K201*100</f>
        <v>100.00000000000003</v>
      </c>
      <c r="N201" s="12">
        <f t="shared" si="16"/>
        <v>100.00000000000003</v>
      </c>
      <c r="O201" s="12" t="str">
        <f t="shared" si="13"/>
        <v>(Patient_Type&gt;100&amp;&amp;Patient_Type&lt;=100)*197+</v>
      </c>
    </row>
    <row r="202" spans="4:15" x14ac:dyDescent="0.25">
      <c r="D202" s="12">
        <v>198</v>
      </c>
      <c r="E202" s="87">
        <v>0</v>
      </c>
      <c r="F202" s="87">
        <v>0.05</v>
      </c>
      <c r="G202" s="87">
        <v>0.05</v>
      </c>
      <c r="H202" s="87">
        <v>0.01</v>
      </c>
      <c r="I202" s="22">
        <v>5</v>
      </c>
      <c r="J202" s="22">
        <v>10</v>
      </c>
      <c r="K202" s="88">
        <f t="shared" si="14"/>
        <v>1.0000000000000002</v>
      </c>
      <c r="L202" s="88">
        <f t="shared" si="15"/>
        <v>1.0000000000000002</v>
      </c>
      <c r="M202" s="12">
        <f t="shared" si="16"/>
        <v>100.00000000000003</v>
      </c>
      <c r="N202" s="12">
        <f t="shared" si="16"/>
        <v>100.00000000000003</v>
      </c>
      <c r="O202" s="12" t="str">
        <f t="shared" si="13"/>
        <v>(Patient_Type&gt;100&amp;&amp;Patient_Type&lt;=100)*198+</v>
      </c>
    </row>
    <row r="203" spans="4:15" x14ac:dyDescent="0.25">
      <c r="D203" s="12">
        <v>199</v>
      </c>
      <c r="E203" s="87">
        <v>0</v>
      </c>
      <c r="F203" s="87">
        <v>0.05</v>
      </c>
      <c r="G203" s="87">
        <v>0.05</v>
      </c>
      <c r="H203" s="87">
        <v>0.01</v>
      </c>
      <c r="I203" s="22">
        <v>5</v>
      </c>
      <c r="J203" s="22">
        <v>10</v>
      </c>
      <c r="K203" s="88">
        <f t="shared" si="14"/>
        <v>1.0000000000000002</v>
      </c>
      <c r="L203" s="88">
        <f t="shared" si="15"/>
        <v>1.0000000000000002</v>
      </c>
      <c r="M203" s="12">
        <f t="shared" si="16"/>
        <v>100.00000000000003</v>
      </c>
      <c r="N203" s="12">
        <f t="shared" si="16"/>
        <v>100.00000000000003</v>
      </c>
      <c r="O203" s="12" t="str">
        <f t="shared" si="13"/>
        <v>(Patient_Type&gt;100&amp;&amp;Patient_Type&lt;=100)*199+</v>
      </c>
    </row>
    <row r="204" spans="4:15" x14ac:dyDescent="0.25">
      <c r="D204" s="12">
        <v>200</v>
      </c>
      <c r="E204" s="87">
        <v>0</v>
      </c>
      <c r="F204" s="87">
        <v>0.05</v>
      </c>
      <c r="G204" s="87">
        <v>0.05</v>
      </c>
      <c r="H204" s="87">
        <v>0.01</v>
      </c>
      <c r="I204" s="22">
        <v>5</v>
      </c>
      <c r="J204" s="22">
        <v>10</v>
      </c>
      <c r="K204" s="88">
        <f t="shared" si="14"/>
        <v>1.0000000000000002</v>
      </c>
      <c r="L204" s="88">
        <f t="shared" si="15"/>
        <v>1.0000000000000002</v>
      </c>
      <c r="M204" s="12">
        <f t="shared" si="16"/>
        <v>100.00000000000003</v>
      </c>
      <c r="N204" s="12">
        <f t="shared" si="16"/>
        <v>100.00000000000003</v>
      </c>
      <c r="O204" s="12" t="str">
        <f>"(Patient_Type&gt;"&amp;M204&amp;"&amp;&amp;Patient_Type&lt;="&amp;N204&amp;")*"&amp;D204</f>
        <v>(Patient_Type&gt;100&amp;&amp;Patient_Type&lt;=100)*200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63071-7318-4474-B7E7-6578A540DB33}">
  <sheetPr codeName="Sheet7"/>
  <dimension ref="A1:AI37"/>
  <sheetViews>
    <sheetView zoomScaleNormal="100" workbookViewId="0">
      <selection activeCell="F32" sqref="F32"/>
    </sheetView>
  </sheetViews>
  <sheetFormatPr defaultRowHeight="15" x14ac:dyDescent="0.25"/>
  <cols>
    <col min="2" max="2" width="30.140625" bestFit="1" customWidth="1"/>
    <col min="3" max="3" width="11.85546875" bestFit="1" customWidth="1"/>
    <col min="10" max="10" width="16.85546875" bestFit="1" customWidth="1"/>
    <col min="11" max="11" width="16.85546875" customWidth="1"/>
    <col min="12" max="12" width="10.7109375" customWidth="1"/>
    <col min="15" max="15" width="25.5703125" bestFit="1" customWidth="1"/>
    <col min="23" max="23" width="16.85546875" bestFit="1" customWidth="1"/>
    <col min="24" max="24" width="16.85546875" customWidth="1"/>
    <col min="26" max="26" width="24.140625" bestFit="1" customWidth="1"/>
    <col min="27" max="27" width="19.5703125" customWidth="1"/>
    <col min="28" max="28" width="18" customWidth="1"/>
    <col min="30" max="30" width="25.5703125" bestFit="1" customWidth="1"/>
    <col min="31" max="31" width="25.5703125" customWidth="1"/>
    <col min="32" max="32" width="32.7109375" customWidth="1"/>
    <col min="33" max="33" width="16.42578125" customWidth="1"/>
    <col min="34" max="34" width="28.85546875" customWidth="1"/>
    <col min="35" max="35" width="17.42578125" customWidth="1"/>
  </cols>
  <sheetData>
    <row r="1" spans="1:35" s="97" customFormat="1" x14ac:dyDescent="0.25"/>
    <row r="2" spans="1:35" x14ac:dyDescent="0.25">
      <c r="A2" s="1" t="s">
        <v>326</v>
      </c>
      <c r="C2" t="s">
        <v>324</v>
      </c>
      <c r="N2" s="1" t="s">
        <v>326</v>
      </c>
      <c r="P2" t="s">
        <v>325</v>
      </c>
      <c r="Z2" t="s">
        <v>414</v>
      </c>
    </row>
    <row r="3" spans="1:35" x14ac:dyDescent="0.25">
      <c r="B3" s="11" t="s">
        <v>409</v>
      </c>
      <c r="C3" s="11" t="s">
        <v>320</v>
      </c>
      <c r="D3" s="11" t="s">
        <v>38</v>
      </c>
      <c r="E3" s="11" t="s">
        <v>304</v>
      </c>
      <c r="F3" s="11" t="s">
        <v>318</v>
      </c>
      <c r="G3" s="11" t="s">
        <v>319</v>
      </c>
      <c r="H3" s="11" t="s">
        <v>162</v>
      </c>
      <c r="I3" s="89" t="s">
        <v>408</v>
      </c>
      <c r="J3" s="11" t="s">
        <v>407</v>
      </c>
      <c r="K3" s="89" t="s">
        <v>395</v>
      </c>
      <c r="L3" s="89" t="s">
        <v>328</v>
      </c>
      <c r="M3" s="71"/>
      <c r="O3" s="11" t="s">
        <v>329</v>
      </c>
      <c r="P3" s="12" t="s">
        <v>320</v>
      </c>
      <c r="Q3" s="12" t="s">
        <v>38</v>
      </c>
      <c r="R3" s="12" t="s">
        <v>304</v>
      </c>
      <c r="S3" s="12" t="s">
        <v>318</v>
      </c>
      <c r="T3" s="12" t="s">
        <v>319</v>
      </c>
      <c r="U3" s="12" t="s">
        <v>162</v>
      </c>
      <c r="V3" s="21" t="s">
        <v>322</v>
      </c>
      <c r="W3" s="96" t="s">
        <v>396</v>
      </c>
      <c r="X3" s="96" t="s">
        <v>395</v>
      </c>
      <c r="Z3" s="11" t="s">
        <v>341</v>
      </c>
      <c r="AA3" s="11" t="s">
        <v>342</v>
      </c>
      <c r="AB3" s="89" t="s">
        <v>336</v>
      </c>
      <c r="AD3" s="11" t="s">
        <v>352</v>
      </c>
      <c r="AE3" s="12"/>
      <c r="AF3" s="11" t="s">
        <v>450</v>
      </c>
      <c r="AG3" s="11" t="s">
        <v>339</v>
      </c>
      <c r="AH3" s="11" t="s">
        <v>449</v>
      </c>
      <c r="AI3" s="11" t="s">
        <v>339</v>
      </c>
    </row>
    <row r="4" spans="1:35" x14ac:dyDescent="0.25">
      <c r="A4" t="s">
        <v>323</v>
      </c>
      <c r="B4" s="11" t="s">
        <v>320</v>
      </c>
      <c r="C4" s="91">
        <v>9.5668349720967313E-2</v>
      </c>
      <c r="D4" s="91">
        <v>0.69093808131809731</v>
      </c>
      <c r="E4" s="91">
        <v>3.8161041722030302</v>
      </c>
      <c r="F4" s="91">
        <v>5.3149083178315168E-2</v>
      </c>
      <c r="G4" s="91">
        <v>0.29763486579856502</v>
      </c>
      <c r="H4" s="91">
        <v>91.347329258570284</v>
      </c>
      <c r="I4" s="91">
        <v>0</v>
      </c>
      <c r="J4" s="110">
        <v>4.2519266542652139E-2</v>
      </c>
      <c r="K4" s="91">
        <v>3.6566569226680841</v>
      </c>
      <c r="L4" s="123">
        <f>SUM(C4:K4)</f>
        <v>100</v>
      </c>
      <c r="M4" s="90"/>
      <c r="N4" t="s">
        <v>323</v>
      </c>
      <c r="O4" s="12" t="s">
        <v>320</v>
      </c>
      <c r="P4" s="142">
        <v>0.14463734568117731</v>
      </c>
      <c r="Q4" s="110">
        <v>4.4646848290629206</v>
      </c>
      <c r="R4" s="110">
        <v>1.1311939028181821</v>
      </c>
      <c r="S4" s="110">
        <v>1.542430555560713</v>
      </c>
      <c r="T4" s="110">
        <v>2.3898933531776758</v>
      </c>
      <c r="U4" s="110">
        <v>0.84734594299357846</v>
      </c>
      <c r="V4" s="142">
        <v>0</v>
      </c>
      <c r="W4" s="142">
        <v>3.3072916651690307E-2</v>
      </c>
      <c r="X4" s="142">
        <v>2.3880904796518898</v>
      </c>
      <c r="Z4" s="12" t="s">
        <v>337</v>
      </c>
      <c r="AA4" s="12">
        <v>8</v>
      </c>
      <c r="AB4" s="12">
        <v>18</v>
      </c>
      <c r="AD4" s="13" t="s">
        <v>452</v>
      </c>
      <c r="AE4" s="11" t="s">
        <v>345</v>
      </c>
      <c r="AF4" s="13">
        <v>0</v>
      </c>
      <c r="AG4" s="12">
        <f>IF(AND($AB$9&gt;$AB$8,$AB$8&gt;$AA$9),$AA$8,IF(AND($AB$9&gt;$AB$8,$AB$8&lt;$AA$8),$AB$8,IF($AB$9&lt;$AB$8,0,0)))</f>
        <v>0</v>
      </c>
      <c r="AH4" s="13">
        <v>0</v>
      </c>
      <c r="AI4" s="12">
        <f>IF(AND($AB$9&gt;$AB$8,$AB$8&gt;$AA$9),$AA$8,IF(AND($AB$9&gt;$AB$8,$AB$8&lt;$AA$8),$AB$8,IF($AB$9&lt;$AB$8,0,0)))</f>
        <v>0</v>
      </c>
    </row>
    <row r="5" spans="1:35" x14ac:dyDescent="0.25">
      <c r="B5" s="11" t="s">
        <v>38</v>
      </c>
      <c r="C5" s="91">
        <v>16.872427983539101</v>
      </c>
      <c r="D5" s="91">
        <v>3.2921810699588478</v>
      </c>
      <c r="E5" s="91">
        <v>0</v>
      </c>
      <c r="F5" s="91">
        <v>0.41152263374485598</v>
      </c>
      <c r="G5" s="91">
        <v>19.753086419753089</v>
      </c>
      <c r="H5" s="91">
        <v>50.205761316872433</v>
      </c>
      <c r="I5" s="91">
        <v>2.4691358024691361</v>
      </c>
      <c r="J5" s="110">
        <v>4.9382716049382713</v>
      </c>
      <c r="K5" s="91">
        <v>2.0576131687242798</v>
      </c>
      <c r="L5" s="123">
        <f t="shared" ref="L5:L9" si="0">SUM(C5:K5)</f>
        <v>100</v>
      </c>
      <c r="M5" s="90"/>
      <c r="O5" s="12" t="s">
        <v>38</v>
      </c>
      <c r="P5" s="142">
        <v>0.11663279133116281</v>
      </c>
      <c r="Q5" s="110">
        <v>3.297656250000728</v>
      </c>
      <c r="R5" s="110">
        <v>0</v>
      </c>
      <c r="S5" s="110">
        <v>0.93958333329646804</v>
      </c>
      <c r="T5" s="110">
        <v>3.3352141203660408</v>
      </c>
      <c r="U5" s="110">
        <v>7.5502333788736289</v>
      </c>
      <c r="V5" s="142">
        <v>0</v>
      </c>
      <c r="W5" s="142">
        <v>0</v>
      </c>
      <c r="X5" s="142">
        <v>1.2437500000087309</v>
      </c>
      <c r="Z5" s="12" t="s">
        <v>338</v>
      </c>
      <c r="AA5" s="12">
        <v>18</v>
      </c>
      <c r="AB5" s="12">
        <v>8</v>
      </c>
      <c r="AD5" s="13" t="s">
        <v>448</v>
      </c>
      <c r="AE5" s="11" t="s">
        <v>345</v>
      </c>
      <c r="AF5" s="12" t="str">
        <f>IF($AB$10=1,"Theatre_Elective_Weekend_Night","0")</f>
        <v>0</v>
      </c>
      <c r="AG5" s="12">
        <f>IF(AND($AB$9&gt;$AB$8,$AB$8&gt;$AA$9),0,IF(AND($AB$9&gt;$AB$8,$AB$8&lt;$AA$8),$AB$9-$AB$8,IF($AB$9&lt;$AB$8,$AB$9,0)))</f>
        <v>8</v>
      </c>
      <c r="AH5" s="12" t="str">
        <f>IF($AB$10=1,"Theatre_IS_Weekend_Night","0")</f>
        <v>0</v>
      </c>
      <c r="AI5" s="12">
        <f>IF(AND($AB$9&gt;$AB$8,$AB$8&gt;$AA$9),0,IF(AND($AB$9&gt;$AB$8,$AB$8&lt;$AA$8),$AB$9-$AB$8,IF($AB$9&lt;$AB$8,$AB$9,0)))</f>
        <v>8</v>
      </c>
    </row>
    <row r="6" spans="1:35" x14ac:dyDescent="0.25">
      <c r="B6" s="11" t="s">
        <v>304</v>
      </c>
      <c r="C6" s="91">
        <v>1.838235294117647</v>
      </c>
      <c r="D6" s="91">
        <v>1.838235294117647</v>
      </c>
      <c r="E6" s="91">
        <v>0</v>
      </c>
      <c r="F6" s="91">
        <v>0.24509803921568629</v>
      </c>
      <c r="G6" s="91">
        <v>29.28921568627451</v>
      </c>
      <c r="H6" s="91">
        <v>56.985294117647058</v>
      </c>
      <c r="I6" s="91">
        <v>0</v>
      </c>
      <c r="J6" s="110">
        <v>2.8186274509803919</v>
      </c>
      <c r="K6" s="91">
        <v>6.9852941176470589</v>
      </c>
      <c r="L6" s="123">
        <f t="shared" si="0"/>
        <v>99.999999999999986</v>
      </c>
      <c r="M6" s="90"/>
      <c r="O6" s="12" t="s">
        <v>304</v>
      </c>
      <c r="P6" s="142">
        <v>0.1136574074116652</v>
      </c>
      <c r="Q6" s="110">
        <v>4.045555555550286</v>
      </c>
      <c r="R6" s="110">
        <v>0</v>
      </c>
      <c r="S6" s="110">
        <v>3.4305555555984002</v>
      </c>
      <c r="T6" s="110">
        <v>3.145359716407135</v>
      </c>
      <c r="U6" s="110">
        <v>5.4647028076395641</v>
      </c>
      <c r="V6" s="142">
        <v>0</v>
      </c>
      <c r="W6" s="142">
        <v>5.8574879215524036E-3</v>
      </c>
      <c r="X6" s="142">
        <v>6.1870126705611614</v>
      </c>
      <c r="Z6" s="12" t="s">
        <v>377</v>
      </c>
      <c r="AA6" s="12">
        <v>1</v>
      </c>
      <c r="AB6" s="12">
        <v>0</v>
      </c>
      <c r="AD6" s="13" t="s">
        <v>344</v>
      </c>
      <c r="AE6" s="11" t="s">
        <v>345</v>
      </c>
      <c r="AF6" s="12">
        <v>0</v>
      </c>
      <c r="AG6" s="12">
        <f>IF(AND($AB$9&gt;$AB$8,$AB$8&gt;$AA$9),0,IF(AND($AB$9&gt;$AB$8,$AB$8&lt;$AA$8),$AA$8-$AB$9,IF($AB$9&lt;$AB$8,$AA$8-$AB$9,0)))</f>
        <v>0</v>
      </c>
      <c r="AH6" s="12">
        <v>0</v>
      </c>
      <c r="AI6" s="12">
        <f>IF(AND($AB$9&gt;$AB$8,$AB$8&gt;$AA$9),0,IF(AND($AB$9&gt;$AB$8,$AB$8&lt;$AA$8),$AA$8-$AB$9,IF($AB$9&lt;$AB$8,$AA$8-$AB$9,0)))</f>
        <v>0</v>
      </c>
    </row>
    <row r="7" spans="1:35" x14ac:dyDescent="0.25">
      <c r="B7" s="11" t="s">
        <v>318</v>
      </c>
      <c r="C7" s="91">
        <v>0</v>
      </c>
      <c r="D7" s="91">
        <v>0</v>
      </c>
      <c r="E7" s="91">
        <v>0</v>
      </c>
      <c r="F7" s="91">
        <v>0</v>
      </c>
      <c r="G7" s="91">
        <v>0</v>
      </c>
      <c r="H7" s="91">
        <v>81.818181818181827</v>
      </c>
      <c r="I7" s="91">
        <v>0</v>
      </c>
      <c r="J7" s="110">
        <v>18.18181818181818</v>
      </c>
      <c r="K7" s="91">
        <v>0</v>
      </c>
      <c r="L7" s="123">
        <f t="shared" si="0"/>
        <v>100</v>
      </c>
      <c r="M7" s="90"/>
      <c r="O7" s="12" t="s">
        <v>318</v>
      </c>
      <c r="P7" s="142">
        <v>0</v>
      </c>
      <c r="Q7" s="110">
        <v>0</v>
      </c>
      <c r="R7" s="110">
        <v>0</v>
      </c>
      <c r="S7" s="110">
        <v>0</v>
      </c>
      <c r="T7" s="110">
        <v>0</v>
      </c>
      <c r="U7" s="110">
        <v>1.9523148148170251</v>
      </c>
      <c r="V7" s="142">
        <v>0</v>
      </c>
      <c r="W7" s="142">
        <v>0</v>
      </c>
      <c r="X7" s="142">
        <v>0</v>
      </c>
      <c r="Z7" s="11" t="s">
        <v>335</v>
      </c>
      <c r="AA7" s="11" t="s">
        <v>342</v>
      </c>
      <c r="AB7" s="11" t="s">
        <v>336</v>
      </c>
      <c r="AD7" s="13" t="s">
        <v>342</v>
      </c>
      <c r="AE7" s="11" t="s">
        <v>345</v>
      </c>
      <c r="AF7" s="12" t="str">
        <f>IF($AA$6=1,"Theatre_Elective_Week_Day","0")</f>
        <v>Theatre_Elective_Week_Day</v>
      </c>
      <c r="AG7" s="12">
        <f>$AA$5-$AA$4</f>
        <v>10</v>
      </c>
      <c r="AH7" s="12" t="str">
        <f>IF($AA$6=1,"Theatre_IS_Week_Day","0")</f>
        <v>Theatre_IS_Week_Day</v>
      </c>
      <c r="AI7" s="12">
        <f>$AA$5-$AA$4</f>
        <v>10</v>
      </c>
    </row>
    <row r="8" spans="1:35" x14ac:dyDescent="0.25">
      <c r="B8" s="11" t="s">
        <v>319</v>
      </c>
      <c r="C8" s="91">
        <v>4.3814432989690717</v>
      </c>
      <c r="D8" s="91">
        <v>2.8350515463917532</v>
      </c>
      <c r="E8" s="91">
        <v>0</v>
      </c>
      <c r="F8" s="91">
        <v>0.25773195876288663</v>
      </c>
      <c r="G8" s="91">
        <v>0</v>
      </c>
      <c r="H8" s="91">
        <v>88.402061855670098</v>
      </c>
      <c r="I8" s="91">
        <v>0</v>
      </c>
      <c r="J8" s="110">
        <v>1.804123711340206</v>
      </c>
      <c r="K8" s="91">
        <v>2.31958762886598</v>
      </c>
      <c r="L8" s="123">
        <f t="shared" si="0"/>
        <v>100</v>
      </c>
      <c r="M8" s="90"/>
      <c r="O8" s="12" t="s">
        <v>319</v>
      </c>
      <c r="P8" s="142">
        <v>0.1188316993429907</v>
      </c>
      <c r="Q8" s="110">
        <v>5.4275883838305452</v>
      </c>
      <c r="R8" s="110">
        <v>0</v>
      </c>
      <c r="S8" s="110">
        <v>1.0534722222000701</v>
      </c>
      <c r="T8" s="110">
        <v>0</v>
      </c>
      <c r="U8" s="110">
        <v>8.0966634272752831</v>
      </c>
      <c r="V8" s="142">
        <v>0</v>
      </c>
      <c r="W8" s="142">
        <v>0</v>
      </c>
      <c r="X8" s="142">
        <v>6.5970679012340687</v>
      </c>
      <c r="Z8" s="13" t="s">
        <v>337</v>
      </c>
      <c r="AA8" s="12">
        <v>8</v>
      </c>
      <c r="AB8" s="12">
        <v>18</v>
      </c>
      <c r="AD8" s="96" t="s">
        <v>343</v>
      </c>
      <c r="AE8" s="89" t="s">
        <v>345</v>
      </c>
      <c r="AF8" s="12">
        <v>0</v>
      </c>
      <c r="AG8" s="12">
        <f>IF($AB$4&gt;=$AA$5,$AB$4-$AA$5,24-$AA$5+$AB$4)</f>
        <v>0</v>
      </c>
      <c r="AH8" s="12">
        <v>0</v>
      </c>
      <c r="AI8" s="12">
        <f>IF($AB$4&gt;=$AA$5,$AB$4-$AA$5,24-$AA$5+$AB$4)</f>
        <v>0</v>
      </c>
    </row>
    <row r="9" spans="1:35" x14ac:dyDescent="0.25">
      <c r="B9" s="11" t="s">
        <v>162</v>
      </c>
      <c r="C9" s="91">
        <v>1.2145110410094639</v>
      </c>
      <c r="D9" s="91">
        <v>0.39957939011566768</v>
      </c>
      <c r="E9" s="91">
        <v>0.47844374342797058</v>
      </c>
      <c r="F9" s="91">
        <v>4.2060988433228183E-2</v>
      </c>
      <c r="G9" s="91">
        <v>0.22607781282860151</v>
      </c>
      <c r="H9" s="91">
        <v>4.2113564668769721</v>
      </c>
      <c r="I9" s="91">
        <v>4.2060988433228183E-2</v>
      </c>
      <c r="J9" s="110">
        <v>92.744479495268138</v>
      </c>
      <c r="K9" s="91">
        <v>0.64143007360672977</v>
      </c>
      <c r="L9" s="123">
        <f t="shared" si="0"/>
        <v>100</v>
      </c>
      <c r="M9" s="90"/>
      <c r="O9" s="12" t="s">
        <v>162</v>
      </c>
      <c r="P9" s="142">
        <v>8.9072270322015562E-2</v>
      </c>
      <c r="Q9" s="110">
        <v>3.2932565789403601</v>
      </c>
      <c r="R9" s="110">
        <v>1.079128510393135</v>
      </c>
      <c r="S9" s="110">
        <v>4.2215277777622768</v>
      </c>
      <c r="T9" s="110">
        <v>3.16033591731312</v>
      </c>
      <c r="U9" s="110">
        <v>2.6842696629221279</v>
      </c>
      <c r="V9" s="142">
        <v>0</v>
      </c>
      <c r="W9" s="142">
        <v>5.085624527581086E-3</v>
      </c>
      <c r="X9" s="142">
        <v>1.2396971766837419</v>
      </c>
      <c r="Z9" s="95" t="s">
        <v>338</v>
      </c>
      <c r="AA9" s="12">
        <v>18</v>
      </c>
      <c r="AB9" s="12">
        <v>8</v>
      </c>
      <c r="AD9" s="13" t="s">
        <v>336</v>
      </c>
      <c r="AE9" s="11" t="s">
        <v>345</v>
      </c>
      <c r="AF9" s="12" t="str">
        <f>IF($AB$6=1,"Theatre_Elective_Week_Night","0")</f>
        <v>0</v>
      </c>
      <c r="AG9" s="12">
        <f>IF(AND($AB$4&lt;24,$AB$5&lt;$AB$4),24-$AB$4+$AB$5,$AB$5-$AB$4)</f>
        <v>14</v>
      </c>
      <c r="AH9" s="12" t="str">
        <f>IF($AB$6=1,"Theatre_IS_Week_Night","0")</f>
        <v>0</v>
      </c>
      <c r="AI9" s="12">
        <f>IF(AND($AB$4&lt;24,$AB$5&lt;$AB$4),24-$AB$4+$AB$5,$AB$5-$AB$4)</f>
        <v>14</v>
      </c>
    </row>
    <row r="10" spans="1:35" x14ac:dyDescent="0.25">
      <c r="B10" s="71"/>
      <c r="C10" s="94"/>
      <c r="D10" s="94"/>
      <c r="E10" s="94"/>
      <c r="F10" s="94"/>
      <c r="G10" s="94"/>
      <c r="H10" s="94"/>
      <c r="I10" s="94"/>
      <c r="J10" s="94"/>
      <c r="K10" s="94"/>
      <c r="L10" s="90"/>
      <c r="M10" s="90"/>
      <c r="N10" s="74"/>
      <c r="O10" s="71"/>
      <c r="P10" s="90"/>
      <c r="Q10" s="90"/>
      <c r="R10" s="90"/>
      <c r="S10" s="90"/>
      <c r="T10" s="90"/>
      <c r="U10" s="90"/>
      <c r="V10" s="90"/>
      <c r="W10" s="90"/>
      <c r="X10" s="90"/>
      <c r="Y10" s="74"/>
      <c r="Z10" s="95" t="s">
        <v>376</v>
      </c>
      <c r="AA10" s="12">
        <v>0</v>
      </c>
      <c r="AB10" s="12">
        <v>0</v>
      </c>
      <c r="AD10" s="13" t="s">
        <v>344</v>
      </c>
      <c r="AE10" s="11" t="s">
        <v>346</v>
      </c>
      <c r="AF10" s="12">
        <v>0</v>
      </c>
      <c r="AG10" s="12">
        <f>IF($AB$5&gt;$AA$4,24-$AB$5+$AA$4,$AA$4-$AB$5)</f>
        <v>0</v>
      </c>
      <c r="AH10" s="12">
        <v>0</v>
      </c>
      <c r="AI10" s="12">
        <f>IF($AB$5&gt;$AA$4,24-$AB$5+$AA$4,$AA$4-$AB$5)</f>
        <v>0</v>
      </c>
    </row>
    <row r="11" spans="1:35" x14ac:dyDescent="0.25">
      <c r="B11" s="11" t="s">
        <v>330</v>
      </c>
      <c r="C11" s="11" t="s">
        <v>331</v>
      </c>
      <c r="D11" s="94"/>
      <c r="E11" s="94"/>
      <c r="F11" s="94"/>
      <c r="G11" s="94"/>
      <c r="H11" s="94"/>
      <c r="I11" s="94"/>
      <c r="J11" s="94"/>
      <c r="K11" s="94"/>
      <c r="L11" s="90"/>
      <c r="M11" s="90"/>
      <c r="N11" s="74"/>
      <c r="O11" s="71"/>
      <c r="P11" s="90"/>
      <c r="Q11" s="90"/>
      <c r="R11" s="90"/>
      <c r="S11" s="90"/>
      <c r="T11" s="90"/>
      <c r="U11" s="90"/>
      <c r="V11" s="90"/>
      <c r="W11" s="90"/>
      <c r="X11" s="90"/>
      <c r="Y11" s="74"/>
      <c r="AD11" s="13" t="s">
        <v>342</v>
      </c>
      <c r="AE11" s="11" t="s">
        <v>346</v>
      </c>
      <c r="AF11" s="12" t="str">
        <f>IF($AA$6=1,"Theatre_Elective_Week_Day","0")</f>
        <v>Theatre_Elective_Week_Day</v>
      </c>
      <c r="AG11" s="12">
        <f>$AA$5-$AA$4</f>
        <v>10</v>
      </c>
      <c r="AH11" s="12" t="str">
        <f>IF($AA$6=1,"Theatre_IS_Week_Day","0")</f>
        <v>Theatre_IS_Week_Day</v>
      </c>
      <c r="AI11" s="12">
        <f>$AA$5-$AA$4</f>
        <v>10</v>
      </c>
    </row>
    <row r="12" spans="1:35" x14ac:dyDescent="0.25">
      <c r="B12" s="11" t="s">
        <v>320</v>
      </c>
      <c r="C12" s="12">
        <v>1</v>
      </c>
      <c r="D12" s="94"/>
      <c r="E12" s="94"/>
      <c r="F12" s="94"/>
      <c r="G12" s="94"/>
      <c r="H12" s="94"/>
      <c r="I12" s="94"/>
      <c r="J12" s="94"/>
      <c r="K12" s="94"/>
      <c r="L12" s="90"/>
      <c r="M12" s="90"/>
      <c r="N12" s="74"/>
      <c r="O12" s="71"/>
      <c r="P12" s="90"/>
      <c r="Q12" s="90"/>
      <c r="R12" s="90"/>
      <c r="S12" s="90"/>
      <c r="T12" s="90"/>
      <c r="U12" s="90"/>
      <c r="V12" s="90"/>
      <c r="W12" s="90"/>
      <c r="X12" s="90"/>
      <c r="Y12" s="74"/>
      <c r="AD12" s="96" t="s">
        <v>343</v>
      </c>
      <c r="AE12" s="89" t="s">
        <v>346</v>
      </c>
      <c r="AF12" s="12">
        <v>0</v>
      </c>
      <c r="AG12" s="12">
        <f>IF($AB$4&gt;=$AA$5,$AB$4-$AA$5,24-$AA$5+$AB$4)</f>
        <v>0</v>
      </c>
      <c r="AH12" s="12">
        <v>0</v>
      </c>
      <c r="AI12" s="12">
        <f>IF($AB$4&gt;=$AA$5,$AB$4-$AA$5,24-$AA$5+$AB$4)</f>
        <v>0</v>
      </c>
    </row>
    <row r="13" spans="1:35" x14ac:dyDescent="0.25">
      <c r="B13" s="11" t="s">
        <v>38</v>
      </c>
      <c r="C13" s="12">
        <v>2</v>
      </c>
      <c r="D13" s="94"/>
      <c r="E13" s="94"/>
      <c r="F13" s="94"/>
      <c r="G13" s="94"/>
      <c r="H13" s="94"/>
      <c r="I13" s="94"/>
      <c r="J13" s="94"/>
      <c r="K13" s="94"/>
      <c r="L13" s="90"/>
      <c r="M13" s="90"/>
      <c r="N13" s="74"/>
      <c r="O13" s="71"/>
      <c r="P13" s="90"/>
      <c r="Q13" s="90"/>
      <c r="R13" s="90"/>
      <c r="S13" s="90"/>
      <c r="T13" s="90"/>
      <c r="U13" s="90"/>
      <c r="V13" s="90"/>
      <c r="W13" s="90"/>
      <c r="X13" s="90"/>
      <c r="Y13" s="74"/>
      <c r="AD13" s="13" t="s">
        <v>336</v>
      </c>
      <c r="AE13" s="11" t="s">
        <v>346</v>
      </c>
      <c r="AF13" s="12" t="str">
        <f>IF($AB$6=1,"Theatre_Elective_Week_Night","0")</f>
        <v>0</v>
      </c>
      <c r="AG13" s="12">
        <f>IF(AND($AB$4&lt;24,$AB$5&lt;$AB$4),24-$AB$4+$AB$5,$AB$5-$AB$4)</f>
        <v>14</v>
      </c>
      <c r="AH13" s="12" t="str">
        <f>IF($AB$6=1,"Theatre_IS_Week_Night","0")</f>
        <v>0</v>
      </c>
      <c r="AI13" s="12">
        <f>IF(AND($AB$4&lt;24,$AB$5&lt;$AB$4),24-$AB$4+$AB$5,$AB$5-$AB$4)</f>
        <v>14</v>
      </c>
    </row>
    <row r="14" spans="1:35" x14ac:dyDescent="0.25">
      <c r="B14" s="11" t="s">
        <v>304</v>
      </c>
      <c r="C14" s="12">
        <v>3</v>
      </c>
      <c r="D14" s="94"/>
      <c r="E14" s="94"/>
      <c r="F14" s="94"/>
      <c r="G14" s="94"/>
      <c r="H14" s="94"/>
      <c r="I14" s="94"/>
      <c r="J14" s="94"/>
      <c r="K14" s="94"/>
      <c r="L14" s="90"/>
      <c r="M14" s="90"/>
      <c r="N14" s="74"/>
      <c r="O14" s="71"/>
      <c r="P14" s="90"/>
      <c r="Q14" s="90"/>
      <c r="R14" s="90"/>
      <c r="S14" s="90"/>
      <c r="T14" s="90"/>
      <c r="U14" s="90"/>
      <c r="V14" s="90"/>
      <c r="W14" s="90"/>
      <c r="X14" s="90"/>
      <c r="Y14" s="74"/>
      <c r="AD14" s="13" t="s">
        <v>344</v>
      </c>
      <c r="AE14" s="11" t="s">
        <v>347</v>
      </c>
      <c r="AF14" s="12">
        <v>0</v>
      </c>
      <c r="AG14" s="12">
        <f>IF($AB$5&gt;$AA$4,24-$AB$5+$AA$4,$AA$4-$AB$5)</f>
        <v>0</v>
      </c>
      <c r="AH14" s="12">
        <v>0</v>
      </c>
      <c r="AI14" s="12">
        <f>IF($AB$5&gt;$AA$4,24-$AB$5+$AA$4,$AA$4-$AB$5)</f>
        <v>0</v>
      </c>
    </row>
    <row r="15" spans="1:35" x14ac:dyDescent="0.25">
      <c r="B15" s="11" t="s">
        <v>318</v>
      </c>
      <c r="C15" s="12">
        <v>4</v>
      </c>
      <c r="D15" s="4"/>
      <c r="E15" s="4"/>
      <c r="F15" s="4"/>
      <c r="G15" s="4"/>
      <c r="H15" s="4"/>
      <c r="I15" s="4"/>
      <c r="J15" s="4"/>
      <c r="K15" s="4"/>
      <c r="M15" s="74"/>
      <c r="AD15" s="13" t="s">
        <v>342</v>
      </c>
      <c r="AE15" s="11" t="s">
        <v>347</v>
      </c>
      <c r="AF15" s="12" t="str">
        <f>IF($AA$6=1,"Theatre_Elective_Week_Day","0")</f>
        <v>Theatre_Elective_Week_Day</v>
      </c>
      <c r="AG15" s="12">
        <f>$AA$5-$AA$4</f>
        <v>10</v>
      </c>
      <c r="AH15" s="12" t="str">
        <f>IF($AA$6=1,"Theatre_IS_Week_Day","0")</f>
        <v>Theatre_IS_Week_Day</v>
      </c>
      <c r="AI15" s="12">
        <f>$AA$5-$AA$4</f>
        <v>10</v>
      </c>
    </row>
    <row r="16" spans="1:35" x14ac:dyDescent="0.25">
      <c r="B16" s="11" t="s">
        <v>319</v>
      </c>
      <c r="C16" s="12">
        <v>5</v>
      </c>
      <c r="AD16" s="96" t="s">
        <v>343</v>
      </c>
      <c r="AE16" s="11" t="s">
        <v>347</v>
      </c>
      <c r="AF16" s="12">
        <v>0</v>
      </c>
      <c r="AG16" s="12">
        <f>IF($AB$4&gt;=$AA$5,$AB$4-$AA$5,24-$AA$5+$AB$4)</f>
        <v>0</v>
      </c>
      <c r="AH16" s="12">
        <v>0</v>
      </c>
      <c r="AI16" s="12">
        <f>IF($AB$4&gt;=$AA$5,$AB$4-$AA$5,24-$AA$5+$AB$4)</f>
        <v>0</v>
      </c>
    </row>
    <row r="17" spans="2:35" x14ac:dyDescent="0.25">
      <c r="B17" s="11" t="s">
        <v>162</v>
      </c>
      <c r="C17" s="12">
        <v>6</v>
      </c>
      <c r="AD17" s="13" t="s">
        <v>336</v>
      </c>
      <c r="AE17" s="11" t="s">
        <v>347</v>
      </c>
      <c r="AF17" s="12" t="str">
        <f>IF($AB$6=1,"Theatre_Elective_Week_Night","0")</f>
        <v>0</v>
      </c>
      <c r="AG17" s="12">
        <f>IF(AND($AB$4&lt;24,$AB$5&lt;$AB$4),24-$AB$4+$AB$5,$AB$5-$AB$4)</f>
        <v>14</v>
      </c>
      <c r="AH17" s="12" t="str">
        <f>IF($AB$6=1,"Theatre_IS_Week_Night","0")</f>
        <v>0</v>
      </c>
      <c r="AI17" s="12">
        <f>IF(AND($AB$4&lt;24,$AB$5&lt;$AB$4),24-$AB$4+$AB$5,$AB$5-$AB$4)</f>
        <v>14</v>
      </c>
    </row>
    <row r="18" spans="2:35" x14ac:dyDescent="0.25">
      <c r="B18" s="89" t="s">
        <v>322</v>
      </c>
      <c r="C18" s="12">
        <v>7</v>
      </c>
      <c r="AD18" s="13" t="s">
        <v>344</v>
      </c>
      <c r="AE18" s="11" t="s">
        <v>348</v>
      </c>
      <c r="AF18" s="12">
        <v>0</v>
      </c>
      <c r="AG18" s="12">
        <f>IF($AB$5&gt;$AA$4,24-$AB$5+$AA$4,$AA$4-$AB$5)</f>
        <v>0</v>
      </c>
      <c r="AH18" s="12">
        <v>0</v>
      </c>
      <c r="AI18" s="12">
        <f>IF($AB$5&gt;$AA$4,24-$AB$5+$AA$4,$AA$4-$AB$5)</f>
        <v>0</v>
      </c>
    </row>
    <row r="19" spans="2:35" x14ac:dyDescent="0.25">
      <c r="B19" s="89" t="s">
        <v>396</v>
      </c>
      <c r="C19" s="12">
        <v>8</v>
      </c>
      <c r="AD19" s="13" t="s">
        <v>342</v>
      </c>
      <c r="AE19" s="11" t="s">
        <v>348</v>
      </c>
      <c r="AF19" s="12" t="str">
        <f>IF($AA$6=1,"Theatre_Elective_Week_Day","0")</f>
        <v>Theatre_Elective_Week_Day</v>
      </c>
      <c r="AG19" s="12">
        <f>$AA$5-$AA$4</f>
        <v>10</v>
      </c>
      <c r="AH19" s="12" t="str">
        <f>IF($AA$6=1,"Theatre_IS_Week_Day","0")</f>
        <v>Theatre_IS_Week_Day</v>
      </c>
      <c r="AI19" s="12">
        <f>$AA$5-$AA$4</f>
        <v>10</v>
      </c>
    </row>
    <row r="20" spans="2:35" x14ac:dyDescent="0.25">
      <c r="B20" s="89" t="s">
        <v>395</v>
      </c>
      <c r="C20" s="21">
        <v>9</v>
      </c>
      <c r="AD20" s="96" t="s">
        <v>343</v>
      </c>
      <c r="AE20" s="89" t="s">
        <v>348</v>
      </c>
      <c r="AF20" s="12">
        <v>0</v>
      </c>
      <c r="AG20" s="12">
        <f>IF($AB$4&gt;=$AA$5,$AB$4-$AA$5,24-$AA$5+$AB$4)</f>
        <v>0</v>
      </c>
      <c r="AH20" s="12">
        <v>0</v>
      </c>
      <c r="AI20" s="12">
        <f>IF($AB$4&gt;=$AA$5,$AB$4-$AA$5,24-$AA$5+$AB$4)</f>
        <v>0</v>
      </c>
    </row>
    <row r="21" spans="2:35" x14ac:dyDescent="0.25">
      <c r="AD21" s="13" t="s">
        <v>336</v>
      </c>
      <c r="AE21" s="11" t="s">
        <v>348</v>
      </c>
      <c r="AF21" s="12" t="str">
        <f>IF($AB$6=1,"Theatre_Elective_Week_Night","0")</f>
        <v>0</v>
      </c>
      <c r="AG21" s="12">
        <f>IF(AND($AB$4&lt;24,$AB$5&lt;$AB$4),24-$AB$4+$AB$5,$AB$5-$AB$4)</f>
        <v>14</v>
      </c>
      <c r="AH21" s="12" t="str">
        <f>IF($AB$6=1,"Theatre_IS_Week_Night","0")</f>
        <v>0</v>
      </c>
      <c r="AI21" s="12">
        <f>IF(AND($AB$4&lt;24,$AB$5&lt;$AB$4),24-$AB$4+$AB$5,$AB$5-$AB$4)</f>
        <v>14</v>
      </c>
    </row>
    <row r="22" spans="2:35" x14ac:dyDescent="0.25">
      <c r="B22" s="89" t="s">
        <v>374</v>
      </c>
      <c r="C22" s="99" t="s">
        <v>354</v>
      </c>
      <c r="AD22" s="13" t="s">
        <v>344</v>
      </c>
      <c r="AE22" s="89" t="s">
        <v>349</v>
      </c>
      <c r="AF22" s="12">
        <v>0</v>
      </c>
      <c r="AG22" s="12">
        <f>IF($AB$5&gt;$AA$4,24-$AB$5+$AA$4,$AA$4-$AB$5)</f>
        <v>0</v>
      </c>
      <c r="AH22" s="12">
        <v>0</v>
      </c>
      <c r="AI22" s="12">
        <f>IF($AB$5&gt;$AA$4,24-$AB$5+$AA$4,$AA$4-$AB$5)</f>
        <v>0</v>
      </c>
    </row>
    <row r="23" spans="2:35" x14ac:dyDescent="0.25">
      <c r="B23" s="96" t="s">
        <v>353</v>
      </c>
      <c r="C23" s="45" t="s">
        <v>355</v>
      </c>
      <c r="AD23" s="13" t="s">
        <v>342</v>
      </c>
      <c r="AE23" s="89" t="s">
        <v>349</v>
      </c>
      <c r="AF23" s="12" t="str">
        <f>IF($AA$6=1,"Theatre_Elective_Week_Day","0")</f>
        <v>Theatre_Elective_Week_Day</v>
      </c>
      <c r="AG23" s="12">
        <f>$AA$5-$AA$4</f>
        <v>10</v>
      </c>
      <c r="AH23" s="12" t="str">
        <f>IF($AA$6=1,"Theatre_IS_Week_Day","0")</f>
        <v>Theatre_IS_Week_Day</v>
      </c>
      <c r="AI23" s="12">
        <f>$AA$5-$AA$4</f>
        <v>10</v>
      </c>
    </row>
    <row r="24" spans="2:35" x14ac:dyDescent="0.25">
      <c r="B24" s="44"/>
      <c r="AD24" s="96" t="s">
        <v>343</v>
      </c>
      <c r="AE24" s="89" t="s">
        <v>349</v>
      </c>
      <c r="AF24" s="12">
        <v>0</v>
      </c>
      <c r="AG24" s="12">
        <f>IF($AB$4&gt;=$AA$5,$AB$4-$AA$5,24-$AA$5+$AB$4)</f>
        <v>0</v>
      </c>
      <c r="AH24" s="12">
        <v>0</v>
      </c>
      <c r="AI24" s="12">
        <f>IF($AB$4&gt;=$AA$5,$AB$4-$AA$5,24-$AA$5+$AB$4)</f>
        <v>0</v>
      </c>
    </row>
    <row r="25" spans="2:35" x14ac:dyDescent="0.25">
      <c r="B25" s="89" t="s">
        <v>375</v>
      </c>
      <c r="C25" s="99" t="s">
        <v>354</v>
      </c>
      <c r="AD25" s="13" t="s">
        <v>336</v>
      </c>
      <c r="AE25" s="89" t="s">
        <v>349</v>
      </c>
      <c r="AF25" s="12" t="str">
        <f>IF($AB$6=1,"Theatre_Elective_Week_Night","0")</f>
        <v>0</v>
      </c>
      <c r="AG25" s="12">
        <f>IF(AND($AB$4&lt;24,$AB$5&lt;$AB$4),24-$AB$4+$AB$5,$AB$5-$AB$4)</f>
        <v>14</v>
      </c>
      <c r="AH25" s="12" t="str">
        <f>IF($AB$6=1,"Theatre_IS_Week_Night","0")</f>
        <v>0</v>
      </c>
      <c r="AI25" s="12">
        <f>IF(AND($AB$4&lt;24,$AB$5&lt;$AB$4),24-$AB$4+$AB$5,$AB$5-$AB$4)</f>
        <v>14</v>
      </c>
    </row>
    <row r="26" spans="2:35" x14ac:dyDescent="0.25">
      <c r="B26" s="96" t="s">
        <v>482</v>
      </c>
      <c r="C26" s="45" t="s">
        <v>378</v>
      </c>
      <c r="AD26" s="13" t="s">
        <v>344</v>
      </c>
      <c r="AE26" s="89" t="s">
        <v>350</v>
      </c>
      <c r="AF26" s="12">
        <v>0</v>
      </c>
      <c r="AG26" s="12">
        <f>IF($AB$5&gt;$AA$8,24-$AB$5+$AA$8,$AA$8-$AB$5)</f>
        <v>0</v>
      </c>
      <c r="AH26" s="12">
        <v>0</v>
      </c>
      <c r="AI26" s="12">
        <f>IF($AB$5&gt;$AA$8,24-$AB$5+$AA$8,$AA$8-$AB$5)</f>
        <v>0</v>
      </c>
    </row>
    <row r="27" spans="2:35" x14ac:dyDescent="0.25">
      <c r="AD27" s="13" t="s">
        <v>342</v>
      </c>
      <c r="AE27" s="89" t="s">
        <v>350</v>
      </c>
      <c r="AF27" s="12" t="str">
        <f>IF($AA$10=1,"Theatre_Elective_Weekend_Day","0")</f>
        <v>0</v>
      </c>
      <c r="AG27" s="12">
        <f>$AA$9-$AA$8</f>
        <v>10</v>
      </c>
      <c r="AH27" s="12" t="str">
        <f>IF($AA$10=1,"Theatre_IS_Weekend_Day","0")</f>
        <v>0</v>
      </c>
      <c r="AI27" s="12">
        <f>$AA$9-$AA$8</f>
        <v>10</v>
      </c>
    </row>
    <row r="28" spans="2:35" x14ac:dyDescent="0.25">
      <c r="B28" s="89" t="s">
        <v>431</v>
      </c>
      <c r="C28" s="99" t="s">
        <v>415</v>
      </c>
      <c r="AD28" s="96" t="s">
        <v>343</v>
      </c>
      <c r="AE28" s="89" t="s">
        <v>350</v>
      </c>
      <c r="AF28" s="12">
        <v>0</v>
      </c>
      <c r="AG28" s="12">
        <f>IF($AB$8&gt;=$AA$9,$AB$8-$AA$9,24-$AA$9+$AB$8)</f>
        <v>0</v>
      </c>
      <c r="AH28" s="12">
        <v>0</v>
      </c>
      <c r="AI28" s="12">
        <f>IF($AB$8&gt;=$AA$9,$AB$8-$AA$9,24-$AA$9+$AB$8)</f>
        <v>0</v>
      </c>
    </row>
    <row r="29" spans="2:35" x14ac:dyDescent="0.25">
      <c r="B29" s="96" t="s">
        <v>431</v>
      </c>
      <c r="C29" s="45">
        <v>19.11</v>
      </c>
      <c r="J29" s="54"/>
      <c r="K29" s="54"/>
      <c r="AD29" s="13" t="s">
        <v>336</v>
      </c>
      <c r="AE29" s="89" t="s">
        <v>350</v>
      </c>
      <c r="AF29" s="12" t="str">
        <f>IF($AB$10=1,"Theatre_Elective_Weekend_Night","0")</f>
        <v>0</v>
      </c>
      <c r="AG29" s="12">
        <f>IF(AND($AB$8&lt;24,$AB$9&lt;$AB$8),24-$AB$8+$AB$9,$AB$9-$AB$8)</f>
        <v>14</v>
      </c>
      <c r="AH29" s="12" t="str">
        <f>IF($AB$10=1,"Theatre_IS_Weekend_Night","0")</f>
        <v>0</v>
      </c>
      <c r="AI29" s="12">
        <f>IF(AND($AB$8&lt;24,$AB$9&lt;$AB$8),24-$AB$8+$AB$9,$AB$9-$AB$8)</f>
        <v>14</v>
      </c>
    </row>
    <row r="30" spans="2:35" x14ac:dyDescent="0.25">
      <c r="AD30" s="13" t="s">
        <v>344</v>
      </c>
      <c r="AE30" s="89" t="s">
        <v>351</v>
      </c>
      <c r="AF30" s="12">
        <v>0</v>
      </c>
      <c r="AG30" s="12">
        <f>IF($AB$9&gt;$AA$8,24-$AB$9+$AA$8,$AA$8-$AB$9)</f>
        <v>0</v>
      </c>
      <c r="AH30" s="12">
        <v>0</v>
      </c>
      <c r="AI30" s="12">
        <f>IF($AB$9&gt;$AA$8,24-$AB$9+$AA$8,$AA$8-$AB$9)</f>
        <v>0</v>
      </c>
    </row>
    <row r="31" spans="2:35" x14ac:dyDescent="0.25">
      <c r="B31" s="11" t="s">
        <v>441</v>
      </c>
      <c r="C31" s="99" t="s">
        <v>415</v>
      </c>
      <c r="AD31" s="13" t="s">
        <v>342</v>
      </c>
      <c r="AE31" s="89" t="s">
        <v>351</v>
      </c>
      <c r="AF31" s="12" t="str">
        <f>IF($AA$10=1,"Theatre_Elective_Weekend_Day","0")</f>
        <v>0</v>
      </c>
      <c r="AG31" s="12">
        <f>$AA$9-$AA$8</f>
        <v>10</v>
      </c>
      <c r="AH31" s="12" t="str">
        <f>IF($AA$10=1,"Theatre_IS_Weekend_Day","0")</f>
        <v>0</v>
      </c>
      <c r="AI31" s="12">
        <f>$AA$9-$AA$8</f>
        <v>10</v>
      </c>
    </row>
    <row r="32" spans="2:35" x14ac:dyDescent="0.25">
      <c r="B32" s="96" t="s">
        <v>442</v>
      </c>
      <c r="C32" s="12">
        <v>95</v>
      </c>
      <c r="AD32" s="96" t="s">
        <v>343</v>
      </c>
      <c r="AE32" s="89" t="s">
        <v>351</v>
      </c>
      <c r="AF32" s="12">
        <v>0</v>
      </c>
      <c r="AG32" s="12">
        <f>IF(AND($AB$9&gt;$AB$8,$AB$8&gt;$AA$9),$AB$8-$AA$9,IF(AND($AB$9&gt;$AB$8,$AB$8&lt;$AA$8),24-$AA$9,IF($AB$9&lt;$AB$8,$AB$8-$AA$9,0)))</f>
        <v>0</v>
      </c>
      <c r="AH32" s="12">
        <v>0</v>
      </c>
      <c r="AI32" s="12">
        <f>IF(AND($AB$9&gt;$AB$8,$AB$8&gt;$AA$9),$AB$8-$AA$9,IF(AND($AB$9&gt;$AB$8,$AB$8&lt;$AA$8),24-$AA$9,IF($AB$9&lt;$AB$8,$AB$8-$AA$9,0)))</f>
        <v>0</v>
      </c>
    </row>
    <row r="33" spans="2:35" x14ac:dyDescent="0.25">
      <c r="B33" s="96" t="s">
        <v>443</v>
      </c>
      <c r="C33" s="12">
        <v>94</v>
      </c>
      <c r="AD33" s="13" t="s">
        <v>447</v>
      </c>
      <c r="AE33" s="89" t="s">
        <v>351</v>
      </c>
      <c r="AF33" s="12" t="str">
        <f>IF($AB$10=1,"Theatre_Elective_Weekend_Night","0")</f>
        <v>0</v>
      </c>
      <c r="AG33" s="12">
        <f>IF(AND($AB$9&gt;$AB$8,$AB$8&gt;$AA$9),$AB$9-$AB$8,IF(AND($AB$9&gt;$AB$8,$AB$8&lt;$AA$8),0,IF($AB$9&lt;$AB$8,24-$AB$8,0)))</f>
        <v>6</v>
      </c>
      <c r="AH33" s="146" t="str">
        <f>IF($AB$10=1,"Theatre_IS_Weekend_Night","0")</f>
        <v>0</v>
      </c>
      <c r="AI33" s="12">
        <f>IF(AND($AB$9&gt;$AB$8,$AB$8&gt;$AA$9),$AB$9-$AB$8,IF(AND($AB$9&gt;$AB$8,$AB$8&lt;$AA$8),0,IF($AB$9&lt;$AB$8,24-$AB$8,0)))</f>
        <v>6</v>
      </c>
    </row>
    <row r="34" spans="2:35" x14ac:dyDescent="0.25">
      <c r="B34" s="96" t="s">
        <v>472</v>
      </c>
      <c r="C34" s="21">
        <v>110</v>
      </c>
      <c r="AD34" s="13" t="s">
        <v>451</v>
      </c>
      <c r="AE34" s="89" t="s">
        <v>351</v>
      </c>
      <c r="AF34" s="12">
        <v>0</v>
      </c>
      <c r="AG34" s="12">
        <f>IF(AND($AB$9&gt;$AB$8,$AB$8&gt;$AA$9),24-$AB$9,IF(AND($AB$9&gt;$AB$8,$AB$8&lt;$AA$8),0,IF($AB$9&lt;$AB$8,0,0)))</f>
        <v>0</v>
      </c>
      <c r="AH34" s="12">
        <v>0</v>
      </c>
      <c r="AI34" s="12">
        <f>IF(AND($AB$9&gt;$AB$8,$AB$8&gt;$AA$9),24-$AB$9,IF(AND($AB$9&gt;$AB$8,$AB$8&lt;$AA$8),0,IF($AB$9&lt;$AB$8,0,0)))</f>
        <v>0</v>
      </c>
    </row>
    <row r="35" spans="2:35" x14ac:dyDescent="0.25">
      <c r="AD35" s="54"/>
      <c r="AG35">
        <f>SUM(AG5:AG33)</f>
        <v>168</v>
      </c>
      <c r="AH35">
        <f>24*7</f>
        <v>168</v>
      </c>
      <c r="AI35">
        <f>SUM(AI4:AI34)</f>
        <v>168</v>
      </c>
    </row>
    <row r="36" spans="2:35" x14ac:dyDescent="0.25">
      <c r="B36" s="89" t="s">
        <v>444</v>
      </c>
      <c r="C36" s="99" t="s">
        <v>445</v>
      </c>
    </row>
    <row r="37" spans="2:35" x14ac:dyDescent="0.25">
      <c r="B37" s="96" t="s">
        <v>446</v>
      </c>
      <c r="C37" s="45">
        <v>4</v>
      </c>
    </row>
  </sheetData>
  <conditionalFormatting sqref="L4:L14">
    <cfRule type="cellIs" dxfId="1" priority="2" operator="equal">
      <formula>100</formula>
    </cfRule>
  </conditionalFormatting>
  <pageMargins left="0.7" right="0.7" top="0.75" bottom="0.75" header="0.3" footer="0.3"/>
  <pageSetup paperSize="9" orientation="portrait" r:id="rId1"/>
  <ignoredErrors>
    <ignoredError sqref="AH7:AH33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9434B-CFAC-48B5-B040-0D310EDFE8DE}">
  <sheetPr codeName="Sheet8"/>
  <dimension ref="A1:AU34"/>
  <sheetViews>
    <sheetView zoomScale="85" zoomScaleNormal="85" workbookViewId="0">
      <selection activeCell="F24" sqref="F24"/>
    </sheetView>
  </sheetViews>
  <sheetFormatPr defaultRowHeight="15" x14ac:dyDescent="0.25"/>
  <cols>
    <col min="2" max="2" width="25.5703125" bestFit="1" customWidth="1"/>
    <col min="3" max="3" width="11.85546875" bestFit="1" customWidth="1"/>
    <col min="10" max="10" width="16.85546875" bestFit="1" customWidth="1"/>
    <col min="11" max="11" width="16.85546875" customWidth="1"/>
    <col min="12" max="12" width="10.7109375" customWidth="1"/>
    <col min="15" max="15" width="25.5703125" bestFit="1" customWidth="1"/>
    <col min="23" max="23" width="16.85546875" bestFit="1" customWidth="1"/>
    <col min="24" max="24" width="16.85546875" customWidth="1"/>
    <col min="26" max="26" width="24.140625" bestFit="1" customWidth="1"/>
    <col min="27" max="27" width="19.5703125" customWidth="1"/>
    <col min="28" max="28" width="18" customWidth="1"/>
    <col min="30" max="30" width="25.5703125" bestFit="1" customWidth="1"/>
    <col min="31" max="31" width="25.5703125" customWidth="1"/>
    <col min="32" max="32" width="36.28515625" customWidth="1"/>
    <col min="33" max="33" width="16.42578125" customWidth="1"/>
  </cols>
  <sheetData>
    <row r="1" spans="1:47" s="98" customFormat="1" x14ac:dyDescent="0.25"/>
    <row r="2" spans="1:47" x14ac:dyDescent="0.25">
      <c r="A2" s="1" t="s">
        <v>327</v>
      </c>
      <c r="C2" t="s">
        <v>324</v>
      </c>
      <c r="P2" t="s">
        <v>325</v>
      </c>
    </row>
    <row r="3" spans="1:47" x14ac:dyDescent="0.25">
      <c r="B3" s="11" t="s">
        <v>321</v>
      </c>
      <c r="C3" s="12" t="s">
        <v>320</v>
      </c>
      <c r="D3" s="12" t="s">
        <v>38</v>
      </c>
      <c r="E3" s="12" t="s">
        <v>304</v>
      </c>
      <c r="F3" s="12" t="s">
        <v>318</v>
      </c>
      <c r="G3" s="12" t="s">
        <v>319</v>
      </c>
      <c r="H3" s="12" t="s">
        <v>162</v>
      </c>
      <c r="I3" s="21" t="s">
        <v>322</v>
      </c>
      <c r="J3" s="96" t="s">
        <v>396</v>
      </c>
      <c r="K3" s="96" t="s">
        <v>395</v>
      </c>
      <c r="L3" s="21" t="s">
        <v>328</v>
      </c>
      <c r="M3" s="71"/>
      <c r="O3" s="11" t="s">
        <v>329</v>
      </c>
      <c r="P3" s="12" t="s">
        <v>320</v>
      </c>
      <c r="Q3" s="12" t="s">
        <v>38</v>
      </c>
      <c r="R3" s="12" t="s">
        <v>304</v>
      </c>
      <c r="S3" s="12" t="s">
        <v>318</v>
      </c>
      <c r="T3" s="12" t="s">
        <v>319</v>
      </c>
      <c r="U3" s="12" t="s">
        <v>162</v>
      </c>
      <c r="V3" s="21" t="s">
        <v>322</v>
      </c>
      <c r="W3" s="96" t="s">
        <v>396</v>
      </c>
      <c r="X3" s="96" t="s">
        <v>395</v>
      </c>
      <c r="Z3" s="11" t="s">
        <v>341</v>
      </c>
      <c r="AA3" s="11" t="s">
        <v>342</v>
      </c>
      <c r="AB3" s="89" t="s">
        <v>336</v>
      </c>
      <c r="AD3" s="11" t="s">
        <v>352</v>
      </c>
      <c r="AE3" s="12"/>
      <c r="AF3" s="11" t="s">
        <v>340</v>
      </c>
      <c r="AG3" s="11" t="s">
        <v>339</v>
      </c>
      <c r="AK3" s="12"/>
      <c r="AL3" s="137"/>
      <c r="AM3" s="137" t="str">
        <f>'Surgery Elective'!C3</f>
        <v>OR</v>
      </c>
      <c r="AN3" s="137" t="str">
        <f>'Surgery Elective'!D3</f>
        <v>ICU</v>
      </c>
      <c r="AO3" s="137" t="str">
        <f>'Surgery Elective'!E3</f>
        <v>OIR</v>
      </c>
      <c r="AP3" s="137" t="str">
        <f>'Surgery Elective'!F3</f>
        <v>HDU</v>
      </c>
      <c r="AQ3" s="137" t="str">
        <f>'Surgery Elective'!G3</f>
        <v>IDA</v>
      </c>
      <c r="AR3" s="137" t="str">
        <f>'Surgery Elective'!H3</f>
        <v>GIM</v>
      </c>
      <c r="AS3" s="137" t="str">
        <f>'Surgery Elective'!I3</f>
        <v>DEATH</v>
      </c>
      <c r="AT3" s="137" t="str">
        <f>'Surgery Elective'!J3</f>
        <v>DISCHARGE</v>
      </c>
      <c r="AU3" s="137" t="str">
        <f>'Surgery Elective'!K3</f>
        <v>Other</v>
      </c>
    </row>
    <row r="4" spans="1:47" x14ac:dyDescent="0.25">
      <c r="A4" t="s">
        <v>323</v>
      </c>
      <c r="B4" s="12" t="s">
        <v>320</v>
      </c>
      <c r="C4" s="141">
        <v>0.77558590456921261</v>
      </c>
      <c r="D4" s="141">
        <v>15.04</v>
      </c>
      <c r="E4" s="141">
        <v>0.40465351542741529</v>
      </c>
      <c r="F4" s="141">
        <v>1.365705614567527</v>
      </c>
      <c r="G4" s="141">
        <v>1.7703591299949419</v>
      </c>
      <c r="H4" s="141">
        <v>75.501601753498576</v>
      </c>
      <c r="I4" s="141">
        <v>0.2191873208565166</v>
      </c>
      <c r="J4" s="141">
        <f>0.016860563142809</f>
        <v>1.6860563142808999E-2</v>
      </c>
      <c r="K4" s="141">
        <v>4.9064238745574107</v>
      </c>
      <c r="L4" s="123">
        <f>SUM(C4:K4)</f>
        <v>100.00037767661441</v>
      </c>
      <c r="M4" s="90"/>
      <c r="N4" t="s">
        <v>323</v>
      </c>
      <c r="O4" s="12" t="s">
        <v>320</v>
      </c>
      <c r="P4" s="142">
        <v>0.1643727355027374</v>
      </c>
      <c r="Q4" s="110">
        <v>5.8135650224216358</v>
      </c>
      <c r="R4" s="110">
        <v>1.1615162036969191</v>
      </c>
      <c r="S4" s="110">
        <v>3.4616340877908458</v>
      </c>
      <c r="T4" s="110">
        <v>2.1949735449765631</v>
      </c>
      <c r="U4" s="110">
        <v>4.7826098890871274</v>
      </c>
      <c r="V4" s="142">
        <v>0</v>
      </c>
      <c r="W4" s="142">
        <v>5.5555555496539497E-2</v>
      </c>
      <c r="X4" s="142">
        <v>1.0790807560142111</v>
      </c>
      <c r="Z4" s="12" t="s">
        <v>337</v>
      </c>
      <c r="AA4" s="12">
        <v>8</v>
      </c>
      <c r="AB4" s="12">
        <v>20</v>
      </c>
      <c r="AD4" s="13" t="s">
        <v>452</v>
      </c>
      <c r="AE4" s="11" t="s">
        <v>345</v>
      </c>
      <c r="AF4" s="13">
        <v>0</v>
      </c>
      <c r="AG4" s="12">
        <f>IF(AND($AB$9&gt;$AB$8,$AB$8&gt;$AA$9),$AA$8,IF(AND($AB$9&gt;$AB$8,$AB$8&lt;$AA$8),$AB$8,IF($AB$9&lt;$AB$8,0,0)))</f>
        <v>0</v>
      </c>
      <c r="AK4" s="138" t="s">
        <v>352</v>
      </c>
      <c r="AL4" s="137" t="str">
        <f>'Surgery Elective'!B4</f>
        <v>OR</v>
      </c>
      <c r="AM4" s="136">
        <f>'Surgery Elective'!C4</f>
        <v>9.5668349720967313E-2</v>
      </c>
      <c r="AN4" s="136">
        <f>'Surgery Elective'!D4</f>
        <v>0.69093808131809731</v>
      </c>
      <c r="AO4" s="136">
        <f>'Surgery Elective'!E4</f>
        <v>3.8161041722030302</v>
      </c>
      <c r="AP4" s="136">
        <f>'Surgery Elective'!F4</f>
        <v>5.3149083178315168E-2</v>
      </c>
      <c r="AQ4" s="136">
        <f>'Surgery Elective'!G4</f>
        <v>0.29763486579856502</v>
      </c>
      <c r="AR4" s="136">
        <f>'Surgery Elective'!H4</f>
        <v>91.347329258570284</v>
      </c>
      <c r="AS4" s="136">
        <f>'Surgery Elective'!I4</f>
        <v>0</v>
      </c>
      <c r="AT4" s="136">
        <f>'Surgery Elective'!J4</f>
        <v>4.2519266542652139E-2</v>
      </c>
      <c r="AU4" s="136">
        <f>'Surgery Elective'!K4</f>
        <v>3.6566569226680841</v>
      </c>
    </row>
    <row r="5" spans="1:47" x14ac:dyDescent="0.25">
      <c r="B5" s="12" t="s">
        <v>38</v>
      </c>
      <c r="C5" s="141">
        <v>23.328025477707008</v>
      </c>
      <c r="D5" s="141">
        <v>2.9458598726114649</v>
      </c>
      <c r="E5" s="141">
        <v>0</v>
      </c>
      <c r="F5" s="141">
        <v>10.19108280254777</v>
      </c>
      <c r="G5" s="141">
        <v>9.3949044585987274</v>
      </c>
      <c r="H5" s="141">
        <v>42.834394904458598</v>
      </c>
      <c r="I5" s="141">
        <v>6.6878980891719744</v>
      </c>
      <c r="J5" s="141">
        <v>3.025477707006369</v>
      </c>
      <c r="K5" s="141">
        <v>1.592356687898089</v>
      </c>
      <c r="L5" s="123">
        <f t="shared" ref="L5:L9" si="0">SUM(C5:K5)</f>
        <v>100.00000000000001</v>
      </c>
      <c r="M5" s="90"/>
      <c r="O5" s="12" t="s">
        <v>38</v>
      </c>
      <c r="P5" s="142">
        <v>0.1240164012134229</v>
      </c>
      <c r="Q5" s="110">
        <v>3.2846659159223299</v>
      </c>
      <c r="R5" s="110">
        <v>0</v>
      </c>
      <c r="S5" s="110">
        <v>6.0675835503484459</v>
      </c>
      <c r="T5" s="110">
        <v>2.9853872410589011</v>
      </c>
      <c r="U5" s="110">
        <v>9.3183472738542044</v>
      </c>
      <c r="V5" s="142">
        <v>0</v>
      </c>
      <c r="W5" s="142">
        <v>0</v>
      </c>
      <c r="X5" s="142">
        <v>0.73534722221920601</v>
      </c>
      <c r="Z5" s="12" t="s">
        <v>338</v>
      </c>
      <c r="AA5" s="12">
        <v>18</v>
      </c>
      <c r="AB5" s="12">
        <v>8</v>
      </c>
      <c r="AD5" s="13" t="s">
        <v>448</v>
      </c>
      <c r="AE5" s="11" t="s">
        <v>345</v>
      </c>
      <c r="AF5" s="12" t="str">
        <f>IF($AB$10=1,"Theatre_Emergency_Weekend_Night","0")</f>
        <v>Theatre_Emergency_Weekend_Night</v>
      </c>
      <c r="AG5" s="12">
        <f>IF(AND($AB$9&gt;$AB$8,$AB$8&gt;$AA$9),0,IF(AND($AB$9&gt;$AB$8,$AB$8&lt;$AA$8),$AB$9-$AB$8,IF($AB$9&lt;$AB$8,$AB$9,0)))</f>
        <v>8</v>
      </c>
      <c r="AK5" s="138" t="s">
        <v>352</v>
      </c>
      <c r="AL5" s="137" t="str">
        <f>'Surgery Elective'!B5</f>
        <v>ICU</v>
      </c>
      <c r="AM5" s="136">
        <f>'Surgery Elective'!C5</f>
        <v>16.872427983539101</v>
      </c>
      <c r="AN5" s="136">
        <f>'Surgery Elective'!D5</f>
        <v>3.2921810699588478</v>
      </c>
      <c r="AO5" s="136">
        <f>'Surgery Elective'!E5</f>
        <v>0</v>
      </c>
      <c r="AP5" s="136">
        <f>'Surgery Elective'!F5</f>
        <v>0.41152263374485598</v>
      </c>
      <c r="AQ5" s="136">
        <f>'Surgery Elective'!G5</f>
        <v>19.753086419753089</v>
      </c>
      <c r="AR5" s="136">
        <f>'Surgery Elective'!H5</f>
        <v>50.205761316872433</v>
      </c>
      <c r="AS5" s="136">
        <f>'Surgery Elective'!I5</f>
        <v>2.4691358024691361</v>
      </c>
      <c r="AT5" s="136">
        <f>'Surgery Elective'!J5</f>
        <v>4.9382716049382713</v>
      </c>
      <c r="AU5" s="136">
        <f>'Surgery Elective'!K5</f>
        <v>2.0576131687242798</v>
      </c>
    </row>
    <row r="6" spans="1:47" x14ac:dyDescent="0.25">
      <c r="B6" s="12" t="s">
        <v>304</v>
      </c>
      <c r="C6" s="141">
        <v>1.8867924528301889</v>
      </c>
      <c r="D6" s="141">
        <v>3.773584905660377</v>
      </c>
      <c r="E6" s="141">
        <v>0</v>
      </c>
      <c r="F6" s="141">
        <v>1.8867924528301889</v>
      </c>
      <c r="G6" s="141">
        <v>15.09433962264151</v>
      </c>
      <c r="H6" s="141">
        <v>71.698113207547166</v>
      </c>
      <c r="I6" s="141">
        <v>0</v>
      </c>
      <c r="J6" s="141">
        <v>1.8867924528301889</v>
      </c>
      <c r="K6" s="141">
        <v>3.773584905660377</v>
      </c>
      <c r="L6" s="123">
        <f t="shared" si="0"/>
        <v>100</v>
      </c>
      <c r="M6" s="90"/>
      <c r="O6" s="12" t="s">
        <v>304</v>
      </c>
      <c r="P6" s="142">
        <v>7.0138888891961002E-2</v>
      </c>
      <c r="Q6" s="110">
        <v>2.6739583333510399</v>
      </c>
      <c r="R6" s="110">
        <v>0</v>
      </c>
      <c r="S6" s="110">
        <v>2.6805555555984002</v>
      </c>
      <c r="T6" s="110">
        <v>3.9980034722138948</v>
      </c>
      <c r="U6" s="110">
        <v>4.0139802631695769</v>
      </c>
      <c r="V6" s="142">
        <v>0</v>
      </c>
      <c r="W6" s="142">
        <v>0</v>
      </c>
      <c r="X6" s="142">
        <v>6.5649305555489246</v>
      </c>
      <c r="Z6" s="12" t="s">
        <v>377</v>
      </c>
      <c r="AA6" s="12">
        <v>1</v>
      </c>
      <c r="AB6" s="12">
        <v>1</v>
      </c>
      <c r="AD6" s="13" t="s">
        <v>344</v>
      </c>
      <c r="AE6" s="11" t="s">
        <v>345</v>
      </c>
      <c r="AF6" s="12">
        <v>0</v>
      </c>
      <c r="AG6" s="12">
        <f>IF(AND($AB$9&gt;$AB$8,$AB$8&gt;$AA$9),0,IF(AND($AB$9&gt;$AB$8,$AB$8&lt;$AA$8),$AA$8-$AB$9,IF($AB$9&lt;$AB$8,$AA$8-$AB$9,0)))</f>
        <v>0</v>
      </c>
      <c r="AK6" s="138" t="s">
        <v>352</v>
      </c>
      <c r="AL6" s="137" t="str">
        <f>'Surgery Elective'!B6</f>
        <v>OIR</v>
      </c>
      <c r="AM6" s="136">
        <f>'Surgery Elective'!C6</f>
        <v>1.838235294117647</v>
      </c>
      <c r="AN6" s="136">
        <f>'Surgery Elective'!D6</f>
        <v>1.838235294117647</v>
      </c>
      <c r="AO6" s="136">
        <f>'Surgery Elective'!E6</f>
        <v>0</v>
      </c>
      <c r="AP6" s="136">
        <f>'Surgery Elective'!F6</f>
        <v>0.24509803921568629</v>
      </c>
      <c r="AQ6" s="136">
        <f>'Surgery Elective'!G6</f>
        <v>29.28921568627451</v>
      </c>
      <c r="AR6" s="136">
        <f>'Surgery Elective'!H6</f>
        <v>56.985294117647058</v>
      </c>
      <c r="AS6" s="136">
        <f>'Surgery Elective'!I6</f>
        <v>0</v>
      </c>
      <c r="AT6" s="136">
        <f>'Surgery Elective'!J6</f>
        <v>2.8186274509803919</v>
      </c>
      <c r="AU6" s="136">
        <f>'Surgery Elective'!K6</f>
        <v>6.9852941176470589</v>
      </c>
    </row>
    <row r="7" spans="1:47" x14ac:dyDescent="0.25">
      <c r="B7" s="12" t="s">
        <v>318</v>
      </c>
      <c r="C7" s="141">
        <v>9.8765432098765427</v>
      </c>
      <c r="D7" s="141">
        <v>6.481481481481481</v>
      </c>
      <c r="E7" s="141">
        <v>0</v>
      </c>
      <c r="F7" s="141">
        <v>0</v>
      </c>
      <c r="G7" s="141">
        <v>0</v>
      </c>
      <c r="H7" s="141">
        <v>82.407407407407405</v>
      </c>
      <c r="I7" s="141">
        <v>0.61728395061728392</v>
      </c>
      <c r="J7" s="141">
        <v>0.61728395061728392</v>
      </c>
      <c r="K7" s="141">
        <v>0</v>
      </c>
      <c r="L7" s="123">
        <f t="shared" si="0"/>
        <v>99.999999999999986</v>
      </c>
      <c r="M7" s="90"/>
      <c r="O7" s="12" t="s">
        <v>318</v>
      </c>
      <c r="P7" s="142">
        <v>0.12992621527564549</v>
      </c>
      <c r="Q7" s="110">
        <v>4.3680886243386157</v>
      </c>
      <c r="R7" s="110">
        <v>0</v>
      </c>
      <c r="S7" s="110">
        <v>0</v>
      </c>
      <c r="T7" s="110">
        <v>0</v>
      </c>
      <c r="U7" s="110">
        <v>6.929634831457955</v>
      </c>
      <c r="V7" s="142">
        <v>0</v>
      </c>
      <c r="W7" s="142">
        <v>0</v>
      </c>
      <c r="X7" s="142">
        <v>0</v>
      </c>
      <c r="Z7" s="11" t="s">
        <v>335</v>
      </c>
      <c r="AA7" s="11" t="s">
        <v>342</v>
      </c>
      <c r="AB7" s="11" t="s">
        <v>336</v>
      </c>
      <c r="AD7" s="13" t="s">
        <v>342</v>
      </c>
      <c r="AE7" s="11" t="s">
        <v>345</v>
      </c>
      <c r="AF7" s="12" t="str">
        <f>IF($AA$6=1,"Theatre_Emergency_Week_Day","0")</f>
        <v>Theatre_Emergency_Week_Day</v>
      </c>
      <c r="AG7" s="12">
        <f>$AA$5-$AA$4</f>
        <v>10</v>
      </c>
      <c r="AK7" s="138" t="s">
        <v>352</v>
      </c>
      <c r="AL7" s="137" t="str">
        <f>'Surgery Elective'!B7</f>
        <v>HDU</v>
      </c>
      <c r="AM7" s="136">
        <f>'Surgery Elective'!C7</f>
        <v>0</v>
      </c>
      <c r="AN7" s="136">
        <f>'Surgery Elective'!D7</f>
        <v>0</v>
      </c>
      <c r="AO7" s="136">
        <f>'Surgery Elective'!E7</f>
        <v>0</v>
      </c>
      <c r="AP7" s="136">
        <f>'Surgery Elective'!F7</f>
        <v>0</v>
      </c>
      <c r="AQ7" s="136">
        <f>'Surgery Elective'!G7</f>
        <v>0</v>
      </c>
      <c r="AR7" s="136">
        <f>'Surgery Elective'!H7</f>
        <v>81.818181818181827</v>
      </c>
      <c r="AS7" s="136">
        <f>'Surgery Elective'!I7</f>
        <v>0</v>
      </c>
      <c r="AT7" s="136">
        <f>'Surgery Elective'!J7</f>
        <v>18.18181818181818</v>
      </c>
      <c r="AU7" s="136">
        <f>'Surgery Elective'!K7</f>
        <v>0</v>
      </c>
    </row>
    <row r="8" spans="1:47" x14ac:dyDescent="0.25">
      <c r="B8" s="12" t="s">
        <v>319</v>
      </c>
      <c r="C8" s="141">
        <v>9.117647058823529</v>
      </c>
      <c r="D8" s="141">
        <v>7.0588235294117636</v>
      </c>
      <c r="E8" s="141">
        <v>0</v>
      </c>
      <c r="F8" s="141">
        <v>0.29411764705882348</v>
      </c>
      <c r="G8" s="141">
        <v>0</v>
      </c>
      <c r="H8" s="141">
        <v>78.529411764705884</v>
      </c>
      <c r="I8" s="141">
        <v>1.7647058823529409</v>
      </c>
      <c r="J8" s="141">
        <v>2.6470588235294121</v>
      </c>
      <c r="K8" s="141">
        <v>0.58823529411764708</v>
      </c>
      <c r="L8" s="123">
        <f t="shared" si="0"/>
        <v>100</v>
      </c>
      <c r="M8" s="90"/>
      <c r="O8" s="12" t="s">
        <v>319</v>
      </c>
      <c r="P8" s="142">
        <v>0.1037858422944649</v>
      </c>
      <c r="Q8" s="110">
        <v>4.6597511574124582</v>
      </c>
      <c r="R8" s="110">
        <v>0</v>
      </c>
      <c r="S8" s="110">
        <v>0.470138888900692</v>
      </c>
      <c r="T8" s="110">
        <v>0</v>
      </c>
      <c r="U8" s="110">
        <v>8.7534592176434334</v>
      </c>
      <c r="V8" s="142">
        <v>0</v>
      </c>
      <c r="W8" s="142">
        <v>0</v>
      </c>
      <c r="X8" s="142">
        <v>4.3736111111502396</v>
      </c>
      <c r="Z8" s="13" t="s">
        <v>337</v>
      </c>
      <c r="AA8" s="12">
        <v>8</v>
      </c>
      <c r="AB8" s="12">
        <v>20</v>
      </c>
      <c r="AD8" s="96" t="s">
        <v>343</v>
      </c>
      <c r="AE8" s="89" t="s">
        <v>345</v>
      </c>
      <c r="AF8" s="12">
        <v>0</v>
      </c>
      <c r="AG8" s="12">
        <f>IF($AB$4&gt;=$AA$5,$AB$4-$AA$5,24-$AA$5+$AB$4)</f>
        <v>2</v>
      </c>
      <c r="AK8" s="138" t="s">
        <v>352</v>
      </c>
      <c r="AL8" s="137" t="str">
        <f>'Surgery Elective'!B8</f>
        <v>IDA</v>
      </c>
      <c r="AM8" s="136">
        <f>'Surgery Elective'!C8</f>
        <v>4.3814432989690717</v>
      </c>
      <c r="AN8" s="136">
        <f>'Surgery Elective'!D8</f>
        <v>2.8350515463917532</v>
      </c>
      <c r="AO8" s="136">
        <f>'Surgery Elective'!E8</f>
        <v>0</v>
      </c>
      <c r="AP8" s="136">
        <f>'Surgery Elective'!F8</f>
        <v>0.25773195876288663</v>
      </c>
      <c r="AQ8" s="136">
        <f>'Surgery Elective'!G8</f>
        <v>0</v>
      </c>
      <c r="AR8" s="136">
        <f>'Surgery Elective'!H8</f>
        <v>88.402061855670098</v>
      </c>
      <c r="AS8" s="136">
        <f>'Surgery Elective'!I8</f>
        <v>0</v>
      </c>
      <c r="AT8" s="136">
        <f>'Surgery Elective'!J8</f>
        <v>1.804123711340206</v>
      </c>
      <c r="AU8" s="136">
        <f>'Surgery Elective'!K8</f>
        <v>2.31958762886598</v>
      </c>
    </row>
    <row r="9" spans="1:47" x14ac:dyDescent="0.25">
      <c r="B9" s="12" t="s">
        <v>162</v>
      </c>
      <c r="C9" s="141">
        <v>9.2442146725750867</v>
      </c>
      <c r="D9" s="141">
        <v>2.8803545051698669</v>
      </c>
      <c r="E9" s="141">
        <v>0.33234859675036932</v>
      </c>
      <c r="F9" s="141">
        <v>1.3786312161496801</v>
      </c>
      <c r="G9" s="141">
        <v>1.317085179714427</v>
      </c>
      <c r="H9" s="141">
        <v>29.714426390940421</v>
      </c>
      <c r="I9" s="141">
        <v>0.86164451009355003</v>
      </c>
      <c r="J9" s="141">
        <v>53.335795174790753</v>
      </c>
      <c r="K9" s="141">
        <v>0.93549975381585426</v>
      </c>
      <c r="L9" s="123">
        <f t="shared" si="0"/>
        <v>100</v>
      </c>
      <c r="M9" s="90"/>
      <c r="O9" s="12" t="s">
        <v>162</v>
      </c>
      <c r="P9" s="142">
        <v>0.13232079449646039</v>
      </c>
      <c r="Q9" s="110">
        <v>3.5421622744531631</v>
      </c>
      <c r="R9" s="110">
        <v>0.90720164608178044</v>
      </c>
      <c r="S9" s="110">
        <v>2.7370411706377</v>
      </c>
      <c r="T9" s="110">
        <v>2.5688343717518491</v>
      </c>
      <c r="U9" s="110">
        <v>5.5539730622293648</v>
      </c>
      <c r="V9" s="142">
        <v>0</v>
      </c>
      <c r="W9" s="142">
        <v>1.1281476780166789E-2</v>
      </c>
      <c r="X9" s="142">
        <v>0.41808296783883148</v>
      </c>
      <c r="Z9" s="95" t="s">
        <v>338</v>
      </c>
      <c r="AA9" s="12">
        <v>18</v>
      </c>
      <c r="AB9" s="12">
        <v>8</v>
      </c>
      <c r="AD9" s="13" t="s">
        <v>336</v>
      </c>
      <c r="AE9" s="11" t="s">
        <v>345</v>
      </c>
      <c r="AF9" s="12" t="str">
        <f>IF($AB$6=1,"Theatre_Emergency_Week_Night","0")</f>
        <v>Theatre_Emergency_Week_Night</v>
      </c>
      <c r="AG9" s="12">
        <f>IF(AND($AB$4&lt;24,$AB$5&lt;$AB$4),24-$AB$4+$AB$5,$AB$5-$AB$4)</f>
        <v>12</v>
      </c>
      <c r="AK9" s="138" t="s">
        <v>352</v>
      </c>
      <c r="AL9" s="137" t="str">
        <f>'Surgery Elective'!B9</f>
        <v>GIM</v>
      </c>
      <c r="AM9" s="136">
        <f>'Surgery Elective'!C9</f>
        <v>1.2145110410094639</v>
      </c>
      <c r="AN9" s="136">
        <f>'Surgery Elective'!D9</f>
        <v>0.39957939011566768</v>
      </c>
      <c r="AO9" s="136">
        <f>'Surgery Elective'!E9</f>
        <v>0.47844374342797058</v>
      </c>
      <c r="AP9" s="136">
        <f>'Surgery Elective'!F9</f>
        <v>4.2060988433228183E-2</v>
      </c>
      <c r="AQ9" s="136">
        <f>'Surgery Elective'!G9</f>
        <v>0.22607781282860151</v>
      </c>
      <c r="AR9" s="136">
        <f>'Surgery Elective'!H9</f>
        <v>4.2113564668769721</v>
      </c>
      <c r="AS9" s="136">
        <f>'Surgery Elective'!I9</f>
        <v>4.2060988433228183E-2</v>
      </c>
      <c r="AT9" s="136">
        <f>'Surgery Elective'!J9</f>
        <v>92.744479495268138</v>
      </c>
      <c r="AU9" s="136">
        <f>'Surgery Elective'!K9</f>
        <v>0.64143007360672977</v>
      </c>
    </row>
    <row r="10" spans="1:47" x14ac:dyDescent="0.25">
      <c r="B10" s="71"/>
      <c r="C10" s="94"/>
      <c r="D10" s="94"/>
      <c r="E10" s="94"/>
      <c r="F10" s="94"/>
      <c r="G10" s="94"/>
      <c r="H10" s="94"/>
      <c r="I10" s="94"/>
      <c r="J10" s="94"/>
      <c r="K10" s="94"/>
      <c r="L10" s="90"/>
      <c r="M10" s="90"/>
      <c r="N10" s="74"/>
      <c r="O10" s="71"/>
      <c r="P10" s="90"/>
      <c r="Q10" s="90"/>
      <c r="R10" s="90"/>
      <c r="S10" s="90"/>
      <c r="T10" s="90"/>
      <c r="U10" s="90"/>
      <c r="V10" s="90"/>
      <c r="W10" s="90"/>
      <c r="X10" s="90"/>
      <c r="Y10" s="74"/>
      <c r="Z10" s="95" t="s">
        <v>376</v>
      </c>
      <c r="AA10" s="12">
        <v>1</v>
      </c>
      <c r="AB10" s="12">
        <v>1</v>
      </c>
      <c r="AD10" s="13" t="s">
        <v>344</v>
      </c>
      <c r="AE10" s="11" t="s">
        <v>346</v>
      </c>
      <c r="AF10" s="12">
        <v>0</v>
      </c>
      <c r="AG10" s="12">
        <f>IF($AB$5&gt;$AA$4,24-$AB$5+$AA$4,$AA$4-$AB$5)</f>
        <v>0</v>
      </c>
      <c r="AK10" s="139" t="s">
        <v>406</v>
      </c>
      <c r="AL10" s="137" t="str">
        <f>B4</f>
        <v>OR</v>
      </c>
      <c r="AM10" s="136">
        <f>C4</f>
        <v>0.77558590456921261</v>
      </c>
      <c r="AN10" s="136">
        <f t="shared" ref="AN10:AU15" si="1">D4</f>
        <v>15.04</v>
      </c>
      <c r="AO10" s="136">
        <f t="shared" si="1"/>
        <v>0.40465351542741529</v>
      </c>
      <c r="AP10" s="136">
        <f t="shared" si="1"/>
        <v>1.365705614567527</v>
      </c>
      <c r="AQ10" s="136">
        <f t="shared" si="1"/>
        <v>1.7703591299949419</v>
      </c>
      <c r="AR10" s="136">
        <f t="shared" si="1"/>
        <v>75.501601753498576</v>
      </c>
      <c r="AS10" s="136">
        <f t="shared" si="1"/>
        <v>0.2191873208565166</v>
      </c>
      <c r="AT10" s="136">
        <f t="shared" si="1"/>
        <v>1.6860563142808999E-2</v>
      </c>
      <c r="AU10" s="136">
        <f t="shared" si="1"/>
        <v>4.9064238745574107</v>
      </c>
    </row>
    <row r="11" spans="1:47" x14ac:dyDescent="0.25">
      <c r="B11" s="11" t="s">
        <v>330</v>
      </c>
      <c r="C11" s="151" t="s">
        <v>331</v>
      </c>
      <c r="D11" s="152"/>
      <c r="E11" s="94"/>
      <c r="F11" s="94"/>
      <c r="G11" s="94"/>
      <c r="H11" s="94"/>
      <c r="I11" s="94"/>
      <c r="J11" s="94"/>
      <c r="K11" s="94"/>
      <c r="L11" s="90"/>
      <c r="M11" s="90"/>
      <c r="N11" s="74"/>
      <c r="O11" s="71"/>
      <c r="P11" s="90"/>
      <c r="Q11" s="90"/>
      <c r="R11" s="90"/>
      <c r="S11" s="90"/>
      <c r="T11" s="90"/>
      <c r="U11" s="90"/>
      <c r="V11" s="90"/>
      <c r="W11" s="90"/>
      <c r="X11" s="90"/>
      <c r="Y11" s="74"/>
      <c r="AD11" s="13" t="s">
        <v>342</v>
      </c>
      <c r="AE11" s="11" t="s">
        <v>346</v>
      </c>
      <c r="AF11" s="12" t="str">
        <f>IF($AA$6=1,"Theatre_Emergency_Week_Day","0")</f>
        <v>Theatre_Emergency_Week_Day</v>
      </c>
      <c r="AG11" s="12">
        <f>$AA$5-$AA$4</f>
        <v>10</v>
      </c>
      <c r="AK11" s="139" t="s">
        <v>406</v>
      </c>
      <c r="AL11" s="137" t="str">
        <f t="shared" ref="AL11:AL15" si="2">B5</f>
        <v>ICU</v>
      </c>
      <c r="AM11" s="136">
        <f t="shared" ref="AM11:AM15" si="3">C5</f>
        <v>23.328025477707008</v>
      </c>
      <c r="AN11" s="136">
        <f t="shared" si="1"/>
        <v>2.9458598726114649</v>
      </c>
      <c r="AO11" s="136">
        <f t="shared" si="1"/>
        <v>0</v>
      </c>
      <c r="AP11" s="136">
        <f t="shared" si="1"/>
        <v>10.19108280254777</v>
      </c>
      <c r="AQ11" s="136">
        <f t="shared" si="1"/>
        <v>9.3949044585987274</v>
      </c>
      <c r="AR11" s="136">
        <f t="shared" si="1"/>
        <v>42.834394904458598</v>
      </c>
      <c r="AS11" s="136">
        <f t="shared" si="1"/>
        <v>6.6878980891719744</v>
      </c>
      <c r="AT11" s="136">
        <f t="shared" si="1"/>
        <v>3.025477707006369</v>
      </c>
      <c r="AU11" s="136">
        <f t="shared" si="1"/>
        <v>1.592356687898089</v>
      </c>
    </row>
    <row r="12" spans="1:47" x14ac:dyDescent="0.25">
      <c r="B12" s="11" t="s">
        <v>320</v>
      </c>
      <c r="C12" s="12">
        <v>1</v>
      </c>
      <c r="D12" s="94"/>
      <c r="E12" s="94"/>
      <c r="F12" s="94"/>
      <c r="G12" s="94"/>
      <c r="H12" s="94"/>
      <c r="I12" s="94"/>
      <c r="J12" s="94"/>
      <c r="K12" s="94"/>
      <c r="L12" s="90"/>
      <c r="M12" s="90"/>
      <c r="N12" s="74"/>
      <c r="O12" s="71"/>
      <c r="P12" s="90"/>
      <c r="Q12" s="90"/>
      <c r="R12" s="90"/>
      <c r="S12" s="90"/>
      <c r="T12" s="90"/>
      <c r="U12" s="90"/>
      <c r="V12" s="90"/>
      <c r="W12" s="90"/>
      <c r="X12" s="90"/>
      <c r="Y12" s="74"/>
      <c r="AD12" s="96" t="s">
        <v>343</v>
      </c>
      <c r="AE12" s="89" t="s">
        <v>346</v>
      </c>
      <c r="AF12" s="12">
        <v>0</v>
      </c>
      <c r="AG12" s="12">
        <f>IF($AB$4&gt;=$AA$5,$AB$4-$AA$5,24-$AA$5+$AB$4)</f>
        <v>2</v>
      </c>
      <c r="AK12" s="139" t="s">
        <v>406</v>
      </c>
      <c r="AL12" s="137" t="str">
        <f t="shared" si="2"/>
        <v>OIR</v>
      </c>
      <c r="AM12" s="136">
        <f t="shared" si="3"/>
        <v>1.8867924528301889</v>
      </c>
      <c r="AN12" s="136">
        <f t="shared" si="1"/>
        <v>3.773584905660377</v>
      </c>
      <c r="AO12" s="136">
        <f t="shared" si="1"/>
        <v>0</v>
      </c>
      <c r="AP12" s="136">
        <f t="shared" si="1"/>
        <v>1.8867924528301889</v>
      </c>
      <c r="AQ12" s="136">
        <f t="shared" si="1"/>
        <v>15.09433962264151</v>
      </c>
      <c r="AR12" s="136">
        <f t="shared" si="1"/>
        <v>71.698113207547166</v>
      </c>
      <c r="AS12" s="136">
        <f t="shared" si="1"/>
        <v>0</v>
      </c>
      <c r="AT12" s="136">
        <f t="shared" si="1"/>
        <v>1.8867924528301889</v>
      </c>
      <c r="AU12" s="136">
        <f t="shared" si="1"/>
        <v>3.773584905660377</v>
      </c>
    </row>
    <row r="13" spans="1:47" x14ac:dyDescent="0.25">
      <c r="B13" s="11" t="s">
        <v>38</v>
      </c>
      <c r="C13" s="12">
        <v>2</v>
      </c>
      <c r="D13" s="94"/>
      <c r="E13" s="94"/>
      <c r="F13" s="94"/>
      <c r="G13" s="94"/>
      <c r="H13" s="94"/>
      <c r="I13" s="94"/>
      <c r="J13" s="94"/>
      <c r="K13" s="94"/>
      <c r="L13" s="90"/>
      <c r="M13" s="90"/>
      <c r="N13" s="74"/>
      <c r="O13" s="71"/>
      <c r="P13" s="90"/>
      <c r="Q13" s="90"/>
      <c r="R13" s="90"/>
      <c r="S13" s="90"/>
      <c r="T13" s="90"/>
      <c r="U13" s="90"/>
      <c r="V13" s="90"/>
      <c r="W13" s="90"/>
      <c r="X13" s="90"/>
      <c r="Y13" s="74"/>
      <c r="AD13" s="13" t="s">
        <v>336</v>
      </c>
      <c r="AE13" s="11" t="s">
        <v>346</v>
      </c>
      <c r="AF13" s="12" t="str">
        <f>IF($AB$6=1,"Theatre_Emergency_Week_Night","0")</f>
        <v>Theatre_Emergency_Week_Night</v>
      </c>
      <c r="AG13" s="12">
        <f>IF(AND($AB$4&lt;24,$AB$5&lt;$AB$4),24-$AB$4+$AB$5,$AB$5-$AB$4)</f>
        <v>12</v>
      </c>
      <c r="AK13" s="139" t="s">
        <v>406</v>
      </c>
      <c r="AL13" s="137" t="str">
        <f t="shared" si="2"/>
        <v>HDU</v>
      </c>
      <c r="AM13" s="136">
        <f t="shared" si="3"/>
        <v>9.8765432098765427</v>
      </c>
      <c r="AN13" s="136">
        <f t="shared" si="1"/>
        <v>6.481481481481481</v>
      </c>
      <c r="AO13" s="136">
        <f t="shared" si="1"/>
        <v>0</v>
      </c>
      <c r="AP13" s="136">
        <f t="shared" si="1"/>
        <v>0</v>
      </c>
      <c r="AQ13" s="136">
        <f t="shared" si="1"/>
        <v>0</v>
      </c>
      <c r="AR13" s="136">
        <f t="shared" si="1"/>
        <v>82.407407407407405</v>
      </c>
      <c r="AS13" s="136">
        <f t="shared" si="1"/>
        <v>0.61728395061728392</v>
      </c>
      <c r="AT13" s="136">
        <f t="shared" si="1"/>
        <v>0.61728395061728392</v>
      </c>
      <c r="AU13" s="136">
        <f t="shared" si="1"/>
        <v>0</v>
      </c>
    </row>
    <row r="14" spans="1:47" x14ac:dyDescent="0.25">
      <c r="B14" s="11" t="s">
        <v>304</v>
      </c>
      <c r="C14" s="12">
        <v>3</v>
      </c>
      <c r="D14" s="94"/>
      <c r="E14" s="94"/>
      <c r="F14" s="94"/>
      <c r="G14" s="94"/>
      <c r="H14" s="94"/>
      <c r="I14" s="94"/>
      <c r="J14" s="94"/>
      <c r="K14" s="94"/>
      <c r="L14" s="90"/>
      <c r="M14" s="90"/>
      <c r="N14" s="74"/>
      <c r="O14" s="71"/>
      <c r="P14" s="90"/>
      <c r="Q14" s="90"/>
      <c r="R14" s="90"/>
      <c r="S14" s="90"/>
      <c r="T14" s="90"/>
      <c r="U14" s="90"/>
      <c r="V14" s="90"/>
      <c r="W14" s="90"/>
      <c r="X14" s="90"/>
      <c r="Y14" s="74"/>
      <c r="AD14" s="13" t="s">
        <v>344</v>
      </c>
      <c r="AE14" s="11" t="s">
        <v>347</v>
      </c>
      <c r="AF14" s="12">
        <v>0</v>
      </c>
      <c r="AG14" s="12">
        <f>IF($AB$5&gt;$AA$4,24-$AB$5+$AA$4,$AA$4-$AB$5)</f>
        <v>0</v>
      </c>
      <c r="AK14" s="139" t="s">
        <v>406</v>
      </c>
      <c r="AL14" s="137" t="str">
        <f t="shared" si="2"/>
        <v>IDA</v>
      </c>
      <c r="AM14" s="136">
        <f t="shared" si="3"/>
        <v>9.117647058823529</v>
      </c>
      <c r="AN14" s="136">
        <f t="shared" si="1"/>
        <v>7.0588235294117636</v>
      </c>
      <c r="AO14" s="136">
        <f t="shared" si="1"/>
        <v>0</v>
      </c>
      <c r="AP14" s="136">
        <f t="shared" si="1"/>
        <v>0.29411764705882348</v>
      </c>
      <c r="AQ14" s="136">
        <f t="shared" si="1"/>
        <v>0</v>
      </c>
      <c r="AR14" s="136">
        <f t="shared" si="1"/>
        <v>78.529411764705884</v>
      </c>
      <c r="AS14" s="136">
        <f t="shared" si="1"/>
        <v>1.7647058823529409</v>
      </c>
      <c r="AT14" s="136">
        <f t="shared" si="1"/>
        <v>2.6470588235294121</v>
      </c>
      <c r="AU14" s="136">
        <f t="shared" si="1"/>
        <v>0.58823529411764708</v>
      </c>
    </row>
    <row r="15" spans="1:47" x14ac:dyDescent="0.25">
      <c r="B15" s="11" t="s">
        <v>318</v>
      </c>
      <c r="C15" s="12">
        <v>4</v>
      </c>
      <c r="D15" s="4"/>
      <c r="E15" s="4"/>
      <c r="F15" s="4"/>
      <c r="G15" s="4"/>
      <c r="H15" s="4"/>
      <c r="I15" s="4"/>
      <c r="J15" s="4"/>
      <c r="K15" s="4"/>
      <c r="M15" s="74"/>
      <c r="AD15" s="13" t="s">
        <v>342</v>
      </c>
      <c r="AE15" s="11" t="s">
        <v>347</v>
      </c>
      <c r="AF15" s="12" t="str">
        <f>IF($AA$6=1,"Theatre_Emergency_Week_Day","0")</f>
        <v>Theatre_Emergency_Week_Day</v>
      </c>
      <c r="AG15" s="12">
        <f>$AA$5-$AA$4</f>
        <v>10</v>
      </c>
      <c r="AK15" s="139" t="s">
        <v>406</v>
      </c>
      <c r="AL15" s="137" t="str">
        <f t="shared" si="2"/>
        <v>GIM</v>
      </c>
      <c r="AM15" s="136">
        <f t="shared" si="3"/>
        <v>9.2442146725750867</v>
      </c>
      <c r="AN15" s="136">
        <f t="shared" si="1"/>
        <v>2.8803545051698669</v>
      </c>
      <c r="AO15" s="136">
        <f t="shared" si="1"/>
        <v>0.33234859675036932</v>
      </c>
      <c r="AP15" s="136">
        <f t="shared" si="1"/>
        <v>1.3786312161496801</v>
      </c>
      <c r="AQ15" s="136">
        <f t="shared" si="1"/>
        <v>1.317085179714427</v>
      </c>
      <c r="AR15" s="136">
        <f t="shared" si="1"/>
        <v>29.714426390940421</v>
      </c>
      <c r="AS15" s="136">
        <f t="shared" si="1"/>
        <v>0.86164451009355003</v>
      </c>
      <c r="AT15" s="136">
        <f t="shared" si="1"/>
        <v>53.335795174790753</v>
      </c>
      <c r="AU15" s="136">
        <f t="shared" si="1"/>
        <v>0.93549975381585426</v>
      </c>
    </row>
    <row r="16" spans="1:47" x14ac:dyDescent="0.25">
      <c r="B16" s="11" t="s">
        <v>319</v>
      </c>
      <c r="C16" s="12">
        <v>5</v>
      </c>
      <c r="AD16" s="96" t="s">
        <v>343</v>
      </c>
      <c r="AE16" s="11" t="s">
        <v>347</v>
      </c>
      <c r="AF16" s="12">
        <v>0</v>
      </c>
      <c r="AG16" s="12">
        <f>IF($AB$4&gt;=$AA$5,$AB$4-$AA$5,24-$AA$5+$AB$4)</f>
        <v>2</v>
      </c>
    </row>
    <row r="17" spans="2:47" x14ac:dyDescent="0.25">
      <c r="B17" s="11" t="s">
        <v>162</v>
      </c>
      <c r="C17" s="12">
        <v>6</v>
      </c>
      <c r="AD17" s="13" t="s">
        <v>336</v>
      </c>
      <c r="AE17" s="11" t="s">
        <v>347</v>
      </c>
      <c r="AF17" s="12" t="str">
        <f>IF($AB$6=1,"Theatre_Emergency_Week_Night","0")</f>
        <v>Theatre_Emergency_Week_Night</v>
      </c>
      <c r="AG17" s="12">
        <f>IF(AND($AB$4&lt;24,$AB$5&lt;$AB$4),24-$AB$4+$AB$5,$AB$5-$AB$4)</f>
        <v>12</v>
      </c>
      <c r="AK17" s="12"/>
      <c r="AL17" s="137" t="str">
        <f>'Surgery Elective'!O3</f>
        <v>LoS (in days)</v>
      </c>
      <c r="AM17" s="137" t="str">
        <f>'Surgery Elective'!P3</f>
        <v>OR</v>
      </c>
      <c r="AN17" s="137" t="str">
        <f>'Surgery Elective'!Q3</f>
        <v>ICU</v>
      </c>
      <c r="AO17" s="137" t="str">
        <f>'Surgery Elective'!R3</f>
        <v>OIR</v>
      </c>
      <c r="AP17" s="137" t="str">
        <f>'Surgery Elective'!S3</f>
        <v>HDU</v>
      </c>
      <c r="AQ17" s="137" t="str">
        <f>'Surgery Elective'!T3</f>
        <v>IDA</v>
      </c>
      <c r="AR17" s="137" t="str">
        <f>'Surgery Elective'!U3</f>
        <v>GIM</v>
      </c>
      <c r="AS17" s="137" t="str">
        <f>'Surgery Elective'!V3</f>
        <v>Death</v>
      </c>
      <c r="AT17" s="137" t="str">
        <f>'Surgery Elective'!W3</f>
        <v>Discharge</v>
      </c>
      <c r="AU17" s="137" t="str">
        <f>'Surgery Elective'!X3</f>
        <v>Other</v>
      </c>
    </row>
    <row r="18" spans="2:47" x14ac:dyDescent="0.25">
      <c r="B18" s="89" t="s">
        <v>322</v>
      </c>
      <c r="C18" s="12">
        <v>7</v>
      </c>
      <c r="AD18" s="13" t="s">
        <v>344</v>
      </c>
      <c r="AE18" s="11" t="s">
        <v>348</v>
      </c>
      <c r="AF18" s="12">
        <v>0</v>
      </c>
      <c r="AG18" s="12">
        <f>IF($AB$5&gt;$AA$4,24-$AB$5+$AA$4,$AA$4-$AB$5)</f>
        <v>0</v>
      </c>
      <c r="AK18" s="138" t="s">
        <v>352</v>
      </c>
      <c r="AL18" s="137" t="str">
        <f>'Surgery Elective'!O4</f>
        <v>OR</v>
      </c>
      <c r="AM18" s="140">
        <f>'Surgery Elective'!P4</f>
        <v>0.14463734568117731</v>
      </c>
      <c r="AN18" s="140">
        <f>'Surgery Elective'!Q4</f>
        <v>4.4646848290629206</v>
      </c>
      <c r="AO18" s="140">
        <f>'Surgery Elective'!R4</f>
        <v>1.1311939028181821</v>
      </c>
      <c r="AP18" s="140">
        <f>'Surgery Elective'!S4</f>
        <v>1.542430555560713</v>
      </c>
      <c r="AQ18" s="140">
        <f>'Surgery Elective'!T4</f>
        <v>2.3898933531776758</v>
      </c>
      <c r="AR18" s="140">
        <f>'Surgery Elective'!U4</f>
        <v>0.84734594299357846</v>
      </c>
      <c r="AS18" s="140">
        <f>'Surgery Elective'!V4</f>
        <v>0</v>
      </c>
      <c r="AT18" s="140">
        <f>'Surgery Elective'!W4</f>
        <v>3.3072916651690307E-2</v>
      </c>
      <c r="AU18" s="140">
        <f>'Surgery Elective'!X4</f>
        <v>2.3880904796518898</v>
      </c>
    </row>
    <row r="19" spans="2:47" x14ac:dyDescent="0.25">
      <c r="B19" s="89" t="s">
        <v>396</v>
      </c>
      <c r="C19" s="12">
        <v>8</v>
      </c>
      <c r="AD19" s="13" t="s">
        <v>342</v>
      </c>
      <c r="AE19" s="11" t="s">
        <v>348</v>
      </c>
      <c r="AF19" s="12" t="str">
        <f>IF($AA$6=1,"Theatre_Emergency_Week_Day","0")</f>
        <v>Theatre_Emergency_Week_Day</v>
      </c>
      <c r="AG19" s="12">
        <f>$AA$5-$AA$4</f>
        <v>10</v>
      </c>
      <c r="AK19" s="138" t="s">
        <v>352</v>
      </c>
      <c r="AL19" s="137" t="str">
        <f>'Surgery Elective'!O5</f>
        <v>ICU</v>
      </c>
      <c r="AM19" s="140">
        <f>'Surgery Elective'!P5</f>
        <v>0.11663279133116281</v>
      </c>
      <c r="AN19" s="140">
        <f>'Surgery Elective'!Q5</f>
        <v>3.297656250000728</v>
      </c>
      <c r="AO19" s="140">
        <f>'Surgery Elective'!R5</f>
        <v>0</v>
      </c>
      <c r="AP19" s="140">
        <f>'Surgery Elective'!S5</f>
        <v>0.93958333329646804</v>
      </c>
      <c r="AQ19" s="140">
        <f>'Surgery Elective'!T5</f>
        <v>3.3352141203660408</v>
      </c>
      <c r="AR19" s="140">
        <f>'Surgery Elective'!U5</f>
        <v>7.5502333788736289</v>
      </c>
      <c r="AS19" s="140">
        <f>'Surgery Elective'!V5</f>
        <v>0</v>
      </c>
      <c r="AT19" s="140">
        <f>'Surgery Elective'!W5</f>
        <v>0</v>
      </c>
      <c r="AU19" s="140">
        <f>'Surgery Elective'!X5</f>
        <v>1.2437500000087309</v>
      </c>
    </row>
    <row r="20" spans="2:47" x14ac:dyDescent="0.25">
      <c r="B20" s="89" t="s">
        <v>395</v>
      </c>
      <c r="C20" s="21">
        <v>9</v>
      </c>
      <c r="AD20" s="96" t="s">
        <v>343</v>
      </c>
      <c r="AE20" s="89" t="s">
        <v>348</v>
      </c>
      <c r="AF20" s="12">
        <v>0</v>
      </c>
      <c r="AG20" s="12">
        <f>IF($AB$4&gt;=$AA$5,$AB$4-$AA$5,24-$AA$5+$AB$4)</f>
        <v>2</v>
      </c>
      <c r="AK20" s="138" t="s">
        <v>352</v>
      </c>
      <c r="AL20" s="137" t="str">
        <f>'Surgery Elective'!O6</f>
        <v>OIR</v>
      </c>
      <c r="AM20" s="140">
        <f>'Surgery Elective'!P6</f>
        <v>0.1136574074116652</v>
      </c>
      <c r="AN20" s="140">
        <f>'Surgery Elective'!Q6</f>
        <v>4.045555555550286</v>
      </c>
      <c r="AO20" s="140">
        <f>'Surgery Elective'!R6</f>
        <v>0</v>
      </c>
      <c r="AP20" s="140">
        <f>'Surgery Elective'!S6</f>
        <v>3.4305555555984002</v>
      </c>
      <c r="AQ20" s="140">
        <f>'Surgery Elective'!T6</f>
        <v>3.145359716407135</v>
      </c>
      <c r="AR20" s="140">
        <f>'Surgery Elective'!U6</f>
        <v>5.4647028076395641</v>
      </c>
      <c r="AS20" s="140">
        <f>'Surgery Elective'!V6</f>
        <v>0</v>
      </c>
      <c r="AT20" s="140">
        <f>'Surgery Elective'!W6</f>
        <v>5.8574879215524036E-3</v>
      </c>
      <c r="AU20" s="140">
        <f>'Surgery Elective'!X6</f>
        <v>6.1870126705611614</v>
      </c>
    </row>
    <row r="21" spans="2:47" x14ac:dyDescent="0.25">
      <c r="AD21" s="13" t="s">
        <v>336</v>
      </c>
      <c r="AE21" s="11" t="s">
        <v>348</v>
      </c>
      <c r="AF21" s="12" t="str">
        <f>IF($AB$6=1,"Theatre_Emergency_Week_Night","0")</f>
        <v>Theatre_Emergency_Week_Night</v>
      </c>
      <c r="AG21" s="12">
        <f>IF(AND($AB$4&lt;24,$AB$5&lt;$AB$4),24-$AB$4+$AB$5,$AB$5-$AB$4)</f>
        <v>12</v>
      </c>
      <c r="AK21" s="138" t="s">
        <v>352</v>
      </c>
      <c r="AL21" s="137" t="str">
        <f>'Surgery Elective'!O7</f>
        <v>HDU</v>
      </c>
      <c r="AM21" s="140">
        <f>'Surgery Elective'!P7</f>
        <v>0</v>
      </c>
      <c r="AN21" s="140">
        <f>'Surgery Elective'!Q7</f>
        <v>0</v>
      </c>
      <c r="AO21" s="140">
        <f>'Surgery Elective'!R7</f>
        <v>0</v>
      </c>
      <c r="AP21" s="140">
        <f>'Surgery Elective'!S7</f>
        <v>0</v>
      </c>
      <c r="AQ21" s="140">
        <f>'Surgery Elective'!T7</f>
        <v>0</v>
      </c>
      <c r="AR21" s="140">
        <f>'Surgery Elective'!U7</f>
        <v>1.9523148148170251</v>
      </c>
      <c r="AS21" s="140">
        <f>'Surgery Elective'!V7</f>
        <v>0</v>
      </c>
      <c r="AT21" s="140">
        <f>'Surgery Elective'!W7</f>
        <v>0</v>
      </c>
      <c r="AU21" s="140">
        <f>'Surgery Elective'!X7</f>
        <v>0</v>
      </c>
    </row>
    <row r="22" spans="2:47" x14ac:dyDescent="0.25">
      <c r="B22" s="89" t="s">
        <v>374</v>
      </c>
      <c r="C22" s="99" t="s">
        <v>354</v>
      </c>
      <c r="AD22" s="13" t="s">
        <v>344</v>
      </c>
      <c r="AE22" s="89" t="s">
        <v>349</v>
      </c>
      <c r="AF22" s="12">
        <v>0</v>
      </c>
      <c r="AG22" s="12">
        <f>IF($AB$5&gt;$AA$4,24-$AB$5+$AA$4,$AA$4-$AB$5)</f>
        <v>0</v>
      </c>
      <c r="AK22" s="138" t="s">
        <v>352</v>
      </c>
      <c r="AL22" s="137" t="str">
        <f>'Surgery Elective'!O8</f>
        <v>IDA</v>
      </c>
      <c r="AM22" s="140">
        <f>'Surgery Elective'!P8</f>
        <v>0.1188316993429907</v>
      </c>
      <c r="AN22" s="140">
        <f>'Surgery Elective'!Q8</f>
        <v>5.4275883838305452</v>
      </c>
      <c r="AO22" s="140">
        <f>'Surgery Elective'!R8</f>
        <v>0</v>
      </c>
      <c r="AP22" s="140">
        <f>'Surgery Elective'!S8</f>
        <v>1.0534722222000701</v>
      </c>
      <c r="AQ22" s="140">
        <f>'Surgery Elective'!T8</f>
        <v>0</v>
      </c>
      <c r="AR22" s="140">
        <f>'Surgery Elective'!U8</f>
        <v>8.0966634272752831</v>
      </c>
      <c r="AS22" s="140">
        <f>'Surgery Elective'!V8</f>
        <v>0</v>
      </c>
      <c r="AT22" s="140">
        <f>'Surgery Elective'!W8</f>
        <v>0</v>
      </c>
      <c r="AU22" s="140">
        <f>'Surgery Elective'!X8</f>
        <v>6.5970679012340687</v>
      </c>
    </row>
    <row r="23" spans="2:47" x14ac:dyDescent="0.25">
      <c r="B23" s="96" t="s">
        <v>353</v>
      </c>
      <c r="C23" s="45">
        <v>10</v>
      </c>
      <c r="AD23" s="13" t="s">
        <v>342</v>
      </c>
      <c r="AE23" s="89" t="s">
        <v>349</v>
      </c>
      <c r="AF23" s="12" t="str">
        <f>IF($AA$6=1,"Theatre_Emergency_Week_Day","0")</f>
        <v>Theatre_Emergency_Week_Day</v>
      </c>
      <c r="AG23" s="12">
        <f>$AA$5-$AA$4</f>
        <v>10</v>
      </c>
      <c r="AK23" s="138" t="s">
        <v>352</v>
      </c>
      <c r="AL23" s="137" t="str">
        <f>'Surgery Elective'!O9</f>
        <v>GIM</v>
      </c>
      <c r="AM23" s="140">
        <f>'Surgery Elective'!P9</f>
        <v>8.9072270322015562E-2</v>
      </c>
      <c r="AN23" s="140">
        <f>'Surgery Elective'!Q9</f>
        <v>3.2932565789403601</v>
      </c>
      <c r="AO23" s="140">
        <f>'Surgery Elective'!R9</f>
        <v>1.079128510393135</v>
      </c>
      <c r="AP23" s="140">
        <f>'Surgery Elective'!S9</f>
        <v>4.2215277777622768</v>
      </c>
      <c r="AQ23" s="140">
        <f>'Surgery Elective'!T9</f>
        <v>3.16033591731312</v>
      </c>
      <c r="AR23" s="140">
        <f>'Surgery Elective'!U9</f>
        <v>2.6842696629221279</v>
      </c>
      <c r="AS23" s="140">
        <f>'Surgery Elective'!V9</f>
        <v>0</v>
      </c>
      <c r="AT23" s="140">
        <f>'Surgery Elective'!W9</f>
        <v>5.085624527581086E-3</v>
      </c>
      <c r="AU23" s="140">
        <f>'Surgery Elective'!X9</f>
        <v>1.2396971766837419</v>
      </c>
    </row>
    <row r="24" spans="2:47" x14ac:dyDescent="0.25">
      <c r="B24" s="44"/>
      <c r="AD24" s="96" t="s">
        <v>343</v>
      </c>
      <c r="AE24" s="89" t="s">
        <v>349</v>
      </c>
      <c r="AF24" s="12">
        <v>0</v>
      </c>
      <c r="AG24" s="12">
        <f>IF($AB$4&gt;=$AA$5,$AB$4-$AA$5,24-$AA$5+$AB$4)</f>
        <v>2</v>
      </c>
      <c r="AK24" s="139" t="s">
        <v>406</v>
      </c>
      <c r="AL24" s="137" t="str">
        <f>O4</f>
        <v>OR</v>
      </c>
      <c r="AM24" s="140">
        <f t="shared" ref="AM24:AU29" si="4">P4</f>
        <v>0.1643727355027374</v>
      </c>
      <c r="AN24" s="140">
        <f t="shared" si="4"/>
        <v>5.8135650224216358</v>
      </c>
      <c r="AO24" s="140">
        <f t="shared" si="4"/>
        <v>1.1615162036969191</v>
      </c>
      <c r="AP24" s="140">
        <f t="shared" si="4"/>
        <v>3.4616340877908458</v>
      </c>
      <c r="AQ24" s="140">
        <f t="shared" si="4"/>
        <v>2.1949735449765631</v>
      </c>
      <c r="AR24" s="140">
        <f t="shared" si="4"/>
        <v>4.7826098890871274</v>
      </c>
      <c r="AS24" s="140">
        <f>V4</f>
        <v>0</v>
      </c>
      <c r="AT24" s="140">
        <f t="shared" si="4"/>
        <v>5.5555555496539497E-2</v>
      </c>
      <c r="AU24" s="140">
        <f t="shared" si="4"/>
        <v>1.0790807560142111</v>
      </c>
    </row>
    <row r="25" spans="2:47" x14ac:dyDescent="0.25">
      <c r="B25" s="89" t="s">
        <v>375</v>
      </c>
      <c r="C25" s="99" t="s">
        <v>354</v>
      </c>
      <c r="AD25" s="13" t="s">
        <v>336</v>
      </c>
      <c r="AE25" s="89" t="s">
        <v>349</v>
      </c>
      <c r="AF25" s="12" t="str">
        <f>IF($AB$6=1,"Theatre_Emergency_Week_Night","0")</f>
        <v>Theatre_Emergency_Week_Night</v>
      </c>
      <c r="AG25" s="12">
        <f>IF(AND($AB$4&lt;24,$AB$5&lt;$AB$4),24-$AB$4+$AB$5,$AB$5-$AB$4)</f>
        <v>12</v>
      </c>
      <c r="AK25" s="139" t="s">
        <v>406</v>
      </c>
      <c r="AL25" s="137" t="str">
        <f t="shared" ref="AL25:AL29" si="5">O5</f>
        <v>ICU</v>
      </c>
      <c r="AM25" s="140">
        <f t="shared" si="4"/>
        <v>0.1240164012134229</v>
      </c>
      <c r="AN25" s="140">
        <f t="shared" si="4"/>
        <v>3.2846659159223299</v>
      </c>
      <c r="AO25" s="140">
        <f t="shared" si="4"/>
        <v>0</v>
      </c>
      <c r="AP25" s="140">
        <f t="shared" si="4"/>
        <v>6.0675835503484459</v>
      </c>
      <c r="AQ25" s="140">
        <f t="shared" si="4"/>
        <v>2.9853872410589011</v>
      </c>
      <c r="AR25" s="140">
        <f t="shared" si="4"/>
        <v>9.3183472738542044</v>
      </c>
      <c r="AS25" s="140">
        <f t="shared" si="4"/>
        <v>0</v>
      </c>
      <c r="AT25" s="140">
        <f t="shared" si="4"/>
        <v>0</v>
      </c>
      <c r="AU25" s="140">
        <f t="shared" si="4"/>
        <v>0.73534722221920601</v>
      </c>
    </row>
    <row r="26" spans="2:47" x14ac:dyDescent="0.25">
      <c r="B26" s="96" t="s">
        <v>481</v>
      </c>
      <c r="C26" s="45" t="s">
        <v>378</v>
      </c>
      <c r="AD26" s="13" t="s">
        <v>344</v>
      </c>
      <c r="AE26" s="89" t="s">
        <v>350</v>
      </c>
      <c r="AF26" s="12">
        <v>0</v>
      </c>
      <c r="AG26" s="12">
        <f>IF($AB$5&gt;$AA$8,24-$AB$5+$AA$8,$AA$8-$AB$5)</f>
        <v>0</v>
      </c>
      <c r="AK26" s="139" t="s">
        <v>406</v>
      </c>
      <c r="AL26" s="137" t="str">
        <f t="shared" si="5"/>
        <v>OIR</v>
      </c>
      <c r="AM26" s="140">
        <f t="shared" si="4"/>
        <v>7.0138888891961002E-2</v>
      </c>
      <c r="AN26" s="140">
        <f t="shared" si="4"/>
        <v>2.6739583333510399</v>
      </c>
      <c r="AO26" s="140">
        <f t="shared" si="4"/>
        <v>0</v>
      </c>
      <c r="AP26" s="140">
        <f t="shared" si="4"/>
        <v>2.6805555555984002</v>
      </c>
      <c r="AQ26" s="140">
        <f t="shared" si="4"/>
        <v>3.9980034722138948</v>
      </c>
      <c r="AR26" s="140">
        <f t="shared" si="4"/>
        <v>4.0139802631695769</v>
      </c>
      <c r="AS26" s="140">
        <f t="shared" si="4"/>
        <v>0</v>
      </c>
      <c r="AT26" s="140">
        <f t="shared" si="4"/>
        <v>0</v>
      </c>
      <c r="AU26" s="140">
        <f t="shared" si="4"/>
        <v>6.5649305555489246</v>
      </c>
    </row>
    <row r="27" spans="2:47" x14ac:dyDescent="0.25">
      <c r="AD27" s="13" t="s">
        <v>342</v>
      </c>
      <c r="AE27" s="89" t="s">
        <v>350</v>
      </c>
      <c r="AF27" s="12" t="str">
        <f>IF($AA$10=1,"Theatre_Emergency_Weekend_Day","0")</f>
        <v>Theatre_Emergency_Weekend_Day</v>
      </c>
      <c r="AG27" s="12">
        <f>$AA$9-$AA$8</f>
        <v>10</v>
      </c>
      <c r="AK27" s="139" t="s">
        <v>406</v>
      </c>
      <c r="AL27" s="137" t="str">
        <f t="shared" si="5"/>
        <v>HDU</v>
      </c>
      <c r="AM27" s="140">
        <f t="shared" si="4"/>
        <v>0.12992621527564549</v>
      </c>
      <c r="AN27" s="140">
        <f t="shared" si="4"/>
        <v>4.3680886243386157</v>
      </c>
      <c r="AO27" s="140">
        <f t="shared" si="4"/>
        <v>0</v>
      </c>
      <c r="AP27" s="140">
        <f t="shared" si="4"/>
        <v>0</v>
      </c>
      <c r="AQ27" s="140">
        <f t="shared" si="4"/>
        <v>0</v>
      </c>
      <c r="AR27" s="140">
        <f t="shared" si="4"/>
        <v>6.929634831457955</v>
      </c>
      <c r="AS27" s="140">
        <f t="shared" si="4"/>
        <v>0</v>
      </c>
      <c r="AT27" s="140">
        <f t="shared" si="4"/>
        <v>0</v>
      </c>
      <c r="AU27" s="140">
        <f t="shared" si="4"/>
        <v>0</v>
      </c>
    </row>
    <row r="28" spans="2:47" x14ac:dyDescent="0.25">
      <c r="B28" s="89" t="s">
        <v>431</v>
      </c>
      <c r="C28" s="99" t="s">
        <v>415</v>
      </c>
      <c r="AD28" s="96" t="s">
        <v>343</v>
      </c>
      <c r="AE28" s="89" t="s">
        <v>350</v>
      </c>
      <c r="AF28" s="12">
        <v>0</v>
      </c>
      <c r="AG28" s="12">
        <f>IF($AB$8&gt;=$AA$9,$AB$8-$AA$9,24-$AA$9+$AB$8)</f>
        <v>2</v>
      </c>
      <c r="AK28" s="139" t="s">
        <v>406</v>
      </c>
      <c r="AL28" s="137" t="str">
        <f t="shared" si="5"/>
        <v>IDA</v>
      </c>
      <c r="AM28" s="140">
        <f t="shared" si="4"/>
        <v>0.1037858422944649</v>
      </c>
      <c r="AN28" s="140">
        <f t="shared" si="4"/>
        <v>4.6597511574124582</v>
      </c>
      <c r="AO28" s="140">
        <f t="shared" si="4"/>
        <v>0</v>
      </c>
      <c r="AP28" s="140">
        <f t="shared" si="4"/>
        <v>0.470138888900692</v>
      </c>
      <c r="AQ28" s="140">
        <f t="shared" si="4"/>
        <v>0</v>
      </c>
      <c r="AR28" s="140">
        <f t="shared" si="4"/>
        <v>8.7534592176434334</v>
      </c>
      <c r="AS28" s="140">
        <f t="shared" si="4"/>
        <v>0</v>
      </c>
      <c r="AT28" s="140">
        <f t="shared" si="4"/>
        <v>0</v>
      </c>
      <c r="AU28" s="140">
        <f t="shared" si="4"/>
        <v>4.3736111111502396</v>
      </c>
    </row>
    <row r="29" spans="2:47" x14ac:dyDescent="0.25">
      <c r="B29" s="96" t="s">
        <v>431</v>
      </c>
      <c r="C29" s="45">
        <v>16.5</v>
      </c>
      <c r="J29" s="54"/>
      <c r="K29" s="54"/>
      <c r="AD29" s="13" t="s">
        <v>336</v>
      </c>
      <c r="AE29" s="89" t="s">
        <v>350</v>
      </c>
      <c r="AF29" s="12" t="str">
        <f>IF($AB$10=1,"Theatre_Emergency_Weekend_Night","0")</f>
        <v>Theatre_Emergency_Weekend_Night</v>
      </c>
      <c r="AG29" s="12">
        <f>IF(AND($AB$8&lt;24,$AB$9&lt;$AB$8),24-$AB$8+$AB$9,$AB$9-$AB$8)</f>
        <v>12</v>
      </c>
      <c r="AK29" s="139" t="s">
        <v>406</v>
      </c>
      <c r="AL29" s="137" t="str">
        <f t="shared" si="5"/>
        <v>GIM</v>
      </c>
      <c r="AM29" s="140">
        <f t="shared" si="4"/>
        <v>0.13232079449646039</v>
      </c>
      <c r="AN29" s="140">
        <f t="shared" si="4"/>
        <v>3.5421622744531631</v>
      </c>
      <c r="AO29" s="140">
        <f t="shared" si="4"/>
        <v>0.90720164608178044</v>
      </c>
      <c r="AP29" s="140">
        <f t="shared" si="4"/>
        <v>2.7370411706377</v>
      </c>
      <c r="AQ29" s="140">
        <f t="shared" si="4"/>
        <v>2.5688343717518491</v>
      </c>
      <c r="AR29" s="140">
        <f t="shared" si="4"/>
        <v>5.5539730622293648</v>
      </c>
      <c r="AS29" s="140">
        <f t="shared" si="4"/>
        <v>0</v>
      </c>
      <c r="AT29" s="140">
        <f t="shared" si="4"/>
        <v>1.1281476780166789E-2</v>
      </c>
      <c r="AU29" s="140">
        <f t="shared" si="4"/>
        <v>0.41808296783883148</v>
      </c>
    </row>
    <row r="30" spans="2:47" x14ac:dyDescent="0.25">
      <c r="AD30" s="13" t="s">
        <v>344</v>
      </c>
      <c r="AE30" s="89" t="s">
        <v>351</v>
      </c>
      <c r="AF30" s="12">
        <v>0</v>
      </c>
      <c r="AG30" s="12">
        <f>IF($AB$9&gt;$AA$8,24-$AB$9+$AA$8,$AA$8-$AB$9)</f>
        <v>0</v>
      </c>
    </row>
    <row r="31" spans="2:47" x14ac:dyDescent="0.25">
      <c r="AD31" s="13" t="s">
        <v>342</v>
      </c>
      <c r="AE31" s="89" t="s">
        <v>351</v>
      </c>
      <c r="AF31" s="12" t="str">
        <f>IF($AA$10=1,"Theatre_Emergency_Weekend_Day","0")</f>
        <v>Theatre_Emergency_Weekend_Day</v>
      </c>
      <c r="AG31" s="12">
        <f>$AA$9-$AA$8</f>
        <v>10</v>
      </c>
    </row>
    <row r="32" spans="2:47" x14ac:dyDescent="0.25">
      <c r="AD32" s="96" t="s">
        <v>343</v>
      </c>
      <c r="AE32" s="89" t="s">
        <v>351</v>
      </c>
      <c r="AF32" s="12">
        <v>0</v>
      </c>
      <c r="AG32" s="12">
        <f>IF(AND($AB$9&gt;$AB$8,$AB$8&gt;$AA$9),$AB$8-$AA$9,IF(AND($AB$9&gt;$AB$8,$AB$8&lt;$AA$8),24-$AA$9,IF($AB$9&lt;$AB$8,$AB$8-$AA$9,0)))</f>
        <v>2</v>
      </c>
      <c r="AH32">
        <f>24*7</f>
        <v>168</v>
      </c>
    </row>
    <row r="33" spans="30:34" x14ac:dyDescent="0.25">
      <c r="AD33" s="13" t="s">
        <v>447</v>
      </c>
      <c r="AE33" s="89" t="s">
        <v>351</v>
      </c>
      <c r="AF33" s="12" t="str">
        <f>IF($AB$10=1,"Theatre_Emergency_Weekend_Night","0")</f>
        <v>Theatre_Emergency_Weekend_Night</v>
      </c>
      <c r="AG33" s="12">
        <f>IF(AND($AB$9&gt;$AB$8,$AB$8&gt;$AA$9),$AB$9-$AB$8,IF(AND($AB$9&gt;$AB$8,$AB$8&lt;$AA$8),0,IF($AB$9&lt;$AB$8,24-$AB$8,0)))</f>
        <v>4</v>
      </c>
    </row>
    <row r="34" spans="30:34" x14ac:dyDescent="0.25">
      <c r="AD34" s="13" t="s">
        <v>451</v>
      </c>
      <c r="AE34" s="89" t="s">
        <v>351</v>
      </c>
      <c r="AF34" s="12">
        <v>0</v>
      </c>
      <c r="AG34" s="12">
        <f>IF(AND($AB$9&gt;$AB$8,$AB$8&gt;$AA$9),24-$AB$9,IF(AND($AB$9&gt;$AB$8,$AB$8&lt;$AA$8),0,IF($AB$9&lt;$AB$8,0,0)))</f>
        <v>0</v>
      </c>
      <c r="AH34">
        <f>SUM(AG4:AG34)</f>
        <v>168</v>
      </c>
    </row>
  </sheetData>
  <conditionalFormatting sqref="L4:L14">
    <cfRule type="cellIs" dxfId="0" priority="2" operator="equal">
      <formula>100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7744B80A2F41468454CBA3B9C4B9FD" ma:contentTypeVersion="13" ma:contentTypeDescription="Create a new document." ma:contentTypeScope="" ma:versionID="3c355e90376fc8ec0973cc4c000b95c4">
  <xsd:schema xmlns:xsd="http://www.w3.org/2001/XMLSchema" xmlns:xs="http://www.w3.org/2001/XMLSchema" xmlns:p="http://schemas.microsoft.com/office/2006/metadata/properties" xmlns:ns3="b5eb0394-d69c-4724-8b76-c04444c0b2b4" xmlns:ns4="a05639df-a185-498c-9749-25d8de92ca89" targetNamespace="http://schemas.microsoft.com/office/2006/metadata/properties" ma:root="true" ma:fieldsID="191b21f00b9e05078dd565ccc13cbe36" ns3:_="" ns4:_="">
    <xsd:import namespace="b5eb0394-d69c-4724-8b76-c04444c0b2b4"/>
    <xsd:import namespace="a05639df-a185-498c-9749-25d8de92ca8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eb0394-d69c-4724-8b76-c04444c0b2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639df-a185-498c-9749-25d8de92ca8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1A4655-BB1C-4432-B4D5-14860F7D53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eb0394-d69c-4724-8b76-c04444c0b2b4"/>
    <ds:schemaRef ds:uri="a05639df-a185-498c-9749-25d8de92ca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86DBC5-528D-4ADE-B28E-5A186AA02EE6}">
  <ds:schemaRefs>
    <ds:schemaRef ds:uri="http://purl.org/dc/elements/1.1/"/>
    <ds:schemaRef ds:uri="http://purl.org/dc/terms/"/>
    <ds:schemaRef ds:uri="http://schemas.microsoft.com/office/2006/documentManagement/types"/>
    <ds:schemaRef ds:uri="b5eb0394-d69c-4724-8b76-c04444c0b2b4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a05639df-a185-498c-9749-25d8de92ca89"/>
  </ds:schemaRefs>
</ds:datastoreItem>
</file>

<file path=customXml/itemProps3.xml><?xml version="1.0" encoding="utf-8"?>
<ds:datastoreItem xmlns:ds="http://schemas.openxmlformats.org/officeDocument/2006/customXml" ds:itemID="{82C8484C-E8D8-4964-B9F0-692C220982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119</vt:i4>
      </vt:variant>
    </vt:vector>
  </HeadingPairs>
  <TitlesOfParts>
    <vt:vector size="126" baseType="lpstr">
      <vt:lpstr>Arrival Schedule</vt:lpstr>
      <vt:lpstr>Ward Capacity</vt:lpstr>
      <vt:lpstr>Input Parameters</vt:lpstr>
      <vt:lpstr>Staffing</vt:lpstr>
      <vt:lpstr>Surgery</vt:lpstr>
      <vt:lpstr>Surgery Elective</vt:lpstr>
      <vt:lpstr>Surgery Emergency</vt:lpstr>
      <vt:lpstr>Arrival_Pattern_Covid</vt:lpstr>
      <vt:lpstr>Arrival_Pattern_ED</vt:lpstr>
      <vt:lpstr>Baseload_Mortuary</vt:lpstr>
      <vt:lpstr>Baseload_Patients</vt:lpstr>
      <vt:lpstr>BaseLoadO2FlowRate</vt:lpstr>
      <vt:lpstr>Chosen_Arrival_Numbers</vt:lpstr>
      <vt:lpstr>Chosen_Arrival_Schedule</vt:lpstr>
      <vt:lpstr>COVID_Scenario</vt:lpstr>
      <vt:lpstr>Emergency_Department</vt:lpstr>
      <vt:lpstr>FullCapacityGreen</vt:lpstr>
      <vt:lpstr>FullCapacityRed</vt:lpstr>
      <vt:lpstr>FullCapacityRedO2</vt:lpstr>
      <vt:lpstr>GreenGIMBeds</vt:lpstr>
      <vt:lpstr>GreenICUBeds</vt:lpstr>
      <vt:lpstr>GreenPAEDBeds</vt:lpstr>
      <vt:lpstr>GreenPICUBeds</vt:lpstr>
      <vt:lpstr>ICU_ventilator_Covid</vt:lpstr>
      <vt:lpstr>ICU_ventilator_nonCovid</vt:lpstr>
      <vt:lpstr>ICURequired</vt:lpstr>
      <vt:lpstr>LoS_Complicated_ICU</vt:lpstr>
      <vt:lpstr>LoS_Complicated_PostICU</vt:lpstr>
      <vt:lpstr>LoS_Complicated_PreICU</vt:lpstr>
      <vt:lpstr>LoS_Network</vt:lpstr>
      <vt:lpstr>LoS_Network_Elective</vt:lpstr>
      <vt:lpstr>LoS_Network_Emergency</vt:lpstr>
      <vt:lpstr>LoS_Table_Emergency</vt:lpstr>
      <vt:lpstr>LoS_Uncomplicated_Stay_Death</vt:lpstr>
      <vt:lpstr>LoS_Uncomplicated_Stay_Survived</vt:lpstr>
      <vt:lpstr>MaxWaitTimeGIM</vt:lpstr>
      <vt:lpstr>MaxWaitTimeICU</vt:lpstr>
      <vt:lpstr>Mortuary_Capacity</vt:lpstr>
      <vt:lpstr>Mortuary_Duration</vt:lpstr>
      <vt:lpstr>Number_of_Replications</vt:lpstr>
      <vt:lpstr>O2_Prop_Patient_GIM</vt:lpstr>
      <vt:lpstr>O2_Prop_Patient_ICU</vt:lpstr>
      <vt:lpstr>o2days_PostICU_phase_1</vt:lpstr>
      <vt:lpstr>o2days_PostICU_phase_2</vt:lpstr>
      <vt:lpstr>o2days_PreICU_phase_1</vt:lpstr>
      <vt:lpstr>o2days_Uncomp_phase_1</vt:lpstr>
      <vt:lpstr>o2days_Uncomp_phase_2</vt:lpstr>
      <vt:lpstr>o2days_Uncomp_phase_3</vt:lpstr>
      <vt:lpstr>o2days_Uncomp_phase_4</vt:lpstr>
      <vt:lpstr>o2flow_ICU_phase_1</vt:lpstr>
      <vt:lpstr>o2flow_PostICU_phase_1</vt:lpstr>
      <vt:lpstr>o2flow_PostICU_phase_2</vt:lpstr>
      <vt:lpstr>o2flow_PostICU_phase_3</vt:lpstr>
      <vt:lpstr>o2flow_PreICU_phase_1</vt:lpstr>
      <vt:lpstr>o2flow_PreICU_phase_2</vt:lpstr>
      <vt:lpstr>o2flow_Uncomp_phase_1</vt:lpstr>
      <vt:lpstr>o2flow_Uncomp_phase_2</vt:lpstr>
      <vt:lpstr>o2flow_Uncomp_phase_3</vt:lpstr>
      <vt:lpstr>o2flow_Uncomp_phase_4</vt:lpstr>
      <vt:lpstr>o2flow_Uncomp_phase_5</vt:lpstr>
      <vt:lpstr>O2HoursPerDay_GIM</vt:lpstr>
      <vt:lpstr>O2HoursPerDay_ICU</vt:lpstr>
      <vt:lpstr>Open_GIM_Buffer</vt:lpstr>
      <vt:lpstr>Open_ICU_Buffer</vt:lpstr>
      <vt:lpstr>Peak_Date_COVID</vt:lpstr>
      <vt:lpstr>Peak_Start_Trigger</vt:lpstr>
      <vt:lpstr>Pre_ICU_Required</vt:lpstr>
      <vt:lpstr>Prob_Network</vt:lpstr>
      <vt:lpstr>Prob_Network_Elective</vt:lpstr>
      <vt:lpstr>Prob_Network_Emergency</vt:lpstr>
      <vt:lpstr>Prob_Paed</vt:lpstr>
      <vt:lpstr>Prob_Table_Emergency</vt:lpstr>
      <vt:lpstr>Recovery_Duration_Elective</vt:lpstr>
      <vt:lpstr>Recovery_Duration_Emergency</vt:lpstr>
      <vt:lpstr>Release_GIM_Buffer</vt:lpstr>
      <vt:lpstr>Release_ICU_Buffer</vt:lpstr>
      <vt:lpstr>Replication_Length</vt:lpstr>
      <vt:lpstr>Replication_StartDate</vt:lpstr>
      <vt:lpstr>Resource_Scenario</vt:lpstr>
      <vt:lpstr>Scenario_1</vt:lpstr>
      <vt:lpstr>Scenario_1_Numbers</vt:lpstr>
      <vt:lpstr>Scenario_2</vt:lpstr>
      <vt:lpstr>Scenario_2_Numbers</vt:lpstr>
      <vt:lpstr>Scenario_3</vt:lpstr>
      <vt:lpstr>Scenario_3_Numbers</vt:lpstr>
      <vt:lpstr>Scenario_Actual</vt:lpstr>
      <vt:lpstr>Scenario_Actual_Numbers</vt:lpstr>
      <vt:lpstr>Schedule_Theatres_Elective</vt:lpstr>
      <vt:lpstr>Schedule_Theatres_Emergency</vt:lpstr>
      <vt:lpstr>Schedule_Theatres_IS</vt:lpstr>
      <vt:lpstr>Staff_Maximum_Utilization_CC</vt:lpstr>
      <vt:lpstr>Staff_WTE_Baseload</vt:lpstr>
      <vt:lpstr>Staff_WTE_Capacity</vt:lpstr>
      <vt:lpstr>Staff_WTE_Night_Rate</vt:lpstr>
      <vt:lpstr>Staff_WTE_Rate</vt:lpstr>
      <vt:lpstr>Staff_WTE_Rate_Night</vt:lpstr>
      <vt:lpstr>Staff_WTE_Theatre_Week_Elective</vt:lpstr>
      <vt:lpstr>Staff_WTE_Theatre_Week_IS</vt:lpstr>
      <vt:lpstr>Stats_BedStatistics</vt:lpstr>
      <vt:lpstr>Stats_ElecStatistics</vt:lpstr>
      <vt:lpstr>Stats_KPIStatistics</vt:lpstr>
      <vt:lpstr>Stats_MortStatistics</vt:lpstr>
      <vt:lpstr>Stats_o2Statistics</vt:lpstr>
      <vt:lpstr>Stats_VentStatistics</vt:lpstr>
      <vt:lpstr>Stats_WaitStatistics</vt:lpstr>
      <vt:lpstr>Stats_WardStatistics</vt:lpstr>
      <vt:lpstr>Surgery_Duration_Elective</vt:lpstr>
      <vt:lpstr>Surgery_Duration_Emergency</vt:lpstr>
      <vt:lpstr>Surgery_Paed_Elective</vt:lpstr>
      <vt:lpstr>Surgery_Paed_Emergency</vt:lpstr>
      <vt:lpstr>SurvivalRate_GIM</vt:lpstr>
      <vt:lpstr>SurvivalRate_ICU</vt:lpstr>
      <vt:lpstr>Theatre_Emergency_Night_End</vt:lpstr>
      <vt:lpstr>Theatre_Emergency_Night_Start</vt:lpstr>
      <vt:lpstr>Theatre_Ringfenced_Elective</vt:lpstr>
      <vt:lpstr>Theatre_Ringfenced_IS</vt:lpstr>
      <vt:lpstr>Theatres_IS_Max</vt:lpstr>
      <vt:lpstr>Theatres_Ringfenced_IS</vt:lpstr>
      <vt:lpstr>Theatres_Trigger_Close</vt:lpstr>
      <vt:lpstr>Theatres_Trigger_Open</vt:lpstr>
      <vt:lpstr>Transfer_In_Complicated</vt:lpstr>
      <vt:lpstr>Transfer_In_Regular</vt:lpstr>
      <vt:lpstr>TransferOutRate</vt:lpstr>
      <vt:lpstr>TurnAroundTime_GreenToRed</vt:lpstr>
      <vt:lpstr>TurnAroundTime_RedToGreen</vt:lpstr>
      <vt:lpstr>VentSupplySchedule_excel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Ajith Parlikad</dc:creator>
  <cp:keywords/>
  <dc:description/>
  <cp:lastModifiedBy>Sjors Melman</cp:lastModifiedBy>
  <cp:revision/>
  <dcterms:created xsi:type="dcterms:W3CDTF">2020-03-26T22:40:56Z</dcterms:created>
  <dcterms:modified xsi:type="dcterms:W3CDTF">2020-07-28T09:34:23Z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0x010100217744B80A2F41468454CBA3B9C4B9FD</vt:lpwstr>
  </property>
</Properties>
</file>