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14-投稿文章\acpp\Integrated\"/>
    </mc:Choice>
  </mc:AlternateContent>
  <xr:revisionPtr revIDLastSave="0" documentId="8_{598BBB44-7C88-4086-899A-E5B8CF1D244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2" i="1" l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<sst xmlns="http://schemas.openxmlformats.org/spreadsheetml/2006/main" count="858" uniqueCount="672">
  <si>
    <t>KEGG_map</t>
  </si>
  <si>
    <t>Description</t>
  </si>
  <si>
    <t>Rich_factor_meta</t>
  </si>
  <si>
    <t>DiffRatio_meta</t>
  </si>
  <si>
    <t>BgRatio_meta</t>
  </si>
  <si>
    <t>P-value_meta</t>
  </si>
  <si>
    <t>Adjusted P-value_meta</t>
  </si>
  <si>
    <t>Index_meta</t>
  </si>
  <si>
    <t>CID_meta</t>
  </si>
  <si>
    <t>Rich_factor_gene</t>
  </si>
  <si>
    <t>DiffRatio_gene</t>
  </si>
  <si>
    <t>BgRatio_gene</t>
  </si>
  <si>
    <t>P-value_gene</t>
  </si>
  <si>
    <t>Adjusted P-value_gene</t>
  </si>
  <si>
    <t>Index_gene</t>
  </si>
  <si>
    <t>KO_gene</t>
  </si>
  <si>
    <t>Hyperlink</t>
  </si>
  <si>
    <t>ko00940</t>
  </si>
  <si>
    <t>Phenylpropanoid biosynthesis</t>
  </si>
  <si>
    <t>5/11</t>
  </si>
  <si>
    <t>5/117</t>
  </si>
  <si>
    <t>11/427</t>
  </si>
  <si>
    <t>MEDP0101;MW0137756;MEDL02161;MEDL02027;MEDN0302</t>
  </si>
  <si>
    <t>C00811+C18069+C02646+C01494+C00852</t>
  </si>
  <si>
    <t>55/292</t>
  </si>
  <si>
    <t>55/1032</t>
  </si>
  <si>
    <t>292/10463</t>
  </si>
  <si>
    <t>LOC_Os04g43800;LOC_Os12g33610;LOC_Os05g04380;LOC_Os01g73200;LOC_Os10g02040;LOC_Os07g48040;LOC_Os10g02070;LOC_Os09g23550;LOC_Os05g41990;LOC_Os03g13210;LOC_Os02g46970;LOC_Os09g04050;LOC_Os05g35290;LOC_Os02g14160;LOC_Os02g41680;LOC_Os01g15830;LOC_Os08g02110;LOC_Os11g10460;LOC_Os07g01370;LOC_Os02g58720;LOC_Os03g02920;LOC_Os01g67540;LOC_Os08g34790;LOC_Os11g42480;LOC_Os09g23530;LOC_Os01g10850;LOC_Os04g59150;LOC_Os09g23560;LOC_Os01g21310;LOC_Os06g16350;LOC_Os04g15920;LOC_Os09g32964;LOC_Os10g39170;LOC_Os06g32990;LOC_Os07g44440;LOC_Os06g08610;LOC_Os03g25330;LOC_Os01g16450;LOC_Os03g22020;LOC_Os02g41670;LOC_Os07g48010;LOC_Os01g57730;LOC_Os05g42000;LOC_Os07g48060;LOC_Os01g36240;LOC_Os07g06175;LOC_Os07g17970;LOC_Os11g43980;LOC_Os06g48020;LOC_Os12g08920;LOC_Os01g21300;LOC_Os01g18110;LOC_Os04g52290;LOC_Os11g42370;LOC_Os01g44950</t>
  </si>
  <si>
    <t>K10775+K10775+K00430+K00430+K00430+K00430+K00430+K00083+K00430+K00430+K01904+K09753+K10775+K00430+K10775+K00430+K00430+K00430+K00430+K00430+K00430+K01904+K01904+K13065+K00083+K00430+K00430+K00083+K18368+K00430+K00083+K00430+K00430+K00430+K11188+K13065+K00430+K00430+K00430+K10775+K00430+K00430+K00430+K00430+K00430+K00430+K01904+K00430+K00430+K00430+K18368+K09753+K00083+K13065+K01904</t>
  </si>
  <si>
    <t>ko00520</t>
  </si>
  <si>
    <t>Amino sugar and nucleotide sugar metabolism</t>
  </si>
  <si>
    <t>4/15</t>
  </si>
  <si>
    <t>4/117</t>
  </si>
  <si>
    <t>15/427</t>
  </si>
  <si>
    <t>MW0103681;MW0103583;MEDP0068;MEDN1221</t>
  </si>
  <si>
    <t>C00052+C00096+C00270+C00275</t>
  </si>
  <si>
    <t>45/226</t>
  </si>
  <si>
    <t>45/1032</t>
  </si>
  <si>
    <t>226/10463</t>
  </si>
  <si>
    <t>LOC_Os04g41620;LOC_Os04g41640;LOC_Os04g51880;LOC_Os05g15770;LOC_Os11g38810;LOC_Os03g55070;LOC_Os05g29990;LOC_Os05g50380;LOC_Os01g53920;LOC_Os12g25690;LOC_Os04g41680;LOC_Os01g47070;LOC_Os01g63220;LOC_Os11g18730;LOC_Os06g12280;LOC_Os05g15850;LOC_Os01g73790;LOC_Os02g39330;LOC_Os09g32670;LOC_Os01g64110;LOC_Os11g44950;LOC_Os02g51620;LOC_Os12g03720;LOC_Os12g36890;novel.126;LOC_Os01g49320;LOC_Os01g19220;LOC_Os08g41440;novel.695;LOC_Os03g04060;LOC_Os01g03710;LOC_Os11g27400;LOC_Os05g40720;LOC_Os12g02910;LOC_Os06g51050;LOC_Os05g15880;LOC_Os09g30280;LOC_Os08g40690;LOC_Os03g17230;LOC_Os01g64100;LOC_Os06g08620;LOC_Os01g66700;LOC_Os07g43820;LOC_Os01g15910;LOC_Os04g30770</t>
  </si>
  <si>
    <t>K01183+K01183+K18677+K01183+K01809+K00012+K08678+K00975+K00844+K00012+K01183+K01183+K00847+K15920+K13648+K01183+K12449+K01183+K08679+K01183+K15920+K15920+K00820+K00770+K12373+K01183+K15920+K08679+K01183+K20547+K01809+K01183+K13648+K13648+K20547+K01183+K13648+K01183+K08678+K01183+K13379+K12373+K01183+K00963+K01183</t>
  </si>
  <si>
    <t>ko00053</t>
  </si>
  <si>
    <t>Ascorbate and aldarate metabolism</t>
  </si>
  <si>
    <t>2/7</t>
  </si>
  <si>
    <t>2/117</t>
  </si>
  <si>
    <t>7/427</t>
  </si>
  <si>
    <t>MW0103583;MW0148348</t>
  </si>
  <si>
    <t>C00096+C20896</t>
  </si>
  <si>
    <t>19/89</t>
  </si>
  <si>
    <t>19/1032</t>
  </si>
  <si>
    <t>89/10463</t>
  </si>
  <si>
    <t>LOC_Os06g37150;LOC_Os12g08810;LOC_Os03g55070;LOC_Os06g36560;LOC_Os01g62870;LOC_Os12g25690;LOC_Os02g43280;LOC_Os10g36390;LOC_Os02g49720;LOC_Os09g32670;LOC_Os07g02810;LOC_Os07g32660;LOC_Os06g46500;LOC_Os04g45720;LOC_Os08g41440;LOC_Os04g14680;LOC_Os02g47790;LOC_Os04g29090;LOC_Os09g20090</t>
  </si>
  <si>
    <t>K00423+K14190+K00012+K00469+K00002+K00012+K00128+K00423+K00128+K08679+K00423+K00423+K00423+K00128+K08679+K00434+K08232+K00103+K00423</t>
  </si>
  <si>
    <t>ko00906</t>
  </si>
  <si>
    <t>Carotenoid biosynthesis</t>
  </si>
  <si>
    <t>2/10</t>
  </si>
  <si>
    <t>10/427</t>
  </si>
  <si>
    <t>MW0016109;MW0052883</t>
  </si>
  <si>
    <t>C08591+C00448</t>
  </si>
  <si>
    <t>16/71</t>
  </si>
  <si>
    <t>16/1032</t>
  </si>
  <si>
    <t>71/10463</t>
  </si>
  <si>
    <t>LOC_Os02g47470;LOC_Os02g47510;LOC_Os12g42280;LOC_Os09g28390;LOC_Os07g05940;LOC_Os09g38320;LOC_Os03g05920;LOC_Os03g44380;LOC_Os03g05880;LOC_Os07g33480;LOC_Os12g43590;LOC_Os03g05840;LOC_Os10g38940;LOC_Os07g18162;LOC_Os12g24800;LOC_Os07g18158</t>
  </si>
  <si>
    <t>K09843+K09840+K09840+K09843+K09840+K02291+K09838+K09840+K09838+K09843+K09835+K09838+K15746+K09842+K09840+K09842</t>
  </si>
  <si>
    <t>ko00904</t>
  </si>
  <si>
    <t>Diterpenoid biosynthesis</t>
  </si>
  <si>
    <t>2/3</t>
  </si>
  <si>
    <t>3/427</t>
  </si>
  <si>
    <t>MW0054123;MW0168671</t>
  </si>
  <si>
    <t>C09118+C06087</t>
  </si>
  <si>
    <t>30/175</t>
  </si>
  <si>
    <t>30/1032</t>
  </si>
  <si>
    <t>175/10463</t>
  </si>
  <si>
    <t>LOC_Os11g41710;LOC_Os01g66100;LOC_Os03g63970;LOC_Os06g02019;LOC_Os05g34854;LOC_Os03g61740;LOC_Os08g39694;LOC_Os03g21419;LOC_Os06g43430;LOC_Os09g10340;LOC_Os01g11150;LOC_Os05g43880;LOC_Os04g44150;LOC_Os06g19070;LOC_Os10g05490;LOC_Os01g08220;LOC_Os02g09220;LOC_Os07g46950;LOC_Os04g09920;LOC_Os10g30410;LOC_Os07g46870;LOC_Os11g41680;LOC_Os09g27500;LOC_Os10g30390;LOC_Os02g38930;LOC_Os03g44740;LOC_Os11g32030;LOC_Os02g17760;LOC_Os07g46930;LOC_Os04g10160</t>
  </si>
  <si>
    <t>K16083+K05282+K05282+K04123+K05282+K13070+K16084+K20666+K16083+K16085+K04125+K04125+K04125+K21718+K21718+K04124+K21291+K13070+K16085+K16083+K13070+K16083+K21718+K21291+K21291+K22640+K13070+K21291+K13070+K16085</t>
  </si>
  <si>
    <t>ko01110</t>
  </si>
  <si>
    <t>Biosynthesis of secondary metabolites</t>
  </si>
  <si>
    <t>57/191</t>
  </si>
  <si>
    <t>57/117</t>
  </si>
  <si>
    <t>191/427</t>
  </si>
  <si>
    <t>MW0054123;MEDL02462;MW0000243;MEDN0198;MEDL02396;MEDL00575;MEDP0081;MEDP0101;MEDP0085;MEDN0151;MEDL01762;MW0016109;MW0011792;MEDN0037;MW0061670;MEDP0823;MEDP0457;MW0103902;MW0104839;MW0010239;MW0137756;MW0140185;MW0141993;MW0148736;MW0142541;MW0140437;MW0142961;MW0114088;MW0103583;MEDTN02215;pme0376;MW0052883;MEDL02161;MEDP0208;MEDL02027;MEDN0302;MEDP0507;MEDL02471;MEDL02158;MEDN0417;MW0000823;MEDN1387;MEDN0325;MW0143562;MEDL02744;MEDN0343;MEDN0461;MW0114408;MEDL02244;MW0114218;MEDN0203;MEDL01997;MW0147861;MEDN1221;MW0168671;MW0142636;MW0143696</t>
  </si>
  <si>
    <t>C09118+C01005+C12448+C00158+C00089+C00407+C00780+C00811+C00483+C00147+C09833+C08591+C00350+C03758+C03313+C05607+C00430+C01107+C00988+C07592+C18069+C21412+C20466+C18033+C17220+C21410+C21322+C05839+C00096+C00002+C00509+C00448+C02646+C00042+C01494+C00852+C01772+C00016+C14536+C00418+C03742+C00979+C00186+C04454+C00758+C00493+C05382+C01912+C10874+C01236+C00417+C00844+C08795+C00275+C06087+C04590+C21260</t>
  </si>
  <si>
    <t>299/2704</t>
  </si>
  <si>
    <t>299/1032</t>
  </si>
  <si>
    <t>2704/10463</t>
  </si>
  <si>
    <t>LOC_Os01g09700;LOC_Os02g47470;LOC_Os03g09250;LOC_Os03g19427;LOC_Os03g28330;LOC_Os04g43800;LOC_Os05g49800;LOC_Os09g12290;LOC_Os10g17260;LOC_Os11g38810;LOC_Os12g08760;LOC_Os12g08810;LOC_Os12g33610;LOC_Os05g04380;LOC_Os04g43650;LOC_Os02g38920;LOC_Os02g36340;LOC_Os06g04070;LOC_Os03g19250;LOC_Os01g73200;LOC_Os01g67860;LOC_Os08g34720;LOC_Os10g02040;LOC_Os07g48040;LOC_Os08g25720;LOC_Os11g41710;LOC_Os03g19420;LOC_Os07g34520;LOC_Os03g31750;LOC_Os04g55710;LOC_Os09g26960;LOC_Os08g41990;LOC_Os03g63330;LOC_Os04g02900;LOC_Os03g40540;LOC_Os02g43700;LOC_Os04g25440;LOC_Os03g31690;LOC_Os03g07570;LOC_Os05g42040;LOC_Os11g32650;LOC_Os01g65690;LOC_Os06g41360;LOC_Os05g50380;LOC_Os02g04510;LOC_Os05g42060;LOC_Os03g12500;LOC_Os02g54254;LOC_Os10g02070;LOC_Os10g41930;LOC_Os07g49270;LOC_Os10g40360;LOC_Os03g58290;LOC_Os12g41390;LOC_Os04g51390;LOC_Os01g66100;LOC_Os09g23550;LOC_Os04g39880;LOC_Os01g62870;LOC_Os01g53920;LOC_Os05g41990;LOC_Os04g33390;LOC_Os02g43280;LOC_Os02g11070;LOC_Os11g02440;LOC_Os03g13210;LOC_Os04g47190;LOC_Os02g46970;LOC_Os09g04050;LOC_Os05g35290;LOC_Os04g46970;LOC_Os03g63970;LOC_Os03g32314;LOC_Os09g27820;LOC_Os01g49890;LOC_Os11g10510;LOC_Os03g14170;LOC_Os02g14160;LOC_Os09g28230;LOC_Os02g41680;LOC_Os03g55090;LOC_Os03g59040;LOC_Os03g49610;LOC_Os01g15830;LOC_Os12g20390;LOC_Os04g09604;LOC_Os03g55800;LOC_Os06g11210;LOC_Os08g39840;LOC_Os08g43440;LOC_Os06g02019;LOC_Os04g43390;LOC_Os05g34854;LOC_Os08g02110;LOC_Os11g10460;LOC_Os02g56920;LOC_Os04g37430;LOC_Os03g50030;LOC_Os03g61740;LOC_Os01g12560;LOC_Os01g63220;LOC_Os03g63490;LOC_Os12g12260;LOC_Os02g47510;LOC_Os02g51910;LOC_Os12g42280;LOC_Os02g49720;LOC_Os07g01370;LOC_Os04g54200;LOC_Os02g58720;LOC_Os03g02920;LOC_Os01g67540;LOC_Os08g39694;LOC_Os09g28390;LOC_Os01g47580;LOC_Os01g63580;LOC_Os04g40990;LOC_Os03g21419;LOC_Os06g43430;LOC_Os03g31180;LOC_Os08g39850;LOC_Os03g04130;LOC_Os03g18130;LOC_Os02g44230;LOC_Os06g06720;LOC_Os03g12660;LOC_Os09g34960;LOC_Os03g56800;LOC_Os02g58480;LOC_Os10g31780;LOC_Os08g34790;LOC_Os07g05940;LOC_Os04g33740;LOC_Os03g08624;LOC_Os01g43750;LOC_Os06g21730;LOC_Os03g13300;LOC_Os04g37500;LOC_Os09g38320;LOC_Os02g11110;LOC_Os09g16090;LOC_Os03g05920;LOC_Os10g18490;LOC_Os09g10340;LOC_Os11g42480;LOC_Os10g08474;LOC_Os10g28060;LOC_Os01g29150;LOC_Os04g45720;LOC_Os09g23530;LOC_Os01g02890;LOC_Os04g11970;LOC_Os03g12900;LOC_Os04g22660;LOC_Os01g10850;LOC_Os10g26110;LOC_Os01g11150;LOC_Os06g46340;LOC_Os05g43880;LOC_Os03g26910;LOC_Os05g01140;LOC_Os04g59150;LOC_Os02g38840;LOC_Os09g23560;LOC_Os01g22560;LOC_Os03g44380;LOC_Os02g51680;LOC_Os11g03290;LOC_Os01g21310;LOC_Os06g16350;LOC_Os04g44150;LOC_Os06g13720;LOC_Os03g05880;LOC_Os10g40550;LOC_Os08g31060;LOC_Os04g46560;LOC_Os04g24430;LOC_Os11g03230;LOC_Os11g04710;LOC_Os02g21810;LOC_Os07g33480;LOC_Os04g15920;LOC_Os12g43590;LOC_Os06g19070;LOC_Os10g05490;LOC_Os06g14810;LOC_Os09g32964;LOC_Os03g29150;LOC_Os01g08220;LOC_Os09g18450;LOC_Os10g39170;LOC_Os05g08890;LOC_Os01g46950;LOC_Os09g19650;LOC_Os11g10520;LOC_Os06g32990;LOC_Os01g22570;LOC_Os01g03710;LOC_Os02g09220;LOC_Os02g11700;LOC_Os05g38350;LOC_Os01g44069;LOC_Os09g34930;LOC_Os07g44440;LOC_Os06g08610;LOC_Os10g27330;LOC_Os07g46950;LOC_Os03g05840;LOC_Os07g38440;LOC_Os03g18120;LOC_Os07g30950;LOC_Os07g15190;LOC_Os09g32570;LOC_Os07g30690;LOC_Os10g38940;LOC_Os03g25330;LOC_Os07g09190;LOC_Os01g16450;LOC_Os03g22020;LOC_Os02g41670;LOC_Os09g36070;LOC_Os07g48010;LOC_Os06g39880;LOC_Os04g46980;LOC_Os01g57730;LOC_Os06g40170;LOC_Os02g52840;LOC_Os04g17650;LOC_Os05g49760;LOC_Os07g34260;LOC_Os05g39320;LOC_Os05g42000;LOC_Os07g48060;LOC_Os04g43400;LOC_Os04g09920;LOC_Os01g36240;LOC_Os10g30410;LOC_Os07g46870;LOC_Os07g48980;LOC_Os04g56930;LOC_Os01g52594;LOC_Os11g41680;LOC_Os01g43720;LOC_Os06g23780;LOC_Os09g27500;LOC_Os07g06175;LOC_Os01g41430;LOC_Os02g36830;LOC_Os03g27370;LOC_Os10g30390;LOC_Os07g17970;LOC_Os05g20100;LOC_Os06g19550;LOC_Os01g56810;LOC_Os02g38930;LOC_Os11g43980;LOC_Os02g11130;LOC_Os06g48020;LOC_Os09g08130;LOC_Os12g09540;LOC_Os07g18162;LOC_Os12g24800;LOC_Os11g27370;LOC_Os11g04300;LOC_Os02g11020;LOC_Os12g08920;LOC_Os04g43380;LOC_Os11g32030;LOC_Os04g32010;LOC_Os01g21300;LOC_Os02g21550;LOC_Os01g18110;LOC_Os09g31410;LOC_Os01g12760;LOC_Os01g58100;LOC_Os02g17760;LOC_Os03g21960;LOC_Os05g48200;LOC_Os07g18158;LOC_Os02g10830;LOC_Os07g46930;LOC_Os05g12040;LOC_Os01g10110;LOC_Os01g36294;LOC_Os04g48850;LOC_Os07g30160;LOC_Os09g02540;LOC_Os01g15910;LOC_Os09g03140;LOC_Os01g46290;LOC_Os10g17650;LOC_Os07g13780;LOC_Os08g01510;LOC_Os06g17020;LOC_Os04g52290;LOC_Os04g10160;LOC_Os01g46250;LOC_Os11g42370;LOC_Os01g44950</t>
  </si>
  <si>
    <t>K01762+K09843+K01858+K05953+K00695+K10775+K00053+K12524+K05280+K01809+K01637+K14190+K10775+K00430+K01620+K00134+K14652+K01583+K01913+K00430+K01623+K00058+K00430+K00430+K00895+K16083+K05953+K01637+K01006+K13051+K20623+K01845+K00928+K00161+K09590+K16818+K13227+K14682+K00827+K13496+K00660+K15777+K00948+K00975+K19073+K13496+K01723+K14157+K00430+K20884+K01490+K00318+K13222+K00547+K01792+K05282+K00083+K01188+K00002+K00844+K00430+K05359+K00128+K15397+K01859+K00430+K00826+K01904+K09753+K10775+K13495+K05282+K10525+K05933+K01733+K18857+K15397+K00430+K17872+K10775+K00688+K00801+K05350+K00430+K00232+K22440+K01723+K05894+K00454+K05280+K04123+K05350+K05282+K00430+K00430+K15404+K00454+K01047+K13070+K00606+K00847+K01918+K00901+K09840+K13227+K09840+K00128+K00430+K00901+K00430+K00430+K01904+K16084+K09843+K18693+K13508+K01638+K20666+K16083+K00901+K00454+K01913+K01953+K01087+K05278+K09587+K01641+K00088+K00695+K00059+K01904+K09840+K01193+K15891+K15639+K08081+K01580+K01580+K02291+K13496+K13496+K09838+K13227+K16085+K13065+K20623+K15397+K15639+K00128+K00083+K08730+K22588+K00511+K08081+K00430+K01593+K04125+K01187+K04125+K01087+K08241+K00430+K00036+K00083+K13508+K09840+K01087+K14641+K18368+K00430+K04125+K00161+K09838+K01087+K01115+K00025+K00695+K14641+K09588+K05917+K09843+K00083+K09835+K21718+K21718+K15397+K00430+K23558+K04124+K05278+K00430+K01193+K01792+K15397+K18857+K00430+K13508+K01809+K21291+K13496+K13508+K13508+K15397+K11188+K13065+K13508+K13070+K09838+K00276+K01953+K09587+K15397+K00224+K13227+K15746+K00430+K01662+K00430+K00430+K10775+K20623+K00430+K15639+K13495+K00430+K01115+K05278+K00695+K00031+K17212+K01568+K00430+K00430+K05350+K16085+K00430+K16083+K13070+K05953+K01193+K00817+K16083+K15639+K00232+K21718+K00430+K13496+K13227+K01115+K21291+K01904+K13508+K10251+K00279+K21291+K00430+K13496+K00430+K01609+K01945+K09842+K09840+K22772+K15634+K15639+K00430+K05350+K13070+K01652+K18368+K05278+K09753+K01188+K20623+K00422+K21291+K00827+K00264+K09842+K00640+K13070+K05917+K00279+K24541+K20772+K01087+K01623+K00963+K13227+K16818+K01188+K13227+K24541+K13496+K00083+K16085+K16818+K13065+K01904</t>
  </si>
  <si>
    <t>ko00270</t>
  </si>
  <si>
    <t>Cysteine and methionine metabolism</t>
  </si>
  <si>
    <t>3/16</t>
  </si>
  <si>
    <t>3/117</t>
  </si>
  <si>
    <t>16/427</t>
  </si>
  <si>
    <t>MEDL02462;MEDN1387;MW0108967</t>
  </si>
  <si>
    <t>C01005+C00979+C01077</t>
  </si>
  <si>
    <t>25/164</t>
  </si>
  <si>
    <t>25/1032</t>
  </si>
  <si>
    <t>164/10463</t>
  </si>
  <si>
    <t>LOC_Os01g09700;LOC_Os03g19427;LOC_Os09g12290;LOC_Os11g29370;LOC_Os08g34720;LOC_Os03g19420;LOC_Os03g63330;LOC_Os03g07570;LOC_Os12g41390;LOC_Os04g57400;LOC_Os04g47190;LOC_Os09g27820;LOC_Os04g57410;LOC_Os10g34350;LOC_Os10g28350;LOC_Os01g59920;LOC_Os10g01570;LOC_Os04g46560;LOC_Os07g08500;novel.574;LOC_Os07g48980;LOC_Os03g21960;LOC_Os02g10830;LOC_Os05g13790;LOC_Os04g48850</t>
  </si>
  <si>
    <t>K01762+K05953+K12524+K16054+K00058+K05953+K00928+K00827+K00547+K00899+K00826+K05933+K00899+K23977+K08967+K22846+K00558+K00025+K00558+K09880+K05953+K00827+K00640+K00558+K20772</t>
  </si>
  <si>
    <t>ko00250</t>
  </si>
  <si>
    <t>Alanine, aspartate and glutamate metabolism</t>
  </si>
  <si>
    <t>3/8</t>
  </si>
  <si>
    <t>8/427</t>
  </si>
  <si>
    <t>MEDN0198;MEDP0208;MEDN0561</t>
  </si>
  <si>
    <t>C00158+C00042+C12270</t>
  </si>
  <si>
    <t>14/78</t>
  </si>
  <si>
    <t>14/1032</t>
  </si>
  <si>
    <t>78/10463</t>
  </si>
  <si>
    <t>LOC_Os04g55710;LOC_Os03g07570;LOC_Os02g04170;LOC_Os10g25130;LOC_Os03g18130;LOC_Os03g13300;LOC_Os04g37500;LOC_Os12g03720;LOC_Os04g52440;LOC_Os10g25140;LOC_Os03g18120;LOC_Os02g43470;LOC_Os03g21960;LOC_Os05g48200</t>
  </si>
  <si>
    <t>K13051+K00827+K00278+K00814+K01953+K01580+K01580+K00820+K16871+K00814+K01953+K00261+K00827+K00264</t>
  </si>
  <si>
    <t>ko00500</t>
  </si>
  <si>
    <t>Starch and sucrose metabolism</t>
  </si>
  <si>
    <t>1/8</t>
  </si>
  <si>
    <t>1/117</t>
  </si>
  <si>
    <t>MEDL02396</t>
  </si>
  <si>
    <t>C00089</t>
  </si>
  <si>
    <t>47/366</t>
  </si>
  <si>
    <t>47/1032</t>
  </si>
  <si>
    <t>366/10463</t>
  </si>
  <si>
    <t>LOC_Os03g28330;LOC_Os05g50380;LOC_Os04g39880;LOC_Os01g53920;LOC_Os03g55090;LOC_Os03g49610;LOC_Os09g23084;LOC_Os04g43390;LOC_Os04g33640;LOC_Os01g63220;LOC_Os06g13830;LOC_Os02g44230;LOC_Os02g58480;LOC_Os04g33740;LOC_Os07g07340;LOC_Os06g46340;LOC_Os03g26910;LOC_Os02g51680;LOC_Os06g14540;LOC_Os10g40550;LOC_Os04g24430;LOC_Os05g08890;LOC_Os03g12140;LOC_Os03g54910;LOC_Os07g35520;LOC_Os02g50040;LOC_Os02g33000;LOC_Os11g36940;LOC_Os09g32550;LOC_Os04g17650;LOC_Os04g43400;LOC_Os01g14140;LOC_Os04g56930;LOC_Os10g20650;LOC_Os10g07290;LOC_Os08g02220;LOC_Os01g21070;LOC_Os03g18520;LOC_Os01g53750;LOC_Os04g43380;LOC_Os09g31410;LOC_Os07g30160;LOC_Os06g34660;LOC_Os01g15910;LOC_Os10g17650;LOC_Os05g12150;LOC_Os09g38784</t>
  </si>
  <si>
    <t>K00695+K00975+K01188+K00844+K00688+K05350+K01179+K05350+K19891+K00847+K01179+K01087+K00695+K01193+K19893+K01187+K01087+K01087+K01179+K01087+K00695+K01193+K19891+K19892+K19891+K01179+K19891+K19893+K19891+K00695+K05350+K19891+K01193+K19891+K19891+K01179+K01179+K19893+K19892+K05350+K01188+K01087+K19891+K00963+K01188+K01179+K19892</t>
  </si>
  <si>
    <t>ko00480</t>
  </si>
  <si>
    <t>Glutathione metabolism</t>
  </si>
  <si>
    <t>2/6</t>
  </si>
  <si>
    <t>6/427</t>
  </si>
  <si>
    <t>MEDN0031;MW0146779</t>
  </si>
  <si>
    <t>C01879+C03646</t>
  </si>
  <si>
    <t>21/141</t>
  </si>
  <si>
    <t>21/1032</t>
  </si>
  <si>
    <t>141/10463</t>
  </si>
  <si>
    <t>LOC_Os03g04220;LOC_Os06g08670;LOC_Os10g39740;LOC_Os01g27360;LOC_Os03g04240;LOC_Os10g38740;LOC_Os02g38840;LOC_Os10g38470;LOC_Os04g14680;LOC_Os03g04250;LOC_Os07g44440;LOC_Os06g14620;LOC_Os05g34150;LOC_Os10g38600;LOC_Os05g49760;LOC_Os01g27340;LOC_Os10g38160;novel.392;LOC_Os10g25590;LOC_Os05g05610;LOC_Os01g27480</t>
  </si>
  <si>
    <t>K00799+K00432+K00799+K00799+K00799+K00799+K00036+K00799+K00434+K00799+K11188+K10808+K00799+K00799+K00031+K00799+K00799+K00799+K00799+K00799+K00799</t>
  </si>
  <si>
    <t>ko01100</t>
  </si>
  <si>
    <t>Metabolic pathways</t>
  </si>
  <si>
    <t>94/310</t>
  </si>
  <si>
    <t>94/117</t>
  </si>
  <si>
    <t>310/427</t>
  </si>
  <si>
    <t>MW0014506;MEDTN00717;MEDP1015;MEDL02462;MW0115792;MW0000243;MW0001273;MEDN0198;MEDL02396;MEDL00575;MEDP0081;MEDP0101;MEDP0085;MEDN0455;MEDN0151;MEDN0031;MEDN1545;MEDP1153;MEDL02163;MEDN0163;MEDP0603;MEDP0396;MW0011792;MEDN0037;MW0061670;MEDP0823;MEDP0176;MEDP0894;MW0049160;MEDL02423;MW0103639;MEDP0457;MW0103902;MW0144360;MEDN0530;MW0104839;MEDP0298;MW0103681;MW0012180;MW0151247;MW0140185;MW0148736;MW0142961;MW0103583;MEDTN02215;MW0114263;pme0376;MW0052883;MEDL02161;MEDP0208;MEDL01891;MEDP0160;MEDN0236;MEDL00063;MEDL02027;MEDL01890;MEDP0507;MEDL02471;MEDL02152;MEDN0537;MEDN0669;MW0103319;MEDN0417;MW0000823;MEDN0844;MEDL01889;MEDP0171;MEDN1387;MEDN0325;MW0143562;MEDN0774;MEDN0343;MEDN0461;MEDL02353;MW0114408;MEDL02244;MW0114218;MW0148404;MEDN0203;MEDL01997;MEDP0068;MEDN0419;MEDN0561;MEDL02165;MW0108967;MW0148348;MEDN1221;MW0142797;MW0012046;MEDL00331;MW0168671;MEDN1245;MW0146762;MW0146779</t>
  </si>
  <si>
    <t>C16677+C16678+C04185+C01005+C05828+C12448+C02814+C00158+C00089+C00407+C00780+C00811+C00483+C00242+C00147+C01879+C00144+C14748+C05966+C00262+C06577+C00239+C00350+C03758+C03313+C05607+C00214+C05587+C01909+C02305+C01103+C00430+C01107+C00053+C02656+C00988+C02378+C00052+C14822+C06399+C21412+C18033+C21322+C00096+C00002+C02273+C00509+C00448+C02646+C00042+C12621+C00212+C00492+C00633+C01494+C07209+C01772+C00016+C00575+C00301+C14732+C06194+C00418+C03742+C01613+C06758+C00294+C00979+C00186+C04454+C14749+C00493+C05382+C01850+C01912+C10874+C01236+C01260+C00417+C00844+C00270+C00105+C12270+C05843+C01077+C20896+C00275+C04554+C14782+C01367+C06087+C20653+C19799+C03646</t>
  </si>
  <si>
    <t>446/4244</t>
  </si>
  <si>
    <t>446/1032</t>
  </si>
  <si>
    <t>4244/10463</t>
  </si>
  <si>
    <t>LOC_Os01g09700;LOC_Os01g25484;LOC_Os01g41710;LOC_Os01g68770;LOC_Os02g10390;LOC_Os03g09250;LOC_Os03g19427;LOC_Os03g28330;LOC_Os03g39610;LOC_Os04g41620;LOC_Os04g41640;LOC_Os04g43800;LOC_Os04g51880;LOC_Os05g06920;LOC_Os05g15770;LOC_Os05g49800;LOC_Os06g21590;LOC_Os06g37150;LOC_Os07g37550;LOC_Os08g33820;LOC_Os09g12290;LOC_Os09g17740;LOC_Os10g17260;LOC_Os11g13890;LOC_Os11g38810;LOC_Os12g08760;LOC_Os12g08810;LOC_Os12g33610;LOC_Os05g04380;LOC_Os04g43650;LOC_Os02g38920;LOC_Os02g36340;LOC_Os06g04070;LOC_Os03g19250;LOC_Os01g73200;LOC_Os11g29370;LOC_Os01g67860;LOC_Os03g55070;LOC_Os04g57550;LOC_Os01g51890;LOC_Os08g34720;LOC_Os10g02040;LOC_Os07g48040;LOC_Os08g25720;LOC_Os03g19420;LOC_Os04g33830;LOC_Os07g34520;LOC_Os04g38410;LOC_Os03g31750;LOC_Os04g55710;LOC_Os09g26960;LOC_Os08g41990;LOC_Os03g63330;LOC_Os09g27050;LOC_Os04g02900;LOC_Os08g01380;LOC_Os03g40540;LOC_Os02g43700;LOC_Os07g37240;LOC_Os04g25440;LOC_Os03g31690;LOC_Os03g07570;LOC_Os02g04170;LOC_Os01g51540;LOC_Os04g42520;LOC_Os11g32650;LOC_Os05g29990;LOC_Os04g58390;LOC_Os01g65690;LOC_Os07g10840;LOC_Os06g41360;LOC_Os06g36560;LOC_Os05g50380;LOC_Os07g37230;LOC_Os02g04510;LOC_Os03g12500;LOC_Os10g25130;LOC_Os02g54254;LOC_Os10g02070;LOC_Os10g41930;LOC_Os04g05050;LOC_Os07g49270;LOC_Os10g40360;LOC_Os03g58290;LOC_Os12g41390;LOC_Os04g51390;LOC_Os01g66100;LOC_Os09g23550;LOC_Os03g04220;LOC_Os04g39880;LOC_Os01g62870;LOC_Os01g53920;LOC_Os12g25690;LOC_Os10g35070;LOC_Os05g41990;LOC_Os04g41680;LOC_Os04g33390;LOC_Os02g43280;LOC_Os02g11070;LOC_Os11g02440;LOC_Os09g32760;LOC_Os06g08670;LOC_Os04g57400;LOC_Os03g13210;LOC_Os04g47190;LOC_Os02g46970;LOC_Os09g04050;LOC_Os05g35290;LOC_Os03g63970;LOC_Os03g32314;LOC_Os05g33630;LOC_Os09g27820;LOC_Os01g43020;LOC_Os01g47070;LOC_Os10g32540;LOC_Os01g49890;LOC_Os11g10510;LOC_Os03g14170;LOC_Os02g14160;LOC_Os09g28230;LOC_Os03g48310;LOC_Os02g41680;LOC_Os03g55090;LOC_Os03g59040;LOC_Os03g06940;LOC_Os03g49610;LOC_Os10g39740;LOC_Os01g15830;LOC_Os12g20390;LOC_Os07g43170;LOC_Os04g57410;LOC_Os10g36390;LOC_Os02g53790;LOC_Os02g36550;LOC_Os03g55800;LOC_Os01g52230;LOC_Os01g21034;LOC_Os06g11210;LOC_Os01g27360;LOC_Os08g39840;LOC_Os09g23084;LOC_Os08g43440;LOC_Os06g02019;LOC_Os04g43390;LOC_Os04g33640;LOC_Os03g51610;LOC_Os03g04240;LOC_Os10g38740;LOC_Os05g34854;LOC_Os08g02110;LOC_Os11g10460;LOC_Os04g37430;LOC_Os03g50030;LOC_Os10g34350;LOC_Os03g61280;LOC_Os01g12560;LOC_Os01g63220;LOC_Os03g63490;LOC_Os12g12260;LOC_Os02g47510;LOC_Os02g51910;LOC_Os12g42280;LOC_Os11g18730;LOC_Os06g12280;LOC_Os02g49720;LOC_Os07g01370;LOC_Os04g54200;LOC_Os02g58720;LOC_Os03g02920;LOC_Os01g67540;LOC_Os01g63580;LOC_Os04g40990;LOC_Os03g21419;LOC_Os02g55910;LOC_Os06g13830;LOC_Os11g35400;LOC_Os03g31180;LOC_Os02g55870;LOC_Os08g39850;LOC_Os07g48830;LOC_Os10g28350;LOC_Os05g15850;LOC_Os01g73790;LOC_Os03g04130;LOC_Os03g18130;LOC_Os02g44230;LOC_Os02g39330;LOC_Os06g06720;LOC_Os06g49760;LOC_Os02g53130;LOC_Os03g12660;LOC_Os09g34960;LOC_Os03g56800;LOC_Os01g39830;LOC_Os06g08090;LOC_Os02g58480;LOC_Os10g31780;LOC_Os08g34790;LOC_Os07g05940;LOC_Os04g33740;LOC_Os09g32670;LOC_Os06g21730;LOC_Os01g64110;LOC_Os11g44950;LOC_Os03g13300;LOC_Os04g37500;LOC_Os02g51620;LOC_Os09g38320;LOC_Os12g36810;LOC_Os12g03720;LOC_Os04g40510;LOC_Os07g05365;LOC_Os03g05920;LOC_Os10g18490;LOC_Os07g02810;LOC_Os07g32660;LOC_Os11g42480;LOC_Os10g08474;LOC_Os10g28060;LOC_Os06g46500;LOC_Os06g09340;LOC_Os04g45720;LOC_Os09g23530;LOC_Os01g02890;LOC_Os04g11970;LOC_Os12g36890;LOC_Os01g59920;LOC_Os03g12900;LOC_Os10g01570;LOC_Os04g22660;LOC_Os07g07340;LOC_Os01g10850;LOC_Os10g26110;LOC_Os06g46340;LOC_Os03g26910;LOC_Os04g59150;LOC_Os02g38840;LOC_Os11g34720;LOC_Os09g23560;LOC_Os01g22560;LOC_Os06g12250;LOC_Os03g44380;novel.126;LOC_Os02g51680;LOC_Os11g03290;LOC_Os01g54300;LOC_Os01g21310;LOC_Os06g16350;LOC_Os01g49320;LOC_Os06g13720;LOC_Os12g40500;LOC_Os10g38470;LOC_Os03g05880;LOC_Os06g14540;LOC_Os10g40550;LOC_Os08g31060;LOC_Os01g19220;LOC_Os04g46560;LOC_Os01g11260;LOC_Os04g24430;LOC_Os11g03230;LOC_Os11g04710;LOC_Os08g41440;LOC_Os02g21810;LOC_Os04g15920;LOC_Os12g43590;LOC_Os04g14680;LOC_Os07g05360;LOC_Os06g14810;LOC_Os09g32964;LOC_Os03g29150;LOC_Os11g06880;LOC_Os04g52440;LOC_Os01g08220;LOC_Os09g18450;LOC_Os03g61270;LOC_Os03g04250;novel.695;LOC_Os09g19830;LOC_Os07g08500;LOC_Os10g39170;LOC_Os05g08890;LOC_Os01g46950;LOC_Os05g50960;LOC_Os09g19650;LOC_Os09g37650;LOC_Os11g10520;LOC_Os06g32990;LOC_Os03g04060;LOC_Os03g12140;LOC_Os03g54910;LOC_Os01g22570;LOC_Os01g03710;LOC_Os02g47790;LOC_Os09g26310;LOC_Os11g07090;LOC_Os05g38350;LOC_Os01g44069;LOC_Os10g25140;LOC_Os07g02100;LOC_Os07g35520;LOC_Os02g50040;LOC_Os09g34930;LOC_Os11g27400;LOC_Os07g44440;LOC_Os02g33000;LOC_Os05g40720;LOC_Os12g02910;LOC_Os06g08610;LOC_Os03g03350;LOC_Os10g27330;LOC_Os05g30454;LOC_Os06g14620;LOC_Os11g36940;LOC_Os05g26660;LOC_Os01g66710;LOC_Os03g05840;LOC_Os07g38440;LOC_Os03g18120;LOC_Os07g30950;LOC_Os07g15190;LOC_Os07g30150;LOC_Os07g30690;LOC_Os06g51050;LOC_Os03g57950;LOC_Os10g38940;LOC_Os03g25330;LOC_Os02g44654;LOC_Os07g09190;LOC_Os01g16450;LOC_Os03g22020;LOC_Os02g41670;LOC_Os09g36070;LOC_Os07g48010;LOC_Os02g42660;LOC_Os03g59430;LOC_Os02g26720;novel.574;LOC_Os01g08780;LOC_Os01g57730;LOC_Os09g32550;LOC_Os06g40170;LOC_Os07g47830;LOC_Os04g29090;LOC_Os05g34150;LOC_Os02g54190;LOC_Os10g38600;LOC_Os02g52840;LOC_Os04g17650;LOC_Os05g15880;LOC_Os05g49760;LOC_Os05g39320;LOC_Os08g32750;LOC_Os05g42000;LOC_Os08g14109;LOC_Os07g48060;LOC_Os04g43400;LOC_Os01g59880;LOC_Os01g36240;LOC_Os01g14140;LOC_Os09g30280;LOC_Os07g48980;LOC_Os04g56930;LOC_Os01g52594;LOC_Os10g20650;LOC_Os06g23780;LOC_Os07g06175;LOC_Os02g36830;LOC_Os03g27370;LOC_Os10g07290;LOC_Os07g17970;LOC_Os05g20100;LOC_Os08g40690;LOC_Os06g19550;LOC_Os10g31930;LOC_Os11g43980;LOC_Os10g31910;LOC_Os08g32780;LOC_Os08g02220;LOC_Os03g17230;LOC_Os06g48020;LOC_Os01g64100;LOC_Os09g08130;LOC_Os12g09540;LOC_Os07g18162;LOC_Os03g15550;LOC_Os12g24800;LOC_Os07g02120;LOC_Os01g21070;LOC_Os11g27370;LOC_Os01g27340;LOC_Os03g18520;LOC_Os11g04300;LOC_Os01g53750;LOC_Os02g43470;LOC_Os12g08920;LOC_Os01g15039;LOC_Os05g45240;LOC_Os04g43380;LOC_Os04g32010;LOC_Os01g21300;LOC_Os02g21550;LOC_Os10g38160;novel.392;LOC_Os10g25590;LOC_Os01g18110;LOC_Os09g31410;LOC_Os01g12760;LOC_Os08g30910;LOC_Os01g58100;LOC_Os06g08620;LOC_Os01g66700;LOC_Os03g21960;LOC_Os05g48200;LOC_Os07g18158;LOC_Os02g10830;LOC_Os07g43820;LOC_Os02g03750;LOC_Os09g20090;LOC_Os05g12040;LOC_Os05g13790;LOC_Os12g26060;LOC_Os01g36294;LOC_Os05g05610;LOC_Os04g48850;LOC_Os07g30160;LOC_Os06g34660;LOC_Os09g02540;LOC_Os01g15910;LOC_Os01g12060;LOC_Os09g03140;LOC_Os01g46290;LOC_Os10g17650;LOC_Os07g13780;LOC_Os08g01510;LOC_Os04g30770;LOC_Os05g12150;LOC_Os09g38784;LOC_Os03g24170;LOC_Os03g59330;LOC_Os04g52290;LOC_Os01g46250;LOC_Os11g42370;LOC_Os11g01154;LOC_Os01g44950;LOC_Os01g27480</t>
  </si>
  <si>
    <t>K01762+K00366+K08912+K17285+K08909+K01858+K05953+K00695+K08913+K01183+K01183+K10775+K18677+K00951+K01183+K00053+K08907+K00423+K08914+K08910+K12524+K08912+K05280+K08916+K01809+K01637+K14190+K10775+K00430+K01620+K00134+K14652+K01583+K01913+K00430+K16054+K01623+K00012+K17839+K24221+K00058+K00430+K00430+K00895+K05953+K14332+K01637+K08917+K01006+K13051+K20623+K01845+K00928+K00951+K00161+K02639+K09590+K16818+K08915+K13227+K14682+K00827+K00278+K01489+K00759+K00660+K08678+K01466+K15777+K06617+K00948+K00469+K00975+K01082+K19073+K01723+K00814+K14157+K00430+K20884+K01728+K01490+K00318+K13222+K00547+K01792+K05282+K00083+K00799+K01188+K00002+K00844+K00012+K07407+K00430+K01183+K05359+K00128+K15397+K01859+K10782+K00432+K00899+K00430+K00826+K01904+K09753+K10775+K05282+K10525+K01240+K05933+K01937+K01183+K02717+K01733+K18857+K15397+K00430+K17872+K01535+K10775+K00688+K00801+K12309+K05350+K00799+K00430+K00232+K13800+K00899+K00423+K13800+K01922+K01723+K06124+K01051+K05894+K00799+K00454+K01179+K05280+K04123+K05350+K19891+K00913+K00799+K00799+K05282+K00430+K00430+K00454+K01047+K23977+K19355+K00606+K00847+K01918+K00901+K09840+K13227+K09840+K15920+K13648+K00128+K00430+K00901+K00430+K00430+K01904+K13508+K01638+K20666+K03715+K01179+K01897+K00901+K07964+K00454+K18819+K08967+K01183+K12449+K01913+K01953+K01087+K01183+K05278+K01051+K10534+K09587+K01641+K00088+K12309+K07964+K00695+K00059+K01904+K09840+K01193+K08679+K08081+K01183+K15920+K01580+K01580+K15920+K02291+K01184+K00820+K06617+K03541+K09838+K13227+K00423+K00423+K13065+K20623+K15397+K00423+K01051+K00128+K00083+K08730+K22588+K00770+K22846+K00511+K00558+K08081+K19893+K00430+K01593+K01187+K01087+K00430+K00036+K14379+K00083+K13508+K04713+K09840+K12373+K01087+K14641+K19355+K18368+K00430+K01183+K00161+K07541+K00799+K09838+K01179+K01087+K01115+K15920+K00025+K01000+K00695+K14641+K09588+K08679+K05917+K00083+K09835+K00434+K03541+K15397+K00430+K23558+K01897+K16871+K04124+K05278+K19355+K00799+K01183+K11420+K00558+K00430+K01193+K01792+K01184+K15397+K00485+K18857+K00430+K20547+K19891+K19892+K13508+K01809+K08232+K14413+K01051+K13508+K13508+K00814+K00485+K19891+K01179+K15397+K01183+K11188+K19891+K13648+K13648+K13065+K01184+K13508+K00949+K10808+K19893+K03885+K01184+K09838+K00276+K01953+K09587+K15397+K00759+K13227+K20547+K24221+K15746+K00430+K15398+K01662+K00430+K00430+K10775+K20623+K00430+K04712+K06617+K00913+K09880+K24221+K00430+K19891+K01115+K01051+K00103+K00799+K01051+K00799+K05278+K00695+K01183+K00031+K01568+K01674+K00430+K01061+K00430+K05350+K24221+K00430+K19891+K13648+K05953+K01193+K00817+K19891+K00232+K00430+K13227+K01115+K19891+K01904+K13508+K01183+K10251+K01519+K00430+K01728+K01674+K01179+K08678+K00430+K01183+K01609+K01945+K09842+K00889+K09840+K11816+K01179+K22772+K00799+K19893+K15634+K19892+K00261+K00430+K01051+K11816+K05350+K01652+K18368+K05278+K00799+K00799+K00799+K09753+K01188+K20623+K11420+K00422+K13379+K12373+K00827+K00264+K09842+K00640+K01183+K01184+K00423+K05917+K00558+K13998+K24541+K00799+K20772+K01087+K19891+K01623+K00963+K01489+K13227+K16818+K01188+K13227+K24541+K01183+K01179+K19892+K00889+K01184+K00083+K16818+K13065+K07512+K01904+K00799</t>
  </si>
  <si>
    <t>ko01250</t>
  </si>
  <si>
    <t>Biosynthesis of nucleotide sugars</t>
  </si>
  <si>
    <t>6/18</t>
  </si>
  <si>
    <t>6/117</t>
  </si>
  <si>
    <t>18/427</t>
  </si>
  <si>
    <t>MW0103681;MW0148736;MW0103583;MEDN0461;MEDP0068;MEDN1221</t>
  </si>
  <si>
    <t>C00052+C18033+C00096+C05382+C00270+C00275</t>
  </si>
  <si>
    <t>17/113</t>
  </si>
  <si>
    <t>17/1032</t>
  </si>
  <si>
    <t>113/10463</t>
  </si>
  <si>
    <t>LOC_Os04g51880;LOC_Os11g38810;LOC_Os03g55070;LOC_Os05g29990;LOC_Os06g36560;LOC_Os05g50380;LOC_Os01g53920;LOC_Os12g25690;LOC_Os01g63220;LOC_Os01g73790;LOC_Os09g32670;LOC_Os12g03720;LOC_Os08g41440;LOC_Os01g03710;LOC_Os03g17230;LOC_Os06g08620;LOC_Os01g15910</t>
  </si>
  <si>
    <t>K18677+K01809+K00012+K08678+K00469+K00975+K00844+K00012+K00847+K12449+K08679+K00820+K08679+K01809+K08678+K13379+K00963</t>
  </si>
  <si>
    <t>ko00650</t>
  </si>
  <si>
    <t>Butanoate metabolism</t>
  </si>
  <si>
    <t>1/7</t>
  </si>
  <si>
    <t>MEDP0208</t>
  </si>
  <si>
    <t>C00042</t>
  </si>
  <si>
    <t>7/36</t>
  </si>
  <si>
    <t>7/1032</t>
  </si>
  <si>
    <t>36/10463</t>
  </si>
  <si>
    <t>LOC_Os03g19250;LOC_Os03g04130;LOC_Os09g34960;LOC_Os03g13300;LOC_Os04g37500;LOC_Os04g52440;LOC_Os04g32010</t>
  </si>
  <si>
    <t>K01913+K01913+K01641+K01580+K01580+K16871+K01652</t>
  </si>
  <si>
    <t>ko01232</t>
  </si>
  <si>
    <t>Nucleotide metabolism</t>
  </si>
  <si>
    <t>10/32</t>
  </si>
  <si>
    <t>10/117</t>
  </si>
  <si>
    <t>32/427</t>
  </si>
  <si>
    <t>MEDN0455;MEDN0151;MEDN1545;MEDN0163;MEDP0396;MEDP0176;MEDTN02215;MEDP0160;MEDP0171;MEDN0419</t>
  </si>
  <si>
    <t>C00242+C00147+C00144+C00262+C00239+C00214+C00002+C00212+C00294+C00105</t>
  </si>
  <si>
    <t>15/100</t>
  </si>
  <si>
    <t>15/1032</t>
  </si>
  <si>
    <t>100/10463</t>
  </si>
  <si>
    <t>LOC_Os01g51540;LOC_Os04g42520;LOC_Os07g49270;LOC_Os05g33630;LOC_Os01g43020;LOC_Os07g43170;LOC_Os02g53790;LOC_Os03g56800;LOC_Os11g03290;LOC_Os11g03230;LOC_Os06g14620;LOC_Os07g30150;LOC_Os10g31930;LOC_Os12g26060;LOC_Os01g12060</t>
  </si>
  <si>
    <t>K01489+K00759+K01490+K01240+K01937+K13800+K13800+K00088+K14641+K14641+K10808+K00759+K01519+K13998+K01489</t>
  </si>
  <si>
    <t>ko00230</t>
  </si>
  <si>
    <t>Purine metabolism</t>
  </si>
  <si>
    <t>13/32</t>
  </si>
  <si>
    <t>13/117</t>
  </si>
  <si>
    <t>MEDN0455;MEDN0151;MEDN1545;MEDN0163;MW0144360;MEDTN02215;MEDP0160;MEDL02152;MEDN0537;MW0103319;MEDP0171;MW0148404;MEDL00331</t>
  </si>
  <si>
    <t>C00242+C00147+C00144+C00262+C00053+C00002+C00212+C00575+C00301+C06194+C00294+C01260+C01367</t>
  </si>
  <si>
    <t>20/149</t>
  </si>
  <si>
    <t>20/1032</t>
  </si>
  <si>
    <t>149/10463</t>
  </si>
  <si>
    <t>LOC_Os05g06920;LOC_Os09g27050;LOC_Os04g42520;LOC_Os04g58390;LOC_Os06g41360;LOC_Os07g49270;LOC_Os08g39590;LOC_Os03g56800;LOC_Os04g46280;LOC_Os11g03290;LOC_Os11g03230;LOC_Os10g05250;LOC_Os06g14620;LOC_Os03g18630;LOC_Os07g30150;LOC_Os09g02250;LOC_Os11g06780;LOC_Os10g31930;LOC_Os12g09540;LOC_Os11g19480</t>
  </si>
  <si>
    <t>K00951+K00951+K00759+K01466+K00948+K01490+K27625+K00088+K26956+K14641+K14641+K27625+K10808+K27625+K00759+K27625+K27625+K01519+K01945+K27625</t>
  </si>
  <si>
    <t>ko00999</t>
  </si>
  <si>
    <t>Biosynthesis of various plant secondary metabolites</t>
  </si>
  <si>
    <t>7/25</t>
  </si>
  <si>
    <t>7/117</t>
  </si>
  <si>
    <t>25/427</t>
  </si>
  <si>
    <t>MW0155568;MW0114088;MW0052883;MEDP0507;MEDL02744;MEDN0343;MEDL02244</t>
  </si>
  <si>
    <t>C17055+C05839+C00448+C01772+C00758+C00493+C10874</t>
  </si>
  <si>
    <t>18/133</t>
  </si>
  <si>
    <t>18/1032</t>
  </si>
  <si>
    <t>133/10463</t>
  </si>
  <si>
    <t>LOC_Os03g19427;LOC_Os03g19420;LOC_Os04g25440;LOC_Os03g58290;LOC_Os04g39880;LOC_Os03g49610;LOC_Os04g43390;LOC_Os02g51910;LOC_Os10g18490;LOC_Os07g30690;LOC_Os04g43400;LOC_Os07g48980;LOC_Os02g36830;LOC_Os04g43380;LOC_Os09g31410;LOC_Os09g03140;LOC_Os10g17650;LOC_Os07g13780</t>
  </si>
  <si>
    <t>K05953+K05953+K13227+K13222+K01188+K05350+K05350+K13227+K13227+K13227+K05350+K05953+K13227+K05350+K01188+K13227+K01188+K13227</t>
  </si>
  <si>
    <t>ko00040</t>
  </si>
  <si>
    <t>Pentose and glucuronate interconversions</t>
  </si>
  <si>
    <t>1/4</t>
  </si>
  <si>
    <t>4/427</t>
  </si>
  <si>
    <t>MW0114263</t>
  </si>
  <si>
    <t>C02273</t>
  </si>
  <si>
    <t>19/143</t>
  </si>
  <si>
    <t>143/10463</t>
  </si>
  <si>
    <t>LOC_Os03g55070;LOC_Os04g05050;LOC_Os01g62870;LOC_Os12g25690;LOC_Os01g21034;LOC_Os06g49760;LOC_Os12g36810;LOC_Os06g09340;LOC_Os05g50960;LOC_Os11g07090;LOC_Os03g03350;LOC_Os01g66710;LOC_Os07g47830;LOC_Os02g54190;LOC_Os10g31910;LOC_Os01g15039;LOC_Os02g03750;LOC_Os01g15910;LOC_Os03g59330</t>
  </si>
  <si>
    <t>K00012+K01728+K00002+K00012+K01051+K01051+K01184+K01051+K01184+K01051+K01184+K01184+K01051+K01051+K01728+K01051+K01184+K00963+K01184</t>
  </si>
  <si>
    <t>ko00908</t>
  </si>
  <si>
    <t>Zeatin biosynthesis</t>
  </si>
  <si>
    <t>3/7</t>
  </si>
  <si>
    <t>MEDN0151;MEDTN02215;MEDN1387</t>
  </si>
  <si>
    <t>C00147+C00002+C00979</t>
  </si>
  <si>
    <t>12/89</t>
  </si>
  <si>
    <t>12/1032</t>
  </si>
  <si>
    <t>LOC_Os05g42040;LOC_Os05g42060;LOC_Os04g46970;LOC_Os02g11110;LOC_Os09g16090;LOC_Os02g11700;LOC_Os04g46980;LOC_Os01g41430;LOC_Os01g56810;LOC_Os02g11130;LOC_Os01g10110;LOC_Os06g17020</t>
  </si>
  <si>
    <t>K13496+K13496+K13495+K13496+K13496+K13496+K13495+K13496+K00279+K13496+K00279+K13496</t>
  </si>
  <si>
    <t>ko00340</t>
  </si>
  <si>
    <t>Histidine metabolism</t>
  </si>
  <si>
    <t>1/5</t>
  </si>
  <si>
    <t>5/427</t>
  </si>
  <si>
    <t>MW0115792</t>
  </si>
  <si>
    <t>C05828</t>
  </si>
  <si>
    <t>4/23</t>
  </si>
  <si>
    <t>4/1032</t>
  </si>
  <si>
    <t>23/10463</t>
  </si>
  <si>
    <t>LOC_Os02g43280;LOC_Os02g49720;LOC_Os04g45720;LOC_Os01g52594</t>
  </si>
  <si>
    <t>K00128+K00128+K00128+K00817</t>
  </si>
  <si>
    <t>ko01210</t>
  </si>
  <si>
    <t>2-Oxocarboxylic acid metabolism</t>
  </si>
  <si>
    <t>5/20</t>
  </si>
  <si>
    <t>20/427</t>
  </si>
  <si>
    <t>MEDN0198;MEDL00575;MW0142541;MEDN0203;MEDN1245</t>
  </si>
  <si>
    <t>C00158+C00407+C17220+C00417+C20653</t>
  </si>
  <si>
    <t>12/96</t>
  </si>
  <si>
    <t>96/10463</t>
  </si>
  <si>
    <t>LOC_Os05g49800;LOC_Os03g63330;LOC_Os04g02900;LOC_Os03g31690;LOC_Os03g07570;LOC_Os10g25130;LOC_Os04g47190;LOC_Os06g13720;LOC_Os10g25140;LOC_Os05g49760;LOC_Os04g32010;LOC_Os03g21960</t>
  </si>
  <si>
    <t>K00053+K00928+K00161+K14682+K00827+K00814+K00826+K00161+K00814+K00031+K01652+K00827</t>
  </si>
  <si>
    <t>ko00591</t>
  </si>
  <si>
    <t>Linoleic acid metabolism</t>
  </si>
  <si>
    <t>MEDN1426</t>
  </si>
  <si>
    <t>C14833</t>
  </si>
  <si>
    <t>4/26</t>
  </si>
  <si>
    <t>26/10463</t>
  </si>
  <si>
    <t>LOC_Os08g39840;LOC_Os04g37430;LOC_Os03g50030;LOC_Os08g39850</t>
  </si>
  <si>
    <t>K00454+K00454+K01047+K00454</t>
  </si>
  <si>
    <t>ko00965</t>
  </si>
  <si>
    <t>Betalain biosynthesis</t>
  </si>
  <si>
    <t>2/4</t>
  </si>
  <si>
    <t>MEDN0037;MEDP0894</t>
  </si>
  <si>
    <t>C03758+C05587</t>
  </si>
  <si>
    <t>2/1032</t>
  </si>
  <si>
    <t>10/10463</t>
  </si>
  <si>
    <t>LOC_Os01g65690;LOC_Os10g26110</t>
  </si>
  <si>
    <t>K15777+K01593</t>
  </si>
  <si>
    <t>ko00909</t>
  </si>
  <si>
    <t>Sesquiterpenoid and triterpenoid biosynthesis</t>
  </si>
  <si>
    <t>1/2</t>
  </si>
  <si>
    <t>2/427</t>
  </si>
  <si>
    <t>MW0052883</t>
  </si>
  <si>
    <t>C00448</t>
  </si>
  <si>
    <t>3/18</t>
  </si>
  <si>
    <t>3/1032</t>
  </si>
  <si>
    <t>18/10463</t>
  </si>
  <si>
    <t>LOC_Os03g59040;LOC_Os03g08624;LOC_Os03g12900</t>
  </si>
  <si>
    <t>K00801+K15891+K00511</t>
  </si>
  <si>
    <t>ko00941</t>
  </si>
  <si>
    <t>Flavonoid biosynthesis</t>
  </si>
  <si>
    <t>4/8</t>
  </si>
  <si>
    <t>MEDL01762;pme0376;MEDN0302;MW0138375</t>
  </si>
  <si>
    <t>C09833+C00509+C00852+C09806</t>
  </si>
  <si>
    <t>12/100</t>
  </si>
  <si>
    <t>LOC_Os10g17260;LOC_Os11g32650;LOC_Os11g02440;LOC_Os04g09604;LOC_Os08g43440;LOC_Os06g06720;LOC_Os11g42480;LOC_Os09g18450;LOC_Os06g08610;LOC_Os02g52840;LOC_Os02g21550;LOC_Os11g42370</t>
  </si>
  <si>
    <t>K05280+K00660+K01859+K22440+K05280+K05278+K13065+K05278+K13065+K05278+K05278+K13065</t>
  </si>
  <si>
    <t>ko00240</t>
  </si>
  <si>
    <t>Pyrimidine metabolism</t>
  </si>
  <si>
    <t>4/18</t>
  </si>
  <si>
    <t>MEDP0396;MEDP0176;MW0103639;MEDN0419</t>
  </si>
  <si>
    <t>C00239+C00214+C01103+C00105</t>
  </si>
  <si>
    <t>10/82</t>
  </si>
  <si>
    <t>10/1032</t>
  </si>
  <si>
    <t>82/10463</t>
  </si>
  <si>
    <t>LOC_Os01g51540;LOC_Os05g33630;LOC_Os01g43020;LOC_Os07g43170;LOC_Os02g53790;LOC_Os11g03290;LOC_Os11g03230;LOC_Os06g14620;LOC_Os12g26060;LOC_Os01g12060</t>
  </si>
  <si>
    <t>K01489+K01240+K01937+K13800+K13800+K14641+K14641+K10808+K13998+K01489</t>
  </si>
  <si>
    <t>ko00010</t>
  </si>
  <si>
    <t>Glycolysis / Gluconeogenesis</t>
  </si>
  <si>
    <t>1/6</t>
  </si>
  <si>
    <t>MEDN0325</t>
  </si>
  <si>
    <t>C00186</t>
  </si>
  <si>
    <t>20/179</t>
  </si>
  <si>
    <t>179/10463</t>
  </si>
  <si>
    <t>LOC_Os02g38920;LOC_Os03g19250;LOC_Os01g67860;LOC_Os08g25720;LOC_Os03g31750;LOC_Os04g02900;LOC_Os04g51390;LOC_Os01g62870;LOC_Os01g53920;LOC_Os02g43280;LOC_Os11g10510;LOC_Os02g49720;LOC_Os03g04130;LOC_Os04g45720;LOC_Os06g13720;LOC_Os01g46950;LOC_Os11g10520;LOC_Os05g39320;LOC_Os11g04300;LOC_Os09g02540</t>
  </si>
  <si>
    <t>K00134+K01913+K01623+K00895+K01006+K00161+K01792+K00002+K00844+K00128+K18857+K00128+K01913+K00128+K00161+K01792+K18857+K01568+K15634+K01623</t>
  </si>
  <si>
    <t>ko00280</t>
  </si>
  <si>
    <t>Valine, leucine and isoleucine degradation</t>
  </si>
  <si>
    <t>1/3</t>
  </si>
  <si>
    <t>MEDL00575</t>
  </si>
  <si>
    <t>C00407</t>
  </si>
  <si>
    <t>7/57</t>
  </si>
  <si>
    <t>57/10463</t>
  </si>
  <si>
    <t>LOC_Os03g07570;LOC_Os02g43280;LOC_Os04g47190;LOC_Os02g49720;LOC_Os09g34960;LOC_Os04g45720;LOC_Os03g21960</t>
  </si>
  <si>
    <t>K00827+K00128+K00826+K00128+K01641+K00128+K00827</t>
  </si>
  <si>
    <t>ko00360</t>
  </si>
  <si>
    <t>Phenylalanine metabolism</t>
  </si>
  <si>
    <t>4/10</t>
  </si>
  <si>
    <t>MEDP0823;MEDP0208;MEDL01891;MEDP0507</t>
  </si>
  <si>
    <t>C05607+C00042+C12621+C01772</t>
  </si>
  <si>
    <t>8/67</t>
  </si>
  <si>
    <t>8/1032</t>
  </si>
  <si>
    <t>67/10463</t>
  </si>
  <si>
    <t>LOC_Os04g43800;LOC_Os12g33610;LOC_Os05g35290;LOC_Os02g41680;LOC_Os10g26110;LOC_Os07g38440;LOC_Os02g41670;LOC_Os01g52594</t>
  </si>
  <si>
    <t>K10775+K10775+K10775+K10775+K01593+K00276+K10775+K00817</t>
  </si>
  <si>
    <t>ko02010</t>
  </si>
  <si>
    <t>ABC transporters</t>
  </si>
  <si>
    <t>8/30</t>
  </si>
  <si>
    <t>8/117</t>
  </si>
  <si>
    <t>30/427</t>
  </si>
  <si>
    <t>MEDL02396;MEDL00575;MEDP0457;MW0114263;MEDP0160;MEDN0236;MEDP0171;MW0144868</t>
  </si>
  <si>
    <t>C00089+C00407+C00430+C02273+C00212+C00492+C00294+C20573</t>
  </si>
  <si>
    <t>16/144</t>
  </si>
  <si>
    <t>144/10463</t>
  </si>
  <si>
    <t>LOC_Os08g29570;LOC_Os12g16690;LOC_Os04g38570;novel.724;LOC_Os10g35180;LOC_Os02g46680;LOC_Os03g17350;LOC_Os11g37700;LOC_Os01g61940;LOC_Os04g54930;LOC_Os01g42900;LOC_Os05g31910;LOC_Os03g06600;LOC_Os01g34970;LOC_Os03g08380;LOC_Os08g30780</t>
  </si>
  <si>
    <t>K08711+K05658+K05658+K05681+K05681+K05658+K05681+K08711+K05681+K05658+K05681+K05681+K05658+K05658+K05658+K05681</t>
  </si>
  <si>
    <t>ko00051</t>
  </si>
  <si>
    <t>Fructose and mannose metabolism</t>
  </si>
  <si>
    <t>MW0103583;MEDN0325;MEDN1221</t>
  </si>
  <si>
    <t>C00096+C00186+C00275</t>
  </si>
  <si>
    <t>10/87</t>
  </si>
  <si>
    <t>87/10463</t>
  </si>
  <si>
    <t>LOC_Os11g38810;LOC_Os01g67860;LOC_Os08g25720;LOC_Os01g53920;LOC_Os03g61280;LOC_Os01g63220;LOC_Os01g54300;LOC_Os03g61270;LOC_Os01g03710;LOC_Os09g02540</t>
  </si>
  <si>
    <t>K01809+K01623+K00895+K00844+K19355+K00847+K19355+K19355+K01809+K01623</t>
  </si>
  <si>
    <t>ko00620</t>
  </si>
  <si>
    <t>Pyruvate metabolism</t>
  </si>
  <si>
    <t>MEDP0208;MEDN0325</t>
  </si>
  <si>
    <t>C00042+C00186</t>
  </si>
  <si>
    <t>13/118</t>
  </si>
  <si>
    <t>13/1032</t>
  </si>
  <si>
    <t>118/10463</t>
  </si>
  <si>
    <t>LOC_Os03g19250;LOC_Os03g31750;LOC_Os04g02900;LOC_Os01g62870;LOC_Os02g43280;LOC_Os11g10510;LOC_Os02g49720;LOC_Os04g40990;LOC_Os03g04130;LOC_Os04g45720;LOC_Os06g13720;LOC_Os04g46560;LOC_Os11g10520</t>
  </si>
  <si>
    <t>K01913+K01006+K00161+K00002+K00128+K18857+K00128+K01638+K01913+K00128+K00161+K00025+K18857</t>
  </si>
  <si>
    <t>ko00290</t>
  </si>
  <si>
    <t>Valine, leucine and isoleucine biosynthesis</t>
  </si>
  <si>
    <t>3/24</t>
  </si>
  <si>
    <t>24/10463</t>
  </si>
  <si>
    <t>LOC_Os05g49800;LOC_Os04g47190;LOC_Os04g32010</t>
  </si>
  <si>
    <t>K00053+K00826+K01652</t>
  </si>
  <si>
    <t>ko00966</t>
  </si>
  <si>
    <t>Glucosinolate biosynthesis</t>
  </si>
  <si>
    <t>2/11</t>
  </si>
  <si>
    <t>MEDL00575;MW0142541</t>
  </si>
  <si>
    <t>C00407+C17220</t>
  </si>
  <si>
    <t>1/1032</t>
  </si>
  <si>
    <t>6/10463</t>
  </si>
  <si>
    <t>LOC_Os04g47190</t>
  </si>
  <si>
    <t>K00826</t>
  </si>
  <si>
    <t>ko00760</t>
  </si>
  <si>
    <t>Nicotinate and nicotinamide metabolism</t>
  </si>
  <si>
    <t>MEDP0208;MEDL02165</t>
  </si>
  <si>
    <t>C00042+C05843</t>
  </si>
  <si>
    <t>3/29</t>
  </si>
  <si>
    <t>29/10463</t>
  </si>
  <si>
    <t>LOC_Os02g04170;LOC_Os05g33630;LOC_Os04g46280</t>
  </si>
  <si>
    <t>K00278+K01240+K26956</t>
  </si>
  <si>
    <t>ko00350</t>
  </si>
  <si>
    <t>Tyrosine metabolism</t>
  </si>
  <si>
    <t>7/17</t>
  </si>
  <si>
    <t>17/427</t>
  </si>
  <si>
    <t>MEDP1015;MEDP0101;MEDP0085;MEDN0037;MEDP0894;MEDP0208;MEDL02353</t>
  </si>
  <si>
    <t>C04185+C00811+C00483+C03758+C05587+C00042+C01850</t>
  </si>
  <si>
    <t>6/62</t>
  </si>
  <si>
    <t>6/1032</t>
  </si>
  <si>
    <t>62/10463</t>
  </si>
  <si>
    <t>LOC_Os11g10510;LOC_Os10g26110;LOC_Os11g10520;LOC_Os07g38440;LOC_Os01g52594;LOC_Os01g58100</t>
  </si>
  <si>
    <t>K18857+K01593+K18857+K00276+K00817+K00422</t>
  </si>
  <si>
    <t>ko00260</t>
  </si>
  <si>
    <t>Glycine, serine and threonine metabolism</t>
  </si>
  <si>
    <t>2/8</t>
  </si>
  <si>
    <t>MEDL02462;MEDP0457</t>
  </si>
  <si>
    <t>C01005+C00430</t>
  </si>
  <si>
    <t>9/95</t>
  </si>
  <si>
    <t>9/1032</t>
  </si>
  <si>
    <t>95/10463</t>
  </si>
  <si>
    <t>LOC_Os09g12290;LOC_Os04g43650;LOC_Os08g34720;LOC_Os03g63330;LOC_Os03g07570;LOC_Os01g49890;LOC_Os07g38440;LOC_Os11g04300;LOC_Os03g21960</t>
  </si>
  <si>
    <t>K12524+K01620+K00058+K00928+K00827+K01733+K00276+K15634+K00827</t>
  </si>
  <si>
    <t>ko00660</t>
  </si>
  <si>
    <t>C5-Branched dibasic acid metabolism</t>
  </si>
  <si>
    <t>MEDN0203</t>
  </si>
  <si>
    <t>C00417</t>
  </si>
  <si>
    <t>1/9</t>
  </si>
  <si>
    <t>9/10463</t>
  </si>
  <si>
    <t>LOC_Os04g32010</t>
  </si>
  <si>
    <t>K01652</t>
  </si>
  <si>
    <t>ko00100</t>
  </si>
  <si>
    <t>Steroid biosynthesis</t>
  </si>
  <si>
    <t>5/53</t>
  </si>
  <si>
    <t>5/1032</t>
  </si>
  <si>
    <t>53/10463</t>
  </si>
  <si>
    <t>LOC_Os03g59040;LOC_Os03g12900;LOC_Os02g21810;LOC_Os03g29150;LOC_Os05g12040</t>
  </si>
  <si>
    <t>K00801+K00511+K05917+K23558+K05917</t>
  </si>
  <si>
    <t>ko00310</t>
  </si>
  <si>
    <t>Lysine degradation</t>
  </si>
  <si>
    <t>6/65</t>
  </si>
  <si>
    <t>65/10463</t>
  </si>
  <si>
    <t>LOC_Os02g54254;LOC_Os02g43280;LOC_Os02g49720;LOC_Os04g45720;LOC_Os09g19830;LOC_Os08g30910</t>
  </si>
  <si>
    <t>K14157+K00128+K00128+K00128+K11420+K11420</t>
  </si>
  <si>
    <t>ko00562</t>
  </si>
  <si>
    <t>Inositol phosphate metabolism</t>
  </si>
  <si>
    <t>MW0146762</t>
  </si>
  <si>
    <t>C19799</t>
  </si>
  <si>
    <t>10/110</t>
  </si>
  <si>
    <t>110/10463</t>
  </si>
  <si>
    <t>LOC_Os03g09250;LOC_Os01g51890;LOC_Os06g36560;LOC_Os03g51610;LOC_Os03g57950;LOC_Os02g26720;LOC_Os01g08780;LOC_Os01g59880;LOC_Os03g15550;LOC_Os03g24170</t>
  </si>
  <si>
    <t>K01858+K24221+K00469+K00913+K24221+K00913+K24221+K24221+K00889+K00889</t>
  </si>
  <si>
    <t>ko00950</t>
  </si>
  <si>
    <t>Isoquinoline alkaloid biosynthesis</t>
  </si>
  <si>
    <t>4/12</t>
  </si>
  <si>
    <t>12/427</t>
  </si>
  <si>
    <t>MEDP0101;MEDP0085;MEDN0037;MW0010239</t>
  </si>
  <si>
    <t>C00811+C00483+C03758+C07592</t>
  </si>
  <si>
    <t>3/35</t>
  </si>
  <si>
    <t>35/10463</t>
  </si>
  <si>
    <t>LOC_Os10g26110;LOC_Os07g38440;LOC_Os01g58100</t>
  </si>
  <si>
    <t>K01593+K00276+K00422</t>
  </si>
  <si>
    <t>ko00740</t>
  </si>
  <si>
    <t>Riboflavin metabolism</t>
  </si>
  <si>
    <t>MEDL02471;MW0143562</t>
  </si>
  <si>
    <t>C00016+C04454</t>
  </si>
  <si>
    <t>LOC_Os02g36340;LOC_Os10g41930;LOC_Os11g34720</t>
  </si>
  <si>
    <t>K14652+K20884+K14379</t>
  </si>
  <si>
    <t>ko00590</t>
  </si>
  <si>
    <t>Arachidonic acid metabolism</t>
  </si>
  <si>
    <t>7/14</t>
  </si>
  <si>
    <t>14/427</t>
  </si>
  <si>
    <t>MEDP1153;MEDL02163;MW0012180;MEDN0669;MEDN1419;MEDN0774;MW0012046</t>
  </si>
  <si>
    <t>C14748+C05966+C14822+C14732+C14807+C14749+C14782</t>
  </si>
  <si>
    <t>1/17</t>
  </si>
  <si>
    <t>17/10463</t>
  </si>
  <si>
    <t>LOC_Os03g50030</t>
  </si>
  <si>
    <t>K01047</t>
  </si>
  <si>
    <t>ko00945</t>
  </si>
  <si>
    <t>Stilbenoid, diarylheptanoid and gingerol biosynthesis</t>
  </si>
  <si>
    <t>MEDN0302</t>
  </si>
  <si>
    <t>C00852</t>
  </si>
  <si>
    <t>4/58</t>
  </si>
  <si>
    <t>58/10463</t>
  </si>
  <si>
    <t>LOC_Os11g42480;LOC_Os06g08610;LOC_Os07g34260;LOC_Os11g42370</t>
  </si>
  <si>
    <t>K13065+K13065+K17212+K13065</t>
  </si>
  <si>
    <t>ko00030</t>
  </si>
  <si>
    <t>Pentose phosphate pathway</t>
  </si>
  <si>
    <t>2/9</t>
  </si>
  <si>
    <t>9/427</t>
  </si>
  <si>
    <t>MEDN0461;MW0114218</t>
  </si>
  <si>
    <t>C05382+C01236</t>
  </si>
  <si>
    <t>5/71</t>
  </si>
  <si>
    <t>LOC_Os01g67860;LOC_Os08g25720;LOC_Os06g41360;LOC_Os02g38840;LOC_Os09g02540</t>
  </si>
  <si>
    <t>K01623+K00895+K00948+K00036+K01623</t>
  </si>
  <si>
    <t>ko00710</t>
  </si>
  <si>
    <t>Carbon fixation by Calvin cycle</t>
  </si>
  <si>
    <t>MEDN0461</t>
  </si>
  <si>
    <t>C05382</t>
  </si>
  <si>
    <t>7/96</t>
  </si>
  <si>
    <t>LOC_Os02g38920;LOC_Os01g67860;LOC_Os03g31750;LOC_Os10g25130;LOC_Os04g46560;LOC_Os10g25140;LOC_Os09g02540</t>
  </si>
  <si>
    <t>K00134+K01623+K01006+K00814+K00025+K00814+K01623</t>
  </si>
  <si>
    <t>ko00330</t>
  </si>
  <si>
    <t>Arginine and proline metabolism</t>
  </si>
  <si>
    <t>MEDL02423</t>
  </si>
  <si>
    <t>C02305</t>
  </si>
  <si>
    <t>6/85</t>
  </si>
  <si>
    <t>85/10463</t>
  </si>
  <si>
    <t>LOC_Os06g04070;LOC_Os04g57550;LOC_Os10g40360;LOC_Os02g43280;LOC_Os02g49720;LOC_Os04g45720</t>
  </si>
  <si>
    <t>K01583+K17839+K00318+K00128+K00128+K00128</t>
  </si>
  <si>
    <t>ko00460</t>
  </si>
  <si>
    <t>Cyanoamino acid metabolism</t>
  </si>
  <si>
    <t>3/9</t>
  </si>
  <si>
    <t>MEDL00575;MW0000823;MEDL01997</t>
  </si>
  <si>
    <t>C00407+C03742+C00844</t>
  </si>
  <si>
    <t>8/110</t>
  </si>
  <si>
    <t>LOC_Os04g55710;LOC_Os04g39880;LOC_Os03g49610;LOC_Os04g43390;LOC_Os04g43400;LOC_Os04g43380;LOC_Os09g31410;LOC_Os10g17650</t>
  </si>
  <si>
    <t>K13051+K01188+K05350+K05350+K05350+K05350+K01188+K01188</t>
  </si>
  <si>
    <t>ko00052</t>
  </si>
  <si>
    <t>Galactose metabolism</t>
  </si>
  <si>
    <t>4/13</t>
  </si>
  <si>
    <t>13/427</t>
  </si>
  <si>
    <t>MEDL02396;MW0103681;MEDN0236;MEDN0844</t>
  </si>
  <si>
    <t>C00089+C00052+C00492+C01613</t>
  </si>
  <si>
    <t>13/169</t>
  </si>
  <si>
    <t>169/10463</t>
  </si>
  <si>
    <t>LOC_Os07g10840;LOC_Os01g53920;LOC_Os10g35070;LOC_Os03g06940;LOC_Os07g48830;LOC_Os01g39830;LOC_Os04g33740;LOC_Os04g40510;LOC_Os06g46340;LOC_Os05g08890;LOC_Os03g59430;LOC_Os04g56930;LOC_Os01g15910</t>
  </si>
  <si>
    <t>K06617+K00844+K07407+K12309+K18819+K12309+K01193+K06617+K01187+K01193+K06617+K01193+K00963</t>
  </si>
  <si>
    <t>ko00920</t>
  </si>
  <si>
    <t>Sulfur metabolism</t>
  </si>
  <si>
    <t>3/4</t>
  </si>
  <si>
    <t>MW0144360;MEDP0208;MEDN1387</t>
  </si>
  <si>
    <t>C00053+C00042+C00979</t>
  </si>
  <si>
    <t>3/49</t>
  </si>
  <si>
    <t>49/10463</t>
  </si>
  <si>
    <t>LOC_Os01g68770;LOC_Os07g37230;LOC_Os02g10830</t>
  </si>
  <si>
    <t>K17285+K01082+K00640</t>
  </si>
  <si>
    <t>ko01230</t>
  </si>
  <si>
    <t>Biosynthesis of amino acids</t>
  </si>
  <si>
    <t>6/27</t>
  </si>
  <si>
    <t>27/427</t>
  </si>
  <si>
    <t>MEDL02462;MEDN0198;MEDL00575;MEDN1387;MEDN0343;MEDN0461</t>
  </si>
  <si>
    <t>C01005+C00158+C00407+C00979+C00493+C05382</t>
  </si>
  <si>
    <t>25/314</t>
  </si>
  <si>
    <t>314/10463</t>
  </si>
  <si>
    <t>LOC_Os05g49800;LOC_Os09g12290;LOC_Os04g43650;LOC_Os02g38920;LOC_Os01g67860;LOC_Os08g34720;LOC_Os03g63330;LOC_Os03g31690;LOC_Os06g41360;LOC_Os10g25130;LOC_Os04g33390;LOC_Os04g47190;LOC_Os01g49890;LOC_Os03g18130;LOC_Os01g59920;LOC_Os10g25140;LOC_Os03g18120;LOC_Os05g49760;LOC_Os01g52594;LOC_Os09g08130;LOC_Os11g04300;LOC_Os04g32010;LOC_Os05g48200;LOC_Os02g10830;LOC_Os09g02540</t>
  </si>
  <si>
    <t>K00053+K12524+K01620+K00134+K01623+K00058+K00928+K14682+K00948+K00814+K05359+K00826+K01733+K01953+K22846+K00814+K01953+K00031+K00817+K01609+K15634+K01652+K00264+K00640+K01623</t>
  </si>
  <si>
    <t>ko00380</t>
  </si>
  <si>
    <t>Tryptophan metabolism</t>
  </si>
  <si>
    <t>1/14</t>
  </si>
  <si>
    <t>MEDP0081</t>
  </si>
  <si>
    <t>C00780</t>
  </si>
  <si>
    <t>9/130</t>
  </si>
  <si>
    <t>130/10463</t>
  </si>
  <si>
    <t>LOC_Os02g43280;LOC_Os02g49720;LOC_Os04g45720;LOC_Os04g11970;LOC_Os10g26110;LOC_Os07g02120;LOC_Os05g45240;LOC_Os01g36294;LOC_Os08g01510</t>
  </si>
  <si>
    <t>K00128+K00128+K00128+K22588+K01593+K11816+K11816+K24541+K24541</t>
  </si>
  <si>
    <t>ko00020</t>
  </si>
  <si>
    <t>Citrate cycle (TCA cycle)</t>
  </si>
  <si>
    <t>MEDN0198;MEDP0208;MEDN0203</t>
  </si>
  <si>
    <t>C00158+C00042+C00417</t>
  </si>
  <si>
    <t>4/67</t>
  </si>
  <si>
    <t>LOC_Os04g02900;LOC_Os06g13720;LOC_Os04g46560;LOC_Os05g49760</t>
  </si>
  <si>
    <t>K00161+K00161+K00025+K00031</t>
  </si>
  <si>
    <t>ko00130</t>
  </si>
  <si>
    <t>Ubiquinone and other terpenoid-quinone biosynthesis</t>
  </si>
  <si>
    <t>MEDP0101;MW0061670</t>
  </si>
  <si>
    <t>C00811+C03313</t>
  </si>
  <si>
    <t>6/96</t>
  </si>
  <si>
    <t>LOC_Os02g46970;LOC_Os09g28230;LOC_Os01g67540;LOC_Os08g34790;LOC_Os07g17970;LOC_Os01g44950</t>
  </si>
  <si>
    <t>K01904+K17872+K01904+K01904+K01904+K01904</t>
  </si>
  <si>
    <t>ko00640</t>
  </si>
  <si>
    <t>Propanoate metabolism</t>
  </si>
  <si>
    <t>2/41</t>
  </si>
  <si>
    <t>41/10463</t>
  </si>
  <si>
    <t>LOC_Os12g20390;LOC_Os06g23780</t>
  </si>
  <si>
    <t>K00232+K00232</t>
  </si>
  <si>
    <t>ko00564</t>
  </si>
  <si>
    <t>Glycerophospholipid metabolism</t>
  </si>
  <si>
    <t>MW0011792;MW0141993;MEDP0494;MW0142636</t>
  </si>
  <si>
    <t>C00350+C20466+C04230+C04590</t>
  </si>
  <si>
    <t>26/338</t>
  </si>
  <si>
    <t>26/1032</t>
  </si>
  <si>
    <t>338/10463</t>
  </si>
  <si>
    <t>LOC_Os02g43700;LOC_Os02g37590;LOC_Os03g40670;LOC_Os01g52230;LOC_Os03g50030;LOC_Os12g12260;LOC_Os04g54200;LOC_Os01g47580;LOC_Os01g63580;LOC_Os03g31180;LOC_Os05g47540;LOC_Os01g42690;LOC_Os01g02890;LOC_Os01g22560;LOC_Os08g31060;LOC_Os01g22570;LOC_Os05g38350;LOC_Os01g44069;LOC_Os10g27330;LOC_Os06g40170;LOC_Os03g27370;LOC_Os05g20100;LOC_Os08g08580;LOC_Os04g32320;LOC_Os01g46290;LOC_Os01g46250</t>
  </si>
  <si>
    <t>K16818+K01126+K01126+K06124+K01047+K00901+K00901+K18693+K13508+K00901+K05929+K06130+K08730+K13508+K01115+K13508+K13508+K13508+K13508+K01115+K01115+K13508+K25193+K18696+K16818+K16818</t>
  </si>
  <si>
    <t>ko00900</t>
  </si>
  <si>
    <t>Terpenoid backbone biosynthesis</t>
  </si>
  <si>
    <t>MW0103902;MW0052883;MEDN0417</t>
  </si>
  <si>
    <t>C01107+C00448+C00418</t>
  </si>
  <si>
    <t>3/63</t>
  </si>
  <si>
    <t>63/10463</t>
  </si>
  <si>
    <t>LOC_Os09g34960;LOC_Os03g08624;LOC_Os07g09190</t>
  </si>
  <si>
    <t>K01641+K15891+K01662</t>
  </si>
  <si>
    <t>ko00563</t>
  </si>
  <si>
    <t>Glycosylphosphatidylinositol (GPI)-anchor biosynthesis</t>
  </si>
  <si>
    <t>1/1</t>
  </si>
  <si>
    <t>1/427</t>
  </si>
  <si>
    <t>MW0011792</t>
  </si>
  <si>
    <t>C00350</t>
  </si>
  <si>
    <t>1/30</t>
  </si>
  <si>
    <t>30/10463</t>
  </si>
  <si>
    <t>LOC_Os12g40500</t>
  </si>
  <si>
    <t>K07541</t>
  </si>
  <si>
    <t>ko00780</t>
  </si>
  <si>
    <t>Biotin metabolism</t>
  </si>
  <si>
    <t>MW0049160;MEDN0530</t>
  </si>
  <si>
    <t>C01909+C02656</t>
  </si>
  <si>
    <t>1/32</t>
  </si>
  <si>
    <t>32/10463</t>
  </si>
  <si>
    <t>LOC_Os10g31780</t>
  </si>
  <si>
    <t>K00059</t>
  </si>
  <si>
    <t>ko00400</t>
  </si>
  <si>
    <t>Phenylalanine, tyrosine and tryptophan biosynthesis</t>
  </si>
  <si>
    <t>MEDL01892;MEDN0343;MEDN1245</t>
  </si>
  <si>
    <t>C00587+C00493+C20653</t>
  </si>
  <si>
    <t>3/68</t>
  </si>
  <si>
    <t>68/10463</t>
  </si>
  <si>
    <t>LOC_Os04g33390;LOC_Os01g52594;LOC_Os09g08130</t>
  </si>
  <si>
    <t>K05359+K00817+K01609</t>
  </si>
  <si>
    <t>ko01240</t>
  </si>
  <si>
    <t>Biosynthesis of cofactors</t>
  </si>
  <si>
    <t>15/53</t>
  </si>
  <si>
    <t>15/117</t>
  </si>
  <si>
    <t>53/427</t>
  </si>
  <si>
    <t>MEDN0198;MEDP0085;MW0061670;MW0049160;MW0103639;MEDP0457;MEDN0530;MW0151247;MW0103583;MEDTN02215;MEDL02471;MW0143562;MEDN0343;MEDN0419;MEDN1221</t>
  </si>
  <si>
    <t>C00158+C00483+C03313+C01909+C01103+C00430+C02656+C06399+C00096+C00002+C00016+C04454+C00493+C00105+C00275</t>
  </si>
  <si>
    <t>29/402</t>
  </si>
  <si>
    <t>29/1032</t>
  </si>
  <si>
    <t>402/10463</t>
  </si>
  <si>
    <t>LOC_Os11g38810;LOC_Os12g08810;LOC_Os02g36340;LOC_Os03g55070;LOC_Os08g41990;LOC_Os02g04170;LOC_Os10g41930;LOC_Os01g62870;LOC_Os12g25690;LOC_Os02g43280;LOC_Os02g17330;LOC_Os04g47190;LOC_Os01g43020;LOC_Os09g28230;LOC_Os07g43170;LOC_Os02g53790;LOC_Os02g36550;LOC_Os01g12560;LOC_Os03g63490;LOC_Os02g49720;LOC_Os10g31780;LOC_Os09g32670;LOC_Os04g45720;LOC_Os08g41440;LOC_Os01g03710;LOC_Os05g30454;LOC_Os04g29090;LOC_Os12g26060;LOC_Os01g15910</t>
  </si>
  <si>
    <t>K01809+K14190+K14652+K00012+K01845+K00278+K20884+K00002+K00012+K00128+K18482+K00826+K01937+K17872+K13800+K13800+K01922+K00606+K01918+K00128+K00059+K08679+K00128+K08679+K01809+K00949+K00103+K13998+K00963</t>
  </si>
  <si>
    <t>ko04148</t>
  </si>
  <si>
    <t>Efferocytosis</t>
  </si>
  <si>
    <t>3/15</t>
  </si>
  <si>
    <t>MEDTN02215;MEDN0325;MEDP0494</t>
  </si>
  <si>
    <t>C00002+C00186+C04230</t>
  </si>
  <si>
    <t>4/88</t>
  </si>
  <si>
    <t>88/10463</t>
  </si>
  <si>
    <t>LOC_Os05g49140;LOC_Os03g61670;LOC_Os09g25860;LOC_Os05g43820</t>
  </si>
  <si>
    <t>K04371+K08057+K20183+K04392</t>
  </si>
  <si>
    <t>ko04136</t>
  </si>
  <si>
    <t>Autophagy - other</t>
  </si>
  <si>
    <t>1/47</t>
  </si>
  <si>
    <t>47/10463</t>
  </si>
  <si>
    <t>LOC_Os03g02980</t>
  </si>
  <si>
    <t>K08269</t>
  </si>
  <si>
    <t>ko00630</t>
  </si>
  <si>
    <t>Glyoxylate and dicarboxylate metabolism</t>
  </si>
  <si>
    <t>4/7</t>
  </si>
  <si>
    <t>MEDN0198;MW0104839;MEDP0208;MEDN0203</t>
  </si>
  <si>
    <t>C00158+C00988+C00042+C00417</t>
  </si>
  <si>
    <t>6/133</t>
  </si>
  <si>
    <t>LOC_Os12g08760;LOC_Os03g19250;LOC_Os07g34520;LOC_Os04g40990;LOC_Os03g04130;LOC_Os04g46560</t>
  </si>
  <si>
    <t>K01637+K01913+K01637+K01638+K01913+K00025</t>
  </si>
  <si>
    <t>ko00860</t>
  </si>
  <si>
    <t>Porphyrin metabolism</t>
  </si>
  <si>
    <t>MEDP0457;MW0151247</t>
  </si>
  <si>
    <t>C00430+C06399</t>
  </si>
  <si>
    <t>2/69</t>
  </si>
  <si>
    <t>69/10463</t>
  </si>
  <si>
    <t>LOC_Os08g41990;LOC_Os02g04510</t>
  </si>
  <si>
    <t>K01845+K19073</t>
  </si>
  <si>
    <t>ko01200</t>
  </si>
  <si>
    <t>Carbon metabolism</t>
  </si>
  <si>
    <t>7/19</t>
  </si>
  <si>
    <t>19/427</t>
  </si>
  <si>
    <t>MEDL02462;MEDN0198;MW0104839;MEDP0208;MEDN1387;MEDN0461;MW0114218</t>
  </si>
  <si>
    <t>C01005+C00158+C00988+C00042+C00979+C05382+C01236</t>
  </si>
  <si>
    <t>24/378</t>
  </si>
  <si>
    <t>24/1032</t>
  </si>
  <si>
    <t>378/10463</t>
  </si>
  <si>
    <t>LOC_Os12g08760;LOC_Os02g38920;LOC_Os03g19250;LOC_Os01g67860;LOC_Os08g34720;LOC_Os07g34520;LOC_Os03g31750;LOC_Os04g02900;LOC_Os06g41360;LOC_Os10g25130;LOC_Os01g53920;LOC_Os12g20390;LOC_Os04g40990;LOC_Os03g04130;LOC_Os02g38840;LOC_Os06g13720;LOC_Os04g46560;LOC_Os10g25140;LOC_Os05g49760;LOC_Os06g23780;LOC_Os11g04300;LOC_Os02g43470;LOC_Os02g10830;LOC_Os09g02540</t>
  </si>
  <si>
    <t>K01637+K00134+K01913+K01623+K00058+K01637+K01006+K00161+K00948+K00814+K00844+K00232+K01638+K01913+K00036+K00161+K00025+K00814+K00031+K00232+K15634+K00261+K00640+K01623</t>
  </si>
  <si>
    <t>ko00970</t>
  </si>
  <si>
    <t>Aminoacyl-tRNA biosynthesis</t>
  </si>
  <si>
    <t>2/12</t>
  </si>
  <si>
    <t>MEDL02462;MEDL00575</t>
  </si>
  <si>
    <t>C01005+C00407</t>
  </si>
  <si>
    <t>2/81</t>
  </si>
  <si>
    <t>81/10463</t>
  </si>
  <si>
    <t>LOC_Os12g35570;LOC_Os12g22600</t>
  </si>
  <si>
    <t>K01867+K01893</t>
  </si>
  <si>
    <t>ko00195</t>
  </si>
  <si>
    <t>Photosynthesis</t>
  </si>
  <si>
    <t>MEDTN02215</t>
  </si>
  <si>
    <t>C00002</t>
  </si>
  <si>
    <t>5/146</t>
  </si>
  <si>
    <t>146/10463</t>
  </si>
  <si>
    <t>LOC_Os04g33830;LOC_Os08g01380;LOC_Os10g32540;LOC_Os07g05365;LOC_Os07g05360</t>
  </si>
  <si>
    <t>K14332+K02639+K02717+K03541+K03541</t>
  </si>
  <si>
    <t>ko00190</t>
  </si>
  <si>
    <t>Oxidative phosphorylation</t>
  </si>
  <si>
    <t>MEDTN02215;MEDP0208</t>
  </si>
  <si>
    <t>C00002+C00042</t>
  </si>
  <si>
    <t>4/220</t>
  </si>
  <si>
    <t>220/10463</t>
  </si>
  <si>
    <t>LOC_Os02g47600;LOC_Os05g02310;LOC_Os03g48310;LOC_Os05g26660</t>
  </si>
  <si>
    <t>K01507+K01507+K01535+K03885</t>
  </si>
  <si>
    <t>ko00960</t>
  </si>
  <si>
    <t>Tropane, piperidine and pyridine alkaloid biosynthesis</t>
  </si>
  <si>
    <t>4/11</t>
  </si>
  <si>
    <t>MW0000243;MEDP0251;MEDL00575;MEDP0823</t>
  </si>
  <si>
    <t>C12448+C01004+C00407+C05607</t>
  </si>
  <si>
    <t>5/309</t>
  </si>
  <si>
    <t>309/10463</t>
  </si>
  <si>
    <t>LOC_Os11g32650;LOC_Os06g21730;LOC_Os04g22660;LOC_Os07g38440;LOC_Os01g52594</t>
  </si>
  <si>
    <t>K00660+K08081+K08081+K00276+K00817</t>
  </si>
  <si>
    <r>
      <t>Table S11 KEGG information of DEGs and DAMs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CK_Shoot vs. Salt_Shoot)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</si>
</sst>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topLeftCell="A61" workbookViewId="0">
      <pane activePane="bottomRight" state="frozen"/>
      <selection activeCell="C80" sqref="C80"/>
    </sheetView>
  </sheetViews>
  <sheetFormatPr defaultColWidth="9" defaultRowHeight="14.4" x14ac:dyDescent="0.25"/>
  <cols>
    <col min="2" max="2" width="21.6640625" customWidth="1"/>
    <col min="11" max="11" width="23.5546875" customWidth="1"/>
  </cols>
  <sheetData>
    <row r="1" spans="1:21" x14ac:dyDescent="0.25">
      <c r="A1" s="2" t="s">
        <v>671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21" x14ac:dyDescent="0.25">
      <c r="A3" t="s">
        <v>17</v>
      </c>
      <c r="B3" t="s">
        <v>18</v>
      </c>
      <c r="C3" t="s">
        <v>19</v>
      </c>
      <c r="D3" t="s">
        <v>20</v>
      </c>
      <c r="E3" t="s">
        <v>21</v>
      </c>
      <c r="F3">
        <v>0.15396222347498001</v>
      </c>
      <c r="G3">
        <v>0.92126854422315796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>
        <v>1.63416256693123E-6</v>
      </c>
      <c r="N3">
        <v>7.2447873800617901E-5</v>
      </c>
      <c r="O3" t="s">
        <v>27</v>
      </c>
      <c r="P3" t="s">
        <v>28</v>
      </c>
      <c r="Q3" t="str">
        <f>HYPERLINK("maps/ko00940.html","https://www.genome.jp/dbget-bin/www_bget?ko00940")</f>
        <v>https://www.genome.jp/dbget-bin/www_bget?ko00940</v>
      </c>
    </row>
    <row r="4" spans="1:21" x14ac:dyDescent="0.25">
      <c r="A4" t="s">
        <v>29</v>
      </c>
      <c r="B4" t="s">
        <v>30</v>
      </c>
      <c r="C4" t="s">
        <v>31</v>
      </c>
      <c r="D4" t="s">
        <v>32</v>
      </c>
      <c r="E4" t="s">
        <v>33</v>
      </c>
      <c r="F4">
        <v>0.62529551545163398</v>
      </c>
      <c r="G4">
        <v>0.92126854422315796</v>
      </c>
      <c r="H4" t="s">
        <v>34</v>
      </c>
      <c r="I4" t="s">
        <v>35</v>
      </c>
      <c r="J4" t="s">
        <v>36</v>
      </c>
      <c r="K4" t="s">
        <v>37</v>
      </c>
      <c r="L4" t="s">
        <v>38</v>
      </c>
      <c r="M4">
        <v>3.1621433299754598E-6</v>
      </c>
      <c r="N4">
        <v>1.051412657216E-4</v>
      </c>
      <c r="O4" t="s">
        <v>39</v>
      </c>
      <c r="P4" t="s">
        <v>40</v>
      </c>
      <c r="Q4" t="str">
        <f>HYPERLINK("maps/ko00520.html","https://www.genome.jp/dbget-bin/www_bget?ko00520")</f>
        <v>https://www.genome.jp/dbget-bin/www_bget?ko00520</v>
      </c>
    </row>
    <row r="5" spans="1:21" x14ac:dyDescent="0.25">
      <c r="A5" t="s">
        <v>41</v>
      </c>
      <c r="B5" t="s">
        <v>42</v>
      </c>
      <c r="C5" t="s">
        <v>43</v>
      </c>
      <c r="D5" t="s">
        <v>44</v>
      </c>
      <c r="E5" t="s">
        <v>45</v>
      </c>
      <c r="F5">
        <v>0.61462537743889301</v>
      </c>
      <c r="G5">
        <v>0.92126854422315796</v>
      </c>
      <c r="H5" t="s">
        <v>46</v>
      </c>
      <c r="I5" t="s">
        <v>47</v>
      </c>
      <c r="J5" t="s">
        <v>48</v>
      </c>
      <c r="K5" t="s">
        <v>49</v>
      </c>
      <c r="L5" t="s">
        <v>50</v>
      </c>
      <c r="M5">
        <v>9.1403479785169995E-4</v>
      </c>
      <c r="N5">
        <v>1.5195828514286001E-2</v>
      </c>
      <c r="O5" t="s">
        <v>51</v>
      </c>
      <c r="P5" t="s">
        <v>52</v>
      </c>
      <c r="Q5" t="str">
        <f>HYPERLINK("maps/ko00053.html","https://www.genome.jp/dbget-bin/www_bget?ko00053")</f>
        <v>https://www.genome.jp/dbget-bin/www_bget?ko00053</v>
      </c>
    </row>
    <row r="6" spans="1:21" x14ac:dyDescent="0.25">
      <c r="A6" t="s">
        <v>53</v>
      </c>
      <c r="B6" t="s">
        <v>54</v>
      </c>
      <c r="C6" t="s">
        <v>55</v>
      </c>
      <c r="D6" t="s">
        <v>44</v>
      </c>
      <c r="E6" t="s">
        <v>56</v>
      </c>
      <c r="F6">
        <v>0.80910278664308199</v>
      </c>
      <c r="G6">
        <v>0.92126854422315796</v>
      </c>
      <c r="H6" t="s">
        <v>57</v>
      </c>
      <c r="I6" t="s">
        <v>58</v>
      </c>
      <c r="J6" t="s">
        <v>59</v>
      </c>
      <c r="K6" t="s">
        <v>60</v>
      </c>
      <c r="L6" t="s">
        <v>61</v>
      </c>
      <c r="M6">
        <v>1.2384639840223E-3</v>
      </c>
      <c r="N6">
        <v>1.83017455416641E-2</v>
      </c>
      <c r="O6" t="s">
        <v>62</v>
      </c>
      <c r="P6" t="s">
        <v>63</v>
      </c>
      <c r="Q6" t="str">
        <f>HYPERLINK("maps/ko00906.html","https://www.genome.jp/dbget-bin/www_bget?ko00906")</f>
        <v>https://www.genome.jp/dbget-bin/www_bget?ko00906</v>
      </c>
    </row>
    <row r="7" spans="1:21" x14ac:dyDescent="0.25">
      <c r="A7" t="s">
        <v>64</v>
      </c>
      <c r="B7" t="s">
        <v>65</v>
      </c>
      <c r="C7" t="s">
        <v>66</v>
      </c>
      <c r="D7" t="s">
        <v>44</v>
      </c>
      <c r="E7" t="s">
        <v>67</v>
      </c>
      <c r="F7">
        <v>0.18345676760660401</v>
      </c>
      <c r="G7">
        <v>0.92126854422315796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>
        <v>1.8239345790339E-3</v>
      </c>
      <c r="N7">
        <v>2.4258329901150899E-2</v>
      </c>
      <c r="O7" t="s">
        <v>73</v>
      </c>
      <c r="P7" t="s">
        <v>74</v>
      </c>
      <c r="Q7" t="str">
        <f>HYPERLINK("maps/ko00904.html","https://www.genome.jp/dbget-bin/www_bget?ko00904")</f>
        <v>https://www.genome.jp/dbget-bin/www_bget?ko00904</v>
      </c>
    </row>
    <row r="8" spans="1:21" x14ac:dyDescent="0.25">
      <c r="A8" t="s">
        <v>75</v>
      </c>
      <c r="B8" t="s">
        <v>76</v>
      </c>
      <c r="C8" t="s">
        <v>77</v>
      </c>
      <c r="D8" t="s">
        <v>78</v>
      </c>
      <c r="E8" t="s">
        <v>79</v>
      </c>
      <c r="F8">
        <v>0.18163495193742701</v>
      </c>
      <c r="G8">
        <v>0.92126854422315796</v>
      </c>
      <c r="H8" t="s">
        <v>80</v>
      </c>
      <c r="I8" t="s">
        <v>81</v>
      </c>
      <c r="J8" t="s">
        <v>82</v>
      </c>
      <c r="K8" t="s">
        <v>83</v>
      </c>
      <c r="L8" t="s">
        <v>84</v>
      </c>
      <c r="M8">
        <v>9.1316091825379003E-3</v>
      </c>
      <c r="N8">
        <v>8.6750287234110796E-2</v>
      </c>
      <c r="O8" t="s">
        <v>85</v>
      </c>
      <c r="P8" t="s">
        <v>86</v>
      </c>
      <c r="Q8" t="str">
        <f>HYPERLINK("maps/ko01110.html","https://www.genome.jp/dbget-bin/www_bget?ko01110")</f>
        <v>https://www.genome.jp/dbget-bin/www_bget?ko01110</v>
      </c>
    </row>
    <row r="9" spans="1:21" x14ac:dyDescent="0.25">
      <c r="A9" t="s">
        <v>87</v>
      </c>
      <c r="B9" t="s">
        <v>88</v>
      </c>
      <c r="C9" t="s">
        <v>89</v>
      </c>
      <c r="D9" t="s">
        <v>90</v>
      </c>
      <c r="E9" t="s">
        <v>91</v>
      </c>
      <c r="F9">
        <v>0.86118605111398405</v>
      </c>
      <c r="G9">
        <v>0.92126854422315796</v>
      </c>
      <c r="H9" t="s">
        <v>92</v>
      </c>
      <c r="I9" t="s">
        <v>93</v>
      </c>
      <c r="J9" t="s">
        <v>94</v>
      </c>
      <c r="K9" t="s">
        <v>95</v>
      </c>
      <c r="L9" t="s">
        <v>96</v>
      </c>
      <c r="M9">
        <v>1.8208091339296999E-2</v>
      </c>
      <c r="N9">
        <v>0.150751496624278</v>
      </c>
      <c r="O9" t="s">
        <v>97</v>
      </c>
      <c r="P9" t="s">
        <v>98</v>
      </c>
      <c r="Q9" t="str">
        <f>HYPERLINK("maps/ko00270.html","https://www.genome.jp/dbget-bin/www_bget?ko00270")</f>
        <v>https://www.genome.jp/dbget-bin/www_bget?ko00270</v>
      </c>
    </row>
    <row r="10" spans="1:21" x14ac:dyDescent="0.25">
      <c r="A10" t="s">
        <v>99</v>
      </c>
      <c r="B10" t="s">
        <v>100</v>
      </c>
      <c r="C10" t="s">
        <v>101</v>
      </c>
      <c r="D10" t="s">
        <v>90</v>
      </c>
      <c r="E10" t="s">
        <v>102</v>
      </c>
      <c r="F10">
        <v>0.38175341050214601</v>
      </c>
      <c r="G10">
        <v>0.92126854422315796</v>
      </c>
      <c r="H10" t="s">
        <v>103</v>
      </c>
      <c r="I10" t="s">
        <v>104</v>
      </c>
      <c r="J10" t="s">
        <v>105</v>
      </c>
      <c r="K10" t="s">
        <v>106</v>
      </c>
      <c r="L10" t="s">
        <v>107</v>
      </c>
      <c r="M10">
        <v>1.9268988290321198E-2</v>
      </c>
      <c r="N10">
        <v>0.150751496624278</v>
      </c>
      <c r="O10" t="s">
        <v>108</v>
      </c>
      <c r="P10" t="s">
        <v>109</v>
      </c>
      <c r="Q10" t="str">
        <f>HYPERLINK("maps/ko00250.html","https://www.genome.jp/dbget-bin/www_bget?ko00250")</f>
        <v>https://www.genome.jp/dbget-bin/www_bget?ko00250</v>
      </c>
    </row>
    <row r="11" spans="1:21" x14ac:dyDescent="0.25">
      <c r="A11" t="s">
        <v>110</v>
      </c>
      <c r="B11" t="s">
        <v>111</v>
      </c>
      <c r="C11" t="s">
        <v>112</v>
      </c>
      <c r="D11" t="s">
        <v>113</v>
      </c>
      <c r="E11" t="s">
        <v>102</v>
      </c>
      <c r="F11">
        <v>0.92473894917239396</v>
      </c>
      <c r="G11">
        <v>0.93776344141425805</v>
      </c>
      <c r="H11" t="s">
        <v>114</v>
      </c>
      <c r="I11" t="s">
        <v>115</v>
      </c>
      <c r="J11" t="s">
        <v>116</v>
      </c>
      <c r="K11" t="s">
        <v>117</v>
      </c>
      <c r="L11" t="s">
        <v>118</v>
      </c>
      <c r="M11">
        <v>3.5242335516749802E-2</v>
      </c>
      <c r="N11">
        <v>0.229189164928984</v>
      </c>
      <c r="O11" t="s">
        <v>119</v>
      </c>
      <c r="P11" t="s">
        <v>120</v>
      </c>
      <c r="Q11" t="str">
        <f>HYPERLINK("maps/ko00500.html","https://www.genome.jp/dbget-bin/www_bget?ko00500")</f>
        <v>https://www.genome.jp/dbget-bin/www_bget?ko00500</v>
      </c>
    </row>
    <row r="12" spans="1:21" x14ac:dyDescent="0.25">
      <c r="A12" t="s">
        <v>121</v>
      </c>
      <c r="B12" t="s">
        <v>122</v>
      </c>
      <c r="C12" t="s">
        <v>123</v>
      </c>
      <c r="D12" t="s">
        <v>44</v>
      </c>
      <c r="E12" t="s">
        <v>124</v>
      </c>
      <c r="F12">
        <v>0.52300361995558298</v>
      </c>
      <c r="G12">
        <v>0.92126854422315796</v>
      </c>
      <c r="H12" t="s">
        <v>125</v>
      </c>
      <c r="I12" t="s">
        <v>126</v>
      </c>
      <c r="J12" t="s">
        <v>127</v>
      </c>
      <c r="K12" t="s">
        <v>128</v>
      </c>
      <c r="L12" t="s">
        <v>129</v>
      </c>
      <c r="M12">
        <v>3.59306100875037E-2</v>
      </c>
      <c r="N12">
        <v>0.229189164928984</v>
      </c>
      <c r="O12" t="s">
        <v>130</v>
      </c>
      <c r="P12" t="s">
        <v>131</v>
      </c>
      <c r="Q12" t="str">
        <f>HYPERLINK("maps/ko00480.html","https://www.genome.jp/dbget-bin/www_bget?ko00480")</f>
        <v>https://www.genome.jp/dbget-bin/www_bget?ko00480</v>
      </c>
    </row>
    <row r="13" spans="1:21" x14ac:dyDescent="0.25">
      <c r="A13" t="s">
        <v>132</v>
      </c>
      <c r="B13" t="s">
        <v>133</v>
      </c>
      <c r="C13" t="s">
        <v>134</v>
      </c>
      <c r="D13" t="s">
        <v>135</v>
      </c>
      <c r="E13" t="s">
        <v>136</v>
      </c>
      <c r="F13">
        <v>1.7169691965986798E-2</v>
      </c>
      <c r="G13">
        <v>0.92126854422315796</v>
      </c>
      <c r="H13" t="s">
        <v>137</v>
      </c>
      <c r="I13" t="s">
        <v>138</v>
      </c>
      <c r="J13" t="s">
        <v>139</v>
      </c>
      <c r="K13" t="s">
        <v>140</v>
      </c>
      <c r="L13" t="s">
        <v>141</v>
      </c>
      <c r="M13">
        <v>3.6500073480780999E-2</v>
      </c>
      <c r="N13">
        <v>0.229189164928984</v>
      </c>
      <c r="O13" t="s">
        <v>142</v>
      </c>
      <c r="P13" t="s">
        <v>143</v>
      </c>
      <c r="Q13" t="str">
        <f>HYPERLINK("maps/ko01100.html","https://www.genome.jp/dbget-bin/www_bget?ko01100")</f>
        <v>https://www.genome.jp/dbget-bin/www_bget?ko01100</v>
      </c>
    </row>
    <row r="14" spans="1:21" x14ac:dyDescent="0.25">
      <c r="A14" t="s">
        <v>144</v>
      </c>
      <c r="B14" t="s">
        <v>145</v>
      </c>
      <c r="C14" t="s">
        <v>146</v>
      </c>
      <c r="D14" t="s">
        <v>147</v>
      </c>
      <c r="E14" t="s">
        <v>148</v>
      </c>
      <c r="F14">
        <v>0.36699154612741097</v>
      </c>
      <c r="G14">
        <v>0.92126854422315796</v>
      </c>
      <c r="H14" t="s">
        <v>149</v>
      </c>
      <c r="I14" t="s">
        <v>150</v>
      </c>
      <c r="J14" t="s">
        <v>151</v>
      </c>
      <c r="K14" t="s">
        <v>152</v>
      </c>
      <c r="L14" t="s">
        <v>153</v>
      </c>
      <c r="M14">
        <v>5.0838064120417199E-2</v>
      </c>
      <c r="N14">
        <v>0.29397663165284699</v>
      </c>
      <c r="O14" t="s">
        <v>154</v>
      </c>
      <c r="P14" t="s">
        <v>155</v>
      </c>
      <c r="Q14" t="str">
        <f>HYPERLINK("maps/ko01250.html","https://www.genome.jp/dbget-bin/www_bget?ko01250")</f>
        <v>https://www.genome.jp/dbget-bin/www_bget?ko01250</v>
      </c>
    </row>
    <row r="15" spans="1:21" x14ac:dyDescent="0.25">
      <c r="A15" t="s">
        <v>156</v>
      </c>
      <c r="B15" t="s">
        <v>157</v>
      </c>
      <c r="C15" t="s">
        <v>158</v>
      </c>
      <c r="D15" t="s">
        <v>113</v>
      </c>
      <c r="E15" t="s">
        <v>45</v>
      </c>
      <c r="F15">
        <v>0.89567775132807104</v>
      </c>
      <c r="G15">
        <v>0.92126854422315796</v>
      </c>
      <c r="H15" t="s">
        <v>159</v>
      </c>
      <c r="I15" t="s">
        <v>160</v>
      </c>
      <c r="J15" t="s">
        <v>161</v>
      </c>
      <c r="K15" t="s">
        <v>162</v>
      </c>
      <c r="L15" t="s">
        <v>163</v>
      </c>
      <c r="M15">
        <v>5.8814903174304198E-2</v>
      </c>
      <c r="N15">
        <v>0.32593258842426898</v>
      </c>
      <c r="O15" t="s">
        <v>164</v>
      </c>
      <c r="P15" t="s">
        <v>165</v>
      </c>
      <c r="Q15" t="str">
        <f>HYPERLINK("maps/ko00650.html","https://www.genome.jp/dbget-bin/www_bget?ko00650")</f>
        <v>https://www.genome.jp/dbget-bin/www_bget?ko00650</v>
      </c>
    </row>
    <row r="16" spans="1:21" x14ac:dyDescent="0.25">
      <c r="A16" t="s">
        <v>166</v>
      </c>
      <c r="B16" t="s">
        <v>167</v>
      </c>
      <c r="C16" t="s">
        <v>168</v>
      </c>
      <c r="D16" t="s">
        <v>169</v>
      </c>
      <c r="E16" t="s">
        <v>170</v>
      </c>
      <c r="F16">
        <v>0.37251982127226901</v>
      </c>
      <c r="G16">
        <v>0.92126854422315796</v>
      </c>
      <c r="H16" t="s">
        <v>171</v>
      </c>
      <c r="I16" t="s">
        <v>172</v>
      </c>
      <c r="J16" t="s">
        <v>173</v>
      </c>
      <c r="K16" t="s">
        <v>174</v>
      </c>
      <c r="L16" t="s">
        <v>175</v>
      </c>
      <c r="M16">
        <v>6.5146306001818893E-2</v>
      </c>
      <c r="N16">
        <v>0.34434416759018499</v>
      </c>
      <c r="O16" t="s">
        <v>176</v>
      </c>
      <c r="P16" t="s">
        <v>177</v>
      </c>
      <c r="Q16" t="str">
        <f>HYPERLINK("maps/ko01232.html","https://www.genome.jp/dbget-bin/www_bget?ko01232")</f>
        <v>https://www.genome.jp/dbget-bin/www_bget?ko01232</v>
      </c>
    </row>
    <row r="17" spans="1:17" x14ac:dyDescent="0.25">
      <c r="A17" t="s">
        <v>178</v>
      </c>
      <c r="B17" t="s">
        <v>179</v>
      </c>
      <c r="C17" t="s">
        <v>180</v>
      </c>
      <c r="D17" t="s">
        <v>181</v>
      </c>
      <c r="E17" t="s">
        <v>170</v>
      </c>
      <c r="F17">
        <v>6.5471529610386006E-2</v>
      </c>
      <c r="G17">
        <v>0.92126854422315796</v>
      </c>
      <c r="H17" t="s">
        <v>182</v>
      </c>
      <c r="I17" t="s">
        <v>183</v>
      </c>
      <c r="J17" t="s">
        <v>184</v>
      </c>
      <c r="K17" t="s">
        <v>185</v>
      </c>
      <c r="L17" t="s">
        <v>186</v>
      </c>
      <c r="M17">
        <v>9.5543606148313504E-2</v>
      </c>
      <c r="N17">
        <v>0.45383212920448901</v>
      </c>
      <c r="O17" t="s">
        <v>187</v>
      </c>
      <c r="P17" t="s">
        <v>188</v>
      </c>
      <c r="Q17" t="str">
        <f>HYPERLINK("maps/ko00230.html","https://www.genome.jp/dbget-bin/www_bget?ko00230")</f>
        <v>https://www.genome.jp/dbget-bin/www_bget?ko00230</v>
      </c>
    </row>
    <row r="18" spans="1:17" x14ac:dyDescent="0.25">
      <c r="A18" t="s">
        <v>189</v>
      </c>
      <c r="B18" t="s">
        <v>190</v>
      </c>
      <c r="C18" t="s">
        <v>191</v>
      </c>
      <c r="D18" t="s">
        <v>192</v>
      </c>
      <c r="E18" t="s">
        <v>193</v>
      </c>
      <c r="F18">
        <v>0.551892952196818</v>
      </c>
      <c r="G18">
        <v>0.92126854422315796</v>
      </c>
      <c r="H18" t="s">
        <v>194</v>
      </c>
      <c r="I18" t="s">
        <v>195</v>
      </c>
      <c r="J18" t="s">
        <v>196</v>
      </c>
      <c r="K18" t="s">
        <v>197</v>
      </c>
      <c r="L18" t="s">
        <v>198</v>
      </c>
      <c r="M18">
        <v>0.103224338202465</v>
      </c>
      <c r="N18">
        <v>0.47340817175613398</v>
      </c>
      <c r="O18" t="s">
        <v>199</v>
      </c>
      <c r="P18" t="s">
        <v>200</v>
      </c>
      <c r="Q18" t="str">
        <f>HYPERLINK("maps/ko00999.html","https://www.genome.jp/dbget-bin/www_bget?ko00999")</f>
        <v>https://www.genome.jp/dbget-bin/www_bget?ko00999</v>
      </c>
    </row>
    <row r="19" spans="1:17" x14ac:dyDescent="0.25">
      <c r="A19" t="s">
        <v>201</v>
      </c>
      <c r="B19" t="s">
        <v>202</v>
      </c>
      <c r="C19" t="s">
        <v>203</v>
      </c>
      <c r="D19" t="s">
        <v>113</v>
      </c>
      <c r="E19" t="s">
        <v>204</v>
      </c>
      <c r="F19">
        <v>0.72367701963312803</v>
      </c>
      <c r="G19">
        <v>0.92126854422315796</v>
      </c>
      <c r="H19" t="s">
        <v>205</v>
      </c>
      <c r="I19" t="s">
        <v>206</v>
      </c>
      <c r="J19" t="s">
        <v>207</v>
      </c>
      <c r="K19" t="s">
        <v>49</v>
      </c>
      <c r="L19" t="s">
        <v>208</v>
      </c>
      <c r="M19">
        <v>0.11010315787187699</v>
      </c>
      <c r="N19">
        <v>0.48812399989865601</v>
      </c>
      <c r="O19" t="s">
        <v>209</v>
      </c>
      <c r="P19" t="s">
        <v>210</v>
      </c>
      <c r="Q19" t="str">
        <f>HYPERLINK("maps/ko00040.html","https://www.genome.jp/dbget-bin/www_bget?ko00040")</f>
        <v>https://www.genome.jp/dbget-bin/www_bget?ko00040</v>
      </c>
    </row>
    <row r="20" spans="1:17" x14ac:dyDescent="0.25">
      <c r="A20" t="s">
        <v>211</v>
      </c>
      <c r="B20" t="s">
        <v>212</v>
      </c>
      <c r="C20" t="s">
        <v>213</v>
      </c>
      <c r="D20" t="s">
        <v>90</v>
      </c>
      <c r="E20" t="s">
        <v>45</v>
      </c>
      <c r="F20">
        <v>0.29394922624730702</v>
      </c>
      <c r="G20">
        <v>0.92126854422315796</v>
      </c>
      <c r="H20" t="s">
        <v>214</v>
      </c>
      <c r="I20" t="s">
        <v>215</v>
      </c>
      <c r="J20" t="s">
        <v>216</v>
      </c>
      <c r="K20" t="s">
        <v>217</v>
      </c>
      <c r="L20" t="s">
        <v>50</v>
      </c>
      <c r="M20">
        <v>0.164252960739487</v>
      </c>
      <c r="N20">
        <v>0.62416125081005103</v>
      </c>
      <c r="O20" t="s">
        <v>218</v>
      </c>
      <c r="P20" t="s">
        <v>219</v>
      </c>
      <c r="Q20" t="str">
        <f>HYPERLINK("maps/ko00908.html","https://www.genome.jp/dbget-bin/www_bget?ko00908")</f>
        <v>https://www.genome.jp/dbget-bin/www_bget?ko00908</v>
      </c>
    </row>
    <row r="21" spans="1:17" x14ac:dyDescent="0.25">
      <c r="A21" t="s">
        <v>220</v>
      </c>
      <c r="B21" t="s">
        <v>221</v>
      </c>
      <c r="C21" t="s">
        <v>222</v>
      </c>
      <c r="D21" t="s">
        <v>113</v>
      </c>
      <c r="E21" t="s">
        <v>223</v>
      </c>
      <c r="F21">
        <v>0.80010678016013503</v>
      </c>
      <c r="G21">
        <v>0.92126854422315796</v>
      </c>
      <c r="H21" t="s">
        <v>224</v>
      </c>
      <c r="I21" t="s">
        <v>225</v>
      </c>
      <c r="J21" t="s">
        <v>226</v>
      </c>
      <c r="K21" t="s">
        <v>227</v>
      </c>
      <c r="L21" t="s">
        <v>228</v>
      </c>
      <c r="M21">
        <v>0.18604404743946801</v>
      </c>
      <c r="N21">
        <v>0.66875292728240998</v>
      </c>
      <c r="O21" t="s">
        <v>229</v>
      </c>
      <c r="P21" t="s">
        <v>230</v>
      </c>
      <c r="Q21" t="str">
        <f>HYPERLINK("maps/ko00340.html","https://www.genome.jp/dbget-bin/www_bget?ko00340")</f>
        <v>https://www.genome.jp/dbget-bin/www_bget?ko00340</v>
      </c>
    </row>
    <row r="22" spans="1:17" x14ac:dyDescent="0.25">
      <c r="A22" t="s">
        <v>231</v>
      </c>
      <c r="B22" t="s">
        <v>232</v>
      </c>
      <c r="C22" t="s">
        <v>233</v>
      </c>
      <c r="D22" t="s">
        <v>20</v>
      </c>
      <c r="E22" t="s">
        <v>234</v>
      </c>
      <c r="F22">
        <v>0.68222430880673701</v>
      </c>
      <c r="G22">
        <v>0.92126854422315796</v>
      </c>
      <c r="H22" t="s">
        <v>235</v>
      </c>
      <c r="I22" t="s">
        <v>236</v>
      </c>
      <c r="J22" t="s">
        <v>237</v>
      </c>
      <c r="K22" t="s">
        <v>217</v>
      </c>
      <c r="L22" t="s">
        <v>238</v>
      </c>
      <c r="M22">
        <v>0.235141495437521</v>
      </c>
      <c r="N22">
        <v>0.80187844327029301</v>
      </c>
      <c r="O22" t="s">
        <v>239</v>
      </c>
      <c r="P22" t="s">
        <v>240</v>
      </c>
      <c r="Q22" t="str">
        <f>HYPERLINK("maps/ko01210.html","https://www.genome.jp/dbget-bin/www_bget?ko01210")</f>
        <v>https://www.genome.jp/dbget-bin/www_bget?ko01210</v>
      </c>
    </row>
    <row r="23" spans="1:17" x14ac:dyDescent="0.25">
      <c r="A23" t="s">
        <v>241</v>
      </c>
      <c r="B23" t="s">
        <v>242</v>
      </c>
      <c r="C23" t="s">
        <v>158</v>
      </c>
      <c r="D23" t="s">
        <v>113</v>
      </c>
      <c r="E23" t="s">
        <v>45</v>
      </c>
      <c r="F23">
        <v>0.89567775132807104</v>
      </c>
      <c r="G23">
        <v>0.92126854422315796</v>
      </c>
      <c r="H23" t="s">
        <v>243</v>
      </c>
      <c r="I23" t="s">
        <v>244</v>
      </c>
      <c r="J23" t="s">
        <v>245</v>
      </c>
      <c r="K23" t="s">
        <v>227</v>
      </c>
      <c r="L23" t="s">
        <v>246</v>
      </c>
      <c r="M23">
        <v>0.25089163181237101</v>
      </c>
      <c r="N23">
        <v>0.80187844327029301</v>
      </c>
      <c r="O23" t="s">
        <v>247</v>
      </c>
      <c r="P23" t="s">
        <v>248</v>
      </c>
      <c r="Q23" t="str">
        <f>HYPERLINK("maps/ko00591.html","https://www.genome.jp/dbget-bin/www_bget?ko00591")</f>
        <v>https://www.genome.jp/dbget-bin/www_bget?ko00591</v>
      </c>
    </row>
    <row r="24" spans="1:17" x14ac:dyDescent="0.25">
      <c r="A24" t="s">
        <v>249</v>
      </c>
      <c r="B24" t="s">
        <v>250</v>
      </c>
      <c r="C24" t="s">
        <v>251</v>
      </c>
      <c r="D24" t="s">
        <v>44</v>
      </c>
      <c r="E24" t="s">
        <v>204</v>
      </c>
      <c r="F24">
        <v>0.30244198767320501</v>
      </c>
      <c r="G24">
        <v>0.92126854422315796</v>
      </c>
      <c r="H24" t="s">
        <v>252</v>
      </c>
      <c r="I24" t="s">
        <v>253</v>
      </c>
      <c r="J24" t="s">
        <v>55</v>
      </c>
      <c r="K24" t="s">
        <v>254</v>
      </c>
      <c r="L24" t="s">
        <v>255</v>
      </c>
      <c r="M24">
        <v>0.25858951918730699</v>
      </c>
      <c r="N24">
        <v>0.80187844327029301</v>
      </c>
      <c r="O24" t="s">
        <v>256</v>
      </c>
      <c r="P24" t="s">
        <v>257</v>
      </c>
      <c r="Q24" t="str">
        <f>HYPERLINK("maps/ko00965.html","https://www.genome.jp/dbget-bin/www_bget?ko00965")</f>
        <v>https://www.genome.jp/dbget-bin/www_bget?ko00965</v>
      </c>
    </row>
    <row r="25" spans="1:17" x14ac:dyDescent="0.25">
      <c r="A25" t="s">
        <v>258</v>
      </c>
      <c r="B25" t="s">
        <v>259</v>
      </c>
      <c r="C25" t="s">
        <v>260</v>
      </c>
      <c r="D25" t="s">
        <v>113</v>
      </c>
      <c r="E25" t="s">
        <v>261</v>
      </c>
      <c r="F25">
        <v>0.47339776363096597</v>
      </c>
      <c r="G25">
        <v>0.92126854422315796</v>
      </c>
      <c r="H25" t="s">
        <v>262</v>
      </c>
      <c r="I25" t="s">
        <v>263</v>
      </c>
      <c r="J25" t="s">
        <v>264</v>
      </c>
      <c r="K25" t="s">
        <v>265</v>
      </c>
      <c r="L25" t="s">
        <v>266</v>
      </c>
      <c r="M25">
        <v>0.259253932786636</v>
      </c>
      <c r="N25">
        <v>0.80187844327029301</v>
      </c>
      <c r="O25" t="s">
        <v>267</v>
      </c>
      <c r="P25" t="s">
        <v>268</v>
      </c>
      <c r="Q25" t="str">
        <f>HYPERLINK("maps/ko00909.html","https://www.genome.jp/dbget-bin/www_bget?ko00909")</f>
        <v>https://www.genome.jp/dbget-bin/www_bget?ko00909</v>
      </c>
    </row>
    <row r="26" spans="1:17" x14ac:dyDescent="0.25">
      <c r="A26" t="s">
        <v>269</v>
      </c>
      <c r="B26" t="s">
        <v>270</v>
      </c>
      <c r="C26" t="s">
        <v>271</v>
      </c>
      <c r="D26" t="s">
        <v>32</v>
      </c>
      <c r="E26" t="s">
        <v>102</v>
      </c>
      <c r="F26">
        <v>0.14760891915590801</v>
      </c>
      <c r="G26">
        <v>0.92126854422315796</v>
      </c>
      <c r="H26" t="s">
        <v>272</v>
      </c>
      <c r="I26" t="s">
        <v>273</v>
      </c>
      <c r="J26" t="s">
        <v>274</v>
      </c>
      <c r="K26" t="s">
        <v>217</v>
      </c>
      <c r="L26" t="s">
        <v>175</v>
      </c>
      <c r="M26">
        <v>0.28021270873474902</v>
      </c>
      <c r="N26">
        <v>0.84700659685730995</v>
      </c>
      <c r="O26" t="s">
        <v>275</v>
      </c>
      <c r="P26" t="s">
        <v>276</v>
      </c>
      <c r="Q26" t="str">
        <f>HYPERLINK("maps/ko00941.html","https://www.genome.jp/dbget-bin/www_bget?ko00941")</f>
        <v>https://www.genome.jp/dbget-bin/www_bget?ko00941</v>
      </c>
    </row>
    <row r="27" spans="1:17" x14ac:dyDescent="0.25">
      <c r="A27" t="s">
        <v>277</v>
      </c>
      <c r="B27" t="s">
        <v>278</v>
      </c>
      <c r="C27" t="s">
        <v>279</v>
      </c>
      <c r="D27" t="s">
        <v>32</v>
      </c>
      <c r="E27" t="s">
        <v>148</v>
      </c>
      <c r="F27">
        <v>0.77505066724037897</v>
      </c>
      <c r="G27">
        <v>0.92126854422315796</v>
      </c>
      <c r="H27" t="s">
        <v>280</v>
      </c>
      <c r="I27" t="s">
        <v>281</v>
      </c>
      <c r="J27" t="s">
        <v>282</v>
      </c>
      <c r="K27" t="s">
        <v>283</v>
      </c>
      <c r="L27" t="s">
        <v>284</v>
      </c>
      <c r="M27">
        <v>0.28761426853646599</v>
      </c>
      <c r="N27">
        <v>0.85005994923000106</v>
      </c>
      <c r="O27" t="s">
        <v>285</v>
      </c>
      <c r="P27" t="s">
        <v>286</v>
      </c>
      <c r="Q27" t="str">
        <f>HYPERLINK("maps/ko00240.html","https://www.genome.jp/dbget-bin/www_bget?ko00240")</f>
        <v>https://www.genome.jp/dbget-bin/www_bget?ko00240</v>
      </c>
    </row>
    <row r="28" spans="1:17" x14ac:dyDescent="0.25">
      <c r="A28" t="s">
        <v>287</v>
      </c>
      <c r="B28" t="s">
        <v>288</v>
      </c>
      <c r="C28" t="s">
        <v>289</v>
      </c>
      <c r="D28" t="s">
        <v>113</v>
      </c>
      <c r="E28" t="s">
        <v>124</v>
      </c>
      <c r="F28">
        <v>0.855527412201045</v>
      </c>
      <c r="G28">
        <v>0.92126854422315796</v>
      </c>
      <c r="H28" t="s">
        <v>290</v>
      </c>
      <c r="I28" t="s">
        <v>291</v>
      </c>
      <c r="J28" t="s">
        <v>292</v>
      </c>
      <c r="K28" t="s">
        <v>185</v>
      </c>
      <c r="L28" t="s">
        <v>293</v>
      </c>
      <c r="M28">
        <v>0.31143528736429699</v>
      </c>
      <c r="N28">
        <v>0.90045420042285895</v>
      </c>
      <c r="O28" t="s">
        <v>294</v>
      </c>
      <c r="P28" t="s">
        <v>295</v>
      </c>
      <c r="Q28" t="str">
        <f>HYPERLINK("maps/ko00010.html","https://www.genome.jp/dbget-bin/www_bget?ko00010")</f>
        <v>https://www.genome.jp/dbget-bin/www_bget?ko00010</v>
      </c>
    </row>
    <row r="29" spans="1:17" x14ac:dyDescent="0.25">
      <c r="A29" t="s">
        <v>296</v>
      </c>
      <c r="B29" t="s">
        <v>297</v>
      </c>
      <c r="C29" t="s">
        <v>298</v>
      </c>
      <c r="D29" t="s">
        <v>113</v>
      </c>
      <c r="E29" t="s">
        <v>67</v>
      </c>
      <c r="F29">
        <v>0.61836826164314695</v>
      </c>
      <c r="G29">
        <v>0.92126854422315796</v>
      </c>
      <c r="H29" t="s">
        <v>299</v>
      </c>
      <c r="I29" t="s">
        <v>300</v>
      </c>
      <c r="J29" t="s">
        <v>301</v>
      </c>
      <c r="K29" t="s">
        <v>162</v>
      </c>
      <c r="L29" t="s">
        <v>302</v>
      </c>
      <c r="M29">
        <v>0.32968074289692001</v>
      </c>
      <c r="N29">
        <v>0.93292635755937103</v>
      </c>
      <c r="O29" t="s">
        <v>303</v>
      </c>
      <c r="P29" t="s">
        <v>304</v>
      </c>
      <c r="Q29" t="str">
        <f>HYPERLINK("maps/ko00280.html","https://www.genome.jp/dbget-bin/www_bget?ko00280")</f>
        <v>https://www.genome.jp/dbget-bin/www_bget?ko00280</v>
      </c>
    </row>
    <row r="30" spans="1:17" x14ac:dyDescent="0.25">
      <c r="A30" t="s">
        <v>305</v>
      </c>
      <c r="B30" t="s">
        <v>306</v>
      </c>
      <c r="C30" t="s">
        <v>307</v>
      </c>
      <c r="D30" t="s">
        <v>32</v>
      </c>
      <c r="E30" t="s">
        <v>56</v>
      </c>
      <c r="F30">
        <v>0.28103927422661601</v>
      </c>
      <c r="G30">
        <v>0.92126854422315796</v>
      </c>
      <c r="H30" t="s">
        <v>308</v>
      </c>
      <c r="I30" t="s">
        <v>309</v>
      </c>
      <c r="J30" t="s">
        <v>310</v>
      </c>
      <c r="K30" t="s">
        <v>311</v>
      </c>
      <c r="L30" t="s">
        <v>312</v>
      </c>
      <c r="M30">
        <v>0.33970100160116201</v>
      </c>
      <c r="N30">
        <v>0.93880063134074898</v>
      </c>
      <c r="O30" t="s">
        <v>313</v>
      </c>
      <c r="P30" t="s">
        <v>314</v>
      </c>
      <c r="Q30" t="str">
        <f>HYPERLINK("maps/ko00360.html","https://www.genome.jp/dbget-bin/www_bget?ko00360")</f>
        <v>https://www.genome.jp/dbget-bin/www_bget?ko00360</v>
      </c>
    </row>
    <row r="31" spans="1:17" x14ac:dyDescent="0.25">
      <c r="A31" t="s">
        <v>315</v>
      </c>
      <c r="B31" t="s">
        <v>316</v>
      </c>
      <c r="C31" t="s">
        <v>317</v>
      </c>
      <c r="D31" t="s">
        <v>318</v>
      </c>
      <c r="E31" t="s">
        <v>319</v>
      </c>
      <c r="F31">
        <v>0.60997383055157295</v>
      </c>
      <c r="G31">
        <v>0.92126854422315796</v>
      </c>
      <c r="H31" t="s">
        <v>320</v>
      </c>
      <c r="I31" t="s">
        <v>321</v>
      </c>
      <c r="J31" t="s">
        <v>322</v>
      </c>
      <c r="K31" t="s">
        <v>60</v>
      </c>
      <c r="L31" t="s">
        <v>323</v>
      </c>
      <c r="M31">
        <v>0.34587391680974999</v>
      </c>
      <c r="N31">
        <v>0.93880063134074898</v>
      </c>
      <c r="O31" t="s">
        <v>324</v>
      </c>
      <c r="P31" t="s">
        <v>325</v>
      </c>
      <c r="Q31" t="str">
        <f>HYPERLINK("maps/ko02010.html","https://www.genome.jp/dbget-bin/www_bget?ko02010")</f>
        <v>https://www.genome.jp/dbget-bin/www_bget?ko02010</v>
      </c>
    </row>
    <row r="32" spans="1:17" x14ac:dyDescent="0.25">
      <c r="A32" t="s">
        <v>326</v>
      </c>
      <c r="B32" t="s">
        <v>327</v>
      </c>
      <c r="C32" t="s">
        <v>213</v>
      </c>
      <c r="D32" t="s">
        <v>90</v>
      </c>
      <c r="E32" t="s">
        <v>45</v>
      </c>
      <c r="F32">
        <v>0.29394922624730702</v>
      </c>
      <c r="G32">
        <v>0.92126854422315796</v>
      </c>
      <c r="H32" t="s">
        <v>328</v>
      </c>
      <c r="I32" t="s">
        <v>329</v>
      </c>
      <c r="J32" t="s">
        <v>330</v>
      </c>
      <c r="K32" t="s">
        <v>283</v>
      </c>
      <c r="L32" t="s">
        <v>331</v>
      </c>
      <c r="M32">
        <v>0.35425001657673599</v>
      </c>
      <c r="N32">
        <v>0.94230504409411797</v>
      </c>
      <c r="O32" t="s">
        <v>332</v>
      </c>
      <c r="P32" t="s">
        <v>333</v>
      </c>
      <c r="Q32" t="str">
        <f>HYPERLINK("maps/ko00051.html","https://www.genome.jp/dbget-bin/www_bget?ko00051")</f>
        <v>https://www.genome.jp/dbget-bin/www_bget?ko00051</v>
      </c>
    </row>
    <row r="33" spans="1:17" x14ac:dyDescent="0.25">
      <c r="A33" t="s">
        <v>334</v>
      </c>
      <c r="B33" t="s">
        <v>335</v>
      </c>
      <c r="C33" t="s">
        <v>251</v>
      </c>
      <c r="D33" t="s">
        <v>44</v>
      </c>
      <c r="E33" t="s">
        <v>204</v>
      </c>
      <c r="F33">
        <v>0.30244198767320501</v>
      </c>
      <c r="G33">
        <v>0.92126854422315796</v>
      </c>
      <c r="H33" t="s">
        <v>336</v>
      </c>
      <c r="I33" t="s">
        <v>337</v>
      </c>
      <c r="J33" t="s">
        <v>338</v>
      </c>
      <c r="K33" t="s">
        <v>339</v>
      </c>
      <c r="L33" t="s">
        <v>340</v>
      </c>
      <c r="M33">
        <v>0.38018374302373398</v>
      </c>
      <c r="N33">
        <v>0.99145956514032696</v>
      </c>
      <c r="O33" t="s">
        <v>341</v>
      </c>
      <c r="P33" t="s">
        <v>342</v>
      </c>
      <c r="Q33" t="str">
        <f>HYPERLINK("maps/ko00620.html","https://www.genome.jp/dbget-bin/www_bget?ko00620")</f>
        <v>https://www.genome.jp/dbget-bin/www_bget?ko00620</v>
      </c>
    </row>
    <row r="34" spans="1:17" x14ac:dyDescent="0.25">
      <c r="A34" t="s">
        <v>343</v>
      </c>
      <c r="B34" t="s">
        <v>344</v>
      </c>
      <c r="C34" t="s">
        <v>260</v>
      </c>
      <c r="D34" t="s">
        <v>113</v>
      </c>
      <c r="E34" t="s">
        <v>261</v>
      </c>
      <c r="F34">
        <v>0.47339776363096597</v>
      </c>
      <c r="G34">
        <v>0.92126854422315796</v>
      </c>
      <c r="H34" t="s">
        <v>299</v>
      </c>
      <c r="I34" t="s">
        <v>300</v>
      </c>
      <c r="J34" t="s">
        <v>345</v>
      </c>
      <c r="K34" t="s">
        <v>265</v>
      </c>
      <c r="L34" t="s">
        <v>346</v>
      </c>
      <c r="M34">
        <v>0.42671151487127901</v>
      </c>
      <c r="N34">
        <v>0.99999999952344698</v>
      </c>
      <c r="O34" t="s">
        <v>347</v>
      </c>
      <c r="P34" t="s">
        <v>348</v>
      </c>
      <c r="Q34" t="str">
        <f>HYPERLINK("maps/ko00290.html","https://www.genome.jp/dbget-bin/www_bget?ko00290")</f>
        <v>https://www.genome.jp/dbget-bin/www_bget?ko00290</v>
      </c>
    </row>
    <row r="35" spans="1:17" x14ac:dyDescent="0.25">
      <c r="A35" t="s">
        <v>349</v>
      </c>
      <c r="B35" t="s">
        <v>350</v>
      </c>
      <c r="C35" t="s">
        <v>351</v>
      </c>
      <c r="D35" t="s">
        <v>44</v>
      </c>
      <c r="E35" t="s">
        <v>21</v>
      </c>
      <c r="F35">
        <v>0.85133994695719795</v>
      </c>
      <c r="G35">
        <v>0.92126854422315796</v>
      </c>
      <c r="H35" t="s">
        <v>352</v>
      </c>
      <c r="I35" t="s">
        <v>353</v>
      </c>
      <c r="J35" t="s">
        <v>289</v>
      </c>
      <c r="K35" t="s">
        <v>354</v>
      </c>
      <c r="L35" t="s">
        <v>355</v>
      </c>
      <c r="M35">
        <v>0.46378252711467999</v>
      </c>
      <c r="N35">
        <v>0.99999999952344698</v>
      </c>
      <c r="O35" t="s">
        <v>356</v>
      </c>
      <c r="P35" t="s">
        <v>357</v>
      </c>
      <c r="Q35" t="str">
        <f>HYPERLINK("maps/ko00966.html","https://www.genome.jp/dbget-bin/www_bget?ko00966")</f>
        <v>https://www.genome.jp/dbget-bin/www_bget?ko00966</v>
      </c>
    </row>
    <row r="36" spans="1:17" x14ac:dyDescent="0.25">
      <c r="A36" t="s">
        <v>358</v>
      </c>
      <c r="B36" t="s">
        <v>359</v>
      </c>
      <c r="C36" t="s">
        <v>55</v>
      </c>
      <c r="D36" t="s">
        <v>44</v>
      </c>
      <c r="E36" t="s">
        <v>56</v>
      </c>
      <c r="F36">
        <v>0.80910278664308199</v>
      </c>
      <c r="G36">
        <v>0.92126854422315796</v>
      </c>
      <c r="H36" t="s">
        <v>360</v>
      </c>
      <c r="I36" t="s">
        <v>361</v>
      </c>
      <c r="J36" t="s">
        <v>362</v>
      </c>
      <c r="K36" t="s">
        <v>265</v>
      </c>
      <c r="L36" t="s">
        <v>363</v>
      </c>
      <c r="M36">
        <v>0.55556295047813997</v>
      </c>
      <c r="N36">
        <v>0.99999999952344698</v>
      </c>
      <c r="O36" t="s">
        <v>364</v>
      </c>
      <c r="P36" t="s">
        <v>365</v>
      </c>
      <c r="Q36" t="str">
        <f>HYPERLINK("maps/ko00760.html","https://www.genome.jp/dbget-bin/www_bget?ko00760")</f>
        <v>https://www.genome.jp/dbget-bin/www_bget?ko00760</v>
      </c>
    </row>
    <row r="37" spans="1:17" x14ac:dyDescent="0.25">
      <c r="A37" t="s">
        <v>366</v>
      </c>
      <c r="B37" t="s">
        <v>367</v>
      </c>
      <c r="C37" t="s">
        <v>368</v>
      </c>
      <c r="D37" t="s">
        <v>192</v>
      </c>
      <c r="E37" t="s">
        <v>369</v>
      </c>
      <c r="F37">
        <v>0.15317205234578299</v>
      </c>
      <c r="G37">
        <v>0.92126854422315796</v>
      </c>
      <c r="H37" t="s">
        <v>370</v>
      </c>
      <c r="I37" t="s">
        <v>371</v>
      </c>
      <c r="J37" t="s">
        <v>372</v>
      </c>
      <c r="K37" t="s">
        <v>373</v>
      </c>
      <c r="L37" t="s">
        <v>374</v>
      </c>
      <c r="M37">
        <v>0.58232897471133704</v>
      </c>
      <c r="N37">
        <v>0.99999999952344698</v>
      </c>
      <c r="O37" t="s">
        <v>375</v>
      </c>
      <c r="P37" t="s">
        <v>376</v>
      </c>
      <c r="Q37" t="str">
        <f>HYPERLINK("maps/ko00350.html","https://www.genome.jp/dbget-bin/www_bget?ko00350")</f>
        <v>https://www.genome.jp/dbget-bin/www_bget?ko00350</v>
      </c>
    </row>
    <row r="38" spans="1:17" x14ac:dyDescent="0.25">
      <c r="A38" t="s">
        <v>377</v>
      </c>
      <c r="B38" t="s">
        <v>378</v>
      </c>
      <c r="C38" t="s">
        <v>379</v>
      </c>
      <c r="D38" t="s">
        <v>44</v>
      </c>
      <c r="E38" t="s">
        <v>102</v>
      </c>
      <c r="F38">
        <v>0.69224936641780899</v>
      </c>
      <c r="G38">
        <v>0.92126854422315796</v>
      </c>
      <c r="H38" t="s">
        <v>380</v>
      </c>
      <c r="I38" t="s">
        <v>381</v>
      </c>
      <c r="J38" t="s">
        <v>382</v>
      </c>
      <c r="K38" t="s">
        <v>383</v>
      </c>
      <c r="L38" t="s">
        <v>384</v>
      </c>
      <c r="M38">
        <v>0.601806294164273</v>
      </c>
      <c r="N38">
        <v>0.99999999952344698</v>
      </c>
      <c r="O38" t="s">
        <v>385</v>
      </c>
      <c r="P38" t="s">
        <v>386</v>
      </c>
      <c r="Q38" t="str">
        <f>HYPERLINK("maps/ko00260.html","https://www.genome.jp/dbget-bin/www_bget?ko00260")</f>
        <v>https://www.genome.jp/dbget-bin/www_bget?ko00260</v>
      </c>
    </row>
    <row r="39" spans="1:17" x14ac:dyDescent="0.25">
      <c r="A39" t="s">
        <v>387</v>
      </c>
      <c r="B39" t="s">
        <v>388</v>
      </c>
      <c r="C39" t="s">
        <v>298</v>
      </c>
      <c r="D39" t="s">
        <v>113</v>
      </c>
      <c r="E39" t="s">
        <v>67</v>
      </c>
      <c r="F39">
        <v>0.61836826164314695</v>
      </c>
      <c r="G39">
        <v>0.92126854422315796</v>
      </c>
      <c r="H39" t="s">
        <v>389</v>
      </c>
      <c r="I39" t="s">
        <v>390</v>
      </c>
      <c r="J39" t="s">
        <v>391</v>
      </c>
      <c r="K39" t="s">
        <v>354</v>
      </c>
      <c r="L39" t="s">
        <v>392</v>
      </c>
      <c r="M39">
        <v>0.60740020431486696</v>
      </c>
      <c r="N39">
        <v>0.99999999952344698</v>
      </c>
      <c r="O39" t="s">
        <v>393</v>
      </c>
      <c r="P39" t="s">
        <v>394</v>
      </c>
      <c r="Q39" t="str">
        <f>HYPERLINK("maps/ko00660.html","https://www.genome.jp/dbget-bin/www_bget?ko00660")</f>
        <v>https://www.genome.jp/dbget-bin/www_bget?ko00660</v>
      </c>
    </row>
    <row r="40" spans="1:17" x14ac:dyDescent="0.25">
      <c r="A40" t="s">
        <v>395</v>
      </c>
      <c r="B40" t="s">
        <v>396</v>
      </c>
      <c r="C40" t="s">
        <v>298</v>
      </c>
      <c r="D40" t="s">
        <v>113</v>
      </c>
      <c r="E40" t="s">
        <v>67</v>
      </c>
      <c r="F40">
        <v>0.61836826164314695</v>
      </c>
      <c r="G40">
        <v>0.92126854422315796</v>
      </c>
      <c r="H40" t="s">
        <v>262</v>
      </c>
      <c r="I40" t="s">
        <v>263</v>
      </c>
      <c r="J40" t="s">
        <v>397</v>
      </c>
      <c r="K40" t="s">
        <v>398</v>
      </c>
      <c r="L40" t="s">
        <v>399</v>
      </c>
      <c r="M40">
        <v>0.60969731717642695</v>
      </c>
      <c r="N40">
        <v>0.99999999952344698</v>
      </c>
      <c r="O40" t="s">
        <v>400</v>
      </c>
      <c r="P40" t="s">
        <v>401</v>
      </c>
      <c r="Q40" t="str">
        <f>HYPERLINK("maps/ko00100.html","https://www.genome.jp/dbget-bin/www_bget?ko00100")</f>
        <v>https://www.genome.jp/dbget-bin/www_bget?ko00100</v>
      </c>
    </row>
    <row r="41" spans="1:17" x14ac:dyDescent="0.25">
      <c r="A41" t="s">
        <v>402</v>
      </c>
      <c r="B41" t="s">
        <v>403</v>
      </c>
      <c r="C41" t="s">
        <v>289</v>
      </c>
      <c r="D41" t="s">
        <v>113</v>
      </c>
      <c r="E41" t="s">
        <v>124</v>
      </c>
      <c r="F41">
        <v>0.855527412201045</v>
      </c>
      <c r="G41">
        <v>0.92126854422315796</v>
      </c>
      <c r="H41" t="s">
        <v>159</v>
      </c>
      <c r="I41" t="s">
        <v>160</v>
      </c>
      <c r="J41" t="s">
        <v>404</v>
      </c>
      <c r="K41" t="s">
        <v>373</v>
      </c>
      <c r="L41" t="s">
        <v>405</v>
      </c>
      <c r="M41">
        <v>0.62948718519695601</v>
      </c>
      <c r="N41">
        <v>0.99999999952344698</v>
      </c>
      <c r="O41" t="s">
        <v>406</v>
      </c>
      <c r="P41" t="s">
        <v>407</v>
      </c>
      <c r="Q41" t="str">
        <f>HYPERLINK("maps/ko00310.html","https://www.genome.jp/dbget-bin/www_bget?ko00310")</f>
        <v>https://www.genome.jp/dbget-bin/www_bget?ko00310</v>
      </c>
    </row>
    <row r="42" spans="1:17" x14ac:dyDescent="0.25">
      <c r="A42" t="s">
        <v>408</v>
      </c>
      <c r="B42" t="s">
        <v>409</v>
      </c>
      <c r="C42" t="s">
        <v>260</v>
      </c>
      <c r="D42" t="s">
        <v>113</v>
      </c>
      <c r="E42" t="s">
        <v>261</v>
      </c>
      <c r="F42">
        <v>0.47339776363096597</v>
      </c>
      <c r="G42">
        <v>0.92126854422315796</v>
      </c>
      <c r="H42" t="s">
        <v>410</v>
      </c>
      <c r="I42" t="s">
        <v>411</v>
      </c>
      <c r="J42" t="s">
        <v>412</v>
      </c>
      <c r="K42" t="s">
        <v>283</v>
      </c>
      <c r="L42" t="s">
        <v>413</v>
      </c>
      <c r="M42">
        <v>0.65482574056526699</v>
      </c>
      <c r="N42">
        <v>0.99999999952344698</v>
      </c>
      <c r="O42" t="s">
        <v>414</v>
      </c>
      <c r="P42" t="s">
        <v>415</v>
      </c>
      <c r="Q42" t="str">
        <f>HYPERLINK("maps/ko00562.html","https://www.genome.jp/dbget-bin/www_bget?ko00562")</f>
        <v>https://www.genome.jp/dbget-bin/www_bget?ko00562</v>
      </c>
    </row>
    <row r="43" spans="1:17" x14ac:dyDescent="0.25">
      <c r="A43" t="s">
        <v>416</v>
      </c>
      <c r="B43" t="s">
        <v>417</v>
      </c>
      <c r="C43" t="s">
        <v>418</v>
      </c>
      <c r="D43" t="s">
        <v>32</v>
      </c>
      <c r="E43" t="s">
        <v>419</v>
      </c>
      <c r="F43">
        <v>0.42637928711409101</v>
      </c>
      <c r="G43">
        <v>0.92126854422315796</v>
      </c>
      <c r="H43" t="s">
        <v>420</v>
      </c>
      <c r="I43" t="s">
        <v>421</v>
      </c>
      <c r="J43" t="s">
        <v>422</v>
      </c>
      <c r="K43" t="s">
        <v>265</v>
      </c>
      <c r="L43" t="s">
        <v>423</v>
      </c>
      <c r="M43">
        <v>0.68488342116066803</v>
      </c>
      <c r="N43">
        <v>0.99999999952344698</v>
      </c>
      <c r="O43" t="s">
        <v>424</v>
      </c>
      <c r="P43" t="s">
        <v>425</v>
      </c>
      <c r="Q43" t="str">
        <f>HYPERLINK("maps/ko00950.html","https://www.genome.jp/dbget-bin/www_bget?ko00950")</f>
        <v>https://www.genome.jp/dbget-bin/www_bget?ko00950</v>
      </c>
    </row>
    <row r="44" spans="1:17" x14ac:dyDescent="0.25">
      <c r="A44" t="s">
        <v>426</v>
      </c>
      <c r="B44" t="s">
        <v>427</v>
      </c>
      <c r="C44" t="s">
        <v>123</v>
      </c>
      <c r="D44" t="s">
        <v>44</v>
      </c>
      <c r="E44" t="s">
        <v>124</v>
      </c>
      <c r="F44">
        <v>0.52300361995558298</v>
      </c>
      <c r="G44">
        <v>0.92126854422315796</v>
      </c>
      <c r="H44" t="s">
        <v>428</v>
      </c>
      <c r="I44" t="s">
        <v>429</v>
      </c>
      <c r="J44" t="s">
        <v>422</v>
      </c>
      <c r="K44" t="s">
        <v>265</v>
      </c>
      <c r="L44" t="s">
        <v>423</v>
      </c>
      <c r="M44">
        <v>0.68488342116066803</v>
      </c>
      <c r="N44">
        <v>0.99999999952344698</v>
      </c>
      <c r="O44" t="s">
        <v>430</v>
      </c>
      <c r="P44" t="s">
        <v>431</v>
      </c>
      <c r="Q44" t="str">
        <f>HYPERLINK("maps/ko00740.html","https://www.genome.jp/dbget-bin/www_bget?ko00740")</f>
        <v>https://www.genome.jp/dbget-bin/www_bget?ko00740</v>
      </c>
    </row>
    <row r="45" spans="1:17" x14ac:dyDescent="0.25">
      <c r="A45" t="s">
        <v>432</v>
      </c>
      <c r="B45" t="s">
        <v>433</v>
      </c>
      <c r="C45" t="s">
        <v>434</v>
      </c>
      <c r="D45" t="s">
        <v>192</v>
      </c>
      <c r="E45" t="s">
        <v>435</v>
      </c>
      <c r="F45">
        <v>5.7441747040856299E-2</v>
      </c>
      <c r="G45">
        <v>0.92126854422315796</v>
      </c>
      <c r="H45" t="s">
        <v>436</v>
      </c>
      <c r="I45" t="s">
        <v>437</v>
      </c>
      <c r="J45" t="s">
        <v>438</v>
      </c>
      <c r="K45" t="s">
        <v>354</v>
      </c>
      <c r="L45" t="s">
        <v>439</v>
      </c>
      <c r="M45">
        <v>0.82911362778632702</v>
      </c>
      <c r="N45">
        <v>0.99999999952344698</v>
      </c>
      <c r="O45" t="s">
        <v>440</v>
      </c>
      <c r="P45" t="s">
        <v>441</v>
      </c>
      <c r="Q45" t="str">
        <f>HYPERLINK("maps/ko00590.html","https://www.genome.jp/dbget-bin/www_bget?ko00590")</f>
        <v>https://www.genome.jp/dbget-bin/www_bget?ko00590</v>
      </c>
    </row>
    <row r="46" spans="1:17" x14ac:dyDescent="0.25">
      <c r="A46" t="s">
        <v>442</v>
      </c>
      <c r="B46" t="s">
        <v>443</v>
      </c>
      <c r="C46" t="s">
        <v>222</v>
      </c>
      <c r="D46" t="s">
        <v>113</v>
      </c>
      <c r="E46" t="s">
        <v>223</v>
      </c>
      <c r="F46">
        <v>0.80010678016013503</v>
      </c>
      <c r="G46">
        <v>0.92126854422315796</v>
      </c>
      <c r="H46" t="s">
        <v>444</v>
      </c>
      <c r="I46" t="s">
        <v>445</v>
      </c>
      <c r="J46" t="s">
        <v>446</v>
      </c>
      <c r="K46" t="s">
        <v>227</v>
      </c>
      <c r="L46" t="s">
        <v>447</v>
      </c>
      <c r="M46">
        <v>0.83705253576032101</v>
      </c>
      <c r="N46">
        <v>0.99999999952344698</v>
      </c>
      <c r="O46" t="s">
        <v>448</v>
      </c>
      <c r="P46" t="s">
        <v>449</v>
      </c>
      <c r="Q46" t="str">
        <f>HYPERLINK("maps/ko00945.html","https://www.genome.jp/dbget-bin/www_bget?ko00945")</f>
        <v>https://www.genome.jp/dbget-bin/www_bget?ko00945</v>
      </c>
    </row>
    <row r="47" spans="1:17" x14ac:dyDescent="0.25">
      <c r="A47" t="s">
        <v>450</v>
      </c>
      <c r="B47" t="s">
        <v>451</v>
      </c>
      <c r="C47" t="s">
        <v>452</v>
      </c>
      <c r="D47" t="s">
        <v>44</v>
      </c>
      <c r="E47" t="s">
        <v>453</v>
      </c>
      <c r="F47">
        <v>0.75661402417325496</v>
      </c>
      <c r="G47">
        <v>0.92126854422315796</v>
      </c>
      <c r="H47" t="s">
        <v>454</v>
      </c>
      <c r="I47" t="s">
        <v>455</v>
      </c>
      <c r="J47" t="s">
        <v>456</v>
      </c>
      <c r="K47" t="s">
        <v>398</v>
      </c>
      <c r="L47" t="s">
        <v>61</v>
      </c>
      <c r="M47">
        <v>0.84217458485812302</v>
      </c>
      <c r="N47">
        <v>0.99999999952344698</v>
      </c>
      <c r="O47" t="s">
        <v>457</v>
      </c>
      <c r="P47" t="s">
        <v>458</v>
      </c>
      <c r="Q47" t="str">
        <f>HYPERLINK("maps/ko00030.html","https://www.genome.jp/dbget-bin/www_bget?ko00030")</f>
        <v>https://www.genome.jp/dbget-bin/www_bget?ko00030</v>
      </c>
    </row>
    <row r="48" spans="1:17" x14ac:dyDescent="0.25">
      <c r="A48" t="s">
        <v>459</v>
      </c>
      <c r="B48" t="s">
        <v>460</v>
      </c>
      <c r="C48" t="s">
        <v>289</v>
      </c>
      <c r="D48" t="s">
        <v>113</v>
      </c>
      <c r="E48" t="s">
        <v>124</v>
      </c>
      <c r="F48">
        <v>0.855527412201045</v>
      </c>
      <c r="G48">
        <v>0.92126854422315796</v>
      </c>
      <c r="H48" t="s">
        <v>461</v>
      </c>
      <c r="I48" t="s">
        <v>462</v>
      </c>
      <c r="J48" t="s">
        <v>463</v>
      </c>
      <c r="K48" t="s">
        <v>162</v>
      </c>
      <c r="L48" t="s">
        <v>238</v>
      </c>
      <c r="M48">
        <v>0.84758175348419196</v>
      </c>
      <c r="N48">
        <v>0.99999999952344698</v>
      </c>
      <c r="O48" t="s">
        <v>464</v>
      </c>
      <c r="P48" t="s">
        <v>465</v>
      </c>
      <c r="Q48" t="str">
        <f>HYPERLINK("maps/ko00710.html","https://www.genome.jp/dbget-bin/www_bget?ko00710")</f>
        <v>https://www.genome.jp/dbget-bin/www_bget?ko00710</v>
      </c>
    </row>
    <row r="49" spans="1:17" x14ac:dyDescent="0.25">
      <c r="A49" t="s">
        <v>466</v>
      </c>
      <c r="B49" t="s">
        <v>467</v>
      </c>
      <c r="C49" t="s">
        <v>289</v>
      </c>
      <c r="D49" t="s">
        <v>113</v>
      </c>
      <c r="E49" t="s">
        <v>124</v>
      </c>
      <c r="F49">
        <v>0.855527412201045</v>
      </c>
      <c r="G49">
        <v>0.92126854422315796</v>
      </c>
      <c r="H49" t="s">
        <v>468</v>
      </c>
      <c r="I49" t="s">
        <v>469</v>
      </c>
      <c r="J49" t="s">
        <v>470</v>
      </c>
      <c r="K49" t="s">
        <v>373</v>
      </c>
      <c r="L49" t="s">
        <v>471</v>
      </c>
      <c r="M49">
        <v>0.85613452124122402</v>
      </c>
      <c r="N49">
        <v>0.99999999952344698</v>
      </c>
      <c r="O49" t="s">
        <v>472</v>
      </c>
      <c r="P49" t="s">
        <v>473</v>
      </c>
      <c r="Q49" t="str">
        <f>HYPERLINK("maps/ko00330.html","https://www.genome.jp/dbget-bin/www_bget?ko00330")</f>
        <v>https://www.genome.jp/dbget-bin/www_bget?ko00330</v>
      </c>
    </row>
    <row r="50" spans="1:17" x14ac:dyDescent="0.25">
      <c r="A50" t="s">
        <v>474</v>
      </c>
      <c r="B50" t="s">
        <v>475</v>
      </c>
      <c r="C50" t="s">
        <v>476</v>
      </c>
      <c r="D50" t="s">
        <v>90</v>
      </c>
      <c r="E50" t="s">
        <v>453</v>
      </c>
      <c r="F50">
        <v>0.46697306427374802</v>
      </c>
      <c r="G50">
        <v>0.92126854422315796</v>
      </c>
      <c r="H50" t="s">
        <v>477</v>
      </c>
      <c r="I50" t="s">
        <v>478</v>
      </c>
      <c r="J50" t="s">
        <v>479</v>
      </c>
      <c r="K50" t="s">
        <v>311</v>
      </c>
      <c r="L50" t="s">
        <v>413</v>
      </c>
      <c r="M50">
        <v>0.86158007615164101</v>
      </c>
      <c r="N50">
        <v>0.99999999952344698</v>
      </c>
      <c r="O50" t="s">
        <v>480</v>
      </c>
      <c r="P50" t="s">
        <v>481</v>
      </c>
      <c r="Q50" t="str">
        <f>HYPERLINK("maps/ko00460.html","https://www.genome.jp/dbget-bin/www_bget?ko00460")</f>
        <v>https://www.genome.jp/dbget-bin/www_bget?ko00460</v>
      </c>
    </row>
    <row r="51" spans="1:17" x14ac:dyDescent="0.25">
      <c r="A51" t="s">
        <v>482</v>
      </c>
      <c r="B51" t="s">
        <v>483</v>
      </c>
      <c r="C51" t="s">
        <v>484</v>
      </c>
      <c r="D51" t="s">
        <v>32</v>
      </c>
      <c r="E51" t="s">
        <v>485</v>
      </c>
      <c r="F51">
        <v>0.49694255042385299</v>
      </c>
      <c r="G51">
        <v>0.92126854422315796</v>
      </c>
      <c r="H51" t="s">
        <v>486</v>
      </c>
      <c r="I51" t="s">
        <v>487</v>
      </c>
      <c r="J51" t="s">
        <v>488</v>
      </c>
      <c r="K51" t="s">
        <v>339</v>
      </c>
      <c r="L51" t="s">
        <v>489</v>
      </c>
      <c r="M51">
        <v>0.86277089757796399</v>
      </c>
      <c r="N51">
        <v>0.99999999952344698</v>
      </c>
      <c r="O51" t="s">
        <v>490</v>
      </c>
      <c r="P51" t="s">
        <v>491</v>
      </c>
      <c r="Q51" t="str">
        <f>HYPERLINK("maps/ko00052.html","https://www.genome.jp/dbget-bin/www_bget?ko00052")</f>
        <v>https://www.genome.jp/dbget-bin/www_bget?ko00052</v>
      </c>
    </row>
    <row r="52" spans="1:17" x14ac:dyDescent="0.25">
      <c r="A52" t="s">
        <v>492</v>
      </c>
      <c r="B52" t="s">
        <v>493</v>
      </c>
      <c r="C52" t="s">
        <v>494</v>
      </c>
      <c r="D52" t="s">
        <v>90</v>
      </c>
      <c r="E52" t="s">
        <v>204</v>
      </c>
      <c r="F52">
        <v>6.4471547540002602E-2</v>
      </c>
      <c r="G52">
        <v>0.92126854422315796</v>
      </c>
      <c r="H52" t="s">
        <v>495</v>
      </c>
      <c r="I52" t="s">
        <v>496</v>
      </c>
      <c r="J52" t="s">
        <v>497</v>
      </c>
      <c r="K52" t="s">
        <v>265</v>
      </c>
      <c r="L52" t="s">
        <v>498</v>
      </c>
      <c r="M52">
        <v>0.87448848709421401</v>
      </c>
      <c r="N52">
        <v>0.99999999952344698</v>
      </c>
      <c r="O52" t="s">
        <v>499</v>
      </c>
      <c r="P52" t="s">
        <v>500</v>
      </c>
      <c r="Q52" t="str">
        <f>HYPERLINK("maps/ko00920.html","https://www.genome.jp/dbget-bin/www_bget?ko00920")</f>
        <v>https://www.genome.jp/dbget-bin/www_bget?ko00920</v>
      </c>
    </row>
    <row r="53" spans="1:17" x14ac:dyDescent="0.25">
      <c r="A53" t="s">
        <v>501</v>
      </c>
      <c r="B53" t="s">
        <v>502</v>
      </c>
      <c r="C53" t="s">
        <v>503</v>
      </c>
      <c r="D53" t="s">
        <v>147</v>
      </c>
      <c r="E53" t="s">
        <v>504</v>
      </c>
      <c r="F53">
        <v>0.798672916747865</v>
      </c>
      <c r="G53">
        <v>0.92126854422315796</v>
      </c>
      <c r="H53" t="s">
        <v>505</v>
      </c>
      <c r="I53" t="s">
        <v>506</v>
      </c>
      <c r="J53" t="s">
        <v>507</v>
      </c>
      <c r="K53" t="s">
        <v>95</v>
      </c>
      <c r="L53" t="s">
        <v>508</v>
      </c>
      <c r="M53">
        <v>0.89602320187556805</v>
      </c>
      <c r="N53">
        <v>0.99999999952344698</v>
      </c>
      <c r="O53" t="s">
        <v>509</v>
      </c>
      <c r="P53" t="s">
        <v>510</v>
      </c>
      <c r="Q53" t="str">
        <f>HYPERLINK("maps/ko01230.html","https://www.genome.jp/dbget-bin/www_bget?ko01230")</f>
        <v>https://www.genome.jp/dbget-bin/www_bget?ko01230</v>
      </c>
    </row>
    <row r="54" spans="1:17" x14ac:dyDescent="0.25">
      <c r="A54" t="s">
        <v>511</v>
      </c>
      <c r="B54" t="s">
        <v>512</v>
      </c>
      <c r="C54" t="s">
        <v>513</v>
      </c>
      <c r="D54" t="s">
        <v>113</v>
      </c>
      <c r="E54" t="s">
        <v>435</v>
      </c>
      <c r="F54">
        <v>0.98959503210178001</v>
      </c>
      <c r="G54">
        <v>0.98959503210178001</v>
      </c>
      <c r="H54" t="s">
        <v>514</v>
      </c>
      <c r="I54" t="s">
        <v>515</v>
      </c>
      <c r="J54" t="s">
        <v>516</v>
      </c>
      <c r="K54" t="s">
        <v>383</v>
      </c>
      <c r="L54" t="s">
        <v>517</v>
      </c>
      <c r="M54">
        <v>0.90515380195533601</v>
      </c>
      <c r="N54">
        <v>0.99999999952344698</v>
      </c>
      <c r="O54" t="s">
        <v>518</v>
      </c>
      <c r="P54" t="s">
        <v>519</v>
      </c>
      <c r="Q54" t="str">
        <f>HYPERLINK("maps/ko00380.html","https://www.genome.jp/dbget-bin/www_bget?ko00380")</f>
        <v>https://www.genome.jp/dbget-bin/www_bget?ko00380</v>
      </c>
    </row>
    <row r="55" spans="1:17" x14ac:dyDescent="0.25">
      <c r="A55" t="s">
        <v>520</v>
      </c>
      <c r="B55" t="s">
        <v>521</v>
      </c>
      <c r="C55" t="s">
        <v>494</v>
      </c>
      <c r="D55" t="s">
        <v>90</v>
      </c>
      <c r="E55" t="s">
        <v>204</v>
      </c>
      <c r="F55">
        <v>6.4471547540002602E-2</v>
      </c>
      <c r="G55">
        <v>0.92126854422315796</v>
      </c>
      <c r="H55" t="s">
        <v>522</v>
      </c>
      <c r="I55" t="s">
        <v>523</v>
      </c>
      <c r="J55" t="s">
        <v>524</v>
      </c>
      <c r="K55" t="s">
        <v>227</v>
      </c>
      <c r="L55" t="s">
        <v>312</v>
      </c>
      <c r="M55">
        <v>0.90787035447788</v>
      </c>
      <c r="N55">
        <v>0.99999999952344698</v>
      </c>
      <c r="O55" t="s">
        <v>525</v>
      </c>
      <c r="P55" t="s">
        <v>526</v>
      </c>
      <c r="Q55" t="str">
        <f>HYPERLINK("maps/ko00020.html","https://www.genome.jp/dbget-bin/www_bget?ko00020")</f>
        <v>https://www.genome.jp/dbget-bin/www_bget?ko00020</v>
      </c>
    </row>
    <row r="56" spans="1:17" x14ac:dyDescent="0.25">
      <c r="A56" t="s">
        <v>527</v>
      </c>
      <c r="B56" t="s">
        <v>528</v>
      </c>
      <c r="C56" t="s">
        <v>379</v>
      </c>
      <c r="D56" t="s">
        <v>44</v>
      </c>
      <c r="E56" t="s">
        <v>102</v>
      </c>
      <c r="F56">
        <v>0.69224936641780899</v>
      </c>
      <c r="G56">
        <v>0.92126854422315796</v>
      </c>
      <c r="H56" t="s">
        <v>529</v>
      </c>
      <c r="I56" t="s">
        <v>530</v>
      </c>
      <c r="J56" t="s">
        <v>531</v>
      </c>
      <c r="K56" t="s">
        <v>373</v>
      </c>
      <c r="L56" t="s">
        <v>238</v>
      </c>
      <c r="M56">
        <v>0.92186562204515199</v>
      </c>
      <c r="N56">
        <v>0.99999999952344698</v>
      </c>
      <c r="O56" t="s">
        <v>532</v>
      </c>
      <c r="P56" t="s">
        <v>533</v>
      </c>
      <c r="Q56" t="str">
        <f>HYPERLINK("maps/ko00130.html","https://www.genome.jp/dbget-bin/www_bget?ko00130")</f>
        <v>https://www.genome.jp/dbget-bin/www_bget?ko00130</v>
      </c>
    </row>
    <row r="57" spans="1:17" x14ac:dyDescent="0.25">
      <c r="A57" t="s">
        <v>534</v>
      </c>
      <c r="B57" t="s">
        <v>535</v>
      </c>
      <c r="C57" t="s">
        <v>251</v>
      </c>
      <c r="D57" t="s">
        <v>44</v>
      </c>
      <c r="E57" t="s">
        <v>204</v>
      </c>
      <c r="F57">
        <v>0.30244198767320501</v>
      </c>
      <c r="G57">
        <v>0.92126854422315796</v>
      </c>
      <c r="H57" t="s">
        <v>336</v>
      </c>
      <c r="I57" t="s">
        <v>337</v>
      </c>
      <c r="J57" t="s">
        <v>536</v>
      </c>
      <c r="K57" t="s">
        <v>254</v>
      </c>
      <c r="L57" t="s">
        <v>537</v>
      </c>
      <c r="M57">
        <v>0.92272632437362301</v>
      </c>
      <c r="N57">
        <v>0.99999999952344698</v>
      </c>
      <c r="O57" t="s">
        <v>538</v>
      </c>
      <c r="P57" t="s">
        <v>539</v>
      </c>
      <c r="Q57" t="str">
        <f>HYPERLINK("maps/ko00640.html","https://www.genome.jp/dbget-bin/www_bget?ko00640")</f>
        <v>https://www.genome.jp/dbget-bin/www_bget?ko00640</v>
      </c>
    </row>
    <row r="58" spans="1:17" x14ac:dyDescent="0.25">
      <c r="A58" t="s">
        <v>540</v>
      </c>
      <c r="B58" t="s">
        <v>541</v>
      </c>
      <c r="C58" t="s">
        <v>279</v>
      </c>
      <c r="D58" t="s">
        <v>32</v>
      </c>
      <c r="E58" t="s">
        <v>148</v>
      </c>
      <c r="F58">
        <v>0.77505066724037897</v>
      </c>
      <c r="G58">
        <v>0.92126854422315796</v>
      </c>
      <c r="H58" t="s">
        <v>542</v>
      </c>
      <c r="I58" t="s">
        <v>543</v>
      </c>
      <c r="J58" t="s">
        <v>544</v>
      </c>
      <c r="K58" t="s">
        <v>545</v>
      </c>
      <c r="L58" t="s">
        <v>546</v>
      </c>
      <c r="M58">
        <v>0.93104976799722805</v>
      </c>
      <c r="N58">
        <v>0.99999999952344698</v>
      </c>
      <c r="O58" t="s">
        <v>547</v>
      </c>
      <c r="P58" t="s">
        <v>548</v>
      </c>
      <c r="Q58" t="str">
        <f>HYPERLINK("maps/ko00564.html","https://www.genome.jp/dbget-bin/www_bget?ko00564")</f>
        <v>https://www.genome.jp/dbget-bin/www_bget?ko00564</v>
      </c>
    </row>
    <row r="59" spans="1:17" x14ac:dyDescent="0.25">
      <c r="A59" t="s">
        <v>549</v>
      </c>
      <c r="B59" t="s">
        <v>550</v>
      </c>
      <c r="C59" t="s">
        <v>476</v>
      </c>
      <c r="D59" t="s">
        <v>90</v>
      </c>
      <c r="E59" t="s">
        <v>453</v>
      </c>
      <c r="F59">
        <v>0.46697306427374802</v>
      </c>
      <c r="G59">
        <v>0.92126854422315796</v>
      </c>
      <c r="H59" t="s">
        <v>551</v>
      </c>
      <c r="I59" t="s">
        <v>552</v>
      </c>
      <c r="J59" t="s">
        <v>553</v>
      </c>
      <c r="K59" t="s">
        <v>265</v>
      </c>
      <c r="L59" t="s">
        <v>554</v>
      </c>
      <c r="M59">
        <v>0.95536123132261996</v>
      </c>
      <c r="N59">
        <v>0.99999999952344698</v>
      </c>
      <c r="O59" t="s">
        <v>555</v>
      </c>
      <c r="P59" t="s">
        <v>556</v>
      </c>
      <c r="Q59" t="str">
        <f>HYPERLINK("maps/ko00900.html","https://www.genome.jp/dbget-bin/www_bget?ko00900")</f>
        <v>https://www.genome.jp/dbget-bin/www_bget?ko00900</v>
      </c>
    </row>
    <row r="60" spans="1:17" x14ac:dyDescent="0.25">
      <c r="A60" t="s">
        <v>557</v>
      </c>
      <c r="B60" t="s">
        <v>558</v>
      </c>
      <c r="C60" t="s">
        <v>559</v>
      </c>
      <c r="D60" t="s">
        <v>113</v>
      </c>
      <c r="E60" t="s">
        <v>560</v>
      </c>
      <c r="F60">
        <v>0.274004683840749</v>
      </c>
      <c r="G60">
        <v>0.92126854422315796</v>
      </c>
      <c r="H60" t="s">
        <v>561</v>
      </c>
      <c r="I60" t="s">
        <v>562</v>
      </c>
      <c r="J60" t="s">
        <v>563</v>
      </c>
      <c r="K60" t="s">
        <v>354</v>
      </c>
      <c r="L60" t="s">
        <v>564</v>
      </c>
      <c r="M60">
        <v>0.95583625668115602</v>
      </c>
      <c r="N60">
        <v>0.99999999952344698</v>
      </c>
      <c r="O60" t="s">
        <v>565</v>
      </c>
      <c r="P60" t="s">
        <v>566</v>
      </c>
      <c r="Q60" t="str">
        <f>HYPERLINK("maps/ko00563.html","https://www.genome.jp/dbget-bin/www_bget?ko00563")</f>
        <v>https://www.genome.jp/dbget-bin/www_bget?ko00563</v>
      </c>
    </row>
    <row r="61" spans="1:17" x14ac:dyDescent="0.25">
      <c r="A61" t="s">
        <v>567</v>
      </c>
      <c r="B61" t="s">
        <v>568</v>
      </c>
      <c r="C61" t="s">
        <v>66</v>
      </c>
      <c r="D61" t="s">
        <v>44</v>
      </c>
      <c r="E61" t="s">
        <v>67</v>
      </c>
      <c r="F61">
        <v>0.18345676760660401</v>
      </c>
      <c r="G61">
        <v>0.92126854422315796</v>
      </c>
      <c r="H61" t="s">
        <v>569</v>
      </c>
      <c r="I61" t="s">
        <v>570</v>
      </c>
      <c r="J61" t="s">
        <v>571</v>
      </c>
      <c r="K61" t="s">
        <v>354</v>
      </c>
      <c r="L61" t="s">
        <v>572</v>
      </c>
      <c r="M61">
        <v>0.96414159255795895</v>
      </c>
      <c r="N61">
        <v>0.99999999952344698</v>
      </c>
      <c r="O61" t="s">
        <v>573</v>
      </c>
      <c r="P61" t="s">
        <v>574</v>
      </c>
      <c r="Q61" t="str">
        <f>HYPERLINK("maps/ko00780.html","https://www.genome.jp/dbget-bin/www_bget?ko00780")</f>
        <v>https://www.genome.jp/dbget-bin/www_bget?ko00780</v>
      </c>
    </row>
    <row r="62" spans="1:17" x14ac:dyDescent="0.25">
      <c r="A62" t="s">
        <v>575</v>
      </c>
      <c r="B62" t="s">
        <v>576</v>
      </c>
      <c r="C62" t="s">
        <v>476</v>
      </c>
      <c r="D62" t="s">
        <v>90</v>
      </c>
      <c r="E62" t="s">
        <v>453</v>
      </c>
      <c r="F62">
        <v>0.46697306427374802</v>
      </c>
      <c r="G62">
        <v>0.92126854422315796</v>
      </c>
      <c r="H62" t="s">
        <v>577</v>
      </c>
      <c r="I62" t="s">
        <v>578</v>
      </c>
      <c r="J62" t="s">
        <v>579</v>
      </c>
      <c r="K62" t="s">
        <v>265</v>
      </c>
      <c r="L62" t="s">
        <v>580</v>
      </c>
      <c r="M62">
        <v>0.96974364080211695</v>
      </c>
      <c r="N62">
        <v>0.99999999952344698</v>
      </c>
      <c r="O62" t="s">
        <v>581</v>
      </c>
      <c r="P62" t="s">
        <v>582</v>
      </c>
      <c r="Q62" t="str">
        <f>HYPERLINK("maps/ko00400.html","https://www.genome.jp/dbget-bin/www_bget?ko00400")</f>
        <v>https://www.genome.jp/dbget-bin/www_bget?ko00400</v>
      </c>
    </row>
    <row r="63" spans="1:17" x14ac:dyDescent="0.25">
      <c r="A63" t="s">
        <v>583</v>
      </c>
      <c r="B63" t="s">
        <v>584</v>
      </c>
      <c r="C63" t="s">
        <v>585</v>
      </c>
      <c r="D63" t="s">
        <v>586</v>
      </c>
      <c r="E63" t="s">
        <v>587</v>
      </c>
      <c r="F63">
        <v>0.49539431543804502</v>
      </c>
      <c r="G63">
        <v>0.92126854422315796</v>
      </c>
      <c r="H63" t="s">
        <v>588</v>
      </c>
      <c r="I63" t="s">
        <v>589</v>
      </c>
      <c r="J63" t="s">
        <v>590</v>
      </c>
      <c r="K63" t="s">
        <v>591</v>
      </c>
      <c r="L63" t="s">
        <v>592</v>
      </c>
      <c r="M63">
        <v>0.97539474831248296</v>
      </c>
      <c r="N63">
        <v>0.99999999952344698</v>
      </c>
      <c r="O63" t="s">
        <v>593</v>
      </c>
      <c r="P63" t="s">
        <v>594</v>
      </c>
      <c r="Q63" t="str">
        <f>HYPERLINK("maps/ko01240.html","https://www.genome.jp/dbget-bin/www_bget?ko01240")</f>
        <v>https://www.genome.jp/dbget-bin/www_bget?ko01240</v>
      </c>
    </row>
    <row r="64" spans="1:17" x14ac:dyDescent="0.25">
      <c r="A64" t="s">
        <v>595</v>
      </c>
      <c r="B64" t="s">
        <v>596</v>
      </c>
      <c r="C64" t="s">
        <v>597</v>
      </c>
      <c r="D64" t="s">
        <v>90</v>
      </c>
      <c r="E64" t="s">
        <v>33</v>
      </c>
      <c r="F64">
        <v>0.82744426889284195</v>
      </c>
      <c r="G64">
        <v>0.92126854422315796</v>
      </c>
      <c r="H64" t="s">
        <v>598</v>
      </c>
      <c r="I64" t="s">
        <v>599</v>
      </c>
      <c r="J64" t="s">
        <v>600</v>
      </c>
      <c r="K64" t="s">
        <v>227</v>
      </c>
      <c r="L64" t="s">
        <v>601</v>
      </c>
      <c r="M64">
        <v>0.97886430007941005</v>
      </c>
      <c r="N64">
        <v>0.99999999952344698</v>
      </c>
      <c r="O64" t="s">
        <v>602</v>
      </c>
      <c r="P64" t="s">
        <v>603</v>
      </c>
      <c r="Q64" t="str">
        <f>HYPERLINK("maps/ko04148.html","https://www.genome.jp/dbget-bin/www_bget?ko04148")</f>
        <v>https://www.genome.jp/dbget-bin/www_bget?ko04148</v>
      </c>
    </row>
    <row r="65" spans="1:17" x14ac:dyDescent="0.25">
      <c r="A65" t="s">
        <v>604</v>
      </c>
      <c r="B65" t="s">
        <v>605</v>
      </c>
      <c r="C65" t="s">
        <v>559</v>
      </c>
      <c r="D65" t="s">
        <v>113</v>
      </c>
      <c r="E65" t="s">
        <v>560</v>
      </c>
      <c r="F65">
        <v>0.274004683840749</v>
      </c>
      <c r="G65">
        <v>0.92126854422315796</v>
      </c>
      <c r="H65" t="s">
        <v>561</v>
      </c>
      <c r="I65" t="s">
        <v>562</v>
      </c>
      <c r="J65" t="s">
        <v>606</v>
      </c>
      <c r="K65" t="s">
        <v>354</v>
      </c>
      <c r="L65" t="s">
        <v>607</v>
      </c>
      <c r="M65">
        <v>0.99249335140632799</v>
      </c>
      <c r="N65">
        <v>0.99999999952344698</v>
      </c>
      <c r="O65" t="s">
        <v>608</v>
      </c>
      <c r="P65" t="s">
        <v>609</v>
      </c>
      <c r="Q65" t="str">
        <f>HYPERLINK("maps/ko04136.html","https://www.genome.jp/dbget-bin/www_bget?ko04136")</f>
        <v>https://www.genome.jp/dbget-bin/www_bget?ko04136</v>
      </c>
    </row>
    <row r="66" spans="1:17" x14ac:dyDescent="0.25">
      <c r="A66" t="s">
        <v>610</v>
      </c>
      <c r="B66" t="s">
        <v>611</v>
      </c>
      <c r="C66" t="s">
        <v>612</v>
      </c>
      <c r="D66" t="s">
        <v>32</v>
      </c>
      <c r="E66" t="s">
        <v>45</v>
      </c>
      <c r="F66">
        <v>9.3089981219897297E-2</v>
      </c>
      <c r="G66">
        <v>0.92126854422315796</v>
      </c>
      <c r="H66" t="s">
        <v>613</v>
      </c>
      <c r="I66" t="s">
        <v>614</v>
      </c>
      <c r="J66" t="s">
        <v>615</v>
      </c>
      <c r="K66" t="s">
        <v>373</v>
      </c>
      <c r="L66" t="s">
        <v>198</v>
      </c>
      <c r="M66">
        <v>0.99278889574676399</v>
      </c>
      <c r="N66">
        <v>0.99999999952344698</v>
      </c>
      <c r="O66" t="s">
        <v>616</v>
      </c>
      <c r="P66" t="s">
        <v>617</v>
      </c>
      <c r="Q66" t="str">
        <f>HYPERLINK("maps/ko00630.html","https://www.genome.jp/dbget-bin/www_bget?ko00630")</f>
        <v>https://www.genome.jp/dbget-bin/www_bget?ko00630</v>
      </c>
    </row>
    <row r="67" spans="1:17" x14ac:dyDescent="0.25">
      <c r="A67" t="s">
        <v>618</v>
      </c>
      <c r="B67" t="s">
        <v>619</v>
      </c>
      <c r="C67" t="s">
        <v>251</v>
      </c>
      <c r="D67" t="s">
        <v>44</v>
      </c>
      <c r="E67" t="s">
        <v>204</v>
      </c>
      <c r="F67">
        <v>0.30244198767320501</v>
      </c>
      <c r="G67">
        <v>0.92126854422315796</v>
      </c>
      <c r="H67" t="s">
        <v>620</v>
      </c>
      <c r="I67" t="s">
        <v>621</v>
      </c>
      <c r="J67" t="s">
        <v>622</v>
      </c>
      <c r="K67" t="s">
        <v>254</v>
      </c>
      <c r="L67" t="s">
        <v>623</v>
      </c>
      <c r="M67">
        <v>0.99350971650022302</v>
      </c>
      <c r="N67">
        <v>0.99999999952344698</v>
      </c>
      <c r="O67" t="s">
        <v>624</v>
      </c>
      <c r="P67" t="s">
        <v>625</v>
      </c>
      <c r="Q67" t="str">
        <f>HYPERLINK("maps/ko00860.html","https://www.genome.jp/dbget-bin/www_bget?ko00860")</f>
        <v>https://www.genome.jp/dbget-bin/www_bget?ko00860</v>
      </c>
    </row>
    <row r="68" spans="1:17" x14ac:dyDescent="0.25">
      <c r="A68" t="s">
        <v>626</v>
      </c>
      <c r="B68" t="s">
        <v>627</v>
      </c>
      <c r="C68" t="s">
        <v>628</v>
      </c>
      <c r="D68" t="s">
        <v>192</v>
      </c>
      <c r="E68" t="s">
        <v>629</v>
      </c>
      <c r="F68">
        <v>0.24210875127086201</v>
      </c>
      <c r="G68">
        <v>0.92126854422315796</v>
      </c>
      <c r="H68" t="s">
        <v>630</v>
      </c>
      <c r="I68" t="s">
        <v>631</v>
      </c>
      <c r="J68" t="s">
        <v>632</v>
      </c>
      <c r="K68" t="s">
        <v>633</v>
      </c>
      <c r="L68" t="s">
        <v>634</v>
      </c>
      <c r="M68">
        <v>0.994641825114567</v>
      </c>
      <c r="N68">
        <v>0.99999999952344698</v>
      </c>
      <c r="O68" t="s">
        <v>635</v>
      </c>
      <c r="P68" t="s">
        <v>636</v>
      </c>
      <c r="Q68" t="str">
        <f>HYPERLINK("maps/ko01200.html","https://www.genome.jp/dbget-bin/www_bget?ko01200")</f>
        <v>https://www.genome.jp/dbget-bin/www_bget?ko01200</v>
      </c>
    </row>
    <row r="69" spans="1:17" x14ac:dyDescent="0.25">
      <c r="A69" t="s">
        <v>637</v>
      </c>
      <c r="B69" t="s">
        <v>638</v>
      </c>
      <c r="C69" t="s">
        <v>639</v>
      </c>
      <c r="D69" t="s">
        <v>44</v>
      </c>
      <c r="E69" t="s">
        <v>419</v>
      </c>
      <c r="F69">
        <v>0.884957071428361</v>
      </c>
      <c r="G69">
        <v>0.92126854422315796</v>
      </c>
      <c r="H69" t="s">
        <v>640</v>
      </c>
      <c r="I69" t="s">
        <v>641</v>
      </c>
      <c r="J69" t="s">
        <v>642</v>
      </c>
      <c r="K69" t="s">
        <v>254</v>
      </c>
      <c r="L69" t="s">
        <v>643</v>
      </c>
      <c r="M69">
        <v>0.99786407778261599</v>
      </c>
      <c r="N69">
        <v>0.99999999952344698</v>
      </c>
      <c r="O69" t="s">
        <v>644</v>
      </c>
      <c r="P69" t="s">
        <v>645</v>
      </c>
      <c r="Q69" t="str">
        <f>HYPERLINK("maps/ko00970.html","https://www.genome.jp/dbget-bin/www_bget?ko00970")</f>
        <v>https://www.genome.jp/dbget-bin/www_bget?ko00970</v>
      </c>
    </row>
    <row r="70" spans="1:17" x14ac:dyDescent="0.25">
      <c r="A70" t="s">
        <v>646</v>
      </c>
      <c r="B70" t="s">
        <v>647</v>
      </c>
      <c r="C70" t="s">
        <v>260</v>
      </c>
      <c r="D70" t="s">
        <v>113</v>
      </c>
      <c r="E70" t="s">
        <v>261</v>
      </c>
      <c r="F70">
        <v>0.47339776363096597</v>
      </c>
      <c r="G70">
        <v>0.92126854422315796</v>
      </c>
      <c r="H70" t="s">
        <v>648</v>
      </c>
      <c r="I70" t="s">
        <v>649</v>
      </c>
      <c r="J70" t="s">
        <v>650</v>
      </c>
      <c r="K70" t="s">
        <v>398</v>
      </c>
      <c r="L70" t="s">
        <v>651</v>
      </c>
      <c r="M70">
        <v>0.999162694533268</v>
      </c>
      <c r="N70">
        <v>0.99999999952344698</v>
      </c>
      <c r="O70" t="s">
        <v>652</v>
      </c>
      <c r="P70" t="s">
        <v>653</v>
      </c>
      <c r="Q70" t="str">
        <f>HYPERLINK("maps/ko00195.html","https://www.genome.jp/dbget-bin/www_bget?ko00195")</f>
        <v>https://www.genome.jp/dbget-bin/www_bget?ko00195</v>
      </c>
    </row>
    <row r="71" spans="1:17" x14ac:dyDescent="0.25">
      <c r="A71" t="s">
        <v>654</v>
      </c>
      <c r="B71" t="s">
        <v>655</v>
      </c>
      <c r="C71" t="s">
        <v>251</v>
      </c>
      <c r="D71" t="s">
        <v>44</v>
      </c>
      <c r="E71" t="s">
        <v>204</v>
      </c>
      <c r="F71">
        <v>0.30244198767320501</v>
      </c>
      <c r="G71">
        <v>0.92126854422315796</v>
      </c>
      <c r="H71" t="s">
        <v>656</v>
      </c>
      <c r="I71" t="s">
        <v>657</v>
      </c>
      <c r="J71" t="s">
        <v>658</v>
      </c>
      <c r="K71" t="s">
        <v>227</v>
      </c>
      <c r="L71" t="s">
        <v>659</v>
      </c>
      <c r="M71">
        <v>0.99999974209249598</v>
      </c>
      <c r="N71">
        <v>0.99999999952344698</v>
      </c>
      <c r="O71" t="s">
        <v>660</v>
      </c>
      <c r="P71" t="s">
        <v>661</v>
      </c>
      <c r="Q71" t="str">
        <f>HYPERLINK("maps/ko00190.html","https://www.genome.jp/dbget-bin/www_bget?ko00190")</f>
        <v>https://www.genome.jp/dbget-bin/www_bget?ko00190</v>
      </c>
    </row>
    <row r="72" spans="1:17" x14ac:dyDescent="0.25">
      <c r="A72" t="s">
        <v>662</v>
      </c>
      <c r="B72" t="s">
        <v>663</v>
      </c>
      <c r="C72" t="s">
        <v>664</v>
      </c>
      <c r="D72" t="s">
        <v>32</v>
      </c>
      <c r="E72" t="s">
        <v>21</v>
      </c>
      <c r="F72">
        <v>0.35365473179898099</v>
      </c>
      <c r="G72">
        <v>0.92126854422315796</v>
      </c>
      <c r="H72" t="s">
        <v>665</v>
      </c>
      <c r="I72" t="s">
        <v>666</v>
      </c>
      <c r="J72" t="s">
        <v>667</v>
      </c>
      <c r="K72" t="s">
        <v>398</v>
      </c>
      <c r="L72" t="s">
        <v>668</v>
      </c>
      <c r="M72">
        <v>0.99999999952344698</v>
      </c>
      <c r="N72">
        <v>0.99999999952344698</v>
      </c>
      <c r="O72" t="s">
        <v>669</v>
      </c>
      <c r="P72" t="s">
        <v>670</v>
      </c>
      <c r="Q72" t="str">
        <f>HYPERLINK("maps/ko00960.html","https://www.genome.jp/dbget-bin/www_bget?ko00960")</f>
        <v>https://www.genome.jp/dbget-bin/www_bget?ko00960</v>
      </c>
    </row>
  </sheetData>
  <mergeCells count="1">
    <mergeCell ref="A1:U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</dc:creator>
  <cp:lastModifiedBy>贾艳晓</cp:lastModifiedBy>
  <dcterms:created xsi:type="dcterms:W3CDTF">2026-01-21T06:44:00Z</dcterms:created>
  <dcterms:modified xsi:type="dcterms:W3CDTF">2026-04-10T08:36:11Z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11AE7104DF064F9792494D0ECD5D1611_13</vt:lpwstr>
  </property>
  <property fmtid="{D5CDD505-2E9C-101B-9397-08002B2CF9AE}" pid="3" name="KSOProductBuildVer">
    <vt:lpwstr>2052-12.1.0.23542</vt:lpwstr>
  </property>
</Properties>
</file>