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14-投稿文章\acpp\Integrated\"/>
    </mc:Choice>
  </mc:AlternateContent>
  <xr:revisionPtr revIDLastSave="0" documentId="13_ncr:1_{F1A54EF9-B0EE-4621-A302-64CE0D2A9F3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4" i="1" l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<sst xmlns="http://schemas.openxmlformats.org/spreadsheetml/2006/main" count="1002" uniqueCount="772">
  <si>
    <t>KEGG_map</t>
  </si>
  <si>
    <t>Description</t>
  </si>
  <si>
    <t>Rich_factor_meta</t>
  </si>
  <si>
    <t>DiffRatio_meta</t>
  </si>
  <si>
    <t>BgRatio_meta</t>
  </si>
  <si>
    <t>P-value_meta</t>
  </si>
  <si>
    <t>Adjusted P-value_meta</t>
  </si>
  <si>
    <t>Index_meta</t>
  </si>
  <si>
    <t>CID_meta</t>
  </si>
  <si>
    <t>Rich_factor_gene</t>
  </si>
  <si>
    <t>DiffRatio_gene</t>
  </si>
  <si>
    <t>BgRatio_gene</t>
  </si>
  <si>
    <t>P-value_gene</t>
  </si>
  <si>
    <t>Adjusted P-value_gene</t>
  </si>
  <si>
    <t>Index_gene</t>
  </si>
  <si>
    <t>KO_gene</t>
  </si>
  <si>
    <t>Hyperlink</t>
  </si>
  <si>
    <t>ko00940</t>
  </si>
  <si>
    <t>Phenylpropanoid biosynthesis</t>
  </si>
  <si>
    <t>4/11</t>
  </si>
  <si>
    <t>4/156</t>
  </si>
  <si>
    <t>11/427</t>
  </si>
  <si>
    <t>MEDL02347;MEDP0290;MEDL02026;MEDL02161</t>
  </si>
  <si>
    <t>C00079+C00482+C02666+C02646</t>
  </si>
  <si>
    <t>75/292</t>
  </si>
  <si>
    <t>75/985</t>
  </si>
  <si>
    <t>292/10463</t>
  </si>
  <si>
    <t>LOC_Os01g22352;LOC_Os03g13210;LOC_Os03g25330;LOC_Os05g04440;LOC_Os05g41990;LOC_Os07g01410;LOC_Os10g02040;LOC_Os10g02070;LOC_Os01g19020;LOC_Os05g04470;LOC_Os03g25280;LOC_Os11g02100;LOC_Os04g55740;LOC_Os08g02110;LOC_Os07g48030;LOC_Os03g25320;LOC_Os02g14160;LOC_Os01g15830;LOC_Os04g59260;LOC_Os07g34710;LOC_Os07g34670;LOC_Os06g48010;LOC_Os08g14760;LOC_Os03g36560;LOC_Os12g02080;LOC_Os01g15810;LOC_Os06g46799;LOC_Os10g39170;LOC_Os12g02060;LOC_Os06g48030;LOC_Os05g04500;LOC_Os03g25300;LOC_Os07g44550;LOC_Os01g36240;LOC_Os06g44170;LOC_Os06g48000;LOC_Os07g01400;LOC_Os07g17970;LOC_Os04g15920;LOC_Os02g26810;LOC_Os03g25370;LOC_Os03g02939;LOC_Os01g73170;LOC_Os02g14170;LOC_Os02g14430;LOC_Os02g58720;LOC_Os07g48010;LOC_Os06g32990;LOC_Os06g29470;LOC_Os06g48020;LOC_Os07g02440;LOC_Os04g56180;LOC_Os06g08610;LOC_Os03g13200;LOC_Os09g32964;LOC_Os09g23560;LOC_Os09g31514;LOC_Os04g59190;LOC_Os01g10850;LOC_Os09g23550;LOC_Os03g25360;LOC_Os02g26770;LOC_Os06g33080;LOC_Os08g20730;LOC_Os01g73190;LOC_Os06g33100;LOC_Os11g10460;LOC_Os01g18950;LOC_Os06g33090;LOC_Os08g10420;LOC_Os09g15500;LOC_Os11g42370;LOC_Os04g51990;LOC_Os07g06390;LOC_Os02g56700</t>
  </si>
  <si>
    <t>K00430+K00430+K00430+K00430+K00430+K00430+K00430+K00430+K00430+K00430+K00430+K00430+K00430+K00430+K00430+K00430+K00430+K00430+K00430+K00430+K00430+K00430+K01904+K00430+K00430+K00430+K00430+K00430+K00430+K00430+K00430+K00430+K00430+K00430+K09753+K00430+K00430+K01904+K00083+K00487+K00430+K00430+K00430+K00430+K00430+K00430+K00430+K00430+K00430+K00430+K00430+K00430+K13065+K00430+K00430+K00083+K09753+K00430+K00430+K00083+K00430+K00487+K00430+K00430+K00430+K00430+K00430+K00430+K00430+K13065+K00430+K13065+K13065+K00430+K09753</t>
  </si>
  <si>
    <t>ko01110</t>
  </si>
  <si>
    <t>Biosynthesis of secondary metabolites</t>
  </si>
  <si>
    <t>74/192</t>
  </si>
  <si>
    <t>74/156</t>
  </si>
  <si>
    <t>192/427</t>
  </si>
  <si>
    <t>MW0054460;MW0000973;MW0056883;MW0052877;MEDL02462;MEDN0198;MEDP0022;MEDL02396;MEDL00009;MW0015654;MEDN0153;MEDP0065;MEDL02347;MEDL00873;MW0015435;MW0016109;MEDL02259;MEDN0442;MEDP0290;MEDL02026;MEDP1614;MEDL02183;MEDN0037;MW0061670;MEDL00926;MW0052879;MEDL01840;MEDN0010;MEDP0457;MW0103902;MW0103558;MEDL02184;MW0104839;MW0053624;MW0015831;MEDP1465;MW0000452;MW0140185;MW0141993;MW0148768;MW0148736;MW0140437;MW0148779;MW0114088;MW0103583;MEDTN02215;pme0376;MW0052883;MW0012269;MEDL02161;MW0114753;MEDL02729;MEDP0208;MEDN0538;MEDL02140;MEDN0239;MEDN0224;MW0154889;MEDN0704;MEDN1387;MEDN0325;MEDN0461;MW0113931;MW0114408;MW0114218;MEDN0203;MEDL01997;MEDL02309;MW0015222;MEDN1221;MEDL01893;MW0000172;MW0000215;MW0142636</t>
  </si>
  <si>
    <t>C08601+C10462+C00157+C03461+C01005+C00158+C00148+C00089+C00183+C04216+C00020+C00624+C00079+C07044+C08606+C08591+C07481+C00831+C00482+C02666+C00129+C00841+C03758+C03313+C13747+C06081+C16666+C00327+C00430+C01107+C04734+C01557+C00988+C20778+C08579+C03046+C06522+C21412+C20466+C18034+C18033+C21410+C12321+C05839+C00096+C00002+C00509+C00448+C04785+C02646+C07475+C16308+C00042+C00029+C00156+C00257+C01083+C01134+C00036+C00979+C00186+C05382+C08325+C01912+C01236+C00417+C00844+C00130+C16352+C00275+C16322+C09390+C01091+C04590</t>
  </si>
  <si>
    <t>333/2704</t>
  </si>
  <si>
    <t>333/985</t>
  </si>
  <si>
    <t>2704/10463</t>
  </si>
  <si>
    <t>LOC_Os01g22352;LOC_Os01g47580;LOC_Os03g13210;LOC_Os03g18130;LOC_Os03g19420;LOC_Os03g25330;LOC_Os03g31750;LOC_Os04g08350;LOC_Os05g04440;LOC_Os05g41990;LOC_Os06g13720;LOC_Os07g01410;LOC_Os07g05940;LOC_Os08g03290;LOC_Os09g27500;LOC_Os09g27510;LOC_Os10g02040;LOC_Os10g02070;LOC_Os10g31780;LOC_Os12g16010;LOC_Os05g49840;LOC_Os01g63580;LOC_Os01g19020;LOC_Os05g04470;LOC_Os03g25280;LOC_Os12g08260;LOC_Os03g22120;LOC_Os06g45710;LOC_Os11g02100;LOC_Os04g55740;LOC_Os09g16090;LOC_Os03g12890;LOC_Os10g13700;LOC_Os08g31630;LOC_Os02g03870;LOC_Os08g02110;LOC_Os03g19427;LOC_Os07g48030;LOC_Os02g07410;LOC_Os09g21230;LOC_Os03g25320;LOC_Os02g14160;LOC_Os07g22930;LOC_Os02g48360;LOC_Os09g26880;LOC_Os12g41980;LOC_Os09g34960;LOC_Os03g60509;LOC_Os03g07570;LOC_Os06g51084;LOC_Os01g15830;LOC_Os11g10480;LOC_Os08g36910;LOC_Os05g42190;LOC_Os04g59260;LOC_Os07g34710;LOC_Os02g54820;LOC_Os07g34670;LOC_Os01g55240;LOC_Os06g48010;LOC_Os11g19840;LOC_Os02g54254;LOC_Os04g54800;LOC_Os11g38050;LOC_Os02g02400;LOC_Os09g38320;LOC_Os12g41970;LOC_Os08g14760;LOC_Os09g27750;LOC_Os10g41550;LOC_Os02g32770;LOC_Os03g36560;LOC_Os05g36270;LOC_Os12g02080;LOC_Os01g15810;LOC_Os04g28870;LOC_Os06g46799;LOC_Os03g04130;LOC_Os10g39170;LOC_Os12g08760;LOC_Os04g19740;LOC_Os02g53180;LOC_Os12g02060;LOC_Os06g48030;LOC_Os09g12290;LOC_Os12g09540;LOC_Os03g18030;LOC_Os08g43430;LOC_Os03g63330;LOC_Os05g04500;LOC_Os03g12030;LOC_Os03g09910;LOC_Os07g07410;LOC_Os10g09160;LOC_Os05g50380;LOC_Os03g25300;LOC_Os07g44550;LOC_Os05g10650;LOC_Os06g11840;LOC_Os01g36240;LOC_Os07g34520;LOC_Os04g40730;LOC_Os03g55050;LOC_Os05g28770;LOC_Os03g12110;LOC_Os06g44170;LOC_Os05g01120;LOC_Os06g48000;LOC_Os03g58170;LOC_Os07g01400;LOC_Os07g17970;LOC_Os04g37500;LOC_Os03g13300;LOC_Os08g02700;LOC_Os04g15920;LOC_Os05g49760;LOC_Os03g12900;LOC_Os01g11340;LOC_Os02g26810;LOC_Os06g07120;LOC_Os03g25370;LOC_Os02g51930;LOC_Os03g11420;LOC_Os04g44250;LOC_Os02g49720;LOC_Os06g11200;LOC_Os10g08319;LOC_Os03g02939;LOC_Os06g06560;LOC_Os02g36210;LOC_Os03g15460;LOC_Os10g17260;LOC_Os01g73170;LOC_Os06g35540;LOC_Os05g33840;LOC_Os02g14170;LOC_Os02g09240;LOC_Os07g07450;novel.403;LOC_Os02g14430;LOC_Os08g36310;LOC_Os06g01590;LOC_Os01g70540;LOC_Os07g43160;LOC_Os03g57640;LOC_Os08g34580;LOC_Os06g05910;LOC_Os10g28320;LOC_Os09g12660;LOC_Os06g30500;LOC_Os06g11290;LOC_Os02g58720;LOC_Os09g16110;LOC_Os01g44050;LOC_Os04g37619;LOC_Os11g20090;LOC_Os03g58290;LOC_Os01g43740;LOC_Os08g39300;LOC_Os03g17730;LOC_Os07g48010;LOC_Os04g37480;LOC_Os12g16720;LOC_Os05g11810;LOC_Os03g59030;LOC_Os09g27820;LOC_Os02g42350;LOC_Os11g42510;LOC_Os04g48170;LOC_Os02g57810;LOC_Os06g39780;LOC_Os06g32990;LOC_Os11g32620;LOC_Os01g22910;LOC_Os11g25454;LOC_Os10g40020;LOC_Os06g29470;LOC_Os04g48850;LOC_Os02g09250;LOC_Os06g48020;LOC_Os07g11739;LOC_Os06g23140;LOC_Os01g46950;LOC_Os04g30420;LOC_Os04g56920;LOC_Os07g02440;LOC_Os02g36140;LOC_Os04g56180;LOC_Os05g09500;LOC_Os04g29030;LOC_Os02g08230;LOC_Os11g25700;LOC_Os04g31960;LOC_Os08g37040;LOC_Os03g44380;LOC_Os08g04800;LOC_Os08g04540;LOC_Os09g32570;LOC_Os10g38940;LOC_Os05g42070;LOC_Os02g12680;LOC_Os09g31430;LOC_Os01g54270;LOC_Os06g08610;LOC_Os03g08624;LOC_Os01g65690;LOC_Os03g13200;LOC_Os06g46910;LOC_Os11g20160;LOC_Os04g58200;LOC_Os09g32964;LOC_Os01g51360;LOC_Os02g36810;LOC_Os08g04560;LOC_Os10g11140;LOC_Os09g18450;LOC_Os04g45720;LOC_Os07g31770;LOC_Os02g30100;LOC_Os02g54980;LOC_Os01g53820;LOC_Os06g17020;LOC_Os10g25950;LOC_Os01g62900;LOC_Os05g43940;LOC_Os01g46250;LOC_Os10g02880;LOC_Os07g10240;LOC_Os09g23560;LOC_Os02g38930;LOC_Os11g35930;LOC_Os08g06210;LOC_Os01g22920;LOC_Os06g49520;LOC_Os11g34440;LOC_Os02g51030;LOC_Os09g31514;LOC_Os04g59190;LOC_Os03g09020;LOC_Os04g01354;LOC_Os01g10850;LOC_Os03g59290;LOC_Os05g12040;LOC_Os07g13660;LOC_Os01g68179;LOC_Os09g23550;LOC_Os12g13490;LOC_Os06g19070;LOC_Os02g45280;LOC_Os03g25360;LOC_Os01g44260;LOC_Os08g07260;LOC_Os01g47350;LOC_Os02g52840;LOC_Os02g26770;LOC_Os07g46280;LOC_Os12g32850;LOC_Os07g11050;LOC_Os09g28660;LOC_Os01g01190;LOC_Os07g18154;LOC_Os04g09680;LOC_Os03g03910;LOC_Os06g33080;LOC_Os08g20730;LOC_Os01g73190;LOC_Os01g37360;LOC_Os01g43774;LOC_Os01g09700;LOC_Os02g11640;LOC_Os06g43370;LOC_Os03g51740;LOC_Os04g10060;LOC_Os04g46560;LOC_Os02g38940;LOC_Os12g02980;LOC_Os01g38110;LOC_Os11g43360;LOC_Os09g08130;LOC_Os08g39730;LOC_Os06g33100;LOC_Os03g63310;LOC_Os08g36860;LOC_Os04g38540;LOC_Os02g52710;LOC_Os11g10520;LOC_Os06g17250;LOC_Os11g10460;LOC_Os07g46920;LOC_Os06g42130;LOC_Os01g18950;LOC_Os07g05420;LOC_Os10g10720;LOC_Os07g47550;LOC_Os06g33090;LOC_Os07g49250;LOC_Os06g08830;LOC_Os01g59840;LOC_Os07g30960;LOC_Os10g26010;LOC_Os03g05900;LOC_Os08g01170;LOC_Os03g58300;LOC_Os07g30330;LOC_Os11g43200;LOC_Os09g36070;LOC_Os08g10420;LOC_Os03g06705;LOC_Os09g36080;LOC_Os09g15500;LOC_Os08g03630;LOC_Os01g53920;LOC_Os11g42370;LOC_Os02g29960;LOC_Os05g43510;LOC_Os02g36030;LOC_Os01g70525;LOC_Os07g46840;LOC_Os01g08220;LOC_Os04g51990;LOC_Os06g39070;LOC_Os02g51080;LOC_Os03g18120;LOC_Os07g42490;LOC_Os07g38440;LOC_Os06g09240;LOC_Os07g06390;LOC_Os03g21260;LOC_Os02g56700;LOC_Os10g25020;LOC_Os05g38230;LOC_Os09g25850;LOC_Os02g30060</t>
  </si>
  <si>
    <t>K00430+K18693+K00430+K01953+K05953+K00430+K01006+K13034+K00430+K00430+K00161+K00430+K09840+K00134+K21718+K16084+K00430+K00430+K00059+K13070+K16818+K13508+K00430+K00430+K00430+K00166+K00695+K00927+K00430+K00430+K13496+K00826+K01610+K01087+K05349+K00430+K05953+K00430+K02437+K01895+K00430+K00430+K13679+K00895+K14085+K16818+K01641+K01859+K00827+K00700+K00430+K18857+K01176+K03809+K00430+K00430+K16055+K00430+K04125+K00430+K22588+K14157+K00891+K01114+K03781+K02291+K16818+K01904+K05933+K01177+K16083+K00430+K03841+K00430+K00430+K00224+K00430+K01913+K00430+K01637+K00615+K05933+K00430+K00430+K12524+K01945+K05278+K17872+K00928+K00430+K15397+K10206+K18054+K21291+K00975+K00430+K00430+K00850+K01087+K00430+K01637+K10251+K13227+K00454+K00547+K09753+K09843+K00430+K01953+K00430+K01904+K01580+K01580+K01623+K00083+K00031+K00511+K09832+K00487+K11778+K00430+K13227+K01188+K13496+K00128+K05894+K16084+K00430+K00703+K04120+K01047+K05280+K00430+K14455+K01662+K00430+K21291+K00059+K00279+K00430+K16084+K00016+K08081+K01087+K17872+K16055+K00591+K17744+K00975+K21291+K05894+K00430+K13496+K02303+K09838+K22588+K13222+K15639+K00830+K05359+K00430+K22374+K24541+K04125+K22772+K05933+K13035+K00815+K09590+K10717+K16084+K00430+K17212+K04125+K13227+K00218+K00430+K20772+K16083+K00430+K21291+K00276+K01792+K00224+K01193+K00430+K14036+K00430+K00844+K00224+K15404+K08081+K01652+K17872+K09840+K16818+K01593+K00224+K15746+K13496+K01723+K01188+K17913+K13065+K15891+K15777+K00430+K08695+K22588+K00218+K00430+K16818+K13227+K01593+K01835+K05278+K00128+K17212+K20623+K13071+K00939+K13496+K01739+K12657+K22588+K16818+K22588+K22772+K00083+K21291+K00660+K01193+K04125+K15227+K01047+K08242+K09753+K00430+K00121+K00660+K00430+K00559+K05917+K13227+K23558+K00083+K08081+K21718+K09587+K00430+K08695+K22588+K01661+K05278+K00487+K05350+K13029+K10760+K17872+K01114+K09842+K22440+K03781+K00430+K00430+K00430+K08081+K15639+K01762+K13496+K16083+K01762+K14046+K00025+K16083+K14641+K16084+K08081+K01609+K16084+K00430+K13029+K09843+K01785+K01176+K18857+K13496+K00430+K13070+K05277+K00430+K12930+K05280+K22772+K00430+K01568+K13496+K01188+K09838+K01739+K09838+K22450+K13222+K13227+K08081+K20623+K13065+K15397+K20623+K00430+K14760+K00844+K13065+K20623+K01593+K16084+K08081+K13070+K04124+K13065+K13496+K10960+K01953+K00695+K00276+K12930+K00430+K15633+K09753+K13545+K00002+K15404+K00059</t>
  </si>
  <si>
    <t>ko01100</t>
  </si>
  <si>
    <t>Metabolic pathways</t>
  </si>
  <si>
    <t>124/310</t>
  </si>
  <si>
    <t>124/156</t>
  </si>
  <si>
    <t>310/427</t>
  </si>
  <si>
    <t>MW0054460;MW0014506;MEDTN00717;MW0056883;MEDP1015;MW0126336;MW0106196;MEDL02462;MW0103675;MEDN1876;MW0114000;MW0103525;MW0114628;MW0106444;MW0001273;MEDN0198;MEDP0022;MEDL02396;MEDL00009;MEDP0054;MEDL00101;MEDN0153;MEDL02050;MEDP0065;MEDL02347;MEDL00873;MEDN1013;MEDN0400;MEDP0180;MW0015435;MEDP0316;MEDN0017;MEDP1153;MEDL02259;MEDN0442;MEDP0290;MEDN0163;MEDL02026;MEDP1604;MEDP1606;MEDP1614;MEDP0067;MEDN0037;MEDN1402;MW0061670;MEDP0129;MEDL00926;MEDP0369;MEDP0232;MW0052879;MEDP0514;MW0049160;MEDL01840;MEDN0010;MW0103639;MEDP0457;MW0109260;MW0103902;MW0144360;MW0005981;MEDN0841;MW0103558;MW0104839;MW0114026;MW0103681;MW0146750;MW0015831;MW0108619;MW0012180;MW0140185;MW0148768;MW0148736;MW0148779;MW0103583;MEDTN02215;MW0103345;pme0376;MW0052883;MEDP0882;MW0012269;MEDL02161;MW0103482;MW0107870;MEDN1417;MEDP0208;MEDN0538;MEDN0236;MEDL02140;MEDN0239;MEDN0224;MEDN0380;MEDN1534;MEDN0374;MW0154889;MEDN0704;MEDN1387;MEDN0325;MEDN0403;MEDN0774;MEDN0461;MW0113931;MW0114408;MW0114218;MW0148404;MEDN0203;MEDL01997;MEDP0068;MEDN0419;MEDL02309;MEDN0609;MW0103352;MW0108967;MW0105076;MW0015222;MEDN1221;MW0142797;MW0012046;MEDL00331;MW0112794;MW0103597;MW0000215;MEDN1229;MEDN1245;MW0147511</t>
  </si>
  <si>
    <t>C08601+C16677+C16678+C00157+C04185+C00647+C06554+C01005+C00364+C05594+C02985+C01346+C04062+C00415+C02814+C00158+C00148+C00089+C00183+C00064+C00836+C00020+C00153+C00624+C00079+C07044+C00360+C06426+C00455+C08606+C05582+C02237+C14748+C07481+C00831+C00482+C00262+C02666+C02938+C00330+C00129+C00645+C03758+C10447+C03313+C05332+C13747+C00534+C00140+C06081+C00378+C01909+C16666+C00327+C01103+C00430+C05682+C01107+C00053+C15493+C02642+C04734+C00988+C01412+C00052+C05921+C08579+C05620+C14822+C21412+C18034+C18033+C12321+C00096+C00002+C00362+C00509+C00448+C01081+C04785+C02646+C03794+C00800+C04717+C00042+C00029+C00492+C00156+C00257+C01083+C08362+C00795+C14827+C01134+C00036+C00979+C00186+C00785+C14749+C05382+C08325+C01912+C01236+C01260+C00417+C00844+C00270+C00105+C00130+C00075+C00365+C01077+C00957+C16352+C00275+C04554+C14782+C01367+C20934+C00104+C01091+C03586+C20653+C20581</t>
  </si>
  <si>
    <t>450/4244</t>
  </si>
  <si>
    <t>450/985</t>
  </si>
  <si>
    <t>4244/10463</t>
  </si>
  <si>
    <t>LOC_Os01g22352;LOC_Os01g64520;LOC_Os01g72140;LOC_Os02g15560;LOC_Os03g13210;LOC_Os03g18130;LOC_Os03g19420;LOC_Os03g20120;LOC_Os03g20420;LOC_Os03g25330;LOC_Os03g31750;LOC_Os03g50130;LOC_Os04g08350;LOC_Os05g04440;LOC_Os05g15770;LOC_Os05g41990;LOC_Os06g01760;LOC_Os06g13720;LOC_Os06g51060;LOC_Os07g01410;LOC_Os07g05940;LOC_Os07g10840;LOC_Os07g35560;LOC_Os08g03290;LOC_Os09g28050;LOC_Os10g02040;LOC_Os10g02070;LOC_Os10g25130;LOC_Os10g31780;LOC_Os10g35070;LOC_Os10g39680;LOC_Os05g49840;LOC_Os01g63580;LOC_Os09g23140;LOC_Os07g48830;LOC_Os01g19020;LOC_Os06g33710;LOC_Os05g04470;LOC_Os03g25280;LOC_Os12g08260;LOC_Os03g22120;LOC_Os02g15550;LOC_Os06g45710;LOC_Os11g02100;LOC_Os04g55740;LOC_Os04g35520;LOC_Os04g58710;LOC_Os11g03730;LOC_Os10g38740;LOC_Os03g12890;LOC_Os10g13700;LOC_Os03g58890;LOC_Os08g31630;LOC_Os02g03870;LOC_Os08g02110;LOC_Os03g19427;LOC_Os07g48030;LOC_Os02g07410;LOC_Os06g36560;LOC_Os10g28350;LOC_Os09g21230;LOC_Os03g25790;LOC_Os03g25320;LOC_Os02g14160;LOC_Os07g22930;LOC_Os02g48360;LOC_Os09g26880;LOC_Os12g41980;LOC_Os10g38090;LOC_Os01g65830;LOC_Os09g34960;LOC_Os03g60509;LOC_Os03g07570;LOC_Os06g51084;LOC_Os01g15830;LOC_Os11g10480;LOC_Os08g36910;LOC_Os05g42190;LOC_Os04g02754;LOC_Os04g59260;LOC_Os07g34710;LOC_Os02g54820;LOC_Os07g34670;LOC_Os12g25690;LOC_Os06g48010;LOC_Os01g47070;LOC_Os01g68770;LOC_Os11g19840;LOC_Os02g54254;LOC_Os04g54800;LOC_Os11g38050;LOC_Os10g38600;LOC_Os02g02400;LOC_Os09g38320;LOC_Os12g41970;LOC_Os03g45390;LOC_Os08g14760;LOC_Os09g27750;LOC_Os10g41550;LOC_Os03g36560;LOC_Os06g51050;LOC_Os05g36270;LOC_Os12g02080;LOC_Os06g02000;LOC_Os01g15810;LOC_Os08g05570;LOC_Os06g07600;LOC_Os06g46799;LOC_Os03g04130;LOC_Os10g39170;LOC_Os01g27390;LOC_Os12g08760;LOC_Os04g19740;LOC_Os02g53180;LOC_Os12g02060;LOC_Os06g48030;LOC_Os09g12290;LOC_Os03g57120;LOC_Os12g09540;LOC_Os03g18030;LOC_Os02g07160;LOC_Os08g43430;LOC_Os03g63330;LOC_Os05g04500;LOC_Os03g12030;LOC_Os04g56400;LOC_Os03g09910;LOC_Os07g07410;LOC_Os03g51610;LOC_Os05g50380;LOC_Os03g25300;LOC_Os07g44550;LOC_Os01g70550;LOC_Os03g50490;LOC_Os05g10650;LOC_Os06g11840;LOC_Os01g36240;LOC_Os03g51010;LOC_Os07g34520;LOC_Os06g34020;LOC_Os04g40730;LOC_Os03g55050;LOC_Os05g28770;LOC_Os03g12110;LOC_Os06g44170;LOC_Os04g53190;LOC_Os07g23410;LOC_Os09g35800;LOC_Os10g04860;LOC_Os06g48000;LOC_Os03g58170;LOC_Os07g01400;LOC_Os11g34110;LOC_Os07g17970;LOC_Os04g37500;LOC_Os03g13300;LOC_Os08g02700;LOC_Os04g15920;LOC_Os01g19220;LOC_Os01g14140;LOC_Os03g44170;LOC_Os05g49760;LOC_Os03g12900;LOC_Os01g11340;LOC_Os02g26810;LOC_Os12g36810;LOC_Os03g25370;LOC_Os04g10434;LOC_Os02g51930;LOC_Os03g11420;LOC_Os12g36890;LOC_Os02g49720;LOC_Os06g11200;LOC_Os07g41650;LOC_Os08g02230;LOC_Os10g28340;LOC_Os03g13520;LOC_Os01g57854;LOC_Os03g02939;LOC_Os01g04920;LOC_Os06g06560;LOC_Os02g36210;LOC_Os03g15460;LOC_Os10g17260;LOC_Os01g73170;LOC_Os06g35540;LOC_Os05g33840;LOC_Os01g08780;LOC_Os10g38640;LOC_Os02g14170;LOC_Os07g07450;LOC_Os04g27980;LOC_Os03g06630;LOC_Os02g14430;LOC_Os06g01590;LOC_Os01g70540;LOC_Os07g43160;LOC_Os08g40680;LOC_Os05g09440;LOC_Os09g37620;LOC_Os03g57640;LOC_Os05g43830;LOC_Os11g47500;LOC_Os09g32290;LOC_Os08g34580;LOC_Os06g05910;LOC_Os10g37340;LOC_Os10g28320;LOC_Os09g12660;LOC_Os06g11290;LOC_Os09g37240;LOC_Os02g58720;LOC_Os01g44050;LOC_Os04g37619;LOC_Os07g23430;LOC_Os11g20090;LOC_Os09g26310;LOC_Os03g58290;LOC_Os08g39300;LOC_Os03g17730;novel.61;LOC_Os07g48010;LOC_Os05g04170;LOC_Os04g37480;LOC_Os05g33630;LOC_Os08g44300;LOC_Os12g16720;LOC_Os03g59030;LOC_Os09g27820;LOC_Os02g42350;LOC_Os11g42510;LOC_Os04g48170;LOC_Os02g57810;LOC_Os06g32990;LOC_Os08g32960;LOC_Os03g04060;LOC_Os08g37130;LOC_Os11g25454;LOC_Os03g04250;LOC_Os10g39740;LOC_Os02g03120;LOC_Os08g14000;LOC_Os10g40020;novel.646;LOC_Os06g29470;LOC_Os04g48850;LOC_Os11g19210;LOC_Os06g48020;LOC_Os06g23140;LOC_Os06g01840;LOC_Os03g57680;LOC_Os01g46950;LOC_Os06g25010;LOC_Os12g02750;LOC_Os04g56920;LOC_Os10g38660;LOC_Os03g63930;LOC_Os07g02440;LOC_Os04g56180;LOC_Os05g09500;LOC_Os10g38110;LOC_Os11g25700;LOC_Os04g31960;LOC_Os08g37040;LOC_Os03g44380;LOC_Os08g04800;LOC_Os08g04540;LOC_Os10g38580;LOC_Os10g38940;LOC_Os05g06940;LOC_Os05g20020;LOC_Os02g12680;LOC_Os09g20220;LOC_Os01g55820;LOC_Os09g31430;LOC_Os10g07290;LOC_Os06g08610;LOC_Os07g25540;LOC_Os06g28670;LOC_Os01g65690;LOC_Os03g13200;LOC_Os06g46910;LOC_Os11g20160;LOC_Os04g58200;LOC_Os09g32964;LOC_Os01g51360;LOC_Os02g36810;LOC_Os08g04560;LOC_Os09g37650;LOC_Os10g11140;LOC_Os01g15620;LOC_Os09g18450;LOC_Os10g39700;LOC_Os04g45720;LOC_Os02g53130;LOC_Os03g48310;LOC_Os10g36390;LOC_Os02g30100;LOC_Os02g03210;LOC_Os01g53820;LOC_Os01g54030;LOC_Os10g25950;LOC_Os02g50040;LOC_Os01g62900;LOC_Os05g43940;LOC_Os01g46250;LOC_Os10g02880;LOC_Os07g10240;LOC_Os09g23560;LOC_Os06g34660;LOC_Os11g35930;LOC_Os08g06210;LOC_Os06g49520;LOC_Os11g34440;LOC_Os02g51030;novel.126;LOC_Os09g31514;LOC_Os06g08670;LOC_Os04g59190;LOC_Os03g09020;LOC_Os04g01354;LOC_Os01g10850;LOC_Os03g59290;LOC_Os05g12040;LOC_Os07g13660;LOC_Os06g51160;LOC_Os06g08620;LOC_Os01g68179;LOC_Os09g23550;LOC_Os12g13490;LOC_Os07g35350;LOC_Os02g45280;LOC_Os03g25360;LOC_Os01g44260;LOC_Os08g32840;LOC_Os10g31930;LOC_Os01g22590;LOC_Os08g07260;LOC_Os04g33660;LOC_Os01g47350;LOC_Os02g52840;LOC_Os02g26770;LOC_Os01g27260;LOC_Os12g07110;LOC_Os07g46280;LOC_Os12g32850;LOC_Os04g14690;LOC_Os03g19610;LOC_Os07g11050;LOC_Os02g13290;LOC_Os11g47560;LOC_Os09g28660;LOC_Os01g01190;LOC_Os01g70360;LOC_Os09g16580;LOC_Os07g18154;LOC_Os01g27050;LOC_Os01g64960;LOC_Os03g03910;LOC_Os07g02120;LOC_Os06g33080;LOC_Os04g49250;LOC_Os08g20730;LOC_Os01g73190;LOC_Os01g37360;LOC_Os01g66710;LOC_Os07g28480;LOC_Os10g24800;LOC_Os06g12290;LOC_Os01g09700;LOC_Os01g64120;LOC_Os03g51740;LOC_Os04g46560;LOC_Os12g02980;LOC_Os02g34810;LOC_Os04g27060;LOC_Os11g43360;LOC_Os09g08130;LOC_Os03g30470;LOC_Os06g33100;LOC_Os03g63310;LOC_Os04g38540;LOC_Os02g52710;LOC_Os11g10520;LOC_Os11g17540;LOC_Os11g10460;LOC_Os04g44740;LOC_Os03g17070;LOC_Os04g09390;LOC_Os06g42130;LOC_Os01g18950;LOC_Os07g05420;novel.677;LOC_Os10g10720;LOC_Os02g26720;LOC_Os07g47550;LOC_Os06g33090;LOC_Os07g49250;LOC_Os01g59840;LOC_Os11g02774;LOC_Os07g30960;LOC_Os10g26010;LOC_Os04g52440;LOC_Os03g05900;LOC_Os08g01170;LOC_Os01g49720;LOC_Os11g07090;LOC_Os03g58300;LOC_Os07g30330;LOC_Os11g43200;LOC_Os09g36070;LOC_Os08g10420;LOC_Os03g06705;LOC_Os09g36080;LOC_Os09g15500;LOC_Os10g20650;LOC_Os01g43490;LOC_Os08g03630;LOC_Os12g13120;LOC_Os01g53920;novel.138;LOC_Os11g42370;LOC_Os02g29960;LOC_Os05g43510;LOC_Os01g70525;LOC_Os06g50140;LOC_Os01g08220;LOC_Os04g51990;LOC_Os07g38790;LOC_Os03g08410;LOC_Os11g47510;LOC_Os02g51080;LOC_Os03g18120;LOC_Os07g42490;LOC_Os09g12540;LOC_Os07g38440;LOC_Os06g09240;LOC_Os07g06390;LOC_Os10g37330;LOC_Os05g50960;LOC_Os03g21260;LOC_Os02g56700;LOC_Os10g34020;LOC_Os07g05360;LOC_Os02g51600;LOC_Os05g38230;LOC_Os09g36060;LOC_Os02g30200;LOC_Os02g30060;LOC_Os05g03840</t>
  </si>
  <si>
    <t>K00430+K00365+K00799+K02636+K00430+K01953+K05953+K18819+K01209+K00430+K01006+K00799+K13034+K00430+K01183+K00430+K01213+K00161+K20547+K00430+K09840+K06617+K19891+K00134+K23977+K00430+K00430+K00814+K00059+K07407+K20547+K16818+K13508+K24221+K18819+K00430+K00797+K00430+K00430+K00166+K00695+K00797+K00927+K00430+K00430+K00434+K22133+K01209+K00799+K00826+K01610+K00472+K01087+K05349+K00430+K05953+K00430+K02437+K00469+K08967+K01895+K19892+K00430+K00430+K13679+K00895+K14085+K16818+K20495+K03921+K01641+K01859+K00827+K00700+K00430+K18857+K01176+K03809+K01426+K00430+K00430+K16055+K00430+K00012+K00430+K01183+K17285+K22588+K14157+K00891+K01114+K00799+K03781+K02291+K16818+K19893+K01904+K05933+K01177+K00430+K20547+K03841+K00430+K13800+K00430+K08232+K06617+K00430+K01913+K00430+K00799+K01637+K00615+K05933+K00430+K00430+K12524+K02641+K01945+K05278+K00457+K17872+K00928+K00430+K15397+K01915+K10206+K18054+K00913+K00975+K00430+K00430+K10532+K01915+K00850+K01087+K00430+K01054+K01637+K19891+K10251+K13227+K00454+K00547+K09753+K17839+K10256+K01784+K11817+K00430+K01953+K00430+K10532+K01904+K01580+K01580+K01623+K00083+K15920+K19891+K00799+K00031+K00511+K09832+K00487+K01184+K00430+K01426+K13227+K01188+K00770+K00128+K05894+K01051+K00103+K08967+K24221+K01051+K00430+K06119+K00703+K04120+K01047+K05280+K00430+K14455+K01662+K24221+K00799+K00430+K00059+K01183+K08967+K00430+K00016+K08081+K01087+K01183+K00029+K00485+K17872+K01259+K01183+K00306+K16055+K00591+K01761+K17744+K00975+K05894+K00799+K00430+K02303+K09838+K10256+K22588+K14413+K13222+K00830+K05359+K03878+K00430+K01897+K22374+K01240+K01517+K24541+K22772+K05933+K13035+K00815+K09590+K10717+K00430+K24221+K20547+K04708+K13227+K00799+K00799+K01179+K01061+K00218+K01209+K00430+K20772+K15920+K00430+K00276+K02641+K11817+K01792+K01183+K01522+K01193+K00799+K03955+K00430+K00430+K00844+K20495+K08081+K01652+K17872+K09840+K16818+K01593+K00799+K15746+K00951+K01184+K01723+K00799+K19892+K01188+K19891+K13065+K11816+K01184+K15777+K00430+K08695+K22588+K00218+K00430+K16818+K13227+K01593+K00485+K01835+K01633+K05278+K20547+K00128+K10534+K01535+K00423+K20623+K00103+K00939+K00029+K01739+K01179+K12657+K22588+K16818+K22588+K22772+K00083+K19891+K00660+K01193+K15227+K01047+K08242+K12373+K09753+K00432+K00430+K00121+K00660+K00430+K00559+K05917+K13227+K13648+K13379+K23558+K00083+K08081+K19891+K09587+K00430+K08695+K01674+K01519+K01184+K22588+K01674+K01661+K05278+K00487+K00799+K01897+K05350+K13029+K00485+K01051+K10760+K13248+K01183+K17872+K01114+K00654+K01426+K09842+K11816+K03542+K03781+K11816+K00430+K00012+K00430+K00430+K08081+K01184+K00799+K02372+K00799+K01762+K02639+K01762+K00025+K14641+K00434+K05275+K08081+K01609+K20547+K00430+K13029+K01785+K01176+K18857+K01061+K00430+K01988+K02109+K20547+K05277+K00430+K12930+K15398+K05280+K00913+K22772+K00430+K01568+K01188+K01522+K09838+K01739+K16871+K09838+K22450+K00799+K01051+K13222+K13227+K08081+K20623+K13065+K15397+K20623+K00430+K19891+K01184+K14760+K01522+K00844+K01054+K13065+K20623+K01593+K08081+K01179+K04124+K13065+K12373+K00485+K01183+K10960+K01953+K00695+K14172+K00276+K12930+K00430+K05275+K01184+K15633+K09753+K00799+K03541+K24221+K00002+K01179+K03921+K00059+K01179</t>
  </si>
  <si>
    <t>ko00380</t>
  </si>
  <si>
    <t>Tryptophan metabolism</t>
  </si>
  <si>
    <t>1/14</t>
  </si>
  <si>
    <t>1/156</t>
  </si>
  <si>
    <t>14/427</t>
  </si>
  <si>
    <t>MEDP1604</t>
  </si>
  <si>
    <t>C02938</t>
  </si>
  <si>
    <t>25/130</t>
  </si>
  <si>
    <t>25/985</t>
  </si>
  <si>
    <t>130/10463</t>
  </si>
  <si>
    <t>LOC_Os04g39980;LOC_Os09g26880;LOC_Os04g02754;LOC_Os11g19840;LOC_Os02g02400;LOC_Os10g04860;LOC_Os04g10434;LOC_Os02g49720;LOC_Os11g20090;LOC_Os12g16720;LOC_Os03g57680;LOC_Os08g04540;LOC_Os07g25540;LOC_Os11g20160;LOC_Os08g04560;LOC_Os04g45720;LOC_Os05g43940;LOC_Os10g02880;LOC_Os08g07260;LOC_Os09g16580;LOC_Os01g27050;LOC_Os03g03910;LOC_Os07g02120;LOC_Os08g01170;LOC_Os05g43510</t>
  </si>
  <si>
    <t>K23947+K14085+K01426+K22588+K03781+K11817+K01426+K00128+K22588+K24541+K11817+K01593+K11816+K22588+K01593+K00128+K22588+K22588+K22588+K01426+K11816+K03781+K11816+K22450+K01593</t>
  </si>
  <si>
    <t>ko00270</t>
  </si>
  <si>
    <t>Cysteine and methionine metabolism</t>
  </si>
  <si>
    <t>4/16</t>
  </si>
  <si>
    <t>16/427</t>
  </si>
  <si>
    <t>MEDL02462;MEDN1387;MW0108967;MW0105076</t>
  </si>
  <si>
    <t>C01005+C00979+C01077+C00957</t>
  </si>
  <si>
    <t>27/164</t>
  </si>
  <si>
    <t>27/985</t>
  </si>
  <si>
    <t>164/10463</t>
  </si>
  <si>
    <t>LOC_Os03g19420;LOC_Os04g08350;LOC_Os09g28050;LOC_Os06g33710;LOC_Os02g15550;LOC_Os03g12890;LOC_Os03g19427;LOC_Os10g28350;LOC_Os03g07570;LOC_Os09g27750;LOC_Os02g53180;LOC_Os09g12290;LOC_Os03g63330;LOC_Os03g12110;LOC_Os10g28340;LOC_Os06g35540;LOC_Os03g06630;LOC_Os06g01590;LOC_Os10g37340;LOC_Os09g27820;LOC_Os11g42510;LOC_Os04g48850;LOC_Os10g25950;LOC_Os01g09700;LOC_Os03g51740;LOC_Os04g46560;LOC_Os10g26010</t>
  </si>
  <si>
    <t>K05953+K13034+K23977+K00797+K00797+K00826+K05953+K08967+K00827+K05933+K05933+K12524+K00928+K00547+K08967+K14455+K08967+K00016+K01761+K05933+K00815+K20772+K01739+K01762+K01762+K00025+K01739</t>
  </si>
  <si>
    <t>ko00941</t>
  </si>
  <si>
    <t>Flavonoid biosynthesis</t>
  </si>
  <si>
    <t>2/8</t>
  </si>
  <si>
    <t>2/156</t>
  </si>
  <si>
    <t>8/427</t>
  </si>
  <si>
    <t>pme0376;MW0138375</t>
  </si>
  <si>
    <t>C00509+C09806</t>
  </si>
  <si>
    <t>18/100</t>
  </si>
  <si>
    <t>18/985</t>
  </si>
  <si>
    <t>100/10463</t>
  </si>
  <si>
    <t>LOC_Os03g60509;LOC_Os03g18030;LOC_Os02g26810;LOC_Os10g17260;LOC_Os06g08610;LOC_Os06g46910;LOC_Os09g18450;LOC_Os11g35930;LOC_Os04g01354;LOC_Os01g44260;LOC_Os02g52840;LOC_Os02g26770;LOC_Os04g09680;LOC_Os06g42130;LOC_Os10g10720;LOC_Os08g10420;LOC_Os11g42370;LOC_Os04g51990</t>
  </si>
  <si>
    <t>K01859+K05278+K00487+K05280+K13065+K08695+K05278+K00660+K00660+K08695+K05278+K00487+K22440+K05277+K05280+K13065+K13065+K13065</t>
  </si>
  <si>
    <t>ko00520</t>
  </si>
  <si>
    <t>Amino sugar and nucleotide sugar metabolism</t>
  </si>
  <si>
    <t>10/15</t>
  </si>
  <si>
    <t>10/156</t>
  </si>
  <si>
    <t>15/427</t>
  </si>
  <si>
    <t>MW0114000;MEDP0067;MEDP0232;MW0103681;MW0103583;MW0115006;MEDN0538;MEDP0068;MEDN1221;MW0112794</t>
  </si>
  <si>
    <t>C02985+C00645+C00140+C00052+C00096+C03410+C00029+C00270+C00275+C20934</t>
  </si>
  <si>
    <t>33/226</t>
  </si>
  <si>
    <t>33/985</t>
  </si>
  <si>
    <t>226/10463</t>
  </si>
  <si>
    <t>LOC_Os03g20420;LOC_Os05g15770;LOC_Os06g51060;LOC_Os10g39680;LOC_Os11g03730;LOC_Os12g25690;LOC_Os01g47070;LOC_Os06g51050;LOC_Os05g50380;LOC_Os09g35800;LOC_Os01g19220;LOC_Os12g36890;LOC_Os04g27980;LOC_Os08g40680;LOC_Os11g47500;LOC_Os09g12660;LOC_Os03g04060;novel.646;LOC_Os11g19210;LOC_Os06g25010;LOC_Os05g09500;LOC_Os10g11140;LOC_Os10g39700;novel.126;LOC_Os06g51160;LOC_Os06g08620;LOC_Os11g47560;LOC_Os04g49250;LOC_Os03g30470;LOC_Os04g09390;LOC_Os01g53920;LOC_Os07g38790;LOC_Os11g47510</t>
  </si>
  <si>
    <t>K01209+K01183+K20547+K20547+K01209+K00012+K01183+K20547+K00975+K01784+K15920+K00770+K01183+K01183+K01183+K00975+K20547+K01209+K15920+K01183+K00844+K01835+K20547+K12373+K13648+K13379+K01183+K00012+K20547+K20547+K00844+K12373+K01183</t>
  </si>
  <si>
    <t>ko00592</t>
  </si>
  <si>
    <t>alpha-Linolenic acid metabolism</t>
  </si>
  <si>
    <t>4/5</t>
  </si>
  <si>
    <t>5/427</t>
  </si>
  <si>
    <t>MW0056883;MW0012269;MEDL02729;MEDL01893</t>
  </si>
  <si>
    <t>C00157+C04785+C16308+C16322</t>
  </si>
  <si>
    <t>18/106</t>
  </si>
  <si>
    <t>106/10463</t>
  </si>
  <si>
    <t>LOC_Os05g49840;LOC_Os12g41980;LOC_Os11g10480;LOC_Os12g41970;LOC_Os04g28870;LOC_Os05g28770;LOC_Os06g11200;LOC_Os03g15460;LOC_Os06g11290;LOC_Os04g30420;LOC_Os04g29030;LOC_Os08g04800;LOC_Os09g32570;LOC_Os02g12680;LOC_Os01g51360;LOC_Os01g46250;LOC_Os11g34440;LOC_Os11g10520</t>
  </si>
  <si>
    <t>K16818+K16818+K18857+K16818+K00224+K00454+K05894+K01047+K05894+K00224+K00224+K16818+K00224+K01723+K16818+K16818+K01047+K18857</t>
  </si>
  <si>
    <t>ko00965</t>
  </si>
  <si>
    <t>Betalain biosynthesis</t>
  </si>
  <si>
    <t>1/4</t>
  </si>
  <si>
    <t>4/427</t>
  </si>
  <si>
    <t>MEDN0037</t>
  </si>
  <si>
    <t>C03758</t>
  </si>
  <si>
    <t>4/10</t>
  </si>
  <si>
    <t>4/985</t>
  </si>
  <si>
    <t>10/10463</t>
  </si>
  <si>
    <t>LOC_Os08g04540;LOC_Os01g65690;LOC_Os08g04560;LOC_Os05g43510</t>
  </si>
  <si>
    <t>K01593+K15777+K01593+K01593</t>
  </si>
  <si>
    <t>ko00010</t>
  </si>
  <si>
    <t>Glycolysis / Gluconeogenesis</t>
  </si>
  <si>
    <t>2/6</t>
  </si>
  <si>
    <t>6/427</t>
  </si>
  <si>
    <t>MEDN0704;MEDN0325</t>
  </si>
  <si>
    <t>C00036+C00186</t>
  </si>
  <si>
    <t>26/179</t>
  </si>
  <si>
    <t>26/985</t>
  </si>
  <si>
    <t>179/10463</t>
  </si>
  <si>
    <t>LOC_Os03g31750;LOC_Os06g13720;LOC_Os08g03290;LOC_Os06g45710;LOC_Os10g13700;LOC_Os09g21230;LOC_Os02g48360;LOC_Os09g26880;LOC_Os11g10480;LOC_Os05g36270;LOC_Os03g04130;LOC_Os05g10650;LOC_Os08g02700;LOC_Os02g49720;LOC_Os06g01590;LOC_Os01g46950;LOC_Os05g09500;LOC_Os10g11140;LOC_Os04g45720;LOC_Os03g09020;LOC_Os04g38540;LOC_Os11g10520;LOC_Os07g49250;LOC_Os01g53920;LOC_Os03g21260;LOC_Os05g38230</t>
  </si>
  <si>
    <t>K01006+K00161+K00134+K00927+K01610+K01895+K00895+K14085+K18857+K03841+K01913+K00850+K01623+K00128+K00016+K01792+K00844+K01835+K00128+K00121+K01785+K18857+K01568+K00844+K15633+K00002</t>
  </si>
  <si>
    <t>ko00430</t>
  </si>
  <si>
    <t>Taurine and hypotaurine metabolism</t>
  </si>
  <si>
    <t>MEDN0316</t>
  </si>
  <si>
    <t>C01959</t>
  </si>
  <si>
    <t>6/23</t>
  </si>
  <si>
    <t>6/985</t>
  </si>
  <si>
    <t>23/10463</t>
  </si>
  <si>
    <t>LOC_Os04g37500;LOC_Os03g13300;LOC_Os09g37620;LOC_Os09g37650;LOC_Os04g14690;LOC_Os03g08410</t>
  </si>
  <si>
    <t>K01580+K01580+K00485+K00485+K00485+K00485</t>
  </si>
  <si>
    <t>ko00350</t>
  </si>
  <si>
    <t>Tyrosine metabolism</t>
  </si>
  <si>
    <t>6/17</t>
  </si>
  <si>
    <t>6/156</t>
  </si>
  <si>
    <t>17/427</t>
  </si>
  <si>
    <t>MEDP1015;MEDN1876;MEDP0316;MEDN0037;MEDN1402;MEDP0208</t>
  </si>
  <si>
    <t>C04185+C05594+C05582+C03758+C10447+C00042</t>
  </si>
  <si>
    <t>11/62</t>
  </si>
  <si>
    <t>11/985</t>
  </si>
  <si>
    <t>62/10463</t>
  </si>
  <si>
    <t>LOC_Os11g10480;LOC_Os02g07160;LOC_Os06g35540;LOC_Os11g42510;LOC_Os06g23140;LOC_Os08g04540;LOC_Os08g04560;LOC_Os03g09020;LOC_Os11g10520;LOC_Os05g43510;LOC_Os07g38440</t>
  </si>
  <si>
    <t>K18857+K00457+K14455+K00815+K00276+K01593+K01593+K00121+K18857+K01593+K00276</t>
  </si>
  <si>
    <t>ko00591</t>
  </si>
  <si>
    <t>Linoleic acid metabolism</t>
  </si>
  <si>
    <t>6/7</t>
  </si>
  <si>
    <t>7/427</t>
  </si>
  <si>
    <t>MW0056883;MEDN0400;MEDN1417;MEDN1144;MEDN0374;MEDN1426</t>
  </si>
  <si>
    <t>C00157+C06426+C04717+C14767+C14827+C14833</t>
  </si>
  <si>
    <t>6/26</t>
  </si>
  <si>
    <t>26/10463</t>
  </si>
  <si>
    <t>LOC_Os03g49260;LOC_Os05g28770;LOC_Os03g49350;LOC_Os03g15460;LOC_Os03g52860;LOC_Os11g34440</t>
  </si>
  <si>
    <t>K15718+K00454+K15718+K01047+K15718+K01047</t>
  </si>
  <si>
    <t>ko00901</t>
  </si>
  <si>
    <t>Indole alkaloid biosynthesis</t>
  </si>
  <si>
    <t>3/9</t>
  </si>
  <si>
    <t>3/156</t>
  </si>
  <si>
    <t>9/427</t>
  </si>
  <si>
    <t>MW0000275;MW0000452;MW0000215</t>
  </si>
  <si>
    <t>C09209+C06522+C01091</t>
  </si>
  <si>
    <t>3/8</t>
  </si>
  <si>
    <t>3/985</t>
  </si>
  <si>
    <t>8/10463</t>
  </si>
  <si>
    <t>LOC_Os08g04540;LOC_Os08g04560;LOC_Os05g43510</t>
  </si>
  <si>
    <t>K01593+K01593+K01593</t>
  </si>
  <si>
    <t>ko00053</t>
  </si>
  <si>
    <t>Ascorbate and aldarate metabolism</t>
  </si>
  <si>
    <t>4/7</t>
  </si>
  <si>
    <t>MEDP1617;MW0103583;MW0107870;MEDN0538</t>
  </si>
  <si>
    <t>C15923+C00096+C00800+C00029</t>
  </si>
  <si>
    <t>14/89</t>
  </si>
  <si>
    <t>14/985</t>
  </si>
  <si>
    <t>89/10463</t>
  </si>
  <si>
    <t>LOC_Os04g35520;LOC_Os06g36560;LOC_Os09g26880;LOC_Os12g25690;LOC_Os08g05570;LOC_Os02g49720;LOC_Os08g02230;LOC_Os10g28320;LOC_Os04g45720;LOC_Os10g36390;LOC_Os02g03210;LOC_Os04g49250;LOC_Os02g34810;LOC_Os05g38230</t>
  </si>
  <si>
    <t>K00434+K00469+K14085+K00012+K08232+K00128+K00103+K17744+K00128+K00423+K00103+K00012+K00434+K00002</t>
  </si>
  <si>
    <t>ko00950</t>
  </si>
  <si>
    <t>Isoquinoline alkaloid biosynthesis</t>
  </si>
  <si>
    <t>2/12</t>
  </si>
  <si>
    <t>12/427</t>
  </si>
  <si>
    <t>MEDN0037;MW0000172</t>
  </si>
  <si>
    <t>C03758+C09390</t>
  </si>
  <si>
    <t>7/35</t>
  </si>
  <si>
    <t>7/985</t>
  </si>
  <si>
    <t>35/10463</t>
  </si>
  <si>
    <t>LOC_Os06g35540;LOC_Os11g42510;LOC_Os06g23140;LOC_Os08g04540;LOC_Os08g04560;LOC_Os05g43510;LOC_Os07g38440</t>
  </si>
  <si>
    <t>K14455+K00815+K00276+K01593+K01593+K01593+K00276</t>
  </si>
  <si>
    <t>ko00360</t>
  </si>
  <si>
    <t>Phenylalanine metabolism</t>
  </si>
  <si>
    <t>3/10</t>
  </si>
  <si>
    <t>10/427</t>
  </si>
  <si>
    <t>MEDL02347;MEDP0129;MEDP0208</t>
  </si>
  <si>
    <t>C00079+C05332+C00042</t>
  </si>
  <si>
    <t>11/67</t>
  </si>
  <si>
    <t>67/10463</t>
  </si>
  <si>
    <t>LOC_Os04g02754;LOC_Os02g07160;LOC_Os04g10434;LOC_Os06g35540;LOC_Os11g42510;LOC_Os06g23140;LOC_Os08g04540;LOC_Os08g04560;LOC_Os09g16580;LOC_Os05g43510;LOC_Os07g38440</t>
  </si>
  <si>
    <t>K01426+K00457+K01426+K14455+K00815+K00276+K01593+K01593+K01426+K01593+K00276</t>
  </si>
  <si>
    <t>ko00330</t>
  </si>
  <si>
    <t>Arginine and proline metabolism</t>
  </si>
  <si>
    <t>1/6</t>
  </si>
  <si>
    <t>MEDP0022</t>
  </si>
  <si>
    <t>C00148</t>
  </si>
  <si>
    <t>13/85</t>
  </si>
  <si>
    <t>13/985</t>
  </si>
  <si>
    <t>85/10463</t>
  </si>
  <si>
    <t>LOC_Os06g33710;LOC_Os02g15550;LOC_Os03g58890;LOC_Os09g26880;LOC_Os04g02754;LOC_Os04g53190;LOC_Os04g10434;LOC_Os02g49720;LOC_Os06g35540;LOC_Os05g43830;LOC_Os04g45720;LOC_Os01g62900;LOC_Os09g16580</t>
  </si>
  <si>
    <t>K00797+K00797+K00472+K14085+K01426+K17839+K01426+K00128+K14455+K01259+K00128+K12657+K01426</t>
  </si>
  <si>
    <t>ko00250</t>
  </si>
  <si>
    <t>Alanine, aspartate and glutamate metabolism</t>
  </si>
  <si>
    <t>5/7</t>
  </si>
  <si>
    <t>5/156</t>
  </si>
  <si>
    <t>MEDN0198;MEDP0054;MW0103482;MEDP0208;MEDN0704</t>
  </si>
  <si>
    <t>C00158+C00064+C03794+C00042+C00036</t>
  </si>
  <si>
    <t>12/78</t>
  </si>
  <si>
    <t>12/985</t>
  </si>
  <si>
    <t>78/10463</t>
  </si>
  <si>
    <t>LOC_Os03g18130;LOC_Os10g25130;LOC_Os03g07570;LOC_Os04g56400;LOC_Os03g50490;LOC_Os03g58170;LOC_Os04g37500;LOC_Os03g13300;LOC_Os06g35540;LOC_Os08g39300;LOC_Os04g52440;LOC_Os03g18120</t>
  </si>
  <si>
    <t>K01953+K00814+K00827+K01915+K01915+K01953+K01580+K01580+K14455+K00830+K16871+K01953</t>
  </si>
  <si>
    <t>ko00130</t>
  </si>
  <si>
    <t>Ubiquinone and other terpenoid-quinone biosynthesis</t>
  </si>
  <si>
    <t>MW0061670;MEDL02140</t>
  </si>
  <si>
    <t>C03313+C00156</t>
  </si>
  <si>
    <t>14/96</t>
  </si>
  <si>
    <t>96/10463</t>
  </si>
  <si>
    <t>LOC_Os05g42190;LOC_Os08g14760;LOC_Os02g07160;LOC_Os08g43430;LOC_Os07g17970;LOC_Os02g26810;LOC_Os03g57640;LOC_Os06g05910;LOC_Os11g42510;LOC_Os08g37040;LOC_Os01g47350;LOC_Os02g26770;LOC_Os09g28660;LOC_Os08g03630</t>
  </si>
  <si>
    <t>K03809+K01904+K00457+K17872+K01904+K00487+K17872+K00591+K00815+K17872+K01661+K00487+K17872+K14760</t>
  </si>
  <si>
    <t>ko00906</t>
  </si>
  <si>
    <t>Carotenoid biosynthesis</t>
  </si>
  <si>
    <t>5/10</t>
  </si>
  <si>
    <t>MW0054460;MW0015435;MW0016109;MW0015831;MW0052883</t>
  </si>
  <si>
    <t>C08601+C08606+C08591+C08579+C00448</t>
  </si>
  <si>
    <t>11/71</t>
  </si>
  <si>
    <t>71/10463</t>
  </si>
  <si>
    <t>LOC_Os07g05940;LOC_Os09g38320;LOC_Os05g01120;LOC_Os04g37619;LOC_Os03g44380;LOC_Os10g38940;LOC_Os01g54270;LOC_Os07g18154;LOC_Os08g36860;LOC_Os07g30960;LOC_Os03g05900</t>
  </si>
  <si>
    <t>K09840+K02291+K09843+K09838+K09840+K15746+K17913+K09842+K09843+K09838+K09838</t>
  </si>
  <si>
    <t>ko00909</t>
  </si>
  <si>
    <t>Sesquiterpenoid and triterpenoid biosynthesis</t>
  </si>
  <si>
    <t>2/2</t>
  </si>
  <si>
    <t>2/427</t>
  </si>
  <si>
    <t>MW0052877;MW0052883</t>
  </si>
  <si>
    <t>C03461+C00448</t>
  </si>
  <si>
    <t>4/18</t>
  </si>
  <si>
    <t>18/10463</t>
  </si>
  <si>
    <t>LOC_Os03g12900;LOC_Os03g08624;LOC_Os11g18366;LOC_Os06g28820</t>
  </si>
  <si>
    <t>K00511+K15891+K19011+K19011</t>
  </si>
  <si>
    <t>ko00620</t>
  </si>
  <si>
    <t>Pyruvate metabolism</t>
  </si>
  <si>
    <t>3/4</t>
  </si>
  <si>
    <t>MEDP0208;MEDN0704;MEDN0325</t>
  </si>
  <si>
    <t>C00042+C00036+C00186</t>
  </si>
  <si>
    <t>16/118</t>
  </si>
  <si>
    <t>16/985</t>
  </si>
  <si>
    <t>118/10463</t>
  </si>
  <si>
    <t>LOC_Os03g31750;LOC_Os06g13720;LOC_Os10g13700;LOC_Os09g21230;LOC_Os09g26880;LOC_Os11g10480;LOC_Os03g04130;LOC_Os02g49720;LOC_Os06g01590;LOC_Os05g09440;LOC_Os04g45720;LOC_Os01g54030;LOC_Os03g09020;LOC_Os04g46560;LOC_Os11g10520;LOC_Os05g38230</t>
  </si>
  <si>
    <t>K01006+K00161+K01610+K01895+K14085+K18857+K01913+K00128+K00016+K00029+K00128+K00029+K00121+K00025+K18857+K00002</t>
  </si>
  <si>
    <t>ko00944</t>
  </si>
  <si>
    <t>Flavone and flavonol biosynthesis</t>
  </si>
  <si>
    <t>2/7</t>
  </si>
  <si>
    <t>MW0138571;FDATN01339</t>
  </si>
  <si>
    <t>C04199+C12628</t>
  </si>
  <si>
    <t>5/26</t>
  </si>
  <si>
    <t>5/985</t>
  </si>
  <si>
    <t>LOC_Os10g17260;LOC_Os03g59030;LOC_Os07g10240;LOC_Os10g10720;LOC_Os07g47550</t>
  </si>
  <si>
    <t>K05280+K22772+K22772+K05280+K22772</t>
  </si>
  <si>
    <t>ko00650</t>
  </si>
  <si>
    <t>Butanoate metabolism</t>
  </si>
  <si>
    <t>3/7</t>
  </si>
  <si>
    <t>MW0114026;MEDP1465;MEDP0208</t>
  </si>
  <si>
    <t>C01412+C03046+C00042</t>
  </si>
  <si>
    <t>6/36</t>
  </si>
  <si>
    <t>36/10463</t>
  </si>
  <si>
    <t>LOC_Os09g34960;LOC_Os03g04130;LOC_Os04g37500;LOC_Os03g13300;LOC_Os04g31960;LOC_Os04g52440</t>
  </si>
  <si>
    <t>K01641+K01913+K01580+K01580+K01652+K16871</t>
  </si>
  <si>
    <t>ko00999</t>
  </si>
  <si>
    <t>Biosynthesis of various plant secondary metabolites</t>
  </si>
  <si>
    <t>8/25</t>
  </si>
  <si>
    <t>8/156</t>
  </si>
  <si>
    <t>25/427</t>
  </si>
  <si>
    <t>MEDL02347;MEDL02183;MW0155568;MEDL02184;MW0053624;MW0114088;MW0052883;MEDN0704</t>
  </si>
  <si>
    <t>C00079+C00841+C17055+C01557+C20778+C05839+C00448+C00036</t>
  </si>
  <si>
    <t>17/133</t>
  </si>
  <si>
    <t>17/985</t>
  </si>
  <si>
    <t>133/10463</t>
  </si>
  <si>
    <t>LOC_Os03g19420;LOC_Os02g03870;LOC_Os03g19427;LOC_Os07g07410;LOC_Os03g55050;LOC_Os02g51930;LOC_Os03g11420;LOC_Os03g58290;LOC_Os04g37480;LOC_Os11g25454;LOC_Os09g31430;LOC_Os02g36810;LOC_Os07g13660;LOC_Os07g46280;LOC_Os01g59840;LOC_Os03g58300;LOC_Os07g30330</t>
  </si>
  <si>
    <t>K05953+K05349+K05953+K18054+K13227+K13227+K01188+K13222+K22374+K13227+K01188+K13227+K13227+K05350+K01188+K13222+K13227</t>
  </si>
  <si>
    <t>ko00908</t>
  </si>
  <si>
    <t>Zeatin biosynthesis</t>
  </si>
  <si>
    <t>MEDN0153;MEDTN02215;MEDN0538;MEDN1387</t>
  </si>
  <si>
    <t>C00020+C00002+C00029+C00979</t>
  </si>
  <si>
    <t>12/89</t>
  </si>
  <si>
    <t>LOC_Os09g16090;LOC_Os04g44250;novel.403;LOC_Os09g16110;LOC_Os02g57810;LOC_Os05g42070;LOC_Os06g17020;LOC_Os07g11050;LOC_Os02g11640;LOC_Os06g17250;LOC_Os06g08830;LOC_Os06g39070</t>
  </si>
  <si>
    <t>K13496+K13496+K00279+K13496+K10717+K13496+K13496+K10760+K13496+K13496+K13496+K13496</t>
  </si>
  <si>
    <t>ko00945</t>
  </si>
  <si>
    <t>Stilbenoid, diarylheptanoid and gingerol biosynthesis</t>
  </si>
  <si>
    <t>1/5</t>
  </si>
  <si>
    <t>MW0000973</t>
  </si>
  <si>
    <t>C10462</t>
  </si>
  <si>
    <t>8/58</t>
  </si>
  <si>
    <t>8/985</t>
  </si>
  <si>
    <t>58/10463</t>
  </si>
  <si>
    <t>LOC_Os02g26810;LOC_Os11g32620;LOC_Os06g08610;LOC_Os07g31770;LOC_Os02g26770;LOC_Os08g10420;LOC_Os11g42370;LOC_Os04g51990</t>
  </si>
  <si>
    <t>K00487+K17212+K13065+K17212+K00487+K13065+K13065+K13065</t>
  </si>
  <si>
    <t>ko00500</t>
  </si>
  <si>
    <t>Starch and sucrose metabolism</t>
  </si>
  <si>
    <t>MEDL02396;MEDN0538;MEDN0224</t>
  </si>
  <si>
    <t>C00089+C00029+C01083</t>
  </si>
  <si>
    <t>40/366</t>
  </si>
  <si>
    <t>40/985</t>
  </si>
  <si>
    <t>366/10463</t>
  </si>
  <si>
    <t>LOC_Os07g35560;LOC_Os03g22120;LOC_Os08g31630;LOC_Os02g03870;LOC_Os03g25790;LOC_Os07g22930;LOC_Os06g51084;LOC_Os08g36910;LOC_Os02g54820;LOC_Os03g45390;LOC_Os10g41550;LOC_Os05g50380;LOC_Os06g11840;LOC_Os06g34020;LOC_Os01g14140;LOC_Os03g11420;LOC_Os06g06560;LOC_Os07g43160;LOC_Os08g34580;LOC_Os09g12660;LOC_Os02g03120;LOC_Os04g56920;LOC_Os05g09500;LOC_Os01g55820;LOC_Os09g31430;LOC_Os10g07290;LOC_Os10g11140;LOC_Os02g50040;LOC_Os06g34660;LOC_Os08g06210;LOC_Os07g35350;LOC_Os07g46280;LOC_Os02g52710;LOC_Os01g59840;LOC_Os10g20650;LOC_Os01g53920;LOC_Os06g50140;LOC_Os07g42490;LOC_Os09g36060;LOC_Os05g03840</t>
  </si>
  <si>
    <t>K19891+K00695+K01087+K05349+K19892+K13679+K00700+K01176+K16055+K19893+K01177+K00975+K01087+K19891+K19891+K01188+K00703+K01087+K16055+K00975+K01179+K01193+K00844+K19892+K01188+K19891+K01835+K01179+K19891+K01193+K19891+K05350+K01176+K01188+K19891+K00844+K01179+K00695+K01179+K01179</t>
  </si>
  <si>
    <t>ko00232</t>
  </si>
  <si>
    <t>Caffeine metabolism</t>
  </si>
  <si>
    <t>MEDL02259;MEDL00926;MW0015222</t>
  </si>
  <si>
    <t>C07481+C13747+C16352</t>
  </si>
  <si>
    <t>1/2</t>
  </si>
  <si>
    <t>1/985</t>
  </si>
  <si>
    <t>2/10463</t>
  </si>
  <si>
    <t>LOC_Os01g64520</t>
  </si>
  <si>
    <t>K00365</t>
  </si>
  <si>
    <t>ko00710</t>
  </si>
  <si>
    <t>Carbon fixation by Calvin cycle</t>
  </si>
  <si>
    <t>MEDN0704;MEDN0461</t>
  </si>
  <si>
    <t>C00036+C05382</t>
  </si>
  <si>
    <t>12/96</t>
  </si>
  <si>
    <t>LOC_Os03g31750;LOC_Os08g03290;LOC_Os10g25130;LOC_Os06g45710;LOC_Os10g13700;LOC_Os05g36270;LOC_Os04g19740;LOC_Os08g02700;LOC_Os06g35540;LOC_Os05g09440;LOC_Os01g54030;LOC_Os04g46560</t>
  </si>
  <si>
    <t>K01006+K00134+K00814+K00927+K01610+K03841+K00615+K01623+K14455+K00029+K00029+K00025</t>
  </si>
  <si>
    <t>ko00410</t>
  </si>
  <si>
    <t>beta-Alanine metabolism</t>
  </si>
  <si>
    <t>MEDN0841</t>
  </si>
  <si>
    <t>C02642</t>
  </si>
  <si>
    <t>8/60</t>
  </si>
  <si>
    <t>60/10463</t>
  </si>
  <si>
    <t>LOC_Os09g26880;LOC_Os04g53190;LOC_Os04g37500;LOC_Os03g13300;LOC_Os02g49720;LOC_Os06g23140;LOC_Os04g45720;LOC_Os07g38440</t>
  </si>
  <si>
    <t>K14085+K17839+K01580+K01580+K00128+K00276+K00128+K00276</t>
  </si>
  <si>
    <t>ko00061</t>
  </si>
  <si>
    <t>Fatty acid biosynthesis</t>
  </si>
  <si>
    <t>MEDN0380</t>
  </si>
  <si>
    <t>C08362</t>
  </si>
  <si>
    <t>8/62</t>
  </si>
  <si>
    <t>LOC_Os10g31780;LOC_Os01g65830;LOC_Os07g07450;LOC_Os05g04170;LOC_Os12g07110;LOC_Os10g24800;LOC_Os02g30200;LOC_Os02g30060</t>
  </si>
  <si>
    <t>K00059+K03921+K00059+K01897+K01897+K02372+K03921+K00059</t>
  </si>
  <si>
    <t>ko02010</t>
  </si>
  <si>
    <t>ABC transporters</t>
  </si>
  <si>
    <t>12/30</t>
  </si>
  <si>
    <t>12/156</t>
  </si>
  <si>
    <t>30/427</t>
  </si>
  <si>
    <t>MEDP0022;MEDL02396;MEDL00009;MEDP0054;MEDL02347;MEDP1606;MEDP0232;MEDP0514;MEDP0457;MEDN0236;MEDN0224;MW0144923</t>
  </si>
  <si>
    <t>C00148+C00089+C00183+C00064+C00079+C00330+C00140+C00378+C00430+C00492+C01083+C20572</t>
  </si>
  <si>
    <t>16/144</t>
  </si>
  <si>
    <t>144/10463</t>
  </si>
  <si>
    <t>LOC_Os01g50080;LOC_Os01g07870;LOC_Os08g30770;LOC_Os04g49900;LOC_Os04g13210;LOC_Os08g43120;LOC_Os05g04610;LOC_Os04g11820;LOC_Os01g08260;LOC_Os02g46680;LOC_Os12g22110;LOC_Os01g50070;LOC_Os12g22284;LOC_Os09g03939;LOC_Os11g22350;LOC_Os02g21750</t>
  </si>
  <si>
    <t>K05658+K05674+K05681+K05674+K05674+K08711+K05658+K05681+K08711+K05658+K05681+K05658+K05681+K05681+K05681+K05658</t>
  </si>
  <si>
    <t>ko00280</t>
  </si>
  <si>
    <t>Valine, leucine and isoleucine degradation</t>
  </si>
  <si>
    <t>1/3</t>
  </si>
  <si>
    <t>3/427</t>
  </si>
  <si>
    <t>MEDL00009</t>
  </si>
  <si>
    <t>C00183</t>
  </si>
  <si>
    <t>7/57</t>
  </si>
  <si>
    <t>57/10463</t>
  </si>
  <si>
    <t>LOC_Os12g08260;LOC_Os03g12890;LOC_Os09g26880;LOC_Os09g34960;LOC_Os03g07570;LOC_Os02g49720;LOC_Os04g45720</t>
  </si>
  <si>
    <t>K00166+K00826+K14085+K01641+K00827+K00128+K00128</t>
  </si>
  <si>
    <t>ko00780</t>
  </si>
  <si>
    <t>Biotin metabolism</t>
  </si>
  <si>
    <t>2/3</t>
  </si>
  <si>
    <t>MW0049160;MW0146750</t>
  </si>
  <si>
    <t>C01909+C05921</t>
  </si>
  <si>
    <t>4/32</t>
  </si>
  <si>
    <t>32/10463</t>
  </si>
  <si>
    <t>LOC_Os10g31780;LOC_Os07g07450;LOC_Os10g24800;LOC_Os02g30060</t>
  </si>
  <si>
    <t>K00059+K00059+K02372+K00059</t>
  </si>
  <si>
    <t>ko00040</t>
  </si>
  <si>
    <t>Pentose and glucuronate interconversions</t>
  </si>
  <si>
    <t>2/4</t>
  </si>
  <si>
    <t>MW0107870;MEDN0538</t>
  </si>
  <si>
    <t>C00800+C00029</t>
  </si>
  <si>
    <t>15/143</t>
  </si>
  <si>
    <t>15/985</t>
  </si>
  <si>
    <t>143/10463</t>
  </si>
  <si>
    <t>LOC_Os06g01760;LOC_Os12g25690;LOC_Os12g36810;LOC_Os07g41650;LOC_Os01g57854;LOC_Os05g20020;LOC_Os06g28670;LOC_Os01g22590;LOC_Os03g19610;LOC_Os04g49250;LOC_Os01g66710;LOC_Os11g07090;LOC_Os01g43490;LOC_Os05g50960;LOC_Os05g38230</t>
  </si>
  <si>
    <t>K01213+K00012+K01184+K01051+K01051+K01184+K01184+K01184+K01051+K00012+K01184+K01051+K01184+K01184+K00002</t>
  </si>
  <si>
    <t>ko00340</t>
  </si>
  <si>
    <t>Histidine metabolism</t>
  </si>
  <si>
    <t>MEDN0403</t>
  </si>
  <si>
    <t>C00785</t>
  </si>
  <si>
    <t>3/23</t>
  </si>
  <si>
    <t>LOC_Os09g26880;LOC_Os02g49720;LOC_Os04g45720</t>
  </si>
  <si>
    <t>K14085+K00128+K00128</t>
  </si>
  <si>
    <t>ko00100</t>
  </si>
  <si>
    <t>Steroid biosynthesis</t>
  </si>
  <si>
    <t>MW0052883</t>
  </si>
  <si>
    <t>C00448</t>
  </si>
  <si>
    <t>6/53</t>
  </si>
  <si>
    <t>53/10463</t>
  </si>
  <si>
    <t>LOC_Os03g12900;LOC_Os01g11340;LOC_Os02g51030;LOC_Os03g59290;LOC_Os05g12040;LOC_Os01g68179</t>
  </si>
  <si>
    <t>K00511+K09832+K08242+K00559+K05917+K23558</t>
  </si>
  <si>
    <t>ko00260</t>
  </si>
  <si>
    <t>Glycine, serine and threonine metabolism</t>
  </si>
  <si>
    <t>MEDL02462;MEDP0457</t>
  </si>
  <si>
    <t>C01005+C00430</t>
  </si>
  <si>
    <t>10/95</t>
  </si>
  <si>
    <t>10/985</t>
  </si>
  <si>
    <t>95/10463</t>
  </si>
  <si>
    <t>LOC_Os02g07410;LOC_Os09g26880;LOC_Os03g07570;LOC_Os09g12290;LOC_Os03g63330;LOC_Os09g32290;LOC_Os08g39300;LOC_Os06g23140;LOC_Os07g38440;LOC_Os03g21260</t>
  </si>
  <si>
    <t>K02437+K14085+K00827+K12524+K00928+K00306+K00830+K00276+K00276+K15633</t>
  </si>
  <si>
    <t>ko01210</t>
  </si>
  <si>
    <t>2-Oxocarboxylic acid metabolism</t>
  </si>
  <si>
    <t>8/20</t>
  </si>
  <si>
    <t>20/427</t>
  </si>
  <si>
    <t>MEDN0198;MEDL00009;MEDP0065;MEDL02347;MEDN0704;MEDN0203;MEDN1245;MW0147511</t>
  </si>
  <si>
    <t>C00158+C00183+C00624+C00079+C00036+C00417+C20653+C20581</t>
  </si>
  <si>
    <t>10/96</t>
  </si>
  <si>
    <t>LOC_Os06g13720;LOC_Os10g25130;LOC_Os12g08260;LOC_Os03g12890;LOC_Os03g07570;LOC_Os03g63330;LOC_Os05g49760;LOC_Os06g35540;LOC_Os08g39300;LOC_Os04g31960</t>
  </si>
  <si>
    <t>K00161+K00814+K00166+K00826+K00827+K00928+K00031+K14455+K00830+K01652</t>
  </si>
  <si>
    <t>ko00750</t>
  </si>
  <si>
    <t>Vitamin B6 metabolism</t>
  </si>
  <si>
    <t>3/3</t>
  </si>
  <si>
    <t>MW0126336;MEDP0054;MEDP0369</t>
  </si>
  <si>
    <t>C00647+C00064+C00534</t>
  </si>
  <si>
    <t>3/25</t>
  </si>
  <si>
    <t>25/10463</t>
  </si>
  <si>
    <t>LOC_Os02g13290;LOC_Os04g27060;LOC_Os10g37330</t>
  </si>
  <si>
    <t>K13248+K05275+K05275</t>
  </si>
  <si>
    <t>ko00966</t>
  </si>
  <si>
    <t>Glucosinolate biosynthesis</t>
  </si>
  <si>
    <t>2/11</t>
  </si>
  <si>
    <t>MEDL00009;MEDL02347</t>
  </si>
  <si>
    <t>C00183+C00079</t>
  </si>
  <si>
    <t>6/10463</t>
  </si>
  <si>
    <t>LOC_Os03g12890</t>
  </si>
  <si>
    <t>K00826</t>
  </si>
  <si>
    <t>ko00770</t>
  </si>
  <si>
    <t>Pantothenate and CoA biosynthesis</t>
  </si>
  <si>
    <t>4/8</t>
  </si>
  <si>
    <t>MEDL00009;MEDN0442;MEDN0841;MW0154889</t>
  </si>
  <si>
    <t>C00183+C00831+C02642+C01134</t>
  </si>
  <si>
    <t>5/47</t>
  </si>
  <si>
    <t>47/10463</t>
  </si>
  <si>
    <t>LOC_Os03g12890;LOC_Os04g53190;LOC_Os02g49720;LOC_Os04g31960;LOC_Os04g45720</t>
  </si>
  <si>
    <t>K00826+K17839+K00128+K01652+K00128</t>
  </si>
  <si>
    <t>ko01040</t>
  </si>
  <si>
    <t>Biosynthesis of unsaturated fatty acids</t>
  </si>
  <si>
    <t>2/9</t>
  </si>
  <si>
    <t>MEDN0400;MW0148386</t>
  </si>
  <si>
    <t>C06426+C06429</t>
  </si>
  <si>
    <t>5/48</t>
  </si>
  <si>
    <t>48/10463</t>
  </si>
  <si>
    <t>LOC_Os01g65830;LOC_Os04g40730;LOC_Os07g23410;LOC_Os07g23430;LOC_Os02g30200</t>
  </si>
  <si>
    <t>K03921+K10251+K10256+K10256+K03921</t>
  </si>
  <si>
    <t>ko00590</t>
  </si>
  <si>
    <t>Arachidonic acid metabolism</t>
  </si>
  <si>
    <t>5/14</t>
  </si>
  <si>
    <t>MW0056883;MEDP1153;MW0012180;MEDN0774;MW0012046</t>
  </si>
  <si>
    <t>C00157+C14748+C14822+C14749+C14782</t>
  </si>
  <si>
    <t>2/17</t>
  </si>
  <si>
    <t>2/985</t>
  </si>
  <si>
    <t>17/10463</t>
  </si>
  <si>
    <t>LOC_Os03g15460;LOC_Os11g34440</t>
  </si>
  <si>
    <t>K01047+K01047</t>
  </si>
  <si>
    <t>ko00565</t>
  </si>
  <si>
    <t>Ether lipid metabolism</t>
  </si>
  <si>
    <t>1/1</t>
  </si>
  <si>
    <t>1/427</t>
  </si>
  <si>
    <t>MEDP0442</t>
  </si>
  <si>
    <t>C00670</t>
  </si>
  <si>
    <t>4/39</t>
  </si>
  <si>
    <t>39/10463</t>
  </si>
  <si>
    <t>LOC_Os11g38050;LOC_Os03g15460;LOC_Os11g34440;LOC_Os01g01190</t>
  </si>
  <si>
    <t>K01114+K01047+K01047+K01114</t>
  </si>
  <si>
    <t>ko00230</t>
  </si>
  <si>
    <t>Purine metabolism</t>
  </si>
  <si>
    <t>14/33</t>
  </si>
  <si>
    <t>14/156</t>
  </si>
  <si>
    <t>33/427</t>
  </si>
  <si>
    <t>MEDP0054;MEDN0153;MEDN1013;MEDN0163;MEDP1606;MW0144360;MW0103558;MEDTN02215;MW0103345;MW0103482;MW0148404;MEDL02309;MEDL00331;MW0103597</t>
  </si>
  <si>
    <t>C00064+C00020+C00360+C00262+C00330+C00053+C04734+C00002+C00362+C03794+C01260+C00130+C01367+C00104</t>
  </si>
  <si>
    <t>14/149</t>
  </si>
  <si>
    <t>149/10463</t>
  </si>
  <si>
    <t>LOC_Os01g64520;LOC_Os12g09540;LOC_Os03g18630;LOC_Os04g46280;LOC_Os08g44300;LOC_Os12g02750;LOC_Os05g06940;LOC_Os10g11140;LOC_Os01g53820;LOC_Os04g01874;LOC_Os10g31930;LOC_Os12g02980;LOC_Os11g02774;LOC_Os12g13120</t>
  </si>
  <si>
    <t>K00365+K01945+K27625+K26956+K01517+K01522+K00951+K01835+K00939+K27625+K01519+K14641+K01522+K01522</t>
  </si>
  <si>
    <t>ko00220</t>
  </si>
  <si>
    <t>Arginine biosynthesis</t>
  </si>
  <si>
    <t>MEDP0054;MEDP0065;MEDN0010</t>
  </si>
  <si>
    <t>C00064+C00624+C00327</t>
  </si>
  <si>
    <t>4/41</t>
  </si>
  <si>
    <t>41/10463</t>
  </si>
  <si>
    <t>LOC_Os10g25130;LOC_Os04g56400;LOC_Os03g50490;LOC_Os06g35540</t>
  </si>
  <si>
    <t>K00814+K01915+K01915+K14455</t>
  </si>
  <si>
    <t>ko00910</t>
  </si>
  <si>
    <t>Nitrogen metabolism</t>
  </si>
  <si>
    <t>MEDP0054</t>
  </si>
  <si>
    <t>C00064</t>
  </si>
  <si>
    <t>7/74</t>
  </si>
  <si>
    <t>74/10463</t>
  </si>
  <si>
    <t>LOC_Os02g02190;LOC_Os02g02170;LOC_Os04g56400;LOC_Os03g50490;LOC_Os02g53130;LOC_Os08g32840;LOC_Os04g33660</t>
  </si>
  <si>
    <t>K02575+K02575+K01915+K01915+K10534+K01674+K01674</t>
  </si>
  <si>
    <t>ko00660</t>
  </si>
  <si>
    <t>C5-Branched dibasic acid metabolism</t>
  </si>
  <si>
    <t>MEDN0203</t>
  </si>
  <si>
    <t>C00417</t>
  </si>
  <si>
    <t>1/9</t>
  </si>
  <si>
    <t>9/10463</t>
  </si>
  <si>
    <t>LOC_Os04g31960</t>
  </si>
  <si>
    <t>K01652</t>
  </si>
  <si>
    <t>ko00562</t>
  </si>
  <si>
    <t>Inositol phosphate metabolism</t>
  </si>
  <si>
    <t>MW0114628</t>
  </si>
  <si>
    <t>C04062</t>
  </si>
  <si>
    <t>10/110</t>
  </si>
  <si>
    <t>110/10463</t>
  </si>
  <si>
    <t>LOC_Os09g23140;LOC_Os06g36560;LOC_Os11g38050;LOC_Os03g51610;LOC_Os03g13520;LOC_Os01g08780;LOC_Os08g32960;LOC_Os01g01190;LOC_Os02g26720;LOC_Os02g51600</t>
  </si>
  <si>
    <t>K24221+K00469+K01114+K00913+K24221+K24221+K24221+K01114+K00913+K24221</t>
  </si>
  <si>
    <t>ko00630</t>
  </si>
  <si>
    <t>Glyoxylate and dicarboxylate metabolism</t>
  </si>
  <si>
    <t>MEDN0198;MEDP0054;MW0104839;MEDP0208;MEDN0704;MEDN0203</t>
  </si>
  <si>
    <t>C00158+C00064+C00988+C00042+C00036+C00417</t>
  </si>
  <si>
    <t>12/133</t>
  </si>
  <si>
    <t>LOC_Os04g58710;LOC_Os02g07410;LOC_Os09g21230;LOC_Os02g02400;LOC_Os03g04130;LOC_Os12g08760;LOC_Os04g56400;LOC_Os03g50490;LOC_Os07g34520;LOC_Os08g39300;LOC_Os03g03910;LOC_Os04g46560</t>
  </si>
  <si>
    <t>K22133+K02437+K01895+K03781+K01913+K01637+K01915+K01915+K01637+K00830+K03781+K00025</t>
  </si>
  <si>
    <t>ko00400</t>
  </si>
  <si>
    <t>Phenylalanine, tyrosine and tryptophan biosynthesis</t>
  </si>
  <si>
    <t>MEDL02347;MEDL01892;MEDN1245</t>
  </si>
  <si>
    <t>C00079+C00587+C20653</t>
  </si>
  <si>
    <t>6/68</t>
  </si>
  <si>
    <t>68/10463</t>
  </si>
  <si>
    <t>LOC_Os04g54800;LOC_Os06g35540;LOC_Os03g17730;LOC_Os11g42510;LOC_Os06g49520;LOC_Os09g08130</t>
  </si>
  <si>
    <t>K00891+K14455+K05359+K00815+K15227+K01609</t>
  </si>
  <si>
    <t>ko01250</t>
  </si>
  <si>
    <t>Biosynthesis of nucleotide sugars</t>
  </si>
  <si>
    <t>13/18</t>
  </si>
  <si>
    <t>13/156</t>
  </si>
  <si>
    <t>18/427</t>
  </si>
  <si>
    <t>MW0114000;MEDP0067;MEDP0232;MW0103681;MW0148768;MW0148736;MW0148779;MW0103583;MEDN0538;MEDN0461;MEDP0068;MEDN1221;MW0112794</t>
  </si>
  <si>
    <t>C02985+C00645+C00140+C00052+C18034+C18033+C12321+C00096+C00029+C05382+C00270+C00275+C20934</t>
  </si>
  <si>
    <t>10/113</t>
  </si>
  <si>
    <t>113/10463</t>
  </si>
  <si>
    <t>LOC_Os06g36560;LOC_Os12g25690;LOC_Os05g50380;LOC_Os09g35800;LOC_Os09g12660;LOC_Os05g09500;LOC_Os10g11140;LOC_Os06g08620;LOC_Os04g49250;LOC_Os01g53920</t>
  </si>
  <si>
    <t>K00469+K00012+K00975+K01784+K00975+K00844+K01835+K13379+K00012+K00844</t>
  </si>
  <si>
    <t>ko00860</t>
  </si>
  <si>
    <t>Porphyrin metabolism</t>
  </si>
  <si>
    <t>MEDP0457</t>
  </si>
  <si>
    <t>C00430</t>
  </si>
  <si>
    <t>6/69</t>
  </si>
  <si>
    <t>69/10463</t>
  </si>
  <si>
    <t>LOC_Os01g44050;LOC_Os10g40020;LOC_Os04g58200;LOC_Os02g54980;LOC_Os02g51080;LOC_Os10g25020</t>
  </si>
  <si>
    <t>K02303+K00218+K00218+K13071+K10960+K13545</t>
  </si>
  <si>
    <t>ko00600</t>
  </si>
  <si>
    <t>Sphingolipid metabolism</t>
  </si>
  <si>
    <t>MEDL00101</t>
  </si>
  <si>
    <t>C00836</t>
  </si>
  <si>
    <t>LOC_Os10g35070;LOC_Os01g07250;LOC_Os08g37130;novel.126;LOC_Os01g70360;LOC_Os07g38790</t>
  </si>
  <si>
    <t>K07407+K12382+K04708+K12373+K00654+K12373</t>
  </si>
  <si>
    <t>ko00030</t>
  </si>
  <si>
    <t>Pentose phosphate pathway</t>
  </si>
  <si>
    <t>MEDN0239;MEDN0461;MW0114218</t>
  </si>
  <si>
    <t>C00257+C05382+C01236</t>
  </si>
  <si>
    <t>6/71</t>
  </si>
  <si>
    <t>LOC_Os02g48360;LOC_Os05g36270;LOC_Os04g19740;LOC_Os05g10650;LOC_Os08g02700;LOC_Os10g11140</t>
  </si>
  <si>
    <t>K00895+K03841+K00615+K00850+K01623+K01835</t>
  </si>
  <si>
    <t>ko00290</t>
  </si>
  <si>
    <t>Valine, leucine and isoleucine biosynthesis</t>
  </si>
  <si>
    <t>2/24</t>
  </si>
  <si>
    <t>24/10463</t>
  </si>
  <si>
    <t>LOC_Os03g12890;LOC_Os04g31960</t>
  </si>
  <si>
    <t>K00826+K01652</t>
  </si>
  <si>
    <t>ko00730</t>
  </si>
  <si>
    <t>Thiamine metabolism</t>
  </si>
  <si>
    <t>MEDP0514;MEDP0882</t>
  </si>
  <si>
    <t>C00378+C01081</t>
  </si>
  <si>
    <t>LOC_Os05g33840;LOC_Os01g53820</t>
  </si>
  <si>
    <t>K01662+K00939</t>
  </si>
  <si>
    <t>ko00920</t>
  </si>
  <si>
    <t>Sulfur metabolism</t>
  </si>
  <si>
    <t>MW0144360;MEDP0208;MEDN1387</t>
  </si>
  <si>
    <t>C00053+C00042+C00979</t>
  </si>
  <si>
    <t>4/49</t>
  </si>
  <si>
    <t>49/10463</t>
  </si>
  <si>
    <t>LOC_Os04g08350;LOC_Os01g68770;LOC_Os10g25950;LOC_Os10g26010</t>
  </si>
  <si>
    <t>K13034+K17285+K01739+K01739</t>
  </si>
  <si>
    <t>ko00561</t>
  </si>
  <si>
    <t>Glycerolipid metabolism</t>
  </si>
  <si>
    <t>MEDN0538</t>
  </si>
  <si>
    <t>C00029</t>
  </si>
  <si>
    <t>10/120</t>
  </si>
  <si>
    <t>120/10463</t>
  </si>
  <si>
    <t>LOC_Os01g47580;LOC_Os10g35070;LOC_Os01g63580;LOC_Os09g26880;LOC_Os03g51010;LOC_Os02g49720;LOC_Os01g04920;LOC_Os04g45720;novel.138;LOC_Os05g38230</t>
  </si>
  <si>
    <t>K18693+K07407+K13508+K14085+K01054+K00128+K06119+K00128+K01054+K00002</t>
  </si>
  <si>
    <t>ko00460</t>
  </si>
  <si>
    <t>Cyanoamino acid metabolism</t>
  </si>
  <si>
    <t>4/9</t>
  </si>
  <si>
    <t>MEDL00009;MEDL02347;MW0113931;MEDL01997</t>
  </si>
  <si>
    <t>C00183+C00079+C08325+C00844</t>
  </si>
  <si>
    <t>9/110</t>
  </si>
  <si>
    <t>9/985</t>
  </si>
  <si>
    <t>LOC_Os04g08350;LOC_Os02g03870;LOC_Os03g11420;LOC_Os02g42350;LOC_Os09g31430;LOC_Os07g46280;LOC_Os12g32850;LOC_Os03g63310;LOC_Os01g59840</t>
  </si>
  <si>
    <t>K13034+K05349+K01188+K13035+K01188+K05350+K13029+K13029+K01188</t>
  </si>
  <si>
    <t>ko00900</t>
  </si>
  <si>
    <t>Terpenoid backbone biosynthesis</t>
  </si>
  <si>
    <t>6/9</t>
  </si>
  <si>
    <t>MW0052877;MW0015654;MEDP1614;MW0052879;MW0103902;MW0052883</t>
  </si>
  <si>
    <t>C03461+C04216+C00129+C06081+C01107+C00448</t>
  </si>
  <si>
    <t>5/63</t>
  </si>
  <si>
    <t>63/10463</t>
  </si>
  <si>
    <t>LOC_Os09g34960;LOC_Os06g07120;LOC_Os05g33840;LOC_Os03g08624;LOC_Os02g51080</t>
  </si>
  <si>
    <t>K01641+K11778+K01662+K15891+K10960</t>
  </si>
  <si>
    <t>ko01230</t>
  </si>
  <si>
    <t>Biosynthesis of amino acids</t>
  </si>
  <si>
    <t>11/27</t>
  </si>
  <si>
    <t>11/156</t>
  </si>
  <si>
    <t>27/427</t>
  </si>
  <si>
    <t>MEDL02462;MEDN0198;MEDP0022;MEDL00009;MEDP0054;MEDP0065;MEDL02347;MEDN0010;MEDN0704;MEDN1387;MEDN0461</t>
  </si>
  <si>
    <t>C01005+C00158+C00148+C00183+C00064+C00624+C00079+C00327+C00036+C00979+C05382</t>
  </si>
  <si>
    <t>27/314</t>
  </si>
  <si>
    <t>314/10463</t>
  </si>
  <si>
    <t>LOC_Os03g18130;LOC_Os04g08350;LOC_Os08g03290;LOC_Os10g25130;LOC_Os06g45710;LOC_Os03g12890;LOC_Os04g54800;LOC_Os04g19740;LOC_Os09g12290;LOC_Os03g63330;LOC_Os04g56400;LOC_Os03g09910;LOC_Os03g50490;LOC_Os05g10650;LOC_Os03g58170;LOC_Os08g02700;LOC_Os05g49760;LOC_Os06g35540;LOC_Os03g17730;LOC_Os04g31960;LOC_Os10g25950;LOC_Os01g62900;LOC_Os06g49520;LOC_Os09g08130;LOC_Os10g26010;LOC_Os03g18120;LOC_Os03g21260</t>
  </si>
  <si>
    <t>K01953+K13034+K00134+K00814+K00927+K00826+K00891+K00615+K12524+K00928+K01915+K10206+K01915+K00850+K01953+K01623+K00031+K14455+K05359+K01652+K01739+K12657+K15227+K01609+K01739+K01953+K15633</t>
  </si>
  <si>
    <t>ko00310</t>
  </si>
  <si>
    <t>Lysine degradation</t>
  </si>
  <si>
    <t>MEDP0208</t>
  </si>
  <si>
    <t>C00042</t>
  </si>
  <si>
    <t>5/65</t>
  </si>
  <si>
    <t>65/10463</t>
  </si>
  <si>
    <t>LOC_Os09g26880;LOC_Os02g54254;LOC_Os02g49720;LOC_Os09g32290;LOC_Os04g45720</t>
  </si>
  <si>
    <t>K14085+K14157+K00128+K00306+K00128</t>
  </si>
  <si>
    <t>ko00640</t>
  </si>
  <si>
    <t>Propanoate metabolism</t>
  </si>
  <si>
    <t>MEDP0208;MEDN0325</t>
  </si>
  <si>
    <t>C00042+C00186</t>
  </si>
  <si>
    <t>3/41</t>
  </si>
  <si>
    <t>LOC_Os12g08260;LOC_Os09g21230;LOC_Os06g01590</t>
  </si>
  <si>
    <t>K00166+K01895+K00016</t>
  </si>
  <si>
    <t>ko00760</t>
  </si>
  <si>
    <t>Nicotinate and nicotinamide metabolism</t>
  </si>
  <si>
    <t>MEDL02050;MEDP0180;MEDP0208</t>
  </si>
  <si>
    <t>C00153+C00455+C00042</t>
  </si>
  <si>
    <t>2/29</t>
  </si>
  <si>
    <t>29/10463</t>
  </si>
  <si>
    <t>LOC_Os04g46280;LOC_Os05g33630</t>
  </si>
  <si>
    <t>K26956+K01240</t>
  </si>
  <si>
    <t>ko00052</t>
  </si>
  <si>
    <t>Galactose metabolism</t>
  </si>
  <si>
    <t>5/13</t>
  </si>
  <si>
    <t>13/427</t>
  </si>
  <si>
    <t>MEDL02396;MW0103681;MEDN0538;MEDN0236;MEDN1534</t>
  </si>
  <si>
    <t>C00089+C00052+C00029+C00492+C00795</t>
  </si>
  <si>
    <t>13/169</t>
  </si>
  <si>
    <t>169/10463</t>
  </si>
  <si>
    <t>LOC_Os03g20120;LOC_Os07g10840;LOC_Os10g35070;LOC_Os07g48830;LOC_Os06g07600;LOC_Os05g10650;LOC_Os09g35800;LOC_Os04g56920;LOC_Os05g09500;LOC_Os10g11140;LOC_Os08g06210;LOC_Os04g38540;LOC_Os01g53920</t>
  </si>
  <si>
    <t>K18819+K06617+K07407+K18819+K06617+K00850+K01784+K01193+K00844+K01835+K01193+K01785+K00844</t>
  </si>
  <si>
    <t>ko00051</t>
  </si>
  <si>
    <t>Fructose and mannose metabolism</t>
  </si>
  <si>
    <t>MW0114000;MW0103583;MEDN0325;MEDN1221</t>
  </si>
  <si>
    <t>C02985+C00096+C00186+C00275</t>
  </si>
  <si>
    <t>6/87</t>
  </si>
  <si>
    <t>87/10463</t>
  </si>
  <si>
    <t>LOC_Os02g48360;LOC_Os05g36270;LOC_Os05g10650;LOC_Os08g02700;LOC_Os05g09500;LOC_Os01g53920</t>
  </si>
  <si>
    <t>K00895+K03841+K00850+K01623+K00844+K00844</t>
  </si>
  <si>
    <t>ko00020</t>
  </si>
  <si>
    <t>Citrate cycle (TCA cycle)</t>
  </si>
  <si>
    <t>4/4</t>
  </si>
  <si>
    <t>MEDN0198;MEDP0208;MEDN0704;MEDN0203</t>
  </si>
  <si>
    <t>C00158+C00042+C00036+C00417</t>
  </si>
  <si>
    <t>4/67</t>
  </si>
  <si>
    <t>LOC_Os06g13720;LOC_Os10g13700;LOC_Os05g49760;LOC_Os04g46560</t>
  </si>
  <si>
    <t>K00161+K01610+K00031+K00025</t>
  </si>
  <si>
    <t>ko04070</t>
  </si>
  <si>
    <t>Phosphatidylinositol signaling system</t>
  </si>
  <si>
    <t>5/83</t>
  </si>
  <si>
    <t>83/10463</t>
  </si>
  <si>
    <t>LOC_Os03g20370;LOC_Os07g48780;LOC_Os03g51610;LOC_Os02g26720;LOC_Os11g37550</t>
  </si>
  <si>
    <t>K02183+K02183+K00913+K00913+K02183</t>
  </si>
  <si>
    <t>ko01200</t>
  </si>
  <si>
    <t>Carbon metabolism</t>
  </si>
  <si>
    <t>9/19</t>
  </si>
  <si>
    <t>9/156</t>
  </si>
  <si>
    <t>19/427</t>
  </si>
  <si>
    <t>MEDL02462;MEDN0198;MW0104839;MEDP0208;MEDN0239;MEDN0704;MEDN1387;MEDN0461;MW0114218</t>
  </si>
  <si>
    <t>C01005+C00158+C00988+C00042+C00257+C00036+C00979+C05382+C01236</t>
  </si>
  <si>
    <t>28/378</t>
  </si>
  <si>
    <t>28/985</t>
  </si>
  <si>
    <t>378/10463</t>
  </si>
  <si>
    <t>LOC_Os03g31750;LOC_Os04g08350;LOC_Os06g13720;LOC_Os08g03290;LOC_Os10g25130;LOC_Os06g45710;LOC_Os10g13700;LOC_Os02g07410;LOC_Os09g21230;LOC_Os02g02400;LOC_Os05g36270;LOC_Os03g04130;LOC_Os12g08760;LOC_Os04g19740;LOC_Os05g10650;LOC_Os07g34520;LOC_Os08g02700;LOC_Os05g49760;LOC_Os06g35540;LOC_Os05g09440;LOC_Os08g39300;LOC_Os05g09500;LOC_Os01g54030;LOC_Os03g09020;LOC_Os03g03910;LOC_Os04g46560;LOC_Os01g53920;LOC_Os03g21260</t>
  </si>
  <si>
    <t>K01006+K13034+K00161+K00134+K00814+K00927+K01610+K02437+K01895+K03781+K03841+K01913+K01637+K00615+K00850+K01637+K01623+K00031+K14455+K00029+K00830+K00844+K00029+K00121+K03781+K00025+K00844+K15633</t>
  </si>
  <si>
    <t>ko01232</t>
  </si>
  <si>
    <t>Nucleotide metabolism</t>
  </si>
  <si>
    <t>15/33</t>
  </si>
  <si>
    <t>15/156</t>
  </si>
  <si>
    <t>MW0103675;MW0103525;MEDP0054;MEDN0153;MEDN1013;MEDN0163;MEDP1606;MEDTN02215;MW0103345;MW0103482;MEDN0419;MEDL02309;MEDN0609;MW0103352;MW0103597</t>
  </si>
  <si>
    <t>C00364+C01346+C00064+C00020+C00360+C00262+C00330+C00002+C00362+C03794+C00105+C00130+C00075+C00365+C00104</t>
  </si>
  <si>
    <t>5/100</t>
  </si>
  <si>
    <t>LOC_Os06g02000;LOC_Os05g33630;LOC_Os01g53820;LOC_Os10g31930;LOC_Os12g02980</t>
  </si>
  <si>
    <t>K13800+K01240+K00939+K01519+K14641</t>
  </si>
  <si>
    <t>ko01240</t>
  </si>
  <si>
    <t>Biosynthesis of cofactors</t>
  </si>
  <si>
    <t>24/54</t>
  </si>
  <si>
    <t>24/156</t>
  </si>
  <si>
    <t>54/427</t>
  </si>
  <si>
    <t>MW0106444;MEDN0198;MEDL00009;MEDP0054;MEDN0153;MEDL02050;MW0061670;MEDP0514;MW0049160;MW0103639;MEDP0457;MW0103583;MEDTN02215;MEDP0882;MW0103482;MW0107870;MEDN0538;MEDL02140;MW0154889;MEDN0704;MEDN0419;MEDL02309;MEDN0609;MEDN1221</t>
  </si>
  <si>
    <t>C00415+C00158+C00183+C00064+C00020+C00153+C03313+C00378+C01909+C01103+C00430+C00096+C00002+C01081+C03794+C00800+C00029+C00156+C01134+C00036+C00105+C00130+C00075+C00275</t>
  </si>
  <si>
    <t>28/402</t>
  </si>
  <si>
    <t>402/10463</t>
  </si>
  <si>
    <t>LOC_Os10g31780;LOC_Os03g12890;LOC_Os05g42190;LOC_Os12g25690;LOC_Os06g02000;LOC_Os02g07160;LOC_Os08g43430;LOC_Os02g49720;LOC_Os08g02230;LOC_Os07g07450;LOC_Os03g57640;LOC_Os06g05910;LOC_Os10g28320;LOC_Os01g44050;LOC_Os05g15530;LOC_Os08g37040;LOC_Os01g15620;LOC_Os04g45720;LOC_Os02g03210;LOC_Os01g53820;LOC_Os01g47350;LOC_Os02g13290;LOC_Os09g28660;LOC_Os04g49250;LOC_Os10g24800;LOC_Os08g03630;LOC_Os05g38230;LOC_Os02g30060</t>
  </si>
  <si>
    <t>K00059+K00826+K03809+K00012+K13800+K00457+K17872+K00128+K00103+K00059+K17872+K00591+K17744+K02303+K18482+K17872+K01633+K00128+K00103+K00939+K01661+K13248+K17872+K00012+K02372+K14760+K00002+K00059</t>
  </si>
  <si>
    <t>ko00240</t>
  </si>
  <si>
    <t>Pyrimidine metabolism</t>
  </si>
  <si>
    <t>8/18</t>
  </si>
  <si>
    <t>MW0103675;MW0103525;MEDP0054;MW0103639;MEDN0841;MEDN0419;MEDN0609;MW0103352</t>
  </si>
  <si>
    <t>C00364+C01346+C00064+C01103+C02642+C00105+C00075+C00365</t>
  </si>
  <si>
    <t>3/82</t>
  </si>
  <si>
    <t>82/10463</t>
  </si>
  <si>
    <t>LOC_Os06g02000;LOC_Os05g33630;LOC_Os12g02980</t>
  </si>
  <si>
    <t>K13800+K01240+K14641</t>
  </si>
  <si>
    <t>ko00195</t>
  </si>
  <si>
    <t>Photosynthesis</t>
  </si>
  <si>
    <t>MEDTN02215</t>
  </si>
  <si>
    <t>C00002</t>
  </si>
  <si>
    <t>7/146</t>
  </si>
  <si>
    <t>146/10463</t>
  </si>
  <si>
    <t>LOC_Os02g15560;LOC_Os03g57120;LOC_Os06g01840;LOC_Os01g64960;LOC_Os01g64120;LOC_Os03g17070;LOC_Os07g05360</t>
  </si>
  <si>
    <t>K02636+K02641+K02641+K03542+K02639+K02109+K03541</t>
  </si>
  <si>
    <t>ko00790</t>
  </si>
  <si>
    <t>Folate biosynthesis</t>
  </si>
  <si>
    <t>MW0106444;MEDL02140</t>
  </si>
  <si>
    <t>C00415+C00156</t>
  </si>
  <si>
    <t>2/83</t>
  </si>
  <si>
    <t>LOC_Os05g15530;LOC_Os01g15620</t>
  </si>
  <si>
    <t>K18482+K01633</t>
  </si>
  <si>
    <t>ko00564</t>
  </si>
  <si>
    <t>Glycerophospholipid metabolism</t>
  </si>
  <si>
    <t>5/18</t>
  </si>
  <si>
    <t>MEDP0338;MW0056883;MEDP0442;MW0141993;MW0142636</t>
  </si>
  <si>
    <t>C04230+C00157+C00670+C20466+C04590</t>
  </si>
  <si>
    <t>18/338</t>
  </si>
  <si>
    <t>338/10463</t>
  </si>
  <si>
    <t>LOC_Os01g47580;LOC_Os02g31030;LOC_Os05g49840;LOC_Os01g63580;LOC_Os02g33710;LOC_Os12g41980;LOC_Os11g38050;LOC_Os12g41970;LOC_Os01g42690;LOC_Os03g15460;LOC_Os03g40670;LOC_Os08g44300;LOC_Os08g04800;LOC_Os01g51360;LOC_Os01g46250;LOC_Os11g34440;LOC_Os01g01190;LOC_Os12g27102</t>
  </si>
  <si>
    <t>K18693+K18696+K16818+K13508+K25193+K16818+K01114+K16818+K06130+K01047+K01126+K01517+K16818+K16818+K16818+K01047+K01114+K01126</t>
  </si>
  <si>
    <t>ko04148</t>
  </si>
  <si>
    <t>Efferocytosis</t>
  </si>
  <si>
    <t>4/15</t>
  </si>
  <si>
    <t>MEDP0338;MEDTN02215;MEDN0325;MEDN0609</t>
  </si>
  <si>
    <t>C04230+C00002+C00186+C00075</t>
  </si>
  <si>
    <t>2/88</t>
  </si>
  <si>
    <t>88/10463</t>
  </si>
  <si>
    <t>LOC_Os06g12790;LOC_Os05g50120</t>
  </si>
  <si>
    <t>K04392+K04371</t>
  </si>
  <si>
    <t>ko00960</t>
  </si>
  <si>
    <t>Tropane, piperidine and pyridine alkaloid biosynthesis</t>
  </si>
  <si>
    <t>MEDL02347;MW0114753</t>
  </si>
  <si>
    <t>C00079+C07475</t>
  </si>
  <si>
    <t>13/309</t>
  </si>
  <si>
    <t>309/10463</t>
  </si>
  <si>
    <t>LOC_Os06g35540;LOC_Os01g70540;LOC_Os11g42510;LOC_Os06g23140;LOC_Os11g25700;LOC_Os11g35930;LOC_Os04g01354;LOC_Os12g13490;LOC_Os01g37360;LOC_Os11g43360;LOC_Os11g43200;LOC_Os01g70525;LOC_Os07g38440</t>
  </si>
  <si>
    <t>K14455+K08081+K00815+K00276+K08081+K00660+K00660+K08081+K08081+K08081+K08081+K08081+K00276</t>
  </si>
  <si>
    <t>ko00190</t>
  </si>
  <si>
    <t>Oxidative phosphorylation</t>
  </si>
  <si>
    <t>MEDTN02215;MEDP0208</t>
  </si>
  <si>
    <t>C00002+C00042</t>
  </si>
  <si>
    <t>5/220</t>
  </si>
  <si>
    <t>220/10463</t>
  </si>
  <si>
    <t>novel.61;LOC_Os03g63930;LOC_Os03g48310;LOC_Os01g64670;LOC_Os03g17070</t>
  </si>
  <si>
    <t>K03878+K03955+K01535+K01507+K02109</t>
  </si>
  <si>
    <r>
      <t>Table S10 KEGG information of DEGs and DAMs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family val="1"/>
      </rPr>
      <t>CK_Root vs. Salt_Root)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</si>
</sst>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4"/>
  <sheetViews>
    <sheetView tabSelected="1" workbookViewId="0">
      <pane ySplit="2" topLeftCell="A3" activePane="bottomLeft" state="frozen"/>
      <selection pane="bottomLeft" activeCell="B13" sqref="B13"/>
    </sheetView>
  </sheetViews>
  <sheetFormatPr defaultColWidth="9" defaultRowHeight="14.4" x14ac:dyDescent="0.25"/>
  <cols>
    <col min="2" max="2" width="37.77734375" customWidth="1"/>
    <col min="3" max="3" width="20.6640625" customWidth="1"/>
    <col min="4" max="4" width="19.44140625" customWidth="1"/>
    <col min="5" max="5" width="20.21875" customWidth="1"/>
    <col min="8" max="8" width="21.44140625" customWidth="1"/>
    <col min="11" max="11" width="25.44140625" customWidth="1"/>
  </cols>
  <sheetData>
    <row r="1" spans="1:22" x14ac:dyDescent="0.25">
      <c r="A1" s="2" t="s">
        <v>771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22" x14ac:dyDescent="0.25">
      <c r="A3" t="s">
        <v>17</v>
      </c>
      <c r="B3" t="s">
        <v>18</v>
      </c>
      <c r="C3" t="s">
        <v>19</v>
      </c>
      <c r="D3" t="s">
        <v>20</v>
      </c>
      <c r="E3" t="s">
        <v>21</v>
      </c>
      <c r="F3">
        <v>0.61830855638100601</v>
      </c>
      <c r="G3">
        <v>0.96500822113976603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>
        <v>1.8946950784476901E-16</v>
      </c>
      <c r="N3">
        <v>2.4252097004130399E-14</v>
      </c>
      <c r="O3" t="s">
        <v>27</v>
      </c>
      <c r="P3" t="s">
        <v>28</v>
      </c>
      <c r="Q3" t="str">
        <f>HYPERLINK("maps/ko00940.html","https://www.genome.jp/dbget-bin/www_bget?ko00940")</f>
        <v>https://www.genome.jp/dbget-bin/www_bget?ko00940</v>
      </c>
    </row>
    <row r="4" spans="1:22" x14ac:dyDescent="0.25">
      <c r="A4" t="s">
        <v>29</v>
      </c>
      <c r="B4" t="s">
        <v>30</v>
      </c>
      <c r="C4" t="s">
        <v>31</v>
      </c>
      <c r="D4" t="s">
        <v>32</v>
      </c>
      <c r="E4" t="s">
        <v>33</v>
      </c>
      <c r="F4">
        <v>0.248835198625663</v>
      </c>
      <c r="G4">
        <v>0.96500822113976603</v>
      </c>
      <c r="H4" t="s">
        <v>34</v>
      </c>
      <c r="I4" t="s">
        <v>35</v>
      </c>
      <c r="J4" t="s">
        <v>36</v>
      </c>
      <c r="K4" t="s">
        <v>37</v>
      </c>
      <c r="L4" t="s">
        <v>38</v>
      </c>
      <c r="M4">
        <v>3.0633395871856999E-9</v>
      </c>
      <c r="N4">
        <v>1.3070248905325701E-7</v>
      </c>
      <c r="O4" t="s">
        <v>39</v>
      </c>
      <c r="P4" t="s">
        <v>40</v>
      </c>
      <c r="Q4" t="str">
        <f>HYPERLINK("maps/ko01110.html","https://www.genome.jp/dbget-bin/www_bget?ko01110")</f>
        <v>https://www.genome.jp/dbget-bin/www_bget?ko01110</v>
      </c>
    </row>
    <row r="5" spans="1:22" x14ac:dyDescent="0.25">
      <c r="A5" t="s">
        <v>41</v>
      </c>
      <c r="B5" t="s">
        <v>42</v>
      </c>
      <c r="C5" t="s">
        <v>43</v>
      </c>
      <c r="D5" t="s">
        <v>44</v>
      </c>
      <c r="E5" t="s">
        <v>45</v>
      </c>
      <c r="F5">
        <v>9.7987060095997003E-3</v>
      </c>
      <c r="G5">
        <v>0.239057477157889</v>
      </c>
      <c r="H5" t="s">
        <v>46</v>
      </c>
      <c r="I5" t="s">
        <v>47</v>
      </c>
      <c r="J5" t="s">
        <v>48</v>
      </c>
      <c r="K5" t="s">
        <v>49</v>
      </c>
      <c r="L5" t="s">
        <v>50</v>
      </c>
      <c r="M5">
        <v>3.4834553139600002E-4</v>
      </c>
      <c r="N5">
        <v>7.4468528998751999E-3</v>
      </c>
      <c r="O5" t="s">
        <v>51</v>
      </c>
      <c r="P5" t="s">
        <v>52</v>
      </c>
      <c r="Q5" t="str">
        <f>HYPERLINK("maps/ko01100.html","https://www.genome.jp/dbget-bin/www_bget?ko01100")</f>
        <v>https://www.genome.jp/dbget-bin/www_bget?ko01100</v>
      </c>
    </row>
    <row r="6" spans="1:22" x14ac:dyDescent="0.25">
      <c r="A6" t="s">
        <v>53</v>
      </c>
      <c r="B6" t="s">
        <v>54</v>
      </c>
      <c r="C6" t="s">
        <v>55</v>
      </c>
      <c r="D6" t="s">
        <v>56</v>
      </c>
      <c r="E6" t="s">
        <v>57</v>
      </c>
      <c r="F6">
        <v>0.99848361807345998</v>
      </c>
      <c r="G6">
        <v>0.99848361807345998</v>
      </c>
      <c r="H6" t="s">
        <v>58</v>
      </c>
      <c r="I6" t="s">
        <v>59</v>
      </c>
      <c r="J6" t="s">
        <v>60</v>
      </c>
      <c r="K6" t="s">
        <v>61</v>
      </c>
      <c r="L6" t="s">
        <v>62</v>
      </c>
      <c r="M6">
        <v>4.0724976796190001E-4</v>
      </c>
      <c r="N6">
        <v>7.4468528998751999E-3</v>
      </c>
      <c r="O6" t="s">
        <v>63</v>
      </c>
      <c r="P6" t="s">
        <v>64</v>
      </c>
      <c r="Q6" t="str">
        <f>HYPERLINK("maps/ko00380.html","https://www.genome.jp/dbget-bin/www_bget?ko00380")</f>
        <v>https://www.genome.jp/dbget-bin/www_bget?ko00380</v>
      </c>
    </row>
    <row r="7" spans="1:22" x14ac:dyDescent="0.25">
      <c r="A7" t="s">
        <v>65</v>
      </c>
      <c r="B7" t="s">
        <v>66</v>
      </c>
      <c r="C7" t="s">
        <v>67</v>
      </c>
      <c r="D7" t="s">
        <v>20</v>
      </c>
      <c r="E7" t="s">
        <v>68</v>
      </c>
      <c r="F7">
        <v>0.89580994800777902</v>
      </c>
      <c r="G7">
        <v>0.96500822113976603</v>
      </c>
      <c r="H7" t="s">
        <v>69</v>
      </c>
      <c r="I7" t="s">
        <v>70</v>
      </c>
      <c r="J7" t="s">
        <v>71</v>
      </c>
      <c r="K7" t="s">
        <v>72</v>
      </c>
      <c r="L7" t="s">
        <v>73</v>
      </c>
      <c r="M7">
        <v>2.8112999690562E-3</v>
      </c>
      <c r="N7">
        <v>3.5147153591340401E-2</v>
      </c>
      <c r="O7" t="s">
        <v>74</v>
      </c>
      <c r="P7" t="s">
        <v>75</v>
      </c>
      <c r="Q7" t="str">
        <f>HYPERLINK("maps/ko00270.html","https://www.genome.jp/dbget-bin/www_bget?ko00270")</f>
        <v>https://www.genome.jp/dbget-bin/www_bget?ko00270</v>
      </c>
    </row>
    <row r="8" spans="1:22" x14ac:dyDescent="0.25">
      <c r="A8" t="s">
        <v>76</v>
      </c>
      <c r="B8" t="s">
        <v>77</v>
      </c>
      <c r="C8" t="s">
        <v>78</v>
      </c>
      <c r="D8" t="s">
        <v>79</v>
      </c>
      <c r="E8" t="s">
        <v>80</v>
      </c>
      <c r="F8">
        <v>0.85491108706004504</v>
      </c>
      <c r="G8">
        <v>0.96500822113976603</v>
      </c>
      <c r="H8" t="s">
        <v>81</v>
      </c>
      <c r="I8" t="s">
        <v>82</v>
      </c>
      <c r="J8" t="s">
        <v>83</v>
      </c>
      <c r="K8" t="s">
        <v>84</v>
      </c>
      <c r="L8" t="s">
        <v>85</v>
      </c>
      <c r="M8">
        <v>5.2506985512651002E-3</v>
      </c>
      <c r="N8">
        <v>5.6007451213495103E-2</v>
      </c>
      <c r="O8" t="s">
        <v>86</v>
      </c>
      <c r="P8" t="s">
        <v>87</v>
      </c>
      <c r="Q8" t="str">
        <f>HYPERLINK("maps/ko00941.html","https://www.genome.jp/dbget-bin/www_bget?ko00941")</f>
        <v>https://www.genome.jp/dbget-bin/www_bget?ko00941</v>
      </c>
    </row>
    <row r="9" spans="1:22" x14ac:dyDescent="0.25">
      <c r="A9" t="s">
        <v>88</v>
      </c>
      <c r="B9" t="s">
        <v>89</v>
      </c>
      <c r="C9" t="s">
        <v>90</v>
      </c>
      <c r="D9" t="s">
        <v>91</v>
      </c>
      <c r="E9" t="s">
        <v>92</v>
      </c>
      <c r="F9">
        <v>1.5666207062046598E-2</v>
      </c>
      <c r="G9">
        <v>0.25492217144500201</v>
      </c>
      <c r="H9" t="s">
        <v>93</v>
      </c>
      <c r="I9" t="s">
        <v>94</v>
      </c>
      <c r="J9" t="s">
        <v>95</v>
      </c>
      <c r="K9" t="s">
        <v>96</v>
      </c>
      <c r="L9" t="s">
        <v>97</v>
      </c>
      <c r="M9">
        <v>7.1782186557786997E-3</v>
      </c>
      <c r="N9">
        <v>6.3643153492630902E-2</v>
      </c>
      <c r="O9" t="s">
        <v>98</v>
      </c>
      <c r="P9" t="s">
        <v>99</v>
      </c>
      <c r="Q9" t="str">
        <f>HYPERLINK("maps/ko00520.html","https://www.genome.jp/dbget-bin/www_bget?ko00520")</f>
        <v>https://www.genome.jp/dbget-bin/www_bget?ko00520</v>
      </c>
    </row>
    <row r="10" spans="1:22" x14ac:dyDescent="0.25">
      <c r="A10" t="s">
        <v>100</v>
      </c>
      <c r="B10" t="s">
        <v>101</v>
      </c>
      <c r="C10" t="s">
        <v>102</v>
      </c>
      <c r="D10" t="s">
        <v>20</v>
      </c>
      <c r="E10" t="s">
        <v>103</v>
      </c>
      <c r="F10">
        <v>6.1922584198519898E-2</v>
      </c>
      <c r="G10">
        <v>0.57097997935090905</v>
      </c>
      <c r="H10" t="s">
        <v>104</v>
      </c>
      <c r="I10" t="s">
        <v>105</v>
      </c>
      <c r="J10" t="s">
        <v>106</v>
      </c>
      <c r="K10" t="s">
        <v>84</v>
      </c>
      <c r="L10" t="s">
        <v>107</v>
      </c>
      <c r="M10">
        <v>9.6793286543166001E-3</v>
      </c>
      <c r="N10">
        <v>7.7434629234532995E-2</v>
      </c>
      <c r="O10" t="s">
        <v>108</v>
      </c>
      <c r="P10" t="s">
        <v>109</v>
      </c>
      <c r="Q10" t="str">
        <f>HYPERLINK("maps/ko00592.html","https://www.genome.jp/dbget-bin/www_bget?ko00592")</f>
        <v>https://www.genome.jp/dbget-bin/www_bget?ko00592</v>
      </c>
    </row>
    <row r="11" spans="1:22" x14ac:dyDescent="0.25">
      <c r="A11" t="s">
        <v>110</v>
      </c>
      <c r="B11" t="s">
        <v>111</v>
      </c>
      <c r="C11" t="s">
        <v>112</v>
      </c>
      <c r="D11" t="s">
        <v>56</v>
      </c>
      <c r="E11" t="s">
        <v>113</v>
      </c>
      <c r="F11">
        <v>0.83907338794507202</v>
      </c>
      <c r="G11">
        <v>0.96500822113976603</v>
      </c>
      <c r="H11" t="s">
        <v>114</v>
      </c>
      <c r="I11" t="s">
        <v>115</v>
      </c>
      <c r="J11" t="s">
        <v>116</v>
      </c>
      <c r="K11" t="s">
        <v>117</v>
      </c>
      <c r="L11" t="s">
        <v>118</v>
      </c>
      <c r="M11">
        <v>1.03151297790341E-2</v>
      </c>
      <c r="N11">
        <v>7.7666859512727004E-2</v>
      </c>
      <c r="O11" t="s">
        <v>119</v>
      </c>
      <c r="P11" t="s">
        <v>120</v>
      </c>
      <c r="Q11" t="str">
        <f>HYPERLINK("maps/ko00965.html","https://www.genome.jp/dbget-bin/www_bget?ko00965")</f>
        <v>https://www.genome.jp/dbget-bin/www_bget?ko00965</v>
      </c>
    </row>
    <row r="12" spans="1:22" x14ac:dyDescent="0.25">
      <c r="A12" t="s">
        <v>121</v>
      </c>
      <c r="B12" t="s">
        <v>122</v>
      </c>
      <c r="C12" t="s">
        <v>123</v>
      </c>
      <c r="D12" t="s">
        <v>79</v>
      </c>
      <c r="E12" t="s">
        <v>124</v>
      </c>
      <c r="F12">
        <v>0.71067179079002196</v>
      </c>
      <c r="G12">
        <v>0.96500822113976603</v>
      </c>
      <c r="H12" t="s">
        <v>125</v>
      </c>
      <c r="I12" t="s">
        <v>126</v>
      </c>
      <c r="J12" t="s">
        <v>127</v>
      </c>
      <c r="K12" t="s">
        <v>128</v>
      </c>
      <c r="L12" t="s">
        <v>129</v>
      </c>
      <c r="M12">
        <v>1.6803170829128699E-2</v>
      </c>
      <c r="N12">
        <v>0.11517916492637</v>
      </c>
      <c r="O12" t="s">
        <v>130</v>
      </c>
      <c r="P12" t="s">
        <v>131</v>
      </c>
      <c r="Q12" t="str">
        <f>HYPERLINK("maps/ko00010.html","https://www.genome.jp/dbget-bin/www_bget?ko00010")</f>
        <v>https://www.genome.jp/dbget-bin/www_bget?ko00010</v>
      </c>
    </row>
    <row r="13" spans="1:22" x14ac:dyDescent="0.25">
      <c r="A13" t="s">
        <v>132</v>
      </c>
      <c r="B13" t="s">
        <v>133</v>
      </c>
      <c r="C13" t="s">
        <v>112</v>
      </c>
      <c r="D13" t="s">
        <v>56</v>
      </c>
      <c r="E13" t="s">
        <v>113</v>
      </c>
      <c r="F13">
        <v>0.83907338794507202</v>
      </c>
      <c r="G13">
        <v>0.96500822113976603</v>
      </c>
      <c r="H13" t="s">
        <v>134</v>
      </c>
      <c r="I13" t="s">
        <v>135</v>
      </c>
      <c r="J13" t="s">
        <v>136</v>
      </c>
      <c r="K13" t="s">
        <v>137</v>
      </c>
      <c r="L13" t="s">
        <v>138</v>
      </c>
      <c r="M13">
        <v>1.7096907293757999E-2</v>
      </c>
      <c r="N13">
        <v>0.11517916492637</v>
      </c>
      <c r="O13" t="s">
        <v>139</v>
      </c>
      <c r="P13" t="s">
        <v>140</v>
      </c>
      <c r="Q13" t="str">
        <f>HYPERLINK("maps/ko00430.html","https://www.genome.jp/dbget-bin/www_bget?ko00430")</f>
        <v>https://www.genome.jp/dbget-bin/www_bget?ko00430</v>
      </c>
    </row>
    <row r="14" spans="1:22" x14ac:dyDescent="0.25">
      <c r="A14" t="s">
        <v>141</v>
      </c>
      <c r="B14" t="s">
        <v>142</v>
      </c>
      <c r="C14" t="s">
        <v>143</v>
      </c>
      <c r="D14" t="s">
        <v>144</v>
      </c>
      <c r="E14" t="s">
        <v>145</v>
      </c>
      <c r="F14">
        <v>0.63478041203941304</v>
      </c>
      <c r="G14">
        <v>0.96500822113976603</v>
      </c>
      <c r="H14" t="s">
        <v>146</v>
      </c>
      <c r="I14" t="s">
        <v>147</v>
      </c>
      <c r="J14" t="s">
        <v>148</v>
      </c>
      <c r="K14" t="s">
        <v>149</v>
      </c>
      <c r="L14" t="s">
        <v>150</v>
      </c>
      <c r="M14">
        <v>2.8535805400149401E-2</v>
      </c>
      <c r="N14">
        <v>0.17393252815329199</v>
      </c>
      <c r="O14" t="s">
        <v>151</v>
      </c>
      <c r="P14" t="s">
        <v>152</v>
      </c>
      <c r="Q14" t="str">
        <f>HYPERLINK("maps/ko00350.html","https://www.genome.jp/dbget-bin/www_bget?ko00350")</f>
        <v>https://www.genome.jp/dbget-bin/www_bget?ko00350</v>
      </c>
    </row>
    <row r="15" spans="1:22" x14ac:dyDescent="0.25">
      <c r="A15" t="s">
        <v>153</v>
      </c>
      <c r="B15" t="s">
        <v>154</v>
      </c>
      <c r="C15" t="s">
        <v>155</v>
      </c>
      <c r="D15" t="s">
        <v>144</v>
      </c>
      <c r="E15" t="s">
        <v>156</v>
      </c>
      <c r="F15">
        <v>1.08662489617222E-2</v>
      </c>
      <c r="G15">
        <v>0.239057477157889</v>
      </c>
      <c r="H15" t="s">
        <v>157</v>
      </c>
      <c r="I15" t="s">
        <v>158</v>
      </c>
      <c r="J15" t="s">
        <v>159</v>
      </c>
      <c r="K15" t="s">
        <v>137</v>
      </c>
      <c r="L15" t="s">
        <v>160</v>
      </c>
      <c r="M15">
        <v>3.06268113732623E-2</v>
      </c>
      <c r="N15">
        <v>0.178192357080799</v>
      </c>
      <c r="O15" t="s">
        <v>161</v>
      </c>
      <c r="P15" t="s">
        <v>162</v>
      </c>
      <c r="Q15" t="str">
        <f>HYPERLINK("maps/ko00591.html","https://www.genome.jp/dbget-bin/www_bget?ko00591")</f>
        <v>https://www.genome.jp/dbget-bin/www_bget?ko00591</v>
      </c>
    </row>
    <row r="16" spans="1:22" x14ac:dyDescent="0.25">
      <c r="A16" t="s">
        <v>163</v>
      </c>
      <c r="B16" t="s">
        <v>164</v>
      </c>
      <c r="C16" t="s">
        <v>165</v>
      </c>
      <c r="D16" t="s">
        <v>166</v>
      </c>
      <c r="E16" t="s">
        <v>167</v>
      </c>
      <c r="F16">
        <v>0.699857170553012</v>
      </c>
      <c r="G16">
        <v>0.96500822113976603</v>
      </c>
      <c r="H16" t="s">
        <v>168</v>
      </c>
      <c r="I16" t="s">
        <v>169</v>
      </c>
      <c r="J16" t="s">
        <v>170</v>
      </c>
      <c r="K16" t="s">
        <v>171</v>
      </c>
      <c r="L16" t="s">
        <v>172</v>
      </c>
      <c r="M16">
        <v>3.2467311219332301E-2</v>
      </c>
      <c r="N16">
        <v>0.180687645046719</v>
      </c>
      <c r="O16" t="s">
        <v>173</v>
      </c>
      <c r="P16" t="s">
        <v>174</v>
      </c>
      <c r="Q16" t="str">
        <f>HYPERLINK("maps/ko00901.html","https://www.genome.jp/dbget-bin/www_bget?ko00901")</f>
        <v>https://www.genome.jp/dbget-bin/www_bget?ko00901</v>
      </c>
    </row>
    <row r="17" spans="1:17" x14ac:dyDescent="0.25">
      <c r="A17" t="s">
        <v>175</v>
      </c>
      <c r="B17" t="s">
        <v>176</v>
      </c>
      <c r="C17" t="s">
        <v>177</v>
      </c>
      <c r="D17" t="s">
        <v>20</v>
      </c>
      <c r="E17" t="s">
        <v>156</v>
      </c>
      <c r="F17">
        <v>0.22421302335029</v>
      </c>
      <c r="G17">
        <v>0.93955933594407104</v>
      </c>
      <c r="H17" t="s">
        <v>178</v>
      </c>
      <c r="I17" t="s">
        <v>179</v>
      </c>
      <c r="J17" t="s">
        <v>180</v>
      </c>
      <c r="K17" t="s">
        <v>181</v>
      </c>
      <c r="L17" t="s">
        <v>182</v>
      </c>
      <c r="M17">
        <v>3.7909981606733999E-2</v>
      </c>
      <c r="N17">
        <v>0.20218656856924799</v>
      </c>
      <c r="O17" t="s">
        <v>183</v>
      </c>
      <c r="P17" t="s">
        <v>184</v>
      </c>
      <c r="Q17" t="str">
        <f>HYPERLINK("maps/ko00053.html","https://www.genome.jp/dbget-bin/www_bget?ko00053")</f>
        <v>https://www.genome.jp/dbget-bin/www_bget?ko00053</v>
      </c>
    </row>
    <row r="18" spans="1:17" x14ac:dyDescent="0.25">
      <c r="A18" t="s">
        <v>185</v>
      </c>
      <c r="B18" t="s">
        <v>186</v>
      </c>
      <c r="C18" t="s">
        <v>187</v>
      </c>
      <c r="D18" t="s">
        <v>79</v>
      </c>
      <c r="E18" t="s">
        <v>188</v>
      </c>
      <c r="F18">
        <v>0.96802935341429397</v>
      </c>
      <c r="G18">
        <v>0.97915612759146997</v>
      </c>
      <c r="H18" t="s">
        <v>189</v>
      </c>
      <c r="I18" t="s">
        <v>190</v>
      </c>
      <c r="J18" t="s">
        <v>191</v>
      </c>
      <c r="K18" t="s">
        <v>192</v>
      </c>
      <c r="L18" t="s">
        <v>193</v>
      </c>
      <c r="M18">
        <v>4.1677270072710097E-2</v>
      </c>
      <c r="N18">
        <v>0.21338762277227599</v>
      </c>
      <c r="O18" t="s">
        <v>194</v>
      </c>
      <c r="P18" t="s">
        <v>195</v>
      </c>
      <c r="Q18" t="str">
        <f>HYPERLINK("maps/ko00950.html","https://www.genome.jp/dbget-bin/www_bget?ko00950")</f>
        <v>https://www.genome.jp/dbget-bin/www_bget?ko00950</v>
      </c>
    </row>
    <row r="19" spans="1:17" x14ac:dyDescent="0.25">
      <c r="A19" t="s">
        <v>196</v>
      </c>
      <c r="B19" t="s">
        <v>197</v>
      </c>
      <c r="C19" t="s">
        <v>198</v>
      </c>
      <c r="D19" t="s">
        <v>166</v>
      </c>
      <c r="E19" t="s">
        <v>199</v>
      </c>
      <c r="F19">
        <v>0.77330376258265898</v>
      </c>
      <c r="G19">
        <v>0.96500822113976603</v>
      </c>
      <c r="H19" t="s">
        <v>200</v>
      </c>
      <c r="I19" t="s">
        <v>201</v>
      </c>
      <c r="J19" t="s">
        <v>202</v>
      </c>
      <c r="K19" t="s">
        <v>149</v>
      </c>
      <c r="L19" t="s">
        <v>203</v>
      </c>
      <c r="M19">
        <v>4.7136432924984498E-2</v>
      </c>
      <c r="N19">
        <v>0.232056285169154</v>
      </c>
      <c r="O19" t="s">
        <v>204</v>
      </c>
      <c r="P19" t="s">
        <v>205</v>
      </c>
      <c r="Q19" t="str">
        <f>HYPERLINK("maps/ko00360.html","https://www.genome.jp/dbget-bin/www_bget?ko00360")</f>
        <v>https://www.genome.jp/dbget-bin/www_bget?ko00360</v>
      </c>
    </row>
    <row r="20" spans="1:17" x14ac:dyDescent="0.25">
      <c r="A20" t="s">
        <v>206</v>
      </c>
      <c r="B20" t="s">
        <v>207</v>
      </c>
      <c r="C20" t="s">
        <v>208</v>
      </c>
      <c r="D20" t="s">
        <v>56</v>
      </c>
      <c r="E20" t="s">
        <v>124</v>
      </c>
      <c r="F20">
        <v>0.93597229313656105</v>
      </c>
      <c r="G20">
        <v>0.97490453871605298</v>
      </c>
      <c r="H20" t="s">
        <v>209</v>
      </c>
      <c r="I20" t="s">
        <v>210</v>
      </c>
      <c r="J20" t="s">
        <v>211</v>
      </c>
      <c r="K20" t="s">
        <v>212</v>
      </c>
      <c r="L20" t="s">
        <v>213</v>
      </c>
      <c r="M20">
        <v>5.3789681875711003E-2</v>
      </c>
      <c r="N20">
        <v>0.25500293629966703</v>
      </c>
      <c r="O20" t="s">
        <v>214</v>
      </c>
      <c r="P20" t="s">
        <v>215</v>
      </c>
      <c r="Q20" t="str">
        <f>HYPERLINK("maps/ko00330.html","https://www.genome.jp/dbget-bin/www_bget?ko00330")</f>
        <v>https://www.genome.jp/dbget-bin/www_bget?ko00330</v>
      </c>
    </row>
    <row r="21" spans="1:17" x14ac:dyDescent="0.25">
      <c r="A21" t="s">
        <v>216</v>
      </c>
      <c r="B21" t="s">
        <v>217</v>
      </c>
      <c r="C21" t="s">
        <v>218</v>
      </c>
      <c r="D21" t="s">
        <v>219</v>
      </c>
      <c r="E21" t="s">
        <v>156</v>
      </c>
      <c r="F21">
        <v>6.4884088562603304E-2</v>
      </c>
      <c r="G21">
        <v>0.57097997935090905</v>
      </c>
      <c r="H21" t="s">
        <v>220</v>
      </c>
      <c r="I21" t="s">
        <v>221</v>
      </c>
      <c r="J21" t="s">
        <v>222</v>
      </c>
      <c r="K21" t="s">
        <v>223</v>
      </c>
      <c r="L21" t="s">
        <v>224</v>
      </c>
      <c r="M21">
        <v>5.99868466994051E-2</v>
      </c>
      <c r="N21">
        <v>0.27422558491156601</v>
      </c>
      <c r="O21" t="s">
        <v>225</v>
      </c>
      <c r="P21" t="s">
        <v>226</v>
      </c>
      <c r="Q21" t="str">
        <f>HYPERLINK("maps/ko00250.html","https://www.genome.jp/dbget-bin/www_bget?ko00250")</f>
        <v>https://www.genome.jp/dbget-bin/www_bget?ko00250</v>
      </c>
    </row>
    <row r="22" spans="1:17" x14ac:dyDescent="0.25">
      <c r="A22" t="s">
        <v>227</v>
      </c>
      <c r="B22" t="s">
        <v>228</v>
      </c>
      <c r="C22" t="s">
        <v>78</v>
      </c>
      <c r="D22" t="s">
        <v>79</v>
      </c>
      <c r="E22" t="s">
        <v>80</v>
      </c>
      <c r="F22">
        <v>0.85491108706004504</v>
      </c>
      <c r="G22">
        <v>0.96500822113976603</v>
      </c>
      <c r="H22" t="s">
        <v>229</v>
      </c>
      <c r="I22" t="s">
        <v>230</v>
      </c>
      <c r="J22" t="s">
        <v>231</v>
      </c>
      <c r="K22" t="s">
        <v>181</v>
      </c>
      <c r="L22" t="s">
        <v>232</v>
      </c>
      <c r="M22">
        <v>6.4935205081928807E-2</v>
      </c>
      <c r="N22">
        <v>0.28566910693765302</v>
      </c>
      <c r="O22" t="s">
        <v>233</v>
      </c>
      <c r="P22" t="s">
        <v>234</v>
      </c>
      <c r="Q22" t="str">
        <f>HYPERLINK("maps/ko00130.html","https://www.genome.jp/dbget-bin/www_bget?ko00130")</f>
        <v>https://www.genome.jp/dbget-bin/www_bget?ko00130</v>
      </c>
    </row>
    <row r="23" spans="1:17" x14ac:dyDescent="0.25">
      <c r="A23" t="s">
        <v>235</v>
      </c>
      <c r="B23" t="s">
        <v>236</v>
      </c>
      <c r="C23" t="s">
        <v>237</v>
      </c>
      <c r="D23" t="s">
        <v>219</v>
      </c>
      <c r="E23" t="s">
        <v>199</v>
      </c>
      <c r="F23">
        <v>0.28111921033367299</v>
      </c>
      <c r="G23">
        <v>0.96500822113976603</v>
      </c>
      <c r="H23" t="s">
        <v>238</v>
      </c>
      <c r="I23" t="s">
        <v>239</v>
      </c>
      <c r="J23" t="s">
        <v>240</v>
      </c>
      <c r="K23" t="s">
        <v>149</v>
      </c>
      <c r="L23" t="s">
        <v>241</v>
      </c>
      <c r="M23">
        <v>6.6953696938512497E-2</v>
      </c>
      <c r="N23">
        <v>0.28566910693765302</v>
      </c>
      <c r="O23" t="s">
        <v>242</v>
      </c>
      <c r="P23" t="s">
        <v>243</v>
      </c>
      <c r="Q23" t="str">
        <f>HYPERLINK("maps/ko00906.html","https://www.genome.jp/dbget-bin/www_bget?ko00906")</f>
        <v>https://www.genome.jp/dbget-bin/www_bget?ko00906</v>
      </c>
    </row>
    <row r="24" spans="1:17" x14ac:dyDescent="0.25">
      <c r="A24" t="s">
        <v>244</v>
      </c>
      <c r="B24" t="s">
        <v>245</v>
      </c>
      <c r="C24" t="s">
        <v>246</v>
      </c>
      <c r="D24" t="s">
        <v>79</v>
      </c>
      <c r="E24" t="s">
        <v>247</v>
      </c>
      <c r="F24">
        <v>0.13292871986014401</v>
      </c>
      <c r="G24">
        <v>0.82441497013716902</v>
      </c>
      <c r="H24" t="s">
        <v>248</v>
      </c>
      <c r="I24" t="s">
        <v>249</v>
      </c>
      <c r="J24" t="s">
        <v>250</v>
      </c>
      <c r="K24" t="s">
        <v>117</v>
      </c>
      <c r="L24" t="s">
        <v>251</v>
      </c>
      <c r="M24">
        <v>8.2324042022150504E-2</v>
      </c>
      <c r="N24">
        <v>0.32929616808860201</v>
      </c>
      <c r="O24" t="s">
        <v>252</v>
      </c>
      <c r="P24" t="s">
        <v>253</v>
      </c>
      <c r="Q24" t="str">
        <f>HYPERLINK("maps/ko00909.html","https://www.genome.jp/dbget-bin/www_bget?ko00909")</f>
        <v>https://www.genome.jp/dbget-bin/www_bget?ko00909</v>
      </c>
    </row>
    <row r="25" spans="1:17" x14ac:dyDescent="0.25">
      <c r="A25" t="s">
        <v>254</v>
      </c>
      <c r="B25" t="s">
        <v>255</v>
      </c>
      <c r="C25" t="s">
        <v>256</v>
      </c>
      <c r="D25" t="s">
        <v>166</v>
      </c>
      <c r="E25" t="s">
        <v>113</v>
      </c>
      <c r="F25">
        <v>0.14052527900065401</v>
      </c>
      <c r="G25">
        <v>0.82441497013716902</v>
      </c>
      <c r="H25" t="s">
        <v>257</v>
      </c>
      <c r="I25" t="s">
        <v>258</v>
      </c>
      <c r="J25" t="s">
        <v>259</v>
      </c>
      <c r="K25" t="s">
        <v>260</v>
      </c>
      <c r="L25" t="s">
        <v>261</v>
      </c>
      <c r="M25">
        <v>8.6663930856628393E-2</v>
      </c>
      <c r="N25">
        <v>0.33615100453480101</v>
      </c>
      <c r="O25" t="s">
        <v>262</v>
      </c>
      <c r="P25" t="s">
        <v>263</v>
      </c>
      <c r="Q25" t="str">
        <f>HYPERLINK("maps/ko00620.html","https://www.genome.jp/dbget-bin/www_bget?ko00620")</f>
        <v>https://www.genome.jp/dbget-bin/www_bget?ko00620</v>
      </c>
    </row>
    <row r="26" spans="1:17" x14ac:dyDescent="0.25">
      <c r="A26" t="s">
        <v>264</v>
      </c>
      <c r="B26" t="s">
        <v>265</v>
      </c>
      <c r="C26" t="s">
        <v>266</v>
      </c>
      <c r="D26" t="s">
        <v>79</v>
      </c>
      <c r="E26" t="s">
        <v>156</v>
      </c>
      <c r="F26">
        <v>0.79362090685584996</v>
      </c>
      <c r="G26">
        <v>0.96500822113976603</v>
      </c>
      <c r="H26" t="s">
        <v>267</v>
      </c>
      <c r="I26" t="s">
        <v>268</v>
      </c>
      <c r="J26" t="s">
        <v>269</v>
      </c>
      <c r="K26" t="s">
        <v>270</v>
      </c>
      <c r="L26" t="s">
        <v>160</v>
      </c>
      <c r="M26">
        <v>9.1541170413743697E-2</v>
      </c>
      <c r="N26">
        <v>0.34462558273409399</v>
      </c>
      <c r="O26" t="s">
        <v>271</v>
      </c>
      <c r="P26" t="s">
        <v>272</v>
      </c>
      <c r="Q26" t="str">
        <f>HYPERLINK("maps/ko00944.html","https://www.genome.jp/dbget-bin/www_bget?ko00944")</f>
        <v>https://www.genome.jp/dbget-bin/www_bget?ko00944</v>
      </c>
    </row>
    <row r="27" spans="1:17" x14ac:dyDescent="0.25">
      <c r="A27" t="s">
        <v>273</v>
      </c>
      <c r="B27" t="s">
        <v>274</v>
      </c>
      <c r="C27" t="s">
        <v>275</v>
      </c>
      <c r="D27" t="s">
        <v>166</v>
      </c>
      <c r="E27" t="s">
        <v>156</v>
      </c>
      <c r="F27">
        <v>0.50329900062545296</v>
      </c>
      <c r="G27">
        <v>0.96500822113976603</v>
      </c>
      <c r="H27" t="s">
        <v>276</v>
      </c>
      <c r="I27" t="s">
        <v>277</v>
      </c>
      <c r="J27" t="s">
        <v>278</v>
      </c>
      <c r="K27" t="s">
        <v>137</v>
      </c>
      <c r="L27" t="s">
        <v>279</v>
      </c>
      <c r="M27">
        <v>0.117465806850813</v>
      </c>
      <c r="N27">
        <v>0.425039484786146</v>
      </c>
      <c r="O27" t="s">
        <v>280</v>
      </c>
      <c r="P27" t="s">
        <v>281</v>
      </c>
      <c r="Q27" t="str">
        <f>HYPERLINK("maps/ko00650.html","https://www.genome.jp/dbget-bin/www_bget?ko00650")</f>
        <v>https://www.genome.jp/dbget-bin/www_bget?ko00650</v>
      </c>
    </row>
    <row r="28" spans="1:17" x14ac:dyDescent="0.25">
      <c r="A28" t="s">
        <v>282</v>
      </c>
      <c r="B28" t="s">
        <v>283</v>
      </c>
      <c r="C28" t="s">
        <v>284</v>
      </c>
      <c r="D28" t="s">
        <v>285</v>
      </c>
      <c r="E28" t="s">
        <v>286</v>
      </c>
      <c r="F28">
        <v>0.75458785257915995</v>
      </c>
      <c r="G28">
        <v>0.96500822113976603</v>
      </c>
      <c r="H28" t="s">
        <v>287</v>
      </c>
      <c r="I28" t="s">
        <v>288</v>
      </c>
      <c r="J28" t="s">
        <v>289</v>
      </c>
      <c r="K28" t="s">
        <v>290</v>
      </c>
      <c r="L28" t="s">
        <v>291</v>
      </c>
      <c r="M28">
        <v>0.119542355096103</v>
      </c>
      <c r="N28">
        <v>0.425039484786146</v>
      </c>
      <c r="O28" t="s">
        <v>292</v>
      </c>
      <c r="P28" t="s">
        <v>293</v>
      </c>
      <c r="Q28" t="str">
        <f>HYPERLINK("maps/ko00999.html","https://www.genome.jp/dbget-bin/www_bget?ko00999")</f>
        <v>https://www.genome.jp/dbget-bin/www_bget?ko00999</v>
      </c>
    </row>
    <row r="29" spans="1:17" x14ac:dyDescent="0.25">
      <c r="A29" t="s">
        <v>294</v>
      </c>
      <c r="B29" t="s">
        <v>295</v>
      </c>
      <c r="C29" t="s">
        <v>177</v>
      </c>
      <c r="D29" t="s">
        <v>20</v>
      </c>
      <c r="E29" t="s">
        <v>156</v>
      </c>
      <c r="F29">
        <v>0.22421302335029</v>
      </c>
      <c r="G29">
        <v>0.93955933594407104</v>
      </c>
      <c r="H29" t="s">
        <v>296</v>
      </c>
      <c r="I29" t="s">
        <v>297</v>
      </c>
      <c r="J29" t="s">
        <v>298</v>
      </c>
      <c r="K29" t="s">
        <v>223</v>
      </c>
      <c r="L29" t="s">
        <v>182</v>
      </c>
      <c r="M29">
        <v>0.12941370234122199</v>
      </c>
      <c r="N29">
        <v>0.442127132616985</v>
      </c>
      <c r="O29" t="s">
        <v>299</v>
      </c>
      <c r="P29" t="s">
        <v>300</v>
      </c>
      <c r="Q29" t="str">
        <f>HYPERLINK("maps/ko00908.html","https://www.genome.jp/dbget-bin/www_bget?ko00908")</f>
        <v>https://www.genome.jp/dbget-bin/www_bget?ko00908</v>
      </c>
    </row>
    <row r="30" spans="1:17" x14ac:dyDescent="0.25">
      <c r="A30" t="s">
        <v>301</v>
      </c>
      <c r="B30" t="s">
        <v>302</v>
      </c>
      <c r="C30" t="s">
        <v>303</v>
      </c>
      <c r="D30" t="s">
        <v>56</v>
      </c>
      <c r="E30" t="s">
        <v>103</v>
      </c>
      <c r="F30">
        <v>0.89842220941213802</v>
      </c>
      <c r="G30">
        <v>0.96500822113976603</v>
      </c>
      <c r="H30" t="s">
        <v>304</v>
      </c>
      <c r="I30" t="s">
        <v>305</v>
      </c>
      <c r="J30" t="s">
        <v>306</v>
      </c>
      <c r="K30" t="s">
        <v>307</v>
      </c>
      <c r="L30" t="s">
        <v>308</v>
      </c>
      <c r="M30">
        <v>0.17549438184049099</v>
      </c>
      <c r="N30">
        <v>0.54682847652431499</v>
      </c>
      <c r="O30" t="s">
        <v>309</v>
      </c>
      <c r="P30" t="s">
        <v>310</v>
      </c>
      <c r="Q30" t="str">
        <f>HYPERLINK("maps/ko00945.html","https://www.genome.jp/dbget-bin/www_bget?ko00945")</f>
        <v>https://www.genome.jp/dbget-bin/www_bget?ko00945</v>
      </c>
    </row>
    <row r="31" spans="1:17" x14ac:dyDescent="0.25">
      <c r="A31" t="s">
        <v>311</v>
      </c>
      <c r="B31" t="s">
        <v>312</v>
      </c>
      <c r="C31" t="s">
        <v>170</v>
      </c>
      <c r="D31" t="s">
        <v>166</v>
      </c>
      <c r="E31" t="s">
        <v>80</v>
      </c>
      <c r="F31">
        <v>0.60975036624326495</v>
      </c>
      <c r="G31">
        <v>0.96500822113976603</v>
      </c>
      <c r="H31" t="s">
        <v>313</v>
      </c>
      <c r="I31" t="s">
        <v>314</v>
      </c>
      <c r="J31" t="s">
        <v>315</v>
      </c>
      <c r="K31" t="s">
        <v>316</v>
      </c>
      <c r="L31" t="s">
        <v>317</v>
      </c>
      <c r="M31">
        <v>0.177951866618625</v>
      </c>
      <c r="N31">
        <v>0.54682847652431499</v>
      </c>
      <c r="O31" t="s">
        <v>318</v>
      </c>
      <c r="P31" t="s">
        <v>319</v>
      </c>
      <c r="Q31" t="str">
        <f>HYPERLINK("maps/ko00500.html","https://www.genome.jp/dbget-bin/www_bget?ko00500")</f>
        <v>https://www.genome.jp/dbget-bin/www_bget?ko00500</v>
      </c>
    </row>
    <row r="32" spans="1:17" x14ac:dyDescent="0.25">
      <c r="A32" t="s">
        <v>320</v>
      </c>
      <c r="B32" t="s">
        <v>321</v>
      </c>
      <c r="C32" t="s">
        <v>165</v>
      </c>
      <c r="D32" t="s">
        <v>166</v>
      </c>
      <c r="E32" t="s">
        <v>167</v>
      </c>
      <c r="F32">
        <v>0.699857170553012</v>
      </c>
      <c r="G32">
        <v>0.96500822113976603</v>
      </c>
      <c r="H32" t="s">
        <v>322</v>
      </c>
      <c r="I32" t="s">
        <v>323</v>
      </c>
      <c r="J32" t="s">
        <v>324</v>
      </c>
      <c r="K32" t="s">
        <v>325</v>
      </c>
      <c r="L32" t="s">
        <v>326</v>
      </c>
      <c r="M32">
        <v>0.179428093859541</v>
      </c>
      <c r="N32">
        <v>0.54682847652431499</v>
      </c>
      <c r="O32" t="s">
        <v>327</v>
      </c>
      <c r="P32" t="s">
        <v>328</v>
      </c>
      <c r="Q32" t="str">
        <f>HYPERLINK("maps/ko00232.html","https://www.genome.jp/dbget-bin/www_bget?ko00232")</f>
        <v>https://www.genome.jp/dbget-bin/www_bget?ko00232</v>
      </c>
    </row>
    <row r="33" spans="1:17" x14ac:dyDescent="0.25">
      <c r="A33" t="s">
        <v>329</v>
      </c>
      <c r="B33" t="s">
        <v>330</v>
      </c>
      <c r="C33" t="s">
        <v>123</v>
      </c>
      <c r="D33" t="s">
        <v>79</v>
      </c>
      <c r="E33" t="s">
        <v>124</v>
      </c>
      <c r="F33">
        <v>0.71067179079002196</v>
      </c>
      <c r="G33">
        <v>0.96500822113976603</v>
      </c>
      <c r="H33" t="s">
        <v>331</v>
      </c>
      <c r="I33" t="s">
        <v>332</v>
      </c>
      <c r="J33" t="s">
        <v>333</v>
      </c>
      <c r="K33" t="s">
        <v>223</v>
      </c>
      <c r="L33" t="s">
        <v>232</v>
      </c>
      <c r="M33">
        <v>0.18997033425117099</v>
      </c>
      <c r="N33">
        <v>0.56549308800348697</v>
      </c>
      <c r="O33" t="s">
        <v>334</v>
      </c>
      <c r="P33" t="s">
        <v>335</v>
      </c>
      <c r="Q33" t="str">
        <f>HYPERLINK("maps/ko00710.html","https://www.genome.jp/dbget-bin/www_bget?ko00710")</f>
        <v>https://www.genome.jp/dbget-bin/www_bget?ko00710</v>
      </c>
    </row>
    <row r="34" spans="1:17" x14ac:dyDescent="0.25">
      <c r="A34" t="s">
        <v>336</v>
      </c>
      <c r="B34" t="s">
        <v>337</v>
      </c>
      <c r="C34" t="s">
        <v>112</v>
      </c>
      <c r="D34" t="s">
        <v>56</v>
      </c>
      <c r="E34" t="s">
        <v>113</v>
      </c>
      <c r="F34">
        <v>0.83907338794507202</v>
      </c>
      <c r="G34">
        <v>0.96500822113976603</v>
      </c>
      <c r="H34" t="s">
        <v>338</v>
      </c>
      <c r="I34" t="s">
        <v>339</v>
      </c>
      <c r="J34" t="s">
        <v>340</v>
      </c>
      <c r="K34" t="s">
        <v>307</v>
      </c>
      <c r="L34" t="s">
        <v>341</v>
      </c>
      <c r="M34">
        <v>0.199802547717535</v>
      </c>
      <c r="N34">
        <v>0.58124377517828296</v>
      </c>
      <c r="O34" t="s">
        <v>342</v>
      </c>
      <c r="P34" t="s">
        <v>343</v>
      </c>
      <c r="Q34" t="str">
        <f>HYPERLINK("maps/ko00410.html","https://www.genome.jp/dbget-bin/www_bget?ko00410")</f>
        <v>https://www.genome.jp/dbget-bin/www_bget?ko00410</v>
      </c>
    </row>
    <row r="35" spans="1:17" x14ac:dyDescent="0.25">
      <c r="A35" t="s">
        <v>344</v>
      </c>
      <c r="B35" t="s">
        <v>345</v>
      </c>
      <c r="C35" t="s">
        <v>303</v>
      </c>
      <c r="D35" t="s">
        <v>56</v>
      </c>
      <c r="E35" t="s">
        <v>103</v>
      </c>
      <c r="F35">
        <v>0.89842220941213802</v>
      </c>
      <c r="G35">
        <v>0.96500822113976603</v>
      </c>
      <c r="H35" t="s">
        <v>346</v>
      </c>
      <c r="I35" t="s">
        <v>347</v>
      </c>
      <c r="J35" t="s">
        <v>348</v>
      </c>
      <c r="K35" t="s">
        <v>307</v>
      </c>
      <c r="L35" t="s">
        <v>150</v>
      </c>
      <c r="M35">
        <v>0.225379299250625</v>
      </c>
      <c r="N35">
        <v>0.61379894263999901</v>
      </c>
      <c r="O35" t="s">
        <v>349</v>
      </c>
      <c r="P35" t="s">
        <v>350</v>
      </c>
      <c r="Q35" t="str">
        <f>HYPERLINK("maps/ko00061.html","https://www.genome.jp/dbget-bin/www_bget?ko00061")</f>
        <v>https://www.genome.jp/dbget-bin/www_bget?ko00061</v>
      </c>
    </row>
    <row r="36" spans="1:17" x14ac:dyDescent="0.25">
      <c r="A36" t="s">
        <v>351</v>
      </c>
      <c r="B36" t="s">
        <v>352</v>
      </c>
      <c r="C36" t="s">
        <v>353</v>
      </c>
      <c r="D36" t="s">
        <v>354</v>
      </c>
      <c r="E36" t="s">
        <v>355</v>
      </c>
      <c r="F36">
        <v>0.41043151609925299</v>
      </c>
      <c r="G36">
        <v>0.96500822113976603</v>
      </c>
      <c r="H36" t="s">
        <v>356</v>
      </c>
      <c r="I36" t="s">
        <v>357</v>
      </c>
      <c r="J36" t="s">
        <v>358</v>
      </c>
      <c r="K36" t="s">
        <v>260</v>
      </c>
      <c r="L36" t="s">
        <v>359</v>
      </c>
      <c r="M36">
        <v>0.27947192841260698</v>
      </c>
      <c r="N36">
        <v>0.73004911911864601</v>
      </c>
      <c r="O36" t="s">
        <v>360</v>
      </c>
      <c r="P36" t="s">
        <v>361</v>
      </c>
      <c r="Q36" t="str">
        <f>HYPERLINK("maps/ko02010.html","https://www.genome.jp/dbget-bin/www_bget?ko02010")</f>
        <v>https://www.genome.jp/dbget-bin/www_bget?ko02010</v>
      </c>
    </row>
    <row r="37" spans="1:17" x14ac:dyDescent="0.25">
      <c r="A37" t="s">
        <v>362</v>
      </c>
      <c r="B37" t="s">
        <v>363</v>
      </c>
      <c r="C37" t="s">
        <v>364</v>
      </c>
      <c r="D37" t="s">
        <v>56</v>
      </c>
      <c r="E37" t="s">
        <v>365</v>
      </c>
      <c r="F37">
        <v>0.74539968839071102</v>
      </c>
      <c r="G37">
        <v>0.96500822113976603</v>
      </c>
      <c r="H37" t="s">
        <v>366</v>
      </c>
      <c r="I37" t="s">
        <v>367</v>
      </c>
      <c r="J37" t="s">
        <v>368</v>
      </c>
      <c r="K37" t="s">
        <v>192</v>
      </c>
      <c r="L37" t="s">
        <v>369</v>
      </c>
      <c r="M37">
        <v>0.28762264523058401</v>
      </c>
      <c r="N37">
        <v>0.73631397179029601</v>
      </c>
      <c r="O37" t="s">
        <v>370</v>
      </c>
      <c r="P37" t="s">
        <v>371</v>
      </c>
      <c r="Q37" t="str">
        <f>HYPERLINK("maps/ko00280.html","https://www.genome.jp/dbget-bin/www_bget?ko00280")</f>
        <v>https://www.genome.jp/dbget-bin/www_bget?ko00280</v>
      </c>
    </row>
    <row r="38" spans="1:17" x14ac:dyDescent="0.25">
      <c r="A38" t="s">
        <v>372</v>
      </c>
      <c r="B38" t="s">
        <v>373</v>
      </c>
      <c r="C38" t="s">
        <v>374</v>
      </c>
      <c r="D38" t="s">
        <v>79</v>
      </c>
      <c r="E38" t="s">
        <v>365</v>
      </c>
      <c r="F38">
        <v>0.30245193436414097</v>
      </c>
      <c r="G38">
        <v>0.96500822113976603</v>
      </c>
      <c r="H38" t="s">
        <v>375</v>
      </c>
      <c r="I38" t="s">
        <v>376</v>
      </c>
      <c r="J38" t="s">
        <v>377</v>
      </c>
      <c r="K38" t="s">
        <v>117</v>
      </c>
      <c r="L38" t="s">
        <v>378</v>
      </c>
      <c r="M38">
        <v>0.35550398053207899</v>
      </c>
      <c r="N38">
        <v>0.89224528447267004</v>
      </c>
      <c r="O38" t="s">
        <v>379</v>
      </c>
      <c r="P38" t="s">
        <v>380</v>
      </c>
      <c r="Q38" t="str">
        <f>HYPERLINK("maps/ko00780.html","https://www.genome.jp/dbget-bin/www_bget?ko00780")</f>
        <v>https://www.genome.jp/dbget-bin/www_bget?ko00780</v>
      </c>
    </row>
    <row r="39" spans="1:17" x14ac:dyDescent="0.25">
      <c r="A39" t="s">
        <v>381</v>
      </c>
      <c r="B39" t="s">
        <v>382</v>
      </c>
      <c r="C39" t="s">
        <v>383</v>
      </c>
      <c r="D39" t="s">
        <v>79</v>
      </c>
      <c r="E39" t="s">
        <v>113</v>
      </c>
      <c r="F39">
        <v>0.46437858972762802</v>
      </c>
      <c r="G39">
        <v>0.96500822113976603</v>
      </c>
      <c r="H39" t="s">
        <v>384</v>
      </c>
      <c r="I39" t="s">
        <v>385</v>
      </c>
      <c r="J39" t="s">
        <v>386</v>
      </c>
      <c r="K39" t="s">
        <v>387</v>
      </c>
      <c r="L39" t="s">
        <v>388</v>
      </c>
      <c r="M39">
        <v>0.36933459033834998</v>
      </c>
      <c r="N39">
        <v>0.89364421520970705</v>
      </c>
      <c r="O39" t="s">
        <v>389</v>
      </c>
      <c r="P39" t="s">
        <v>390</v>
      </c>
      <c r="Q39" t="str">
        <f>HYPERLINK("maps/ko00040.html","https://www.genome.jp/dbget-bin/www_bget?ko00040")</f>
        <v>https://www.genome.jp/dbget-bin/www_bget?ko00040</v>
      </c>
    </row>
    <row r="40" spans="1:17" x14ac:dyDescent="0.25">
      <c r="A40" t="s">
        <v>391</v>
      </c>
      <c r="B40" t="s">
        <v>392</v>
      </c>
      <c r="C40" t="s">
        <v>303</v>
      </c>
      <c r="D40" t="s">
        <v>56</v>
      </c>
      <c r="E40" t="s">
        <v>103</v>
      </c>
      <c r="F40">
        <v>0.89842220941213802</v>
      </c>
      <c r="G40">
        <v>0.96500822113976603</v>
      </c>
      <c r="H40" t="s">
        <v>393</v>
      </c>
      <c r="I40" t="s">
        <v>394</v>
      </c>
      <c r="J40" t="s">
        <v>395</v>
      </c>
      <c r="K40" t="s">
        <v>171</v>
      </c>
      <c r="L40" t="s">
        <v>138</v>
      </c>
      <c r="M40">
        <v>0.370024557860269</v>
      </c>
      <c r="N40">
        <v>0.89364421520970705</v>
      </c>
      <c r="O40" t="s">
        <v>396</v>
      </c>
      <c r="P40" t="s">
        <v>397</v>
      </c>
      <c r="Q40" t="str">
        <f>HYPERLINK("maps/ko00340.html","https://www.genome.jp/dbget-bin/www_bget?ko00340")</f>
        <v>https://www.genome.jp/dbget-bin/www_bget?ko00340</v>
      </c>
    </row>
    <row r="41" spans="1:17" x14ac:dyDescent="0.25">
      <c r="A41" t="s">
        <v>398</v>
      </c>
      <c r="B41" t="s">
        <v>399</v>
      </c>
      <c r="C41" t="s">
        <v>364</v>
      </c>
      <c r="D41" t="s">
        <v>56</v>
      </c>
      <c r="E41" t="s">
        <v>365</v>
      </c>
      <c r="F41">
        <v>0.74539968839071102</v>
      </c>
      <c r="G41">
        <v>0.96500822113976603</v>
      </c>
      <c r="H41" t="s">
        <v>400</v>
      </c>
      <c r="I41" t="s">
        <v>401</v>
      </c>
      <c r="J41" t="s">
        <v>402</v>
      </c>
      <c r="K41" t="s">
        <v>137</v>
      </c>
      <c r="L41" t="s">
        <v>403</v>
      </c>
      <c r="M41">
        <v>0.38190849053294101</v>
      </c>
      <c r="N41">
        <v>0.905264570152156</v>
      </c>
      <c r="O41" t="s">
        <v>404</v>
      </c>
      <c r="P41" t="s">
        <v>405</v>
      </c>
      <c r="Q41" t="str">
        <f>HYPERLINK("maps/ko00100.html","https://www.genome.jp/dbget-bin/www_bget?ko00100")</f>
        <v>https://www.genome.jp/dbget-bin/www_bget?ko00100</v>
      </c>
    </row>
    <row r="42" spans="1:17" x14ac:dyDescent="0.25">
      <c r="A42" t="s">
        <v>406</v>
      </c>
      <c r="B42" t="s">
        <v>407</v>
      </c>
      <c r="C42" t="s">
        <v>78</v>
      </c>
      <c r="D42" t="s">
        <v>79</v>
      </c>
      <c r="E42" t="s">
        <v>80</v>
      </c>
      <c r="F42">
        <v>0.85491108706004504</v>
      </c>
      <c r="G42">
        <v>0.96500822113976603</v>
      </c>
      <c r="H42" t="s">
        <v>408</v>
      </c>
      <c r="I42" t="s">
        <v>409</v>
      </c>
      <c r="J42" t="s">
        <v>410</v>
      </c>
      <c r="K42" t="s">
        <v>411</v>
      </c>
      <c r="L42" t="s">
        <v>412</v>
      </c>
      <c r="M42">
        <v>0.404555534445175</v>
      </c>
      <c r="N42">
        <v>0.91707377825399305</v>
      </c>
      <c r="O42" t="s">
        <v>413</v>
      </c>
      <c r="P42" t="s">
        <v>414</v>
      </c>
      <c r="Q42" t="str">
        <f>HYPERLINK("maps/ko00260.html","https://www.genome.jp/dbget-bin/www_bget?ko00260")</f>
        <v>https://www.genome.jp/dbget-bin/www_bget?ko00260</v>
      </c>
    </row>
    <row r="43" spans="1:17" x14ac:dyDescent="0.25">
      <c r="A43" t="s">
        <v>415</v>
      </c>
      <c r="B43" t="s">
        <v>416</v>
      </c>
      <c r="C43" t="s">
        <v>417</v>
      </c>
      <c r="D43" t="s">
        <v>285</v>
      </c>
      <c r="E43" t="s">
        <v>418</v>
      </c>
      <c r="F43">
        <v>0.45575360634129303</v>
      </c>
      <c r="G43">
        <v>0.96500822113976603</v>
      </c>
      <c r="H43" t="s">
        <v>419</v>
      </c>
      <c r="I43" t="s">
        <v>420</v>
      </c>
      <c r="J43" t="s">
        <v>421</v>
      </c>
      <c r="K43" t="s">
        <v>411</v>
      </c>
      <c r="L43" t="s">
        <v>232</v>
      </c>
      <c r="M43">
        <v>0.41764741030389202</v>
      </c>
      <c r="N43">
        <v>0.91707377825399305</v>
      </c>
      <c r="O43" t="s">
        <v>422</v>
      </c>
      <c r="P43" t="s">
        <v>423</v>
      </c>
      <c r="Q43" t="str">
        <f>HYPERLINK("maps/ko01210.html","https://www.genome.jp/dbget-bin/www_bget?ko01210")</f>
        <v>https://www.genome.jp/dbget-bin/www_bget?ko01210</v>
      </c>
    </row>
    <row r="44" spans="1:17" x14ac:dyDescent="0.25">
      <c r="A44" t="s">
        <v>424</v>
      </c>
      <c r="B44" t="s">
        <v>425</v>
      </c>
      <c r="C44" t="s">
        <v>426</v>
      </c>
      <c r="D44" t="s">
        <v>166</v>
      </c>
      <c r="E44" t="s">
        <v>365</v>
      </c>
      <c r="F44">
        <v>4.8167112608146503E-2</v>
      </c>
      <c r="G44">
        <v>0.57097997935090905</v>
      </c>
      <c r="H44" t="s">
        <v>427</v>
      </c>
      <c r="I44" t="s">
        <v>428</v>
      </c>
      <c r="J44" t="s">
        <v>429</v>
      </c>
      <c r="K44" t="s">
        <v>171</v>
      </c>
      <c r="L44" t="s">
        <v>430</v>
      </c>
      <c r="M44">
        <v>0.42271369466394998</v>
      </c>
      <c r="N44">
        <v>0.91707377825399305</v>
      </c>
      <c r="O44" t="s">
        <v>431</v>
      </c>
      <c r="P44" t="s">
        <v>432</v>
      </c>
      <c r="Q44" t="str">
        <f>HYPERLINK("maps/ko00750.html","https://www.genome.jp/dbget-bin/www_bget?ko00750")</f>
        <v>https://www.genome.jp/dbget-bin/www_bget?ko00750</v>
      </c>
    </row>
    <row r="45" spans="1:17" x14ac:dyDescent="0.25">
      <c r="A45" t="s">
        <v>433</v>
      </c>
      <c r="B45" t="s">
        <v>434</v>
      </c>
      <c r="C45" t="s">
        <v>435</v>
      </c>
      <c r="D45" t="s">
        <v>79</v>
      </c>
      <c r="E45" t="s">
        <v>21</v>
      </c>
      <c r="F45">
        <v>0.95274761738159697</v>
      </c>
      <c r="G45">
        <v>0.97490453871605298</v>
      </c>
      <c r="H45" t="s">
        <v>436</v>
      </c>
      <c r="I45" t="s">
        <v>437</v>
      </c>
      <c r="J45" t="s">
        <v>208</v>
      </c>
      <c r="K45" t="s">
        <v>325</v>
      </c>
      <c r="L45" t="s">
        <v>438</v>
      </c>
      <c r="M45">
        <v>0.44754342678229903</v>
      </c>
      <c r="N45">
        <v>0.93910751849400398</v>
      </c>
      <c r="O45" t="s">
        <v>439</v>
      </c>
      <c r="P45" t="s">
        <v>440</v>
      </c>
      <c r="Q45" t="str">
        <f>HYPERLINK("maps/ko00966.html","https://www.genome.jp/dbget-bin/www_bget?ko00966")</f>
        <v>https://www.genome.jp/dbget-bin/www_bget?ko00966</v>
      </c>
    </row>
    <row r="46" spans="1:17" x14ac:dyDescent="0.25">
      <c r="A46" t="s">
        <v>441</v>
      </c>
      <c r="B46" t="s">
        <v>442</v>
      </c>
      <c r="C46" t="s">
        <v>443</v>
      </c>
      <c r="D46" t="s">
        <v>20</v>
      </c>
      <c r="E46" t="s">
        <v>80</v>
      </c>
      <c r="F46">
        <v>0.32588005792909902</v>
      </c>
      <c r="G46">
        <v>0.96500822113976603</v>
      </c>
      <c r="H46" t="s">
        <v>444</v>
      </c>
      <c r="I46" t="s">
        <v>445</v>
      </c>
      <c r="J46" t="s">
        <v>446</v>
      </c>
      <c r="K46" t="s">
        <v>270</v>
      </c>
      <c r="L46" t="s">
        <v>447</v>
      </c>
      <c r="M46">
        <v>0.45765382457023701</v>
      </c>
      <c r="N46">
        <v>0.94206237887274402</v>
      </c>
      <c r="O46" t="s">
        <v>448</v>
      </c>
      <c r="P46" t="s">
        <v>449</v>
      </c>
      <c r="Q46" t="str">
        <f>HYPERLINK("maps/ko00770.html","https://www.genome.jp/dbget-bin/www_bget?ko00770")</f>
        <v>https://www.genome.jp/dbget-bin/www_bget?ko00770</v>
      </c>
    </row>
    <row r="47" spans="1:17" x14ac:dyDescent="0.25">
      <c r="A47" t="s">
        <v>450</v>
      </c>
      <c r="B47" t="s">
        <v>451</v>
      </c>
      <c r="C47" t="s">
        <v>452</v>
      </c>
      <c r="D47" t="s">
        <v>79</v>
      </c>
      <c r="E47" t="s">
        <v>167</v>
      </c>
      <c r="F47">
        <v>0.89921220606205399</v>
      </c>
      <c r="G47">
        <v>0.96500822113976603</v>
      </c>
      <c r="H47" t="s">
        <v>453</v>
      </c>
      <c r="I47" t="s">
        <v>454</v>
      </c>
      <c r="J47" t="s">
        <v>455</v>
      </c>
      <c r="K47" t="s">
        <v>270</v>
      </c>
      <c r="L47" t="s">
        <v>456</v>
      </c>
      <c r="M47">
        <v>0.47648370018975</v>
      </c>
      <c r="N47">
        <v>0.95296740037949901</v>
      </c>
      <c r="O47" t="s">
        <v>457</v>
      </c>
      <c r="P47" t="s">
        <v>458</v>
      </c>
      <c r="Q47" t="str">
        <f>HYPERLINK("maps/ko01040.html","https://www.genome.jp/dbget-bin/www_bget?ko01040")</f>
        <v>https://www.genome.jp/dbget-bin/www_bget?ko01040</v>
      </c>
    </row>
    <row r="48" spans="1:17" x14ac:dyDescent="0.25">
      <c r="A48" t="s">
        <v>459</v>
      </c>
      <c r="B48" t="s">
        <v>460</v>
      </c>
      <c r="C48" t="s">
        <v>461</v>
      </c>
      <c r="D48" t="s">
        <v>219</v>
      </c>
      <c r="E48" t="s">
        <v>57</v>
      </c>
      <c r="F48">
        <v>0.62669989155040895</v>
      </c>
      <c r="G48">
        <v>0.96500822113976603</v>
      </c>
      <c r="H48" t="s">
        <v>462</v>
      </c>
      <c r="I48" t="s">
        <v>463</v>
      </c>
      <c r="J48" t="s">
        <v>464</v>
      </c>
      <c r="K48" t="s">
        <v>465</v>
      </c>
      <c r="L48" t="s">
        <v>466</v>
      </c>
      <c r="M48">
        <v>0.484919392726263</v>
      </c>
      <c r="N48">
        <v>0.95491818875325696</v>
      </c>
      <c r="O48" t="s">
        <v>467</v>
      </c>
      <c r="P48" t="s">
        <v>468</v>
      </c>
      <c r="Q48" t="str">
        <f>HYPERLINK("maps/ko00590.html","https://www.genome.jp/dbget-bin/www_bget?ko00590")</f>
        <v>https://www.genome.jp/dbget-bin/www_bget?ko00590</v>
      </c>
    </row>
    <row r="49" spans="1:17" x14ac:dyDescent="0.25">
      <c r="A49" t="s">
        <v>469</v>
      </c>
      <c r="B49" t="s">
        <v>470</v>
      </c>
      <c r="C49" t="s">
        <v>471</v>
      </c>
      <c r="D49" t="s">
        <v>56</v>
      </c>
      <c r="E49" t="s">
        <v>472</v>
      </c>
      <c r="F49">
        <v>0.36533957845433301</v>
      </c>
      <c r="G49">
        <v>0.96500822113976603</v>
      </c>
      <c r="H49" t="s">
        <v>473</v>
      </c>
      <c r="I49" t="s">
        <v>474</v>
      </c>
      <c r="J49" t="s">
        <v>475</v>
      </c>
      <c r="K49" t="s">
        <v>117</v>
      </c>
      <c r="L49" t="s">
        <v>476</v>
      </c>
      <c r="M49">
        <v>0.507091915762654</v>
      </c>
      <c r="N49">
        <v>0.98345098814575305</v>
      </c>
      <c r="O49" t="s">
        <v>477</v>
      </c>
      <c r="P49" t="s">
        <v>478</v>
      </c>
      <c r="Q49" t="str">
        <f>HYPERLINK("maps/ko00565.html","https://www.genome.jp/dbget-bin/www_bget?ko00565")</f>
        <v>https://www.genome.jp/dbget-bin/www_bget?ko00565</v>
      </c>
    </row>
    <row r="50" spans="1:17" x14ac:dyDescent="0.25">
      <c r="A50" t="s">
        <v>479</v>
      </c>
      <c r="B50" t="s">
        <v>480</v>
      </c>
      <c r="C50" t="s">
        <v>481</v>
      </c>
      <c r="D50" t="s">
        <v>482</v>
      </c>
      <c r="E50" t="s">
        <v>483</v>
      </c>
      <c r="F50">
        <v>0.29022682463842298</v>
      </c>
      <c r="G50">
        <v>0.96500822113976603</v>
      </c>
      <c r="H50" t="s">
        <v>484</v>
      </c>
      <c r="I50" t="s">
        <v>485</v>
      </c>
      <c r="J50" t="s">
        <v>486</v>
      </c>
      <c r="K50" t="s">
        <v>181</v>
      </c>
      <c r="L50" t="s">
        <v>487</v>
      </c>
      <c r="M50">
        <v>0.54457323230316201</v>
      </c>
      <c r="N50">
        <v>0.99999999999977496</v>
      </c>
      <c r="O50" t="s">
        <v>488</v>
      </c>
      <c r="P50" t="s">
        <v>489</v>
      </c>
      <c r="Q50" t="str">
        <f>HYPERLINK("maps/ko00230.html","https://www.genome.jp/dbget-bin/www_bget?ko00230")</f>
        <v>https://www.genome.jp/dbget-bin/www_bget?ko00230</v>
      </c>
    </row>
    <row r="51" spans="1:17" x14ac:dyDescent="0.25">
      <c r="A51" t="s">
        <v>490</v>
      </c>
      <c r="B51" t="s">
        <v>491</v>
      </c>
      <c r="C51" t="s">
        <v>275</v>
      </c>
      <c r="D51" t="s">
        <v>166</v>
      </c>
      <c r="E51" t="s">
        <v>156</v>
      </c>
      <c r="F51">
        <v>0.50329900062545296</v>
      </c>
      <c r="G51">
        <v>0.96500822113976603</v>
      </c>
      <c r="H51" t="s">
        <v>492</v>
      </c>
      <c r="I51" t="s">
        <v>493</v>
      </c>
      <c r="J51" t="s">
        <v>494</v>
      </c>
      <c r="K51" t="s">
        <v>117</v>
      </c>
      <c r="L51" t="s">
        <v>495</v>
      </c>
      <c r="M51">
        <v>0.547603482087065</v>
      </c>
      <c r="N51">
        <v>0.99999999999977496</v>
      </c>
      <c r="O51" t="s">
        <v>496</v>
      </c>
      <c r="P51" t="s">
        <v>497</v>
      </c>
      <c r="Q51" t="str">
        <f>HYPERLINK("maps/ko00220.html","https://www.genome.jp/dbget-bin/www_bget?ko00220")</f>
        <v>https://www.genome.jp/dbget-bin/www_bget?ko00220</v>
      </c>
    </row>
    <row r="52" spans="1:17" x14ac:dyDescent="0.25">
      <c r="A52" t="s">
        <v>498</v>
      </c>
      <c r="B52" t="s">
        <v>499</v>
      </c>
      <c r="C52" t="s">
        <v>364</v>
      </c>
      <c r="D52" t="s">
        <v>56</v>
      </c>
      <c r="E52" t="s">
        <v>365</v>
      </c>
      <c r="F52">
        <v>0.74539968839071102</v>
      </c>
      <c r="G52">
        <v>0.96500822113976603</v>
      </c>
      <c r="H52" t="s">
        <v>500</v>
      </c>
      <c r="I52" t="s">
        <v>501</v>
      </c>
      <c r="J52" t="s">
        <v>502</v>
      </c>
      <c r="K52" t="s">
        <v>192</v>
      </c>
      <c r="L52" t="s">
        <v>503</v>
      </c>
      <c r="M52">
        <v>0.55296047321533404</v>
      </c>
      <c r="N52">
        <v>0.99999999999977496</v>
      </c>
      <c r="O52" t="s">
        <v>504</v>
      </c>
      <c r="P52" t="s">
        <v>505</v>
      </c>
      <c r="Q52" t="str">
        <f>HYPERLINK("maps/ko00910.html","https://www.genome.jp/dbget-bin/www_bget?ko00910")</f>
        <v>https://www.genome.jp/dbget-bin/www_bget?ko00910</v>
      </c>
    </row>
    <row r="53" spans="1:17" x14ac:dyDescent="0.25">
      <c r="A53" t="s">
        <v>506</v>
      </c>
      <c r="B53" t="s">
        <v>507</v>
      </c>
      <c r="C53" t="s">
        <v>364</v>
      </c>
      <c r="D53" t="s">
        <v>56</v>
      </c>
      <c r="E53" t="s">
        <v>365</v>
      </c>
      <c r="F53">
        <v>0.74539968839071102</v>
      </c>
      <c r="G53">
        <v>0.96500822113976603</v>
      </c>
      <c r="H53" t="s">
        <v>508</v>
      </c>
      <c r="I53" t="s">
        <v>509</v>
      </c>
      <c r="J53" t="s">
        <v>510</v>
      </c>
      <c r="K53" t="s">
        <v>325</v>
      </c>
      <c r="L53" t="s">
        <v>511</v>
      </c>
      <c r="M53">
        <v>0.58942837600771203</v>
      </c>
      <c r="N53">
        <v>0.99999999999977496</v>
      </c>
      <c r="O53" t="s">
        <v>512</v>
      </c>
      <c r="P53" t="s">
        <v>513</v>
      </c>
      <c r="Q53" t="str">
        <f>HYPERLINK("maps/ko00660.html","https://www.genome.jp/dbget-bin/www_bget?ko00660")</f>
        <v>https://www.genome.jp/dbget-bin/www_bget?ko00660</v>
      </c>
    </row>
    <row r="54" spans="1:17" x14ac:dyDescent="0.25">
      <c r="A54" t="s">
        <v>514</v>
      </c>
      <c r="B54" t="s">
        <v>515</v>
      </c>
      <c r="C54" t="s">
        <v>324</v>
      </c>
      <c r="D54" t="s">
        <v>56</v>
      </c>
      <c r="E54" t="s">
        <v>247</v>
      </c>
      <c r="F54">
        <v>0.59775043704852104</v>
      </c>
      <c r="G54">
        <v>0.96500822113976603</v>
      </c>
      <c r="H54" t="s">
        <v>516</v>
      </c>
      <c r="I54" t="s">
        <v>517</v>
      </c>
      <c r="J54" t="s">
        <v>518</v>
      </c>
      <c r="K54" t="s">
        <v>411</v>
      </c>
      <c r="L54" t="s">
        <v>519</v>
      </c>
      <c r="M54">
        <v>0.59464725555907505</v>
      </c>
      <c r="N54">
        <v>0.99999999999977496</v>
      </c>
      <c r="O54" t="s">
        <v>520</v>
      </c>
      <c r="P54" t="s">
        <v>521</v>
      </c>
      <c r="Q54" t="str">
        <f>HYPERLINK("maps/ko00562.html","https://www.genome.jp/dbget-bin/www_bget?ko00562")</f>
        <v>https://www.genome.jp/dbget-bin/www_bget?ko00562</v>
      </c>
    </row>
    <row r="55" spans="1:17" x14ac:dyDescent="0.25">
      <c r="A55" t="s">
        <v>522</v>
      </c>
      <c r="B55" t="s">
        <v>523</v>
      </c>
      <c r="C55" t="s">
        <v>155</v>
      </c>
      <c r="D55" t="s">
        <v>144</v>
      </c>
      <c r="E55" t="s">
        <v>156</v>
      </c>
      <c r="F55">
        <v>1.08662489617222E-2</v>
      </c>
      <c r="G55">
        <v>0.239057477157889</v>
      </c>
      <c r="H55" t="s">
        <v>524</v>
      </c>
      <c r="I55" t="s">
        <v>525</v>
      </c>
      <c r="J55" t="s">
        <v>526</v>
      </c>
      <c r="K55" t="s">
        <v>223</v>
      </c>
      <c r="L55" t="s">
        <v>291</v>
      </c>
      <c r="M55">
        <v>0.60576396987722403</v>
      </c>
      <c r="N55">
        <v>0.99999999999977496</v>
      </c>
      <c r="O55" t="s">
        <v>527</v>
      </c>
      <c r="P55" t="s">
        <v>528</v>
      </c>
      <c r="Q55" t="str">
        <f>HYPERLINK("maps/ko00630.html","https://www.genome.jp/dbget-bin/www_bget?ko00630")</f>
        <v>https://www.genome.jp/dbget-bin/www_bget?ko00630</v>
      </c>
    </row>
    <row r="56" spans="1:17" x14ac:dyDescent="0.25">
      <c r="A56" t="s">
        <v>529</v>
      </c>
      <c r="B56" t="s">
        <v>530</v>
      </c>
      <c r="C56" t="s">
        <v>165</v>
      </c>
      <c r="D56" t="s">
        <v>166</v>
      </c>
      <c r="E56" t="s">
        <v>167</v>
      </c>
      <c r="F56">
        <v>0.699857170553012</v>
      </c>
      <c r="G56">
        <v>0.96500822113976603</v>
      </c>
      <c r="H56" t="s">
        <v>531</v>
      </c>
      <c r="I56" t="s">
        <v>532</v>
      </c>
      <c r="J56" t="s">
        <v>533</v>
      </c>
      <c r="K56" t="s">
        <v>137</v>
      </c>
      <c r="L56" t="s">
        <v>534</v>
      </c>
      <c r="M56">
        <v>0.62751980749255998</v>
      </c>
      <c r="N56">
        <v>0.99999999999977496</v>
      </c>
      <c r="O56" t="s">
        <v>535</v>
      </c>
      <c r="P56" t="s">
        <v>536</v>
      </c>
      <c r="Q56" t="str">
        <f>HYPERLINK("maps/ko00400.html","https://www.genome.jp/dbget-bin/www_bget?ko00400")</f>
        <v>https://www.genome.jp/dbget-bin/www_bget?ko00400</v>
      </c>
    </row>
    <row r="57" spans="1:17" x14ac:dyDescent="0.25">
      <c r="A57" t="s">
        <v>537</v>
      </c>
      <c r="B57" t="s">
        <v>538</v>
      </c>
      <c r="C57" t="s">
        <v>539</v>
      </c>
      <c r="D57" t="s">
        <v>540</v>
      </c>
      <c r="E57" t="s">
        <v>541</v>
      </c>
      <c r="F57">
        <v>1.8445202291497999E-3</v>
      </c>
      <c r="G57">
        <v>0.16231778016519</v>
      </c>
      <c r="H57" t="s">
        <v>542</v>
      </c>
      <c r="I57" t="s">
        <v>543</v>
      </c>
      <c r="J57" t="s">
        <v>544</v>
      </c>
      <c r="K57" t="s">
        <v>411</v>
      </c>
      <c r="L57" t="s">
        <v>545</v>
      </c>
      <c r="M57">
        <v>0.62937798700811498</v>
      </c>
      <c r="N57">
        <v>0.99999999999977496</v>
      </c>
      <c r="O57" t="s">
        <v>546</v>
      </c>
      <c r="P57" t="s">
        <v>547</v>
      </c>
      <c r="Q57" t="str">
        <f>HYPERLINK("maps/ko01250.html","https://www.genome.jp/dbget-bin/www_bget?ko01250")</f>
        <v>https://www.genome.jp/dbget-bin/www_bget?ko01250</v>
      </c>
    </row>
    <row r="58" spans="1:17" x14ac:dyDescent="0.25">
      <c r="A58" t="s">
        <v>548</v>
      </c>
      <c r="B58" t="s">
        <v>549</v>
      </c>
      <c r="C58" t="s">
        <v>112</v>
      </c>
      <c r="D58" t="s">
        <v>56</v>
      </c>
      <c r="E58" t="s">
        <v>113</v>
      </c>
      <c r="F58">
        <v>0.83907338794507202</v>
      </c>
      <c r="G58">
        <v>0.96500822113976603</v>
      </c>
      <c r="H58" t="s">
        <v>550</v>
      </c>
      <c r="I58" t="s">
        <v>551</v>
      </c>
      <c r="J58" t="s">
        <v>552</v>
      </c>
      <c r="K58" t="s">
        <v>137</v>
      </c>
      <c r="L58" t="s">
        <v>553</v>
      </c>
      <c r="M58">
        <v>0.64186834783295599</v>
      </c>
      <c r="N58">
        <v>0.99999999999977496</v>
      </c>
      <c r="O58" t="s">
        <v>554</v>
      </c>
      <c r="P58" t="s">
        <v>555</v>
      </c>
      <c r="Q58" t="str">
        <f>HYPERLINK("maps/ko00860.html","https://www.genome.jp/dbget-bin/www_bget?ko00860")</f>
        <v>https://www.genome.jp/dbget-bin/www_bget?ko00860</v>
      </c>
    </row>
    <row r="59" spans="1:17" x14ac:dyDescent="0.25">
      <c r="A59" t="s">
        <v>556</v>
      </c>
      <c r="B59" t="s">
        <v>557</v>
      </c>
      <c r="C59" t="s">
        <v>303</v>
      </c>
      <c r="D59" t="s">
        <v>56</v>
      </c>
      <c r="E59" t="s">
        <v>103</v>
      </c>
      <c r="F59">
        <v>0.89842220941213802</v>
      </c>
      <c r="G59">
        <v>0.96500822113976603</v>
      </c>
      <c r="H59" t="s">
        <v>558</v>
      </c>
      <c r="I59" t="s">
        <v>559</v>
      </c>
      <c r="J59" t="s">
        <v>552</v>
      </c>
      <c r="K59" t="s">
        <v>137</v>
      </c>
      <c r="L59" t="s">
        <v>553</v>
      </c>
      <c r="M59">
        <v>0.64186834783295599</v>
      </c>
      <c r="N59">
        <v>0.99999999999977496</v>
      </c>
      <c r="O59" t="s">
        <v>560</v>
      </c>
      <c r="P59" t="s">
        <v>561</v>
      </c>
      <c r="Q59" t="str">
        <f>HYPERLINK("maps/ko00600.html","https://www.genome.jp/dbget-bin/www_bget?ko00600")</f>
        <v>https://www.genome.jp/dbget-bin/www_bget?ko00600</v>
      </c>
    </row>
    <row r="60" spans="1:17" x14ac:dyDescent="0.25">
      <c r="A60" t="s">
        <v>562</v>
      </c>
      <c r="B60" t="s">
        <v>563</v>
      </c>
      <c r="C60" t="s">
        <v>165</v>
      </c>
      <c r="D60" t="s">
        <v>166</v>
      </c>
      <c r="E60" t="s">
        <v>167</v>
      </c>
      <c r="F60">
        <v>0.699857170553012</v>
      </c>
      <c r="G60">
        <v>0.96500822113976603</v>
      </c>
      <c r="H60" t="s">
        <v>564</v>
      </c>
      <c r="I60" t="s">
        <v>565</v>
      </c>
      <c r="J60" t="s">
        <v>566</v>
      </c>
      <c r="K60" t="s">
        <v>137</v>
      </c>
      <c r="L60" t="s">
        <v>241</v>
      </c>
      <c r="M60">
        <v>0.66954967330430104</v>
      </c>
      <c r="N60">
        <v>0.99999999999977496</v>
      </c>
      <c r="O60" t="s">
        <v>567</v>
      </c>
      <c r="P60" t="s">
        <v>568</v>
      </c>
      <c r="Q60" t="str">
        <f>HYPERLINK("maps/ko00030.html","https://www.genome.jp/dbget-bin/www_bget?ko00030")</f>
        <v>https://www.genome.jp/dbget-bin/www_bget?ko00030</v>
      </c>
    </row>
    <row r="61" spans="1:17" x14ac:dyDescent="0.25">
      <c r="A61" t="s">
        <v>569</v>
      </c>
      <c r="B61" t="s">
        <v>570</v>
      </c>
      <c r="C61" t="s">
        <v>324</v>
      </c>
      <c r="D61" t="s">
        <v>56</v>
      </c>
      <c r="E61" t="s">
        <v>247</v>
      </c>
      <c r="F61">
        <v>0.59775043704852104</v>
      </c>
      <c r="G61">
        <v>0.96500822113976603</v>
      </c>
      <c r="H61" t="s">
        <v>366</v>
      </c>
      <c r="I61" t="s">
        <v>367</v>
      </c>
      <c r="J61" t="s">
        <v>571</v>
      </c>
      <c r="K61" t="s">
        <v>465</v>
      </c>
      <c r="L61" t="s">
        <v>572</v>
      </c>
      <c r="M61">
        <v>0.67464319412524898</v>
      </c>
      <c r="N61">
        <v>0.99999999999977496</v>
      </c>
      <c r="O61" t="s">
        <v>573</v>
      </c>
      <c r="P61" t="s">
        <v>574</v>
      </c>
      <c r="Q61" t="str">
        <f>HYPERLINK("maps/ko00290.html","https://www.genome.jp/dbget-bin/www_bget?ko00290")</f>
        <v>https://www.genome.jp/dbget-bin/www_bget?ko00290</v>
      </c>
    </row>
    <row r="62" spans="1:17" x14ac:dyDescent="0.25">
      <c r="A62" t="s">
        <v>575</v>
      </c>
      <c r="B62" t="s">
        <v>576</v>
      </c>
      <c r="C62" t="s">
        <v>123</v>
      </c>
      <c r="D62" t="s">
        <v>79</v>
      </c>
      <c r="E62" t="s">
        <v>124</v>
      </c>
      <c r="F62">
        <v>0.71067179079002196</v>
      </c>
      <c r="G62">
        <v>0.96500822113976603</v>
      </c>
      <c r="H62" t="s">
        <v>577</v>
      </c>
      <c r="I62" t="s">
        <v>578</v>
      </c>
      <c r="J62" t="s">
        <v>571</v>
      </c>
      <c r="K62" t="s">
        <v>465</v>
      </c>
      <c r="L62" t="s">
        <v>572</v>
      </c>
      <c r="M62">
        <v>0.67464319412524898</v>
      </c>
      <c r="N62">
        <v>0.99999999999977496</v>
      </c>
      <c r="O62" t="s">
        <v>579</v>
      </c>
      <c r="P62" t="s">
        <v>580</v>
      </c>
      <c r="Q62" t="str">
        <f>HYPERLINK("maps/ko00730.html","https://www.genome.jp/dbget-bin/www_bget?ko00730")</f>
        <v>https://www.genome.jp/dbget-bin/www_bget?ko00730</v>
      </c>
    </row>
    <row r="63" spans="1:17" x14ac:dyDescent="0.25">
      <c r="A63" t="s">
        <v>581</v>
      </c>
      <c r="B63" t="s">
        <v>582</v>
      </c>
      <c r="C63" t="s">
        <v>256</v>
      </c>
      <c r="D63" t="s">
        <v>166</v>
      </c>
      <c r="E63" t="s">
        <v>113</v>
      </c>
      <c r="F63">
        <v>0.14052527900065401</v>
      </c>
      <c r="G63">
        <v>0.82441497013716902</v>
      </c>
      <c r="H63" t="s">
        <v>583</v>
      </c>
      <c r="I63" t="s">
        <v>584</v>
      </c>
      <c r="J63" t="s">
        <v>585</v>
      </c>
      <c r="K63" t="s">
        <v>117</v>
      </c>
      <c r="L63" t="s">
        <v>586</v>
      </c>
      <c r="M63">
        <v>0.68995537229146398</v>
      </c>
      <c r="N63">
        <v>0.99999999999977496</v>
      </c>
      <c r="O63" t="s">
        <v>587</v>
      </c>
      <c r="P63" t="s">
        <v>588</v>
      </c>
      <c r="Q63" t="str">
        <f>HYPERLINK("maps/ko00920.html","https://www.genome.jp/dbget-bin/www_bget?ko00920")</f>
        <v>https://www.genome.jp/dbget-bin/www_bget?ko00920</v>
      </c>
    </row>
    <row r="64" spans="1:17" x14ac:dyDescent="0.25">
      <c r="A64" t="s">
        <v>589</v>
      </c>
      <c r="B64" t="s">
        <v>590</v>
      </c>
      <c r="C64" t="s">
        <v>112</v>
      </c>
      <c r="D64" t="s">
        <v>56</v>
      </c>
      <c r="E64" t="s">
        <v>113</v>
      </c>
      <c r="F64">
        <v>0.83907338794507202</v>
      </c>
      <c r="G64">
        <v>0.96500822113976603</v>
      </c>
      <c r="H64" t="s">
        <v>591</v>
      </c>
      <c r="I64" t="s">
        <v>592</v>
      </c>
      <c r="J64" t="s">
        <v>593</v>
      </c>
      <c r="K64" t="s">
        <v>411</v>
      </c>
      <c r="L64" t="s">
        <v>594</v>
      </c>
      <c r="M64">
        <v>0.70388225797987902</v>
      </c>
      <c r="N64">
        <v>0.99999999999977496</v>
      </c>
      <c r="O64" t="s">
        <v>595</v>
      </c>
      <c r="P64" t="s">
        <v>596</v>
      </c>
      <c r="Q64" t="str">
        <f>HYPERLINK("maps/ko00561.html","https://www.genome.jp/dbget-bin/www_bget?ko00561")</f>
        <v>https://www.genome.jp/dbget-bin/www_bget?ko00561</v>
      </c>
    </row>
    <row r="65" spans="1:17" x14ac:dyDescent="0.25">
      <c r="A65" t="s">
        <v>597</v>
      </c>
      <c r="B65" t="s">
        <v>598</v>
      </c>
      <c r="C65" t="s">
        <v>599</v>
      </c>
      <c r="D65" t="s">
        <v>20</v>
      </c>
      <c r="E65" t="s">
        <v>167</v>
      </c>
      <c r="F65">
        <v>0.42953675762377103</v>
      </c>
      <c r="G65">
        <v>0.96500822113976603</v>
      </c>
      <c r="H65" t="s">
        <v>600</v>
      </c>
      <c r="I65" t="s">
        <v>601</v>
      </c>
      <c r="J65" t="s">
        <v>602</v>
      </c>
      <c r="K65" t="s">
        <v>603</v>
      </c>
      <c r="L65" t="s">
        <v>519</v>
      </c>
      <c r="M65">
        <v>0.71925083625577801</v>
      </c>
      <c r="N65">
        <v>0.99999999999977496</v>
      </c>
      <c r="O65" t="s">
        <v>604</v>
      </c>
      <c r="P65" t="s">
        <v>605</v>
      </c>
      <c r="Q65" t="str">
        <f>HYPERLINK("maps/ko00460.html","https://www.genome.jp/dbget-bin/www_bget?ko00460")</f>
        <v>https://www.genome.jp/dbget-bin/www_bget?ko00460</v>
      </c>
    </row>
    <row r="66" spans="1:17" x14ac:dyDescent="0.25">
      <c r="A66" t="s">
        <v>606</v>
      </c>
      <c r="B66" t="s">
        <v>607</v>
      </c>
      <c r="C66" t="s">
        <v>608</v>
      </c>
      <c r="D66" t="s">
        <v>144</v>
      </c>
      <c r="E66" t="s">
        <v>167</v>
      </c>
      <c r="F66">
        <v>6.3535433140056705E-2</v>
      </c>
      <c r="G66">
        <v>0.57097997935090905</v>
      </c>
      <c r="H66" t="s">
        <v>609</v>
      </c>
      <c r="I66" t="s">
        <v>610</v>
      </c>
      <c r="J66" t="s">
        <v>611</v>
      </c>
      <c r="K66" t="s">
        <v>270</v>
      </c>
      <c r="L66" t="s">
        <v>612</v>
      </c>
      <c r="M66">
        <v>0.71945092060660598</v>
      </c>
      <c r="N66">
        <v>0.99999999999977496</v>
      </c>
      <c r="O66" t="s">
        <v>613</v>
      </c>
      <c r="P66" t="s">
        <v>614</v>
      </c>
      <c r="Q66" t="str">
        <f>HYPERLINK("maps/ko00900.html","https://www.genome.jp/dbget-bin/www_bget?ko00900")</f>
        <v>https://www.genome.jp/dbget-bin/www_bget?ko00900</v>
      </c>
    </row>
    <row r="67" spans="1:17" x14ac:dyDescent="0.25">
      <c r="A67" t="s">
        <v>615</v>
      </c>
      <c r="B67" t="s">
        <v>616</v>
      </c>
      <c r="C67" t="s">
        <v>617</v>
      </c>
      <c r="D67" t="s">
        <v>618</v>
      </c>
      <c r="E67" t="s">
        <v>619</v>
      </c>
      <c r="F67">
        <v>0.39083099231889801</v>
      </c>
      <c r="G67">
        <v>0.96500822113976603</v>
      </c>
      <c r="H67" t="s">
        <v>620</v>
      </c>
      <c r="I67" t="s">
        <v>621</v>
      </c>
      <c r="J67" t="s">
        <v>622</v>
      </c>
      <c r="K67" t="s">
        <v>72</v>
      </c>
      <c r="L67" t="s">
        <v>623</v>
      </c>
      <c r="M67">
        <v>0.72047292165045396</v>
      </c>
      <c r="N67">
        <v>0.99999999999977496</v>
      </c>
      <c r="O67" t="s">
        <v>624</v>
      </c>
      <c r="P67" t="s">
        <v>625</v>
      </c>
      <c r="Q67" t="str">
        <f>HYPERLINK("maps/ko01230.html","https://www.genome.jp/dbget-bin/www_bget?ko01230")</f>
        <v>https://www.genome.jp/dbget-bin/www_bget?ko01230</v>
      </c>
    </row>
    <row r="68" spans="1:17" x14ac:dyDescent="0.25">
      <c r="A68" t="s">
        <v>626</v>
      </c>
      <c r="B68" t="s">
        <v>627</v>
      </c>
      <c r="C68" t="s">
        <v>208</v>
      </c>
      <c r="D68" t="s">
        <v>56</v>
      </c>
      <c r="E68" t="s">
        <v>124</v>
      </c>
      <c r="F68">
        <v>0.93597229313656105</v>
      </c>
      <c r="G68">
        <v>0.97490453871605298</v>
      </c>
      <c r="H68" t="s">
        <v>628</v>
      </c>
      <c r="I68" t="s">
        <v>629</v>
      </c>
      <c r="J68" t="s">
        <v>630</v>
      </c>
      <c r="K68" t="s">
        <v>270</v>
      </c>
      <c r="L68" t="s">
        <v>631</v>
      </c>
      <c r="M68">
        <v>0.74485813505089005</v>
      </c>
      <c r="N68">
        <v>0.99999999999977496</v>
      </c>
      <c r="O68" t="s">
        <v>632</v>
      </c>
      <c r="P68" t="s">
        <v>633</v>
      </c>
      <c r="Q68" t="str">
        <f>HYPERLINK("maps/ko00310.html","https://www.genome.jp/dbget-bin/www_bget?ko00310")</f>
        <v>https://www.genome.jp/dbget-bin/www_bget?ko00310</v>
      </c>
    </row>
    <row r="69" spans="1:17" x14ac:dyDescent="0.25">
      <c r="A69" t="s">
        <v>634</v>
      </c>
      <c r="B69" t="s">
        <v>635</v>
      </c>
      <c r="C69" t="s">
        <v>383</v>
      </c>
      <c r="D69" t="s">
        <v>79</v>
      </c>
      <c r="E69" t="s">
        <v>113</v>
      </c>
      <c r="F69">
        <v>0.46437858972762802</v>
      </c>
      <c r="G69">
        <v>0.96500822113976603</v>
      </c>
      <c r="H69" t="s">
        <v>636</v>
      </c>
      <c r="I69" t="s">
        <v>637</v>
      </c>
      <c r="J69" t="s">
        <v>638</v>
      </c>
      <c r="K69" t="s">
        <v>171</v>
      </c>
      <c r="L69" t="s">
        <v>495</v>
      </c>
      <c r="M69">
        <v>0.75552378164819201</v>
      </c>
      <c r="N69">
        <v>0.99999999999977496</v>
      </c>
      <c r="O69" t="s">
        <v>639</v>
      </c>
      <c r="P69" t="s">
        <v>640</v>
      </c>
      <c r="Q69" t="str">
        <f>HYPERLINK("maps/ko00640.html","https://www.genome.jp/dbget-bin/www_bget?ko00640")</f>
        <v>https://www.genome.jp/dbget-bin/www_bget?ko00640</v>
      </c>
    </row>
    <row r="70" spans="1:17" x14ac:dyDescent="0.25">
      <c r="A70" t="s">
        <v>641</v>
      </c>
      <c r="B70" t="s">
        <v>642</v>
      </c>
      <c r="C70" t="s">
        <v>198</v>
      </c>
      <c r="D70" t="s">
        <v>166</v>
      </c>
      <c r="E70" t="s">
        <v>199</v>
      </c>
      <c r="F70">
        <v>0.77330376258265898</v>
      </c>
      <c r="G70">
        <v>0.96500822113976603</v>
      </c>
      <c r="H70" t="s">
        <v>643</v>
      </c>
      <c r="I70" t="s">
        <v>644</v>
      </c>
      <c r="J70" t="s">
        <v>645</v>
      </c>
      <c r="K70" t="s">
        <v>465</v>
      </c>
      <c r="L70" t="s">
        <v>646</v>
      </c>
      <c r="M70">
        <v>0.77221644168776005</v>
      </c>
      <c r="N70">
        <v>0.99999999999977496</v>
      </c>
      <c r="O70" t="s">
        <v>647</v>
      </c>
      <c r="P70" t="s">
        <v>648</v>
      </c>
      <c r="Q70" t="str">
        <f>HYPERLINK("maps/ko00760.html","https://www.genome.jp/dbget-bin/www_bget?ko00760")</f>
        <v>https://www.genome.jp/dbget-bin/www_bget?ko00760</v>
      </c>
    </row>
    <row r="71" spans="1:17" x14ac:dyDescent="0.25">
      <c r="A71" t="s">
        <v>649</v>
      </c>
      <c r="B71" t="s">
        <v>650</v>
      </c>
      <c r="C71" t="s">
        <v>651</v>
      </c>
      <c r="D71" t="s">
        <v>219</v>
      </c>
      <c r="E71" t="s">
        <v>652</v>
      </c>
      <c r="F71">
        <v>0.54766987720614702</v>
      </c>
      <c r="G71">
        <v>0.96500822113976603</v>
      </c>
      <c r="H71" t="s">
        <v>653</v>
      </c>
      <c r="I71" t="s">
        <v>654</v>
      </c>
      <c r="J71" t="s">
        <v>655</v>
      </c>
      <c r="K71" t="s">
        <v>212</v>
      </c>
      <c r="L71" t="s">
        <v>656</v>
      </c>
      <c r="M71">
        <v>0.815984419600707</v>
      </c>
      <c r="N71">
        <v>0.99999999999977496</v>
      </c>
      <c r="O71" t="s">
        <v>657</v>
      </c>
      <c r="P71" t="s">
        <v>658</v>
      </c>
      <c r="Q71" t="str">
        <f>HYPERLINK("maps/ko00052.html","https://www.genome.jp/dbget-bin/www_bget?ko00052")</f>
        <v>https://www.genome.jp/dbget-bin/www_bget?ko00052</v>
      </c>
    </row>
    <row r="72" spans="1:17" x14ac:dyDescent="0.25">
      <c r="A72" t="s">
        <v>659</v>
      </c>
      <c r="B72" t="s">
        <v>660</v>
      </c>
      <c r="C72" t="s">
        <v>177</v>
      </c>
      <c r="D72" t="s">
        <v>20</v>
      </c>
      <c r="E72" t="s">
        <v>156</v>
      </c>
      <c r="F72">
        <v>0.22421302335029</v>
      </c>
      <c r="G72">
        <v>0.93955933594407104</v>
      </c>
      <c r="H72" t="s">
        <v>661</v>
      </c>
      <c r="I72" t="s">
        <v>662</v>
      </c>
      <c r="J72" t="s">
        <v>663</v>
      </c>
      <c r="K72" t="s">
        <v>137</v>
      </c>
      <c r="L72" t="s">
        <v>664</v>
      </c>
      <c r="M72">
        <v>0.83994537486218201</v>
      </c>
      <c r="N72">
        <v>0.99999999999977496</v>
      </c>
      <c r="O72" t="s">
        <v>665</v>
      </c>
      <c r="P72" t="s">
        <v>666</v>
      </c>
      <c r="Q72" t="str">
        <f>HYPERLINK("maps/ko00051.html","https://www.genome.jp/dbget-bin/www_bget?ko00051")</f>
        <v>https://www.genome.jp/dbget-bin/www_bget?ko00051</v>
      </c>
    </row>
    <row r="73" spans="1:17" x14ac:dyDescent="0.25">
      <c r="A73" t="s">
        <v>667</v>
      </c>
      <c r="B73" t="s">
        <v>668</v>
      </c>
      <c r="C73" t="s">
        <v>669</v>
      </c>
      <c r="D73" t="s">
        <v>20</v>
      </c>
      <c r="E73" t="s">
        <v>113</v>
      </c>
      <c r="F73">
        <v>1.7381057143977401E-2</v>
      </c>
      <c r="G73">
        <v>0.25492217144500201</v>
      </c>
      <c r="H73" t="s">
        <v>670</v>
      </c>
      <c r="I73" t="s">
        <v>671</v>
      </c>
      <c r="J73" t="s">
        <v>672</v>
      </c>
      <c r="K73" t="s">
        <v>117</v>
      </c>
      <c r="L73" t="s">
        <v>203</v>
      </c>
      <c r="M73">
        <v>0.88712035324459804</v>
      </c>
      <c r="N73">
        <v>0.99999999999977496</v>
      </c>
      <c r="O73" t="s">
        <v>673</v>
      </c>
      <c r="P73" t="s">
        <v>674</v>
      </c>
      <c r="Q73" t="str">
        <f>HYPERLINK("maps/ko00020.html","https://www.genome.jp/dbget-bin/www_bget?ko00020")</f>
        <v>https://www.genome.jp/dbget-bin/www_bget?ko00020</v>
      </c>
    </row>
    <row r="74" spans="1:17" x14ac:dyDescent="0.25">
      <c r="A74" t="s">
        <v>675</v>
      </c>
      <c r="B74" t="s">
        <v>676</v>
      </c>
      <c r="C74" t="s">
        <v>112</v>
      </c>
      <c r="D74" t="s">
        <v>56</v>
      </c>
      <c r="E74" t="s">
        <v>113</v>
      </c>
      <c r="F74">
        <v>0.83907338794507202</v>
      </c>
      <c r="G74">
        <v>0.96500822113976603</v>
      </c>
      <c r="H74" t="s">
        <v>516</v>
      </c>
      <c r="I74" t="s">
        <v>517</v>
      </c>
      <c r="J74" t="s">
        <v>677</v>
      </c>
      <c r="K74" t="s">
        <v>270</v>
      </c>
      <c r="L74" t="s">
        <v>678</v>
      </c>
      <c r="M74">
        <v>0.90160598949906601</v>
      </c>
      <c r="N74">
        <v>0.99999999999977496</v>
      </c>
      <c r="O74" t="s">
        <v>679</v>
      </c>
      <c r="P74" t="s">
        <v>680</v>
      </c>
      <c r="Q74" t="str">
        <f>HYPERLINK("maps/ko04070.html","https://www.genome.jp/dbget-bin/www_bget?ko04070")</f>
        <v>https://www.genome.jp/dbget-bin/www_bget?ko04070</v>
      </c>
    </row>
    <row r="75" spans="1:17" x14ac:dyDescent="0.25">
      <c r="A75" t="s">
        <v>681</v>
      </c>
      <c r="B75" t="s">
        <v>682</v>
      </c>
      <c r="C75" t="s">
        <v>683</v>
      </c>
      <c r="D75" t="s">
        <v>684</v>
      </c>
      <c r="E75" t="s">
        <v>685</v>
      </c>
      <c r="F75">
        <v>0.22150906423763</v>
      </c>
      <c r="G75">
        <v>0.93955933594407104</v>
      </c>
      <c r="H75" t="s">
        <v>686</v>
      </c>
      <c r="I75" t="s">
        <v>687</v>
      </c>
      <c r="J75" t="s">
        <v>688</v>
      </c>
      <c r="K75" t="s">
        <v>689</v>
      </c>
      <c r="L75" t="s">
        <v>690</v>
      </c>
      <c r="M75">
        <v>0.930482745305376</v>
      </c>
      <c r="N75">
        <v>0.99999999999977496</v>
      </c>
      <c r="O75" t="s">
        <v>691</v>
      </c>
      <c r="P75" t="s">
        <v>692</v>
      </c>
      <c r="Q75" t="str">
        <f>HYPERLINK("maps/ko01200.html","https://www.genome.jp/dbget-bin/www_bget?ko01200")</f>
        <v>https://www.genome.jp/dbget-bin/www_bget?ko01200</v>
      </c>
    </row>
    <row r="76" spans="1:17" x14ac:dyDescent="0.25">
      <c r="A76" t="s">
        <v>693</v>
      </c>
      <c r="B76" t="s">
        <v>694</v>
      </c>
      <c r="C76" t="s">
        <v>695</v>
      </c>
      <c r="D76" t="s">
        <v>696</v>
      </c>
      <c r="E76" t="s">
        <v>483</v>
      </c>
      <c r="F76">
        <v>0.17829945417101201</v>
      </c>
      <c r="G76">
        <v>0.92296188041464999</v>
      </c>
      <c r="H76" t="s">
        <v>697</v>
      </c>
      <c r="I76" t="s">
        <v>698</v>
      </c>
      <c r="J76" t="s">
        <v>699</v>
      </c>
      <c r="K76" t="s">
        <v>270</v>
      </c>
      <c r="L76" t="s">
        <v>85</v>
      </c>
      <c r="M76">
        <v>0.96485955403178503</v>
      </c>
      <c r="N76">
        <v>0.99999999999977496</v>
      </c>
      <c r="O76" t="s">
        <v>700</v>
      </c>
      <c r="P76" t="s">
        <v>701</v>
      </c>
      <c r="Q76" t="str">
        <f>HYPERLINK("maps/ko01232.html","https://www.genome.jp/dbget-bin/www_bget?ko01232")</f>
        <v>https://www.genome.jp/dbget-bin/www_bget?ko01232</v>
      </c>
    </row>
    <row r="77" spans="1:17" x14ac:dyDescent="0.25">
      <c r="A77" t="s">
        <v>702</v>
      </c>
      <c r="B77" t="s">
        <v>703</v>
      </c>
      <c r="C77" t="s">
        <v>704</v>
      </c>
      <c r="D77" t="s">
        <v>705</v>
      </c>
      <c r="E77" t="s">
        <v>706</v>
      </c>
      <c r="F77">
        <v>0.12754837469515501</v>
      </c>
      <c r="G77">
        <v>0.82441497013716902</v>
      </c>
      <c r="H77" t="s">
        <v>707</v>
      </c>
      <c r="I77" t="s">
        <v>708</v>
      </c>
      <c r="J77" t="s">
        <v>709</v>
      </c>
      <c r="K77" t="s">
        <v>689</v>
      </c>
      <c r="L77" t="s">
        <v>710</v>
      </c>
      <c r="M77">
        <v>0.96848393254648801</v>
      </c>
      <c r="N77">
        <v>0.99999999999977496</v>
      </c>
      <c r="O77" t="s">
        <v>711</v>
      </c>
      <c r="P77" t="s">
        <v>712</v>
      </c>
      <c r="Q77" t="str">
        <f>HYPERLINK("maps/ko01240.html","https://www.genome.jp/dbget-bin/www_bget?ko01240")</f>
        <v>https://www.genome.jp/dbget-bin/www_bget?ko01240</v>
      </c>
    </row>
    <row r="78" spans="1:17" x14ac:dyDescent="0.25">
      <c r="A78" t="s">
        <v>713</v>
      </c>
      <c r="B78" t="s">
        <v>714</v>
      </c>
      <c r="C78" t="s">
        <v>715</v>
      </c>
      <c r="D78" t="s">
        <v>285</v>
      </c>
      <c r="E78" t="s">
        <v>541</v>
      </c>
      <c r="F78">
        <v>0.316688582431851</v>
      </c>
      <c r="G78">
        <v>0.96500822113976603</v>
      </c>
      <c r="H78" t="s">
        <v>716</v>
      </c>
      <c r="I78" t="s">
        <v>717</v>
      </c>
      <c r="J78" t="s">
        <v>718</v>
      </c>
      <c r="K78" t="s">
        <v>171</v>
      </c>
      <c r="L78" t="s">
        <v>719</v>
      </c>
      <c r="M78">
        <v>0.98658092194050695</v>
      </c>
      <c r="N78">
        <v>0.99999999999977496</v>
      </c>
      <c r="O78" t="s">
        <v>720</v>
      </c>
      <c r="P78" t="s">
        <v>721</v>
      </c>
      <c r="Q78" t="str">
        <f>HYPERLINK("maps/ko00240.html","https://www.genome.jp/dbget-bin/www_bget?ko00240")</f>
        <v>https://www.genome.jp/dbget-bin/www_bget?ko00240</v>
      </c>
    </row>
    <row r="79" spans="1:17" x14ac:dyDescent="0.25">
      <c r="A79" t="s">
        <v>722</v>
      </c>
      <c r="B79" t="s">
        <v>723</v>
      </c>
      <c r="C79" t="s">
        <v>324</v>
      </c>
      <c r="D79" t="s">
        <v>56</v>
      </c>
      <c r="E79" t="s">
        <v>247</v>
      </c>
      <c r="F79">
        <v>0.59775043704852104</v>
      </c>
      <c r="G79">
        <v>0.96500822113976603</v>
      </c>
      <c r="H79" t="s">
        <v>724</v>
      </c>
      <c r="I79" t="s">
        <v>725</v>
      </c>
      <c r="J79" t="s">
        <v>726</v>
      </c>
      <c r="K79" t="s">
        <v>192</v>
      </c>
      <c r="L79" t="s">
        <v>727</v>
      </c>
      <c r="M79">
        <v>0.98736181471643503</v>
      </c>
      <c r="N79">
        <v>0.99999999999977496</v>
      </c>
      <c r="O79" t="s">
        <v>728</v>
      </c>
      <c r="P79" t="s">
        <v>729</v>
      </c>
      <c r="Q79" t="str">
        <f>HYPERLINK("maps/ko00195.html","https://www.genome.jp/dbget-bin/www_bget?ko00195")</f>
        <v>https://www.genome.jp/dbget-bin/www_bget?ko00195</v>
      </c>
    </row>
    <row r="80" spans="1:17" x14ac:dyDescent="0.25">
      <c r="A80" t="s">
        <v>730</v>
      </c>
      <c r="B80" t="s">
        <v>731</v>
      </c>
      <c r="C80" t="s">
        <v>123</v>
      </c>
      <c r="D80" t="s">
        <v>79</v>
      </c>
      <c r="E80" t="s">
        <v>124</v>
      </c>
      <c r="F80">
        <v>0.71067179079002196</v>
      </c>
      <c r="G80">
        <v>0.96500822113976603</v>
      </c>
      <c r="H80" t="s">
        <v>732</v>
      </c>
      <c r="I80" t="s">
        <v>733</v>
      </c>
      <c r="J80" t="s">
        <v>734</v>
      </c>
      <c r="K80" t="s">
        <v>465</v>
      </c>
      <c r="L80" t="s">
        <v>678</v>
      </c>
      <c r="M80">
        <v>0.99744096005483496</v>
      </c>
      <c r="N80">
        <v>0.99999999999977496</v>
      </c>
      <c r="O80" t="s">
        <v>735</v>
      </c>
      <c r="P80" t="s">
        <v>736</v>
      </c>
      <c r="Q80" t="str">
        <f>HYPERLINK("maps/ko00790.html","https://www.genome.jp/dbget-bin/www_bget?ko00790")</f>
        <v>https://www.genome.jp/dbget-bin/www_bget?ko00790</v>
      </c>
    </row>
    <row r="81" spans="1:17" x14ac:dyDescent="0.25">
      <c r="A81" t="s">
        <v>737</v>
      </c>
      <c r="B81" t="s">
        <v>738</v>
      </c>
      <c r="C81" t="s">
        <v>739</v>
      </c>
      <c r="D81" t="s">
        <v>219</v>
      </c>
      <c r="E81" t="s">
        <v>541</v>
      </c>
      <c r="F81">
        <v>0.85091339859000104</v>
      </c>
      <c r="G81">
        <v>0.96500822113976603</v>
      </c>
      <c r="H81" t="s">
        <v>740</v>
      </c>
      <c r="I81" t="s">
        <v>741</v>
      </c>
      <c r="J81" t="s">
        <v>742</v>
      </c>
      <c r="K81" t="s">
        <v>84</v>
      </c>
      <c r="L81" t="s">
        <v>743</v>
      </c>
      <c r="M81">
        <v>0.99817573830797401</v>
      </c>
      <c r="N81">
        <v>0.99999999999977496</v>
      </c>
      <c r="O81" t="s">
        <v>744</v>
      </c>
      <c r="P81" t="s">
        <v>745</v>
      </c>
      <c r="Q81" t="str">
        <f>HYPERLINK("maps/ko00564.html","https://www.genome.jp/dbget-bin/www_bget?ko00564")</f>
        <v>https://www.genome.jp/dbget-bin/www_bget?ko00564</v>
      </c>
    </row>
    <row r="82" spans="1:17" x14ac:dyDescent="0.25">
      <c r="A82" t="s">
        <v>746</v>
      </c>
      <c r="B82" t="s">
        <v>747</v>
      </c>
      <c r="C82" t="s">
        <v>748</v>
      </c>
      <c r="D82" t="s">
        <v>20</v>
      </c>
      <c r="E82" t="s">
        <v>92</v>
      </c>
      <c r="F82">
        <v>0.861238170718852</v>
      </c>
      <c r="G82">
        <v>0.96500822113976603</v>
      </c>
      <c r="H82" t="s">
        <v>749</v>
      </c>
      <c r="I82" t="s">
        <v>750</v>
      </c>
      <c r="J82" t="s">
        <v>751</v>
      </c>
      <c r="K82" t="s">
        <v>465</v>
      </c>
      <c r="L82" t="s">
        <v>752</v>
      </c>
      <c r="M82">
        <v>0.998360949322179</v>
      </c>
      <c r="N82">
        <v>0.99999999999977496</v>
      </c>
      <c r="O82" t="s">
        <v>753</v>
      </c>
      <c r="P82" t="s">
        <v>754</v>
      </c>
      <c r="Q82" t="str">
        <f>HYPERLINK("maps/ko04148.html","https://www.genome.jp/dbget-bin/www_bget?ko04148")</f>
        <v>https://www.genome.jp/dbget-bin/www_bget?ko04148</v>
      </c>
    </row>
    <row r="83" spans="1:17" x14ac:dyDescent="0.25">
      <c r="A83" t="s">
        <v>755</v>
      </c>
      <c r="B83" t="s">
        <v>756</v>
      </c>
      <c r="C83" t="s">
        <v>435</v>
      </c>
      <c r="D83" t="s">
        <v>79</v>
      </c>
      <c r="E83" t="s">
        <v>21</v>
      </c>
      <c r="F83">
        <v>0.95274761738159697</v>
      </c>
      <c r="G83">
        <v>0.97490453871605298</v>
      </c>
      <c r="H83" t="s">
        <v>757</v>
      </c>
      <c r="I83" t="s">
        <v>758</v>
      </c>
      <c r="J83" t="s">
        <v>759</v>
      </c>
      <c r="K83" t="s">
        <v>212</v>
      </c>
      <c r="L83" t="s">
        <v>760</v>
      </c>
      <c r="M83">
        <v>0.99985446448572102</v>
      </c>
      <c r="N83">
        <v>0.99999999999977496</v>
      </c>
      <c r="O83" t="s">
        <v>761</v>
      </c>
      <c r="P83" t="s">
        <v>762</v>
      </c>
      <c r="Q83" t="str">
        <f>HYPERLINK("maps/ko00960.html","https://www.genome.jp/dbget-bin/www_bget?ko00960")</f>
        <v>https://www.genome.jp/dbget-bin/www_bget?ko00960</v>
      </c>
    </row>
    <row r="84" spans="1:17" x14ac:dyDescent="0.25">
      <c r="A84" t="s">
        <v>763</v>
      </c>
      <c r="B84" t="s">
        <v>764</v>
      </c>
      <c r="C84" t="s">
        <v>383</v>
      </c>
      <c r="D84" t="s">
        <v>79</v>
      </c>
      <c r="E84" t="s">
        <v>113</v>
      </c>
      <c r="F84">
        <v>0.46437858972762802</v>
      </c>
      <c r="G84">
        <v>0.96500822113976603</v>
      </c>
      <c r="H84" t="s">
        <v>765</v>
      </c>
      <c r="I84" t="s">
        <v>766</v>
      </c>
      <c r="J84" t="s">
        <v>767</v>
      </c>
      <c r="K84" t="s">
        <v>270</v>
      </c>
      <c r="L84" t="s">
        <v>768</v>
      </c>
      <c r="M84">
        <v>0.99999593956148902</v>
      </c>
      <c r="N84">
        <v>0.99999999999977496</v>
      </c>
      <c r="O84" t="s">
        <v>769</v>
      </c>
      <c r="P84" t="s">
        <v>770</v>
      </c>
      <c r="Q84" t="str">
        <f>HYPERLINK("maps/ko00190.html","https://www.genome.jp/dbget-bin/www_bget?ko00190")</f>
        <v>https://www.genome.jp/dbget-bin/www_bget?ko00190</v>
      </c>
    </row>
  </sheetData>
  <mergeCells count="1">
    <mergeCell ref="A1:V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贾艳晓</cp:lastModifiedBy>
  <dcterms:created xsi:type="dcterms:W3CDTF">2026-01-21T06:44:00Z</dcterms:created>
  <dcterms:modified xsi:type="dcterms:W3CDTF">2026-04-10T08:35:37Z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F7EAB964B3CC4D5B8A3B50B8D1B18E5A_13</vt:lpwstr>
  </property>
  <property fmtid="{D5CDD505-2E9C-101B-9397-08002B2CF9AE}" pid="3" name="KSOProductBuildVer">
    <vt:lpwstr>2052-12.1.0.23542</vt:lpwstr>
  </property>
</Properties>
</file>