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30" firstSheet="3" activeTab="3"/>
  </bookViews>
  <sheets>
    <sheet name="regeneration strategy (30 age)" sheetId="1" r:id="rId1"/>
    <sheet name="Reneration strategy (control)" sheetId="2" r:id="rId2"/>
    <sheet name="Regeneration strategy (age 15)" sheetId="3" r:id="rId3"/>
    <sheet name="Regeneration strategy (age 5)" sheetId="4" r:id="rId4"/>
    <sheet name="diversity" sheetId="5" r:id="rId5"/>
    <sheet name="Age 15" sheetId="6" r:id="rId6"/>
    <sheet name="Age 5" sheetId="7" r:id="rId7"/>
    <sheet name="control" sheetId="8" r:id="rId8"/>
    <sheet name="Sheet1" sheetId="9" r:id="rId9"/>
    <sheet name="NO.Sps and Abun" sheetId="10" r:id="rId10"/>
  </sheets>
  <definedNames>
    <definedName name="_xlnm._FilterDatabase" localSheetId="2" hidden="1">'Regeneration strategy (age 15)'!$H$4:$K$108</definedName>
    <definedName name="_xlnm._FilterDatabase" localSheetId="3" hidden="1">'Regeneration strategy (age 5)'!$G$4:$G$141</definedName>
    <definedName name="_xlnm._FilterDatabase" localSheetId="1" hidden="1">'Reneration strategy (control)'!$G$4:$G$260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8" l="1"/>
  <c r="D14" i="8" l="1"/>
  <c r="E14" i="8" s="1"/>
  <c r="J34" i="7"/>
  <c r="J15" i="6"/>
  <c r="D22" i="6"/>
  <c r="C90" i="8"/>
  <c r="I9" i="8"/>
  <c r="J4" i="8"/>
  <c r="K4" i="8"/>
  <c r="J5" i="8"/>
  <c r="K5" i="8" s="1"/>
  <c r="J6" i="8"/>
  <c r="K6" i="8"/>
  <c r="L6" i="8" s="1"/>
  <c r="J7" i="8"/>
  <c r="K7" i="8" s="1"/>
  <c r="J3" i="8"/>
  <c r="K3" i="8" s="1"/>
  <c r="L3" i="8" s="1"/>
  <c r="C12" i="8"/>
  <c r="D12" i="8" s="1"/>
  <c r="E12" i="8" s="1"/>
  <c r="C11" i="8"/>
  <c r="D11" i="8" s="1"/>
  <c r="C16" i="8"/>
  <c r="D16" i="8" s="1"/>
  <c r="C13" i="8"/>
  <c r="D13" i="8" s="1"/>
  <c r="C15" i="8"/>
  <c r="D15" i="8" s="1"/>
  <c r="C17" i="8"/>
  <c r="D17" i="8" s="1"/>
  <c r="C7" i="8"/>
  <c r="D7" i="8" s="1"/>
  <c r="C2" i="8"/>
  <c r="D2" i="8" s="1"/>
  <c r="C3" i="8"/>
  <c r="C8" i="8"/>
  <c r="D8" i="8" s="1"/>
  <c r="E8" i="8" s="1"/>
  <c r="C4" i="8"/>
  <c r="D4" i="8" s="1"/>
  <c r="C10" i="8"/>
  <c r="D10" i="8" s="1"/>
  <c r="C5" i="8"/>
  <c r="D5" i="8" s="1"/>
  <c r="C9" i="8"/>
  <c r="D9" i="8" s="1"/>
  <c r="C6" i="8"/>
  <c r="C1" i="8"/>
  <c r="D1" i="8"/>
  <c r="E1" i="8" s="1"/>
  <c r="C31" i="7"/>
  <c r="E17" i="8" l="1"/>
  <c r="L4" i="8"/>
  <c r="E5" i="8"/>
  <c r="E13" i="8"/>
  <c r="E11" i="8"/>
  <c r="E9" i="8"/>
  <c r="E10" i="8"/>
  <c r="E2" i="8"/>
  <c r="E15" i="8"/>
  <c r="E4" i="8"/>
  <c r="D3" i="8"/>
  <c r="E3" i="8" s="1"/>
  <c r="L5" i="8"/>
  <c r="L8" i="8" s="1"/>
  <c r="L7" i="8"/>
  <c r="E16" i="8"/>
  <c r="D6" i="8"/>
  <c r="E6" i="8" s="1"/>
  <c r="E7" i="8"/>
  <c r="I6" i="7"/>
  <c r="J6" i="7" s="1"/>
  <c r="K6" i="7" s="1"/>
  <c r="I7" i="7"/>
  <c r="J7" i="7" s="1"/>
  <c r="I8" i="7"/>
  <c r="J8" i="7" s="1"/>
  <c r="K8" i="7" s="1"/>
  <c r="I9" i="7"/>
  <c r="J9" i="7" s="1"/>
  <c r="I10" i="7"/>
  <c r="J10" i="7" s="1"/>
  <c r="I11" i="7"/>
  <c r="J11" i="7" s="1"/>
  <c r="I12" i="7"/>
  <c r="J12" i="7" s="1"/>
  <c r="K12" i="7" s="1"/>
  <c r="I13" i="7"/>
  <c r="J13" i="7" s="1"/>
  <c r="I14" i="7"/>
  <c r="J14" i="7" s="1"/>
  <c r="K14" i="7" s="1"/>
  <c r="I15" i="7"/>
  <c r="J15" i="7" s="1"/>
  <c r="K15" i="7" s="1"/>
  <c r="I16" i="7"/>
  <c r="J16" i="7" s="1"/>
  <c r="K16" i="7" s="1"/>
  <c r="I17" i="7"/>
  <c r="I18" i="7"/>
  <c r="J18" i="7" s="1"/>
  <c r="K18" i="7" s="1"/>
  <c r="I19" i="7"/>
  <c r="I20" i="7"/>
  <c r="J20" i="7" s="1"/>
  <c r="K20" i="7" s="1"/>
  <c r="I21" i="7"/>
  <c r="J21" i="7" s="1"/>
  <c r="I22" i="7"/>
  <c r="J22" i="7" s="1"/>
  <c r="I23" i="7"/>
  <c r="J23" i="7" s="1"/>
  <c r="I24" i="7"/>
  <c r="J24" i="7" s="1"/>
  <c r="K24" i="7" s="1"/>
  <c r="I25" i="7"/>
  <c r="J25" i="7" s="1"/>
  <c r="I26" i="7"/>
  <c r="J26" i="7" s="1"/>
  <c r="I27" i="7"/>
  <c r="J27" i="7" s="1"/>
  <c r="K27" i="7" s="1"/>
  <c r="I28" i="7"/>
  <c r="J28" i="7" s="1"/>
  <c r="K28" i="7" s="1"/>
  <c r="I29" i="7"/>
  <c r="J29" i="7" s="1"/>
  <c r="K29" i="7" s="1"/>
  <c r="I30" i="7"/>
  <c r="J30" i="7" s="1"/>
  <c r="I31" i="7"/>
  <c r="J31" i="7" s="1"/>
  <c r="K31" i="7" s="1"/>
  <c r="I4" i="7"/>
  <c r="D11" i="7"/>
  <c r="E11" i="7" s="1"/>
  <c r="D14" i="7"/>
  <c r="E14" i="7" s="1"/>
  <c r="D19" i="7"/>
  <c r="E19" i="7" s="1"/>
  <c r="C5" i="7"/>
  <c r="D5" i="7" s="1"/>
  <c r="C6" i="7"/>
  <c r="C7" i="7"/>
  <c r="D7" i="7" s="1"/>
  <c r="E7" i="7" s="1"/>
  <c r="C8" i="7"/>
  <c r="D8" i="7" s="1"/>
  <c r="E8" i="7" s="1"/>
  <c r="C9" i="7"/>
  <c r="D9" i="7" s="1"/>
  <c r="E9" i="7" s="1"/>
  <c r="C10" i="7"/>
  <c r="D10" i="7" s="1"/>
  <c r="E10" i="7" s="1"/>
  <c r="C11" i="7"/>
  <c r="C12" i="7"/>
  <c r="D12" i="7" s="1"/>
  <c r="E12" i="7" s="1"/>
  <c r="C13" i="7"/>
  <c r="C14" i="7"/>
  <c r="C15" i="7"/>
  <c r="D15" i="7" s="1"/>
  <c r="E15" i="7" s="1"/>
  <c r="C16" i="7"/>
  <c r="D16" i="7" s="1"/>
  <c r="E16" i="7" s="1"/>
  <c r="C17" i="7"/>
  <c r="D17" i="7" s="1"/>
  <c r="E17" i="7" s="1"/>
  <c r="C18" i="7"/>
  <c r="D18" i="7" s="1"/>
  <c r="E18" i="7" s="1"/>
  <c r="C19" i="7"/>
  <c r="C20" i="7"/>
  <c r="D20" i="7" s="1"/>
  <c r="C21" i="7"/>
  <c r="D21" i="7" s="1"/>
  <c r="E21" i="7" s="1"/>
  <c r="C22" i="7"/>
  <c r="D22" i="7" s="1"/>
  <c r="E22" i="7" s="1"/>
  <c r="C23" i="7"/>
  <c r="D23" i="7" s="1"/>
  <c r="E23" i="7" s="1"/>
  <c r="C24" i="7"/>
  <c r="D24" i="7" s="1"/>
  <c r="E24" i="7" s="1"/>
  <c r="C25" i="7"/>
  <c r="D25" i="7" s="1"/>
  <c r="E25" i="7" s="1"/>
  <c r="C26" i="7"/>
  <c r="D26" i="7" s="1"/>
  <c r="E26" i="7" s="1"/>
  <c r="C27" i="7"/>
  <c r="D27" i="7" s="1"/>
  <c r="E27" i="7" s="1"/>
  <c r="C4" i="7"/>
  <c r="D4" i="7" s="1"/>
  <c r="E4" i="7" s="1"/>
  <c r="K13" i="6"/>
  <c r="K4" i="6"/>
  <c r="K5" i="6"/>
  <c r="K6" i="6"/>
  <c r="K7" i="6"/>
  <c r="K8" i="6"/>
  <c r="K9" i="6"/>
  <c r="K10" i="6"/>
  <c r="K11" i="6"/>
  <c r="K12" i="6"/>
  <c r="K3" i="6"/>
  <c r="J4" i="6"/>
  <c r="J5" i="6"/>
  <c r="J6" i="6"/>
  <c r="J7" i="6"/>
  <c r="J8" i="6"/>
  <c r="J9" i="6"/>
  <c r="J10" i="6"/>
  <c r="J11" i="6"/>
  <c r="J12" i="6"/>
  <c r="J3" i="6"/>
  <c r="I4" i="6"/>
  <c r="I5" i="6"/>
  <c r="I6" i="6"/>
  <c r="I7" i="6"/>
  <c r="I8" i="6"/>
  <c r="I9" i="6"/>
  <c r="I10" i="6"/>
  <c r="I11" i="6"/>
  <c r="I12" i="6"/>
  <c r="I3" i="6"/>
  <c r="E20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E3" i="6"/>
  <c r="D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3" i="6"/>
  <c r="F6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4" i="1"/>
  <c r="I89" i="2"/>
  <c r="I88" i="2"/>
  <c r="D254" i="2"/>
  <c r="E254" i="2" s="1"/>
  <c r="D248" i="2"/>
  <c r="E248" i="2" s="1"/>
  <c r="D247" i="2"/>
  <c r="E247" i="2" s="1"/>
  <c r="D237" i="2"/>
  <c r="E237" i="2" s="1"/>
  <c r="D236" i="2"/>
  <c r="E236" i="2" s="1"/>
  <c r="D235" i="2"/>
  <c r="E235" i="2" s="1"/>
  <c r="D232" i="2"/>
  <c r="E232" i="2" s="1"/>
  <c r="F232" i="2" s="1"/>
  <c r="D231" i="2"/>
  <c r="E231" i="2" s="1"/>
  <c r="F231" i="2" s="1"/>
  <c r="D224" i="2"/>
  <c r="E224" i="2" s="1"/>
  <c r="D221" i="2"/>
  <c r="D220" i="2"/>
  <c r="D219" i="2"/>
  <c r="E219" i="2" s="1"/>
  <c r="F219" i="2" s="1"/>
  <c r="D218" i="2"/>
  <c r="E218" i="2" s="1"/>
  <c r="D217" i="2"/>
  <c r="E217" i="2" s="1"/>
  <c r="D216" i="2"/>
  <c r="E216" i="2" s="1"/>
  <c r="F216" i="2" s="1"/>
  <c r="D215" i="2"/>
  <c r="E215" i="2" s="1"/>
  <c r="F215" i="2" s="1"/>
  <c r="D211" i="2"/>
  <c r="E211" i="2" s="1"/>
  <c r="D205" i="2"/>
  <c r="E205" i="2" s="1"/>
  <c r="D204" i="2"/>
  <c r="D203" i="2"/>
  <c r="E203" i="2" s="1"/>
  <c r="F203" i="2" s="1"/>
  <c r="D202" i="2"/>
  <c r="E202" i="2" s="1"/>
  <c r="D201" i="2"/>
  <c r="E201" i="2" s="1"/>
  <c r="D200" i="2"/>
  <c r="E200" i="2" s="1"/>
  <c r="F200" i="2" s="1"/>
  <c r="D199" i="2"/>
  <c r="E199" i="2" s="1"/>
  <c r="F199" i="2" s="1"/>
  <c r="D198" i="2"/>
  <c r="E198" i="2" s="1"/>
  <c r="D194" i="2"/>
  <c r="D193" i="2"/>
  <c r="E193" i="2" s="1"/>
  <c r="D192" i="2"/>
  <c r="E192" i="2" s="1"/>
  <c r="F192" i="2" s="1"/>
  <c r="D186" i="2"/>
  <c r="E186" i="2" s="1"/>
  <c r="D183" i="2"/>
  <c r="E183" i="2" s="1"/>
  <c r="D171" i="2"/>
  <c r="E171" i="2" s="1"/>
  <c r="F171" i="2" s="1"/>
  <c r="D170" i="2"/>
  <c r="E170" i="2" s="1"/>
  <c r="F170" i="2" s="1"/>
  <c r="D160" i="2"/>
  <c r="E160" i="2" s="1"/>
  <c r="D158" i="2"/>
  <c r="E158" i="2" s="1"/>
  <c r="D157" i="2"/>
  <c r="E157" i="2" s="1"/>
  <c r="D146" i="2"/>
  <c r="E146" i="2" s="1"/>
  <c r="D145" i="2"/>
  <c r="E145" i="2" s="1"/>
  <c r="D144" i="2"/>
  <c r="E144" i="2" s="1"/>
  <c r="D143" i="2"/>
  <c r="E143" i="2" s="1"/>
  <c r="F143" i="2" s="1"/>
  <c r="D140" i="2"/>
  <c r="E140" i="2" s="1"/>
  <c r="F140" i="2" s="1"/>
  <c r="D131" i="2"/>
  <c r="E131" i="2" s="1"/>
  <c r="D130" i="2"/>
  <c r="E130" i="2" s="1"/>
  <c r="D129" i="2"/>
  <c r="E129" i="2" s="1"/>
  <c r="D128" i="2"/>
  <c r="E128" i="2" s="1"/>
  <c r="F128" i="2" s="1"/>
  <c r="D121" i="2"/>
  <c r="E121" i="2" s="1"/>
  <c r="D120" i="2"/>
  <c r="E120" i="2" s="1"/>
  <c r="D119" i="2"/>
  <c r="E119" i="2" s="1"/>
  <c r="F119" i="2" s="1"/>
  <c r="D116" i="2"/>
  <c r="E116" i="2" s="1"/>
  <c r="F116" i="2" s="1"/>
  <c r="D102" i="2"/>
  <c r="E102" i="2" s="1"/>
  <c r="D101" i="2"/>
  <c r="D99" i="2"/>
  <c r="D98" i="2"/>
  <c r="E98" i="2" s="1"/>
  <c r="F98" i="2" s="1"/>
  <c r="D96" i="2"/>
  <c r="E96" i="2" s="1"/>
  <c r="D91" i="2"/>
  <c r="E91" i="2" s="1"/>
  <c r="D89" i="2"/>
  <c r="E89" i="2" s="1"/>
  <c r="D80" i="2"/>
  <c r="E80" i="2" s="1"/>
  <c r="D79" i="2"/>
  <c r="E79" i="2" s="1"/>
  <c r="D78" i="2"/>
  <c r="E78" i="2" s="1"/>
  <c r="D77" i="2"/>
  <c r="E77" i="2" s="1"/>
  <c r="D76" i="2"/>
  <c r="E76" i="2" s="1"/>
  <c r="F76" i="2" s="1"/>
  <c r="D75" i="2"/>
  <c r="E75" i="2" s="1"/>
  <c r="D74" i="2"/>
  <c r="E74" i="2" s="1"/>
  <c r="D71" i="2"/>
  <c r="E71" i="2" s="1"/>
  <c r="F71" i="2" s="1"/>
  <c r="D70" i="2"/>
  <c r="E70" i="2" s="1"/>
  <c r="F70" i="2" s="1"/>
  <c r="D69" i="2"/>
  <c r="E69" i="2" s="1"/>
  <c r="D68" i="2"/>
  <c r="D58" i="2"/>
  <c r="E58" i="2" s="1"/>
  <c r="D54" i="2"/>
  <c r="E54" i="2" s="1"/>
  <c r="F54" i="2" s="1"/>
  <c r="D53" i="2"/>
  <c r="E53" i="2" s="1"/>
  <c r="D52" i="2"/>
  <c r="E52" i="2" s="1"/>
  <c r="D51" i="2"/>
  <c r="E51" i="2" s="1"/>
  <c r="F51" i="2" s="1"/>
  <c r="D48" i="2"/>
  <c r="E48" i="2" s="1"/>
  <c r="F48" i="2" s="1"/>
  <c r="D47" i="2"/>
  <c r="E47" i="2" s="1"/>
  <c r="D46" i="2"/>
  <c r="D45" i="2"/>
  <c r="D44" i="2"/>
  <c r="E44" i="2" s="1"/>
  <c r="F44" i="2" s="1"/>
  <c r="D39" i="2"/>
  <c r="E39" i="2" s="1"/>
  <c r="D38" i="2"/>
  <c r="E38" i="2" s="1"/>
  <c r="D36" i="2"/>
  <c r="E36" i="2" s="1"/>
  <c r="F36" i="2" s="1"/>
  <c r="D35" i="2"/>
  <c r="E35" i="2" s="1"/>
  <c r="F35" i="2" s="1"/>
  <c r="D23" i="2"/>
  <c r="E23" i="2" s="1"/>
  <c r="D22" i="2"/>
  <c r="E22" i="2" s="1"/>
  <c r="D19" i="2"/>
  <c r="E19" i="2" s="1"/>
  <c r="D18" i="2"/>
  <c r="E18" i="2" s="1"/>
  <c r="F18" i="2" s="1"/>
  <c r="D13" i="2"/>
  <c r="E13" i="2" s="1"/>
  <c r="D11" i="2"/>
  <c r="E11" i="2" s="1"/>
  <c r="E204" i="2"/>
  <c r="D10" i="2"/>
  <c r="D127" i="2"/>
  <c r="D126" i="2"/>
  <c r="E126" i="2" s="1"/>
  <c r="F126" i="2" s="1"/>
  <c r="D62" i="2"/>
  <c r="D37" i="2"/>
  <c r="E37" i="2" s="1"/>
  <c r="D12" i="2"/>
  <c r="E12" i="2" s="1"/>
  <c r="F12" i="2" s="1"/>
  <c r="E13" i="7" l="1"/>
  <c r="E28" i="7" s="1"/>
  <c r="K22" i="7"/>
  <c r="D13" i="7"/>
  <c r="E20" i="7"/>
  <c r="K26" i="7"/>
  <c r="J19" i="7"/>
  <c r="K19" i="7" s="1"/>
  <c r="K10" i="7"/>
  <c r="K11" i="7"/>
  <c r="K23" i="7"/>
  <c r="K9" i="7"/>
  <c r="K30" i="7"/>
  <c r="K21" i="7"/>
  <c r="J17" i="7"/>
  <c r="K17" i="7" s="1"/>
  <c r="K7" i="7"/>
  <c r="K13" i="7"/>
  <c r="K25" i="7"/>
  <c r="E88" i="8"/>
  <c r="J4" i="7"/>
  <c r="K4" i="7" s="1"/>
  <c r="E5" i="7"/>
  <c r="F146" i="2"/>
  <c r="F89" i="2"/>
  <c r="F80" i="2"/>
  <c r="F237" i="2"/>
  <c r="E10" i="2"/>
  <c r="F10" i="2" s="1"/>
  <c r="F39" i="2"/>
  <c r="F96" i="2"/>
  <c r="F201" i="2"/>
  <c r="F19" i="2"/>
  <c r="F58" i="2"/>
  <c r="F77" i="2"/>
  <c r="F129" i="2"/>
  <c r="F157" i="2"/>
  <c r="F193" i="2"/>
  <c r="F204" i="2"/>
  <c r="F247" i="2"/>
  <c r="F52" i="2"/>
  <c r="F120" i="2"/>
  <c r="F202" i="2"/>
  <c r="F22" i="2"/>
  <c r="F78" i="2"/>
  <c r="F130" i="2"/>
  <c r="F158" i="2"/>
  <c r="F205" i="2"/>
  <c r="F248" i="2"/>
  <c r="F53" i="2"/>
  <c r="F121" i="2"/>
  <c r="F217" i="2"/>
  <c r="F74" i="2"/>
  <c r="F144" i="2"/>
  <c r="F218" i="2"/>
  <c r="F75" i="2"/>
  <c r="F145" i="2"/>
  <c r="F235" i="2"/>
  <c r="F11" i="2"/>
  <c r="F236" i="2"/>
  <c r="F13" i="2"/>
  <c r="F183" i="2"/>
  <c r="F38" i="2"/>
  <c r="F91" i="2"/>
  <c r="F186" i="2"/>
  <c r="E68" i="2"/>
  <c r="F68" i="2" s="1"/>
  <c r="E99" i="2"/>
  <c r="F99" i="2" s="1"/>
  <c r="E194" i="2"/>
  <c r="F194" i="2" s="1"/>
  <c r="E45" i="2"/>
  <c r="F45" i="2" s="1"/>
  <c r="E101" i="2"/>
  <c r="F101" i="2" s="1"/>
  <c r="E220" i="2"/>
  <c r="F220" i="2" s="1"/>
  <c r="F37" i="2"/>
  <c r="E46" i="2"/>
  <c r="F46" i="2" s="1"/>
  <c r="E221" i="2"/>
  <c r="F221" i="2" s="1"/>
  <c r="F23" i="2"/>
  <c r="F47" i="2"/>
  <c r="F69" i="2"/>
  <c r="F79" i="2"/>
  <c r="F102" i="2"/>
  <c r="F131" i="2"/>
  <c r="F160" i="2"/>
  <c r="F198" i="2"/>
  <c r="F211" i="2"/>
  <c r="F224" i="2"/>
  <c r="F254" i="2"/>
  <c r="E62" i="2"/>
  <c r="F62" i="2" s="1"/>
  <c r="E127" i="2"/>
  <c r="F127" i="2" s="1"/>
  <c r="D80" i="5"/>
  <c r="C63" i="5"/>
  <c r="C64" i="5"/>
  <c r="C65" i="5"/>
  <c r="C66" i="5"/>
  <c r="D66" i="5" s="1"/>
  <c r="C67" i="5"/>
  <c r="D67" i="5" s="1"/>
  <c r="C68" i="5"/>
  <c r="D68" i="5" s="1"/>
  <c r="C69" i="5"/>
  <c r="C70" i="5"/>
  <c r="C71" i="5"/>
  <c r="C72" i="5"/>
  <c r="C73" i="5"/>
  <c r="C74" i="5"/>
  <c r="C75" i="5"/>
  <c r="C76" i="5"/>
  <c r="D76" i="5" s="1"/>
  <c r="C77" i="5"/>
  <c r="C78" i="5"/>
  <c r="C79" i="5"/>
  <c r="C80" i="5"/>
  <c r="C81" i="5"/>
  <c r="C82" i="5"/>
  <c r="C83" i="5"/>
  <c r="D83" i="5" s="1"/>
  <c r="C84" i="5"/>
  <c r="C85" i="5"/>
  <c r="C86" i="5"/>
  <c r="C87" i="5"/>
  <c r="C88" i="5"/>
  <c r="C89" i="5"/>
  <c r="C90" i="5"/>
  <c r="D90" i="5" s="1"/>
  <c r="C91" i="5"/>
  <c r="C92" i="5"/>
  <c r="D92" i="5" s="1"/>
  <c r="C93" i="5"/>
  <c r="C94" i="5"/>
  <c r="D62" i="5"/>
  <c r="E62" i="5" s="1"/>
  <c r="C62" i="5"/>
  <c r="D57" i="5"/>
  <c r="D56" i="5"/>
  <c r="D55" i="5"/>
  <c r="E55" i="5" s="1"/>
  <c r="D47" i="5"/>
  <c r="E47" i="5" s="1"/>
  <c r="D41" i="5"/>
  <c r="E41" i="5" s="1"/>
  <c r="D40" i="5"/>
  <c r="D39" i="5"/>
  <c r="E39" i="5" s="1"/>
  <c r="C38" i="5"/>
  <c r="D38" i="5" s="1"/>
  <c r="C39" i="5"/>
  <c r="C40" i="5"/>
  <c r="C41" i="5"/>
  <c r="C42" i="5"/>
  <c r="D42" i="5" s="1"/>
  <c r="E42" i="5" s="1"/>
  <c r="C43" i="5"/>
  <c r="D43" i="5" s="1"/>
  <c r="C44" i="5"/>
  <c r="D44" i="5" s="1"/>
  <c r="C45" i="5"/>
  <c r="C46" i="5"/>
  <c r="D46" i="5" s="1"/>
  <c r="C47" i="5"/>
  <c r="C48" i="5"/>
  <c r="C49" i="5"/>
  <c r="D49" i="5" s="1"/>
  <c r="C50" i="5"/>
  <c r="D50" i="5" s="1"/>
  <c r="E50" i="5" s="1"/>
  <c r="C51" i="5"/>
  <c r="D51" i="5" s="1"/>
  <c r="C52" i="5"/>
  <c r="D52" i="5" s="1"/>
  <c r="C53" i="5"/>
  <c r="C54" i="5"/>
  <c r="D54" i="5" s="1"/>
  <c r="C55" i="5"/>
  <c r="C56" i="5"/>
  <c r="C57" i="5"/>
  <c r="E57" i="5" s="1"/>
  <c r="C58" i="5"/>
  <c r="D58" i="5" s="1"/>
  <c r="E58" i="5" s="1"/>
  <c r="C59" i="5"/>
  <c r="D59" i="5" s="1"/>
  <c r="C37" i="5"/>
  <c r="D37" i="5" s="1"/>
  <c r="E37" i="5" s="1"/>
  <c r="D24" i="5"/>
  <c r="C20" i="5"/>
  <c r="C21" i="5"/>
  <c r="C22" i="5"/>
  <c r="D22" i="5" s="1"/>
  <c r="C23" i="5"/>
  <c r="C24" i="5"/>
  <c r="C25" i="5"/>
  <c r="D25" i="5" s="1"/>
  <c r="C26" i="5"/>
  <c r="C27" i="5"/>
  <c r="C28" i="5"/>
  <c r="C29" i="5"/>
  <c r="C30" i="5"/>
  <c r="C31" i="5"/>
  <c r="D31" i="5" s="1"/>
  <c r="C32" i="5"/>
  <c r="D32" i="5" s="1"/>
  <c r="C33" i="5"/>
  <c r="D33" i="5" s="1"/>
  <c r="C34" i="5"/>
  <c r="D34" i="5" s="1"/>
  <c r="C19" i="5"/>
  <c r="K32" i="7" l="1"/>
  <c r="E45" i="5"/>
  <c r="E24" i="5"/>
  <c r="E49" i="5"/>
  <c r="E56" i="5"/>
  <c r="E40" i="5"/>
  <c r="D48" i="5"/>
  <c r="E48" i="5" s="1"/>
  <c r="D45" i="5"/>
  <c r="E34" i="5"/>
  <c r="D26" i="5"/>
  <c r="E26" i="5" s="1"/>
  <c r="E80" i="5"/>
  <c r="D53" i="5"/>
  <c r="E53" i="5" s="1"/>
  <c r="E70" i="5"/>
  <c r="E85" i="5"/>
  <c r="E69" i="5"/>
  <c r="E75" i="5"/>
  <c r="E88" i="5"/>
  <c r="E64" i="5"/>
  <c r="D93" i="5"/>
  <c r="E93" i="5" s="1"/>
  <c r="D85" i="5"/>
  <c r="D77" i="5"/>
  <c r="E77" i="5" s="1"/>
  <c r="D69" i="5"/>
  <c r="D70" i="5"/>
  <c r="E76" i="5"/>
  <c r="D94" i="5"/>
  <c r="E94" i="5" s="1"/>
  <c r="D86" i="5"/>
  <c r="E86" i="5" s="1"/>
  <c r="D78" i="5"/>
  <c r="E78" i="5" s="1"/>
  <c r="E32" i="5"/>
  <c r="E51" i="5"/>
  <c r="E92" i="5"/>
  <c r="D91" i="5"/>
  <c r="E91" i="5" s="1"/>
  <c r="D75" i="5"/>
  <c r="E83" i="5"/>
  <c r="E67" i="5"/>
  <c r="E33" i="5"/>
  <c r="E59" i="5"/>
  <c r="D84" i="5"/>
  <c r="E84" i="5" s="1"/>
  <c r="E68" i="5"/>
  <c r="D23" i="5"/>
  <c r="E23" i="5" s="1"/>
  <c r="E31" i="5"/>
  <c r="E52" i="5"/>
  <c r="D30" i="5"/>
  <c r="E30" i="5" s="1"/>
  <c r="E22" i="5"/>
  <c r="D82" i="5"/>
  <c r="E82" i="5" s="1"/>
  <c r="D74" i="5"/>
  <c r="E74" i="5" s="1"/>
  <c r="E90" i="5"/>
  <c r="E66" i="5"/>
  <c r="E43" i="5"/>
  <c r="E44" i="5"/>
  <c r="D29" i="5"/>
  <c r="E29" i="5" s="1"/>
  <c r="D21" i="5"/>
  <c r="E21" i="5" s="1"/>
  <c r="E38" i="5"/>
  <c r="E46" i="5"/>
  <c r="E54" i="5"/>
  <c r="D89" i="5"/>
  <c r="E89" i="5" s="1"/>
  <c r="D81" i="5"/>
  <c r="E81" i="5" s="1"/>
  <c r="D73" i="5"/>
  <c r="E73" i="5" s="1"/>
  <c r="D65" i="5"/>
  <c r="E65" i="5" s="1"/>
  <c r="E25" i="5"/>
  <c r="D20" i="5"/>
  <c r="E20" i="5" s="1"/>
  <c r="D28" i="5"/>
  <c r="E28" i="5" s="1"/>
  <c r="D88" i="5"/>
  <c r="D72" i="5"/>
  <c r="E72" i="5" s="1"/>
  <c r="D64" i="5"/>
  <c r="D19" i="5"/>
  <c r="E19" i="5" s="1"/>
  <c r="D27" i="5"/>
  <c r="E27" i="5" s="1"/>
  <c r="D87" i="5"/>
  <c r="E87" i="5" s="1"/>
  <c r="D79" i="5"/>
  <c r="E79" i="5" s="1"/>
  <c r="D71" i="5"/>
  <c r="E71" i="5" s="1"/>
  <c r="D63" i="5"/>
  <c r="E63" i="5" s="1"/>
  <c r="F260" i="2"/>
  <c r="F259" i="2"/>
  <c r="F258" i="2"/>
  <c r="F256" i="2"/>
  <c r="D8" i="5"/>
  <c r="D15" i="5"/>
  <c r="E15" i="5" s="1"/>
  <c r="D16" i="5"/>
  <c r="C4" i="5"/>
  <c r="D4" i="5" s="1"/>
  <c r="E4" i="5" s="1"/>
  <c r="C5" i="5"/>
  <c r="D5" i="5" s="1"/>
  <c r="E5" i="5" s="1"/>
  <c r="C6" i="5"/>
  <c r="D6" i="5" s="1"/>
  <c r="E6" i="5" s="1"/>
  <c r="C7" i="5"/>
  <c r="D7" i="5" s="1"/>
  <c r="E7" i="5" s="1"/>
  <c r="C8" i="5"/>
  <c r="C9" i="5"/>
  <c r="D9" i="5" s="1"/>
  <c r="C10" i="5"/>
  <c r="D10" i="5" s="1"/>
  <c r="C11" i="5"/>
  <c r="D11" i="5" s="1"/>
  <c r="C12" i="5"/>
  <c r="D12" i="5" s="1"/>
  <c r="E12" i="5" s="1"/>
  <c r="C13" i="5"/>
  <c r="D13" i="5" s="1"/>
  <c r="E13" i="5" s="1"/>
  <c r="C14" i="5"/>
  <c r="D14" i="5" s="1"/>
  <c r="E14" i="5" s="1"/>
  <c r="C15" i="5"/>
  <c r="C16" i="5"/>
  <c r="C3" i="5"/>
  <c r="D3" i="5" s="1"/>
  <c r="E95" i="5" l="1"/>
  <c r="E16" i="5"/>
  <c r="E8" i="5"/>
  <c r="E11" i="5"/>
  <c r="E10" i="5"/>
  <c r="E3" i="5"/>
  <c r="E9" i="5"/>
  <c r="E60" i="5" l="1"/>
</calcChain>
</file>

<file path=xl/sharedStrings.xml><?xml version="1.0" encoding="utf-8"?>
<sst xmlns="http://schemas.openxmlformats.org/spreadsheetml/2006/main" count="1222" uniqueCount="197">
  <si>
    <t>Sample plot</t>
  </si>
  <si>
    <t>Local Name</t>
  </si>
  <si>
    <t>Major Regeneration Strategy</t>
  </si>
  <si>
    <t>From Seed</t>
  </si>
  <si>
    <t>Remarks</t>
  </si>
  <si>
    <t>No</t>
  </si>
  <si>
    <t>Hubalo</t>
  </si>
  <si>
    <t>Atehu</t>
  </si>
  <si>
    <t>Ateyo</t>
  </si>
  <si>
    <t>Leyro</t>
  </si>
  <si>
    <t>nilorbahi</t>
  </si>
  <si>
    <t>Alhibo</t>
  </si>
  <si>
    <t>ulam</t>
  </si>
  <si>
    <t>Atiho</t>
  </si>
  <si>
    <t>Jemo</t>
  </si>
  <si>
    <t>ogono</t>
  </si>
  <si>
    <t>Ajnoh</t>
  </si>
  <si>
    <t>kijahan</t>
  </si>
  <si>
    <t>chawachi</t>
  </si>
  <si>
    <t>umono</t>
  </si>
  <si>
    <t>atiho</t>
  </si>
  <si>
    <t>lorbayi</t>
  </si>
  <si>
    <t>chabachi</t>
  </si>
  <si>
    <t>kijagni</t>
  </si>
  <si>
    <t>Achiho</t>
  </si>
  <si>
    <t>NO</t>
  </si>
  <si>
    <t>Atihu</t>
  </si>
  <si>
    <t>gouro</t>
  </si>
  <si>
    <t>Vegetationcollection of woody species; Successional change of fallow woodlands in Gambella Region</t>
  </si>
  <si>
    <t>Study site Zone Agnuak</t>
  </si>
  <si>
    <t>District Abobo</t>
  </si>
  <si>
    <t>Kebele: Tegni</t>
  </si>
  <si>
    <t>Age class:  control</t>
  </si>
  <si>
    <t>Plot no</t>
  </si>
  <si>
    <t>L. name</t>
  </si>
  <si>
    <t>No seedlings</t>
  </si>
  <si>
    <t>Saplings</t>
  </si>
  <si>
    <t>DBH(cm)</t>
  </si>
  <si>
    <t>Height(m)</t>
  </si>
  <si>
    <t>Remark</t>
  </si>
  <si>
    <t>Alink</t>
  </si>
  <si>
    <t>Ulam</t>
  </si>
  <si>
    <t>Adinagoye</t>
  </si>
  <si>
    <t>Kajang</t>
  </si>
  <si>
    <t>seed</t>
  </si>
  <si>
    <t>Dedaoye</t>
  </si>
  <si>
    <t>Orowayi</t>
  </si>
  <si>
    <t>sprouting</t>
  </si>
  <si>
    <t>Chuam(Roqa)</t>
  </si>
  <si>
    <t>Uland</t>
  </si>
  <si>
    <t>Chemcheri</t>
  </si>
  <si>
    <t>Roqa</t>
  </si>
  <si>
    <t>Ulan</t>
  </si>
  <si>
    <t>jemo</t>
  </si>
  <si>
    <t>Arono</t>
  </si>
  <si>
    <t>Uladi</t>
  </si>
  <si>
    <t>Ulandi</t>
  </si>
  <si>
    <t>ulandi</t>
  </si>
  <si>
    <t>orowayi</t>
  </si>
  <si>
    <t>seedlings</t>
  </si>
  <si>
    <t>Kajangi</t>
  </si>
  <si>
    <t>Chabachi</t>
  </si>
  <si>
    <t>Chemcher</t>
  </si>
  <si>
    <t>Doti</t>
  </si>
  <si>
    <t>Aromo</t>
  </si>
  <si>
    <t>Adidogoih</t>
  </si>
  <si>
    <t>Achere</t>
  </si>
  <si>
    <t>Kejamo</t>
  </si>
  <si>
    <t>Kejang</t>
  </si>
  <si>
    <t>Angech</t>
  </si>
  <si>
    <t>sproutings</t>
  </si>
  <si>
    <t>Acheri</t>
  </si>
  <si>
    <t>kejang</t>
  </si>
  <si>
    <t>Chancher</t>
  </si>
  <si>
    <t>Atiyo</t>
  </si>
  <si>
    <t>chobochi</t>
  </si>
  <si>
    <t>Chewechi</t>
  </si>
  <si>
    <t>Holan</t>
  </si>
  <si>
    <t>Atawo</t>
  </si>
  <si>
    <t>Holand</t>
  </si>
  <si>
    <t>Age class: Age 15</t>
  </si>
  <si>
    <t>Urech</t>
  </si>
  <si>
    <t>Kegnu</t>
  </si>
  <si>
    <t>from seed</t>
  </si>
  <si>
    <t>Ajegnu</t>
  </si>
  <si>
    <t>Pok</t>
  </si>
  <si>
    <t>Urewech</t>
  </si>
  <si>
    <t>Keshu</t>
  </si>
  <si>
    <t>Pobo</t>
  </si>
  <si>
    <t>Ajigno</t>
  </si>
  <si>
    <t>Akagnu</t>
  </si>
  <si>
    <t>No regeneration due to forest fire</t>
  </si>
  <si>
    <t>Gaura</t>
  </si>
  <si>
    <t>Akano</t>
  </si>
  <si>
    <t>Akagno</t>
  </si>
  <si>
    <t>bo'do</t>
  </si>
  <si>
    <t>Ubaro</t>
  </si>
  <si>
    <t>Jewa</t>
  </si>
  <si>
    <t>Guara</t>
  </si>
  <si>
    <t>Kagno</t>
  </si>
  <si>
    <t>Kegno</t>
  </si>
  <si>
    <t>Uliyado</t>
  </si>
  <si>
    <t>Orowo</t>
  </si>
  <si>
    <t>Dwong</t>
  </si>
  <si>
    <t>Sprouting</t>
  </si>
  <si>
    <t>Ulemo</t>
  </si>
  <si>
    <t>Puth</t>
  </si>
  <si>
    <t>Mogno</t>
  </si>
  <si>
    <t>Age class: Age 5</t>
  </si>
  <si>
    <t>Agigno</t>
  </si>
  <si>
    <t>Obolo</t>
  </si>
  <si>
    <t>Chear</t>
  </si>
  <si>
    <t>Chipolo</t>
  </si>
  <si>
    <t>Oliyado</t>
  </si>
  <si>
    <t>Oboloh</t>
  </si>
  <si>
    <t>Lero</t>
  </si>
  <si>
    <t>kegnu</t>
  </si>
  <si>
    <t>la'a</t>
  </si>
  <si>
    <t>Duwang</t>
  </si>
  <si>
    <t>kegna</t>
  </si>
  <si>
    <t>Tibo</t>
  </si>
  <si>
    <t>Kegna</t>
  </si>
  <si>
    <t>pobo</t>
  </si>
  <si>
    <t>Tagu</t>
  </si>
  <si>
    <t>Atawu</t>
  </si>
  <si>
    <t>chemcher</t>
  </si>
  <si>
    <t>gara</t>
  </si>
  <si>
    <t>Guwuro</t>
  </si>
  <si>
    <t>Atiwo</t>
  </si>
  <si>
    <t>Ulah</t>
  </si>
  <si>
    <t>gaoro</t>
  </si>
  <si>
    <t>Tango</t>
  </si>
  <si>
    <t>guara</t>
  </si>
  <si>
    <t>goara</t>
  </si>
  <si>
    <t>Uchino</t>
  </si>
  <si>
    <t>Uliyoma</t>
  </si>
  <si>
    <t>doang</t>
  </si>
  <si>
    <t>duang</t>
  </si>
  <si>
    <t>pok</t>
  </si>
  <si>
    <t>lero</t>
  </si>
  <si>
    <t>Ajugno</t>
  </si>
  <si>
    <t>uliyada</t>
  </si>
  <si>
    <t>uliyado</t>
  </si>
  <si>
    <t>laro</t>
  </si>
  <si>
    <t>Laro</t>
  </si>
  <si>
    <t>sprout</t>
  </si>
  <si>
    <t>193 seed</t>
  </si>
  <si>
    <t>363 sprout</t>
  </si>
  <si>
    <t>No.Species</t>
  </si>
  <si>
    <t>pi</t>
  </si>
  <si>
    <t>lnpi</t>
  </si>
  <si>
    <t>p*lnpi</t>
  </si>
  <si>
    <t>H'</t>
  </si>
  <si>
    <t>CONTROL</t>
  </si>
  <si>
    <t>AGE 30</t>
  </si>
  <si>
    <t>Kijangi</t>
  </si>
  <si>
    <t>Nilorbani</t>
  </si>
  <si>
    <t>Age 15</t>
  </si>
  <si>
    <t>Age 5</t>
  </si>
  <si>
    <t>Control</t>
  </si>
  <si>
    <t>Age 30</t>
  </si>
  <si>
    <t>Seedling</t>
  </si>
  <si>
    <t>AGE 15 Seedling</t>
  </si>
  <si>
    <t>pi*lnpi</t>
  </si>
  <si>
    <t>AGE15 Sprout</t>
  </si>
  <si>
    <t>N.species</t>
  </si>
  <si>
    <t>Age 5 Seedling</t>
  </si>
  <si>
    <t>Age 5 Sprout</t>
  </si>
  <si>
    <t>Sprout</t>
  </si>
  <si>
    <t>Vegetation strategies</t>
  </si>
  <si>
    <t>per% of seedling</t>
  </si>
  <si>
    <t>No. species</t>
  </si>
  <si>
    <t>No.species</t>
  </si>
  <si>
    <t>sprou per%</t>
  </si>
  <si>
    <t>Per% of seedling</t>
  </si>
  <si>
    <t>per% seedling</t>
  </si>
  <si>
    <t>per% sprout</t>
  </si>
  <si>
    <t>Successional stage</t>
  </si>
  <si>
    <t>regenaration type</t>
  </si>
  <si>
    <t>Name of sps</t>
  </si>
  <si>
    <t>No.sps</t>
  </si>
  <si>
    <t>age 15</t>
  </si>
  <si>
    <t>age 5</t>
  </si>
  <si>
    <t>age 30</t>
  </si>
  <si>
    <t>control</t>
  </si>
  <si>
    <t>kijang</t>
  </si>
  <si>
    <t>Seed</t>
  </si>
  <si>
    <t>s.stage</t>
  </si>
  <si>
    <t>Regeneration type</t>
  </si>
  <si>
    <t>type of seed source</t>
  </si>
  <si>
    <t>N.SPS</t>
  </si>
  <si>
    <t>abu.</t>
  </si>
  <si>
    <t>abudance</t>
  </si>
  <si>
    <t>Abudance</t>
  </si>
  <si>
    <t>Species richnes and Abundance among successional stage</t>
  </si>
  <si>
    <t>Species richness</t>
  </si>
  <si>
    <t>Regeneration source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</si>
</sst>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13633632085807E-2"/>
          <c:y val="5.1400579496520611E-2"/>
          <c:w val="0.90077770918432498"/>
          <c:h val="0.84961077953710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diversity!$G$3</c:f>
              <c:strCache>
                <c:ptCount val="1"/>
                <c:pt idx="0">
                  <c:v>Seedling</c:v>
                </c:pt>
              </c:strCache>
            </c:strRef>
          </c:tx>
          <c:invertIfNegative val="0"/>
          <c:cat>
            <c:strRef>
              <c:f>diversity!$H$2:$K$2</c:f>
              <c:strCache>
                <c:ptCount val="4"/>
                <c:pt idx="0">
                  <c:v>Control</c:v>
                </c:pt>
                <c:pt idx="1">
                  <c:v>Age 30</c:v>
                </c:pt>
                <c:pt idx="2">
                  <c:v>Age 15</c:v>
                </c:pt>
                <c:pt idx="3">
                  <c:v>Age 5</c:v>
                </c:pt>
              </c:strCache>
            </c:strRef>
          </c:cat>
          <c:val>
            <c:numRef>
              <c:f>diversity!$H$3:$K$3</c:f>
              <c:numCache>
                <c:formatCode>General</c:formatCode>
                <c:ptCount val="4"/>
                <c:pt idx="0">
                  <c:v>3.78</c:v>
                </c:pt>
                <c:pt idx="1">
                  <c:v>3.62</c:v>
                </c:pt>
                <c:pt idx="2">
                  <c:v>2.56</c:v>
                </c:pt>
                <c:pt idx="3">
                  <c:v>2.9</c:v>
                </c:pt>
              </c:numCache>
            </c:numRef>
          </c:val>
        </c:ser>
        <c:ser>
          <c:idx val="1"/>
          <c:order val="1"/>
          <c:tx>
            <c:strRef>
              <c:f>diversity!$G$4</c:f>
              <c:strCache>
                <c:ptCount val="1"/>
                <c:pt idx="0">
                  <c:v>Sprout</c:v>
                </c:pt>
              </c:strCache>
            </c:strRef>
          </c:tx>
          <c:invertIfNegative val="0"/>
          <c:cat>
            <c:strRef>
              <c:f>diversity!$H$2:$K$2</c:f>
              <c:strCache>
                <c:ptCount val="4"/>
                <c:pt idx="0">
                  <c:v>Control</c:v>
                </c:pt>
                <c:pt idx="1">
                  <c:v>Age 30</c:v>
                </c:pt>
                <c:pt idx="2">
                  <c:v>Age 15</c:v>
                </c:pt>
                <c:pt idx="3">
                  <c:v>Age 5</c:v>
                </c:pt>
              </c:strCache>
            </c:strRef>
          </c:cat>
          <c:val>
            <c:numRef>
              <c:f>diversity!$H$4:$K$4</c:f>
              <c:numCache>
                <c:formatCode>General</c:formatCode>
                <c:ptCount val="4"/>
                <c:pt idx="0">
                  <c:v>1.55</c:v>
                </c:pt>
                <c:pt idx="1">
                  <c:v>0</c:v>
                </c:pt>
                <c:pt idx="2">
                  <c:v>1.94</c:v>
                </c:pt>
                <c:pt idx="3">
                  <c:v>2.68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31296"/>
        <c:axId val="185037184"/>
      </c:barChart>
      <c:catAx>
        <c:axId val="18503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85037184"/>
        <c:crosses val="autoZero"/>
        <c:auto val="1"/>
        <c:lblAlgn val="ctr"/>
        <c:lblOffset val="100"/>
        <c:noMultiLvlLbl val="0"/>
      </c:catAx>
      <c:valAx>
        <c:axId val="18503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03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600258182112102"/>
          <c:y val="0.10465610760878778"/>
          <c:w val="0.14703615754505514"/>
          <c:h val="0.156679996629701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'NO.Sps and Abun'!$G$3:$H$3</c:f>
              <c:strCache>
                <c:ptCount val="1"/>
                <c:pt idx="0">
                  <c:v>Species richness seed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  <a:alpha val="80000"/>
                </a:schemeClr>
              </a:solidFill>
            </c:spPr>
          </c:dPt>
          <c:cat>
            <c:strRef>
              <c:f>'NO.Sps and Abun'!$I$1:$L$2</c:f>
              <c:strCache>
                <c:ptCount val="4"/>
                <c:pt idx="0">
                  <c:v>age 5</c:v>
                </c:pt>
                <c:pt idx="1">
                  <c:v>age 15</c:v>
                </c:pt>
                <c:pt idx="2">
                  <c:v>age 30</c:v>
                </c:pt>
                <c:pt idx="3">
                  <c:v>control</c:v>
                </c:pt>
              </c:strCache>
            </c:strRef>
          </c:cat>
          <c:val>
            <c:numRef>
              <c:f>'NO.Sps and Abun'!$I$3:$L$3</c:f>
              <c:numCache>
                <c:formatCode>General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strRef>
              <c:f>'NO.Sps and Abun'!$G$4:$H$4</c:f>
              <c:strCache>
                <c:ptCount val="1"/>
                <c:pt idx="0">
                  <c:v>Species richness sprout</c:v>
                </c:pt>
              </c:strCache>
            </c:strRef>
          </c:tx>
          <c:invertIfNegative val="0"/>
          <c:cat>
            <c:strRef>
              <c:f>'NO.Sps and Abun'!$I$1:$L$2</c:f>
              <c:strCache>
                <c:ptCount val="4"/>
                <c:pt idx="0">
                  <c:v>age 5</c:v>
                </c:pt>
                <c:pt idx="1">
                  <c:v>age 15</c:v>
                </c:pt>
                <c:pt idx="2">
                  <c:v>age 30</c:v>
                </c:pt>
                <c:pt idx="3">
                  <c:v>control</c:v>
                </c:pt>
              </c:strCache>
            </c:strRef>
          </c:cat>
          <c:val>
            <c:numRef>
              <c:f>'NO.Sps and Abun'!$I$4:$L$4</c:f>
              <c:numCache>
                <c:formatCode>General</c:formatCode>
                <c:ptCount val="4"/>
                <c:pt idx="0">
                  <c:v>14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'NO.Sps and Abun'!$G$5:$H$5</c:f>
              <c:strCache>
                <c:ptCount val="1"/>
                <c:pt idx="0">
                  <c:v>Abudance seed</c:v>
                </c:pt>
              </c:strCache>
            </c:strRef>
          </c:tx>
          <c:invertIfNegative val="0"/>
          <c:cat>
            <c:strRef>
              <c:f>'NO.Sps and Abun'!$I$1:$L$2</c:f>
              <c:strCache>
                <c:ptCount val="4"/>
                <c:pt idx="0">
                  <c:v>age 5</c:v>
                </c:pt>
                <c:pt idx="1">
                  <c:v>age 15</c:v>
                </c:pt>
                <c:pt idx="2">
                  <c:v>age 30</c:v>
                </c:pt>
                <c:pt idx="3">
                  <c:v>control</c:v>
                </c:pt>
              </c:strCache>
            </c:strRef>
          </c:cat>
          <c:val>
            <c:numRef>
              <c:f>'NO.Sps and Abun'!$I$5:$L$5</c:f>
              <c:numCache>
                <c:formatCode>General</c:formatCode>
                <c:ptCount val="4"/>
                <c:pt idx="0">
                  <c:v>128</c:v>
                </c:pt>
                <c:pt idx="1">
                  <c:v>25</c:v>
                </c:pt>
                <c:pt idx="2">
                  <c:v>328</c:v>
                </c:pt>
                <c:pt idx="3">
                  <c:v>1319</c:v>
                </c:pt>
              </c:numCache>
            </c:numRef>
          </c:val>
        </c:ser>
        <c:ser>
          <c:idx val="3"/>
          <c:order val="3"/>
          <c:tx>
            <c:strRef>
              <c:f>'NO.Sps and Abun'!$G$6:$H$6</c:f>
              <c:strCache>
                <c:ptCount val="1"/>
                <c:pt idx="0">
                  <c:v>Abudance sprout</c:v>
                </c:pt>
              </c:strCache>
            </c:strRef>
          </c:tx>
          <c:invertIfNegative val="0"/>
          <c:cat>
            <c:strRef>
              <c:f>'NO.Sps and Abun'!$I$1:$L$2</c:f>
              <c:strCache>
                <c:ptCount val="4"/>
                <c:pt idx="0">
                  <c:v>age 5</c:v>
                </c:pt>
                <c:pt idx="1">
                  <c:v>age 15</c:v>
                </c:pt>
                <c:pt idx="2">
                  <c:v>age 30</c:v>
                </c:pt>
                <c:pt idx="3">
                  <c:v>control</c:v>
                </c:pt>
              </c:strCache>
            </c:strRef>
          </c:cat>
          <c:val>
            <c:numRef>
              <c:f>'NO.Sps and Abun'!$I$6:$L$6</c:f>
              <c:numCache>
                <c:formatCode>General</c:formatCode>
                <c:ptCount val="4"/>
                <c:pt idx="0">
                  <c:v>192</c:v>
                </c:pt>
                <c:pt idx="1">
                  <c:v>27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one"/>
        <c:axId val="130369024"/>
        <c:axId val="130370560"/>
        <c:axId val="0"/>
      </c:bar3DChart>
      <c:catAx>
        <c:axId val="130369024"/>
        <c:scaling>
          <c:orientation val="minMax"/>
        </c:scaling>
        <c:delete val="0"/>
        <c:axPos val="l"/>
        <c:majorTickMark val="none"/>
        <c:minorTickMark val="none"/>
        <c:tickLblPos val="nextTo"/>
        <c:crossAx val="130370560"/>
        <c:crosses val="autoZero"/>
        <c:auto val="1"/>
        <c:lblAlgn val="ctr"/>
        <c:lblOffset val="100"/>
        <c:noMultiLvlLbl val="0"/>
      </c:catAx>
      <c:valAx>
        <c:axId val="1303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0369024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90000"/>
          </a:blip>
          <a:srcRect/>
          <a:tile tx="12700" ty="12700" sx="100000" sy="100000" flip="none" algn="tl"/>
        </a:blip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425173</xdr:colOff>
      <xdr:row>4</xdr:row>
      <xdr:rowOff>176695</xdr:rowOff>
    </xdr:from>
    <xdr:to>
      <xdr:col>11</xdr:col>
      <xdr:colOff>519043</xdr:colOff>
      <xdr:row>21</xdr:row>
      <xdr:rowOff>10491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34925</xdr:colOff>
      <xdr:row>9</xdr:row>
      <xdr:rowOff>22225</xdr:rowOff>
    </xdr:from>
    <xdr:to>
      <xdr:col>16</xdr:col>
      <xdr:colOff>339725</xdr:colOff>
      <xdr:row>24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7" zoomScale="85" zoomScaleNormal="85" workbookViewId="0">
      <selection activeCell="C4" sqref="C4:C61"/>
    </sheetView>
  </sheetViews>
  <sheetFormatPr defaultRowHeight="14.5" x14ac:dyDescent="0.35"/>
  <cols>
    <col min="1" max="1" width="14.54296875" style="1" customWidth="1"/>
    <col min="2" max="2" width="14.453125" style="1" customWidth="1"/>
    <col min="3" max="3" width="27.26953125" style="1" customWidth="1"/>
    <col min="4" max="4" width="17.1796875" style="1" customWidth="1"/>
  </cols>
  <sheetData>
    <row r="1" spans="1:6" x14ac:dyDescent="0.35">
      <c r="A1" s="1" t="s">
        <v>0</v>
      </c>
      <c r="B1" s="1" t="s">
        <v>1</v>
      </c>
      <c r="C1" s="1" t="s">
        <v>2</v>
      </c>
    </row>
    <row r="2" spans="1:6" x14ac:dyDescent="0.35">
      <c r="C2" s="1" t="s">
        <v>3</v>
      </c>
      <c r="F2" t="s">
        <v>4</v>
      </c>
    </row>
    <row r="3" spans="1:6" x14ac:dyDescent="0.35">
      <c r="A3" s="1">
        <v>1</v>
      </c>
      <c r="C3" s="1" t="s">
        <v>171</v>
      </c>
      <c r="D3" s="1" t="s">
        <v>149</v>
      </c>
      <c r="E3" t="s">
        <v>150</v>
      </c>
      <c r="F3" s="6" t="s">
        <v>163</v>
      </c>
    </row>
    <row r="4" spans="1:6" x14ac:dyDescent="0.35">
      <c r="A4" s="1">
        <v>2</v>
      </c>
      <c r="B4" s="1" t="s">
        <v>24</v>
      </c>
      <c r="C4" s="1">
        <v>3</v>
      </c>
      <c r="D4" s="1">
        <f>C4/328</f>
        <v>9.1463414634146336E-3</v>
      </c>
      <c r="E4">
        <f>LN(D4)</f>
        <v>-4.6944013197160341</v>
      </c>
      <c r="F4">
        <f>D4*E4</f>
        <v>-4.2936597436427137E-2</v>
      </c>
    </row>
    <row r="5" spans="1:6" x14ac:dyDescent="0.35">
      <c r="A5" s="1">
        <v>2</v>
      </c>
      <c r="B5" s="1" t="s">
        <v>16</v>
      </c>
      <c r="C5" s="1">
        <v>7</v>
      </c>
      <c r="D5" s="5">
        <f t="shared" ref="D5:D61" si="0">C5/328</f>
        <v>2.1341463414634148E-2</v>
      </c>
      <c r="E5">
        <f t="shared" ref="E5:E61" si="1">LN(D5)</f>
        <v>-3.8471034593288302</v>
      </c>
      <c r="F5">
        <f t="shared" ref="F5:F61" si="2">D5*E5</f>
        <v>-8.2102817729578698E-2</v>
      </c>
    </row>
    <row r="6" spans="1:6" x14ac:dyDescent="0.35">
      <c r="A6" s="1">
        <v>2</v>
      </c>
      <c r="B6" s="1" t="s">
        <v>11</v>
      </c>
      <c r="C6" s="1">
        <v>1</v>
      </c>
      <c r="D6" s="5">
        <f t="shared" si="0"/>
        <v>3.0487804878048782E-3</v>
      </c>
      <c r="E6">
        <f t="shared" si="1"/>
        <v>-5.7930136083841433</v>
      </c>
      <c r="F6">
        <f t="shared" si="2"/>
        <v>-1.7661626854829707E-2</v>
      </c>
    </row>
    <row r="7" spans="1:6" x14ac:dyDescent="0.35">
      <c r="A7" s="1">
        <v>2</v>
      </c>
      <c r="B7" s="1" t="s">
        <v>7</v>
      </c>
      <c r="C7" s="1">
        <v>19</v>
      </c>
      <c r="D7" s="5">
        <f t="shared" si="0"/>
        <v>5.7926829268292686E-2</v>
      </c>
      <c r="E7">
        <f t="shared" si="1"/>
        <v>-2.8485746292177034</v>
      </c>
      <c r="F7">
        <f t="shared" si="2"/>
        <v>-0.16500889620468404</v>
      </c>
    </row>
    <row r="8" spans="1:6" x14ac:dyDescent="0.35">
      <c r="A8" s="1">
        <v>2</v>
      </c>
      <c r="B8" s="1" t="s">
        <v>7</v>
      </c>
      <c r="C8" s="1">
        <v>1</v>
      </c>
      <c r="D8" s="5">
        <f t="shared" si="0"/>
        <v>3.0487804878048782E-3</v>
      </c>
      <c r="E8">
        <f t="shared" si="1"/>
        <v>-5.7930136083841433</v>
      </c>
      <c r="F8">
        <f t="shared" si="2"/>
        <v>-1.7661626854829707E-2</v>
      </c>
    </row>
    <row r="9" spans="1:6" x14ac:dyDescent="0.35">
      <c r="A9" s="1">
        <v>3</v>
      </c>
      <c r="B9" s="1" t="s">
        <v>7</v>
      </c>
      <c r="C9" s="1">
        <v>2</v>
      </c>
      <c r="D9" s="5">
        <f t="shared" si="0"/>
        <v>6.0975609756097563E-3</v>
      </c>
      <c r="E9">
        <f t="shared" si="1"/>
        <v>-5.0998664278241987</v>
      </c>
      <c r="F9">
        <f t="shared" si="2"/>
        <v>-3.1096746511123163E-2</v>
      </c>
    </row>
    <row r="10" spans="1:6" x14ac:dyDescent="0.35">
      <c r="A10" s="1">
        <v>3</v>
      </c>
      <c r="B10" s="1" t="s">
        <v>7</v>
      </c>
      <c r="C10" s="1">
        <v>2</v>
      </c>
      <c r="D10" s="5">
        <f t="shared" si="0"/>
        <v>6.0975609756097563E-3</v>
      </c>
      <c r="E10">
        <f t="shared" si="1"/>
        <v>-5.0998664278241987</v>
      </c>
      <c r="F10">
        <f t="shared" si="2"/>
        <v>-3.1096746511123163E-2</v>
      </c>
    </row>
    <row r="11" spans="1:6" x14ac:dyDescent="0.35">
      <c r="A11" s="1">
        <v>3</v>
      </c>
      <c r="B11" s="1" t="s">
        <v>8</v>
      </c>
      <c r="C11" s="1">
        <v>3</v>
      </c>
      <c r="D11" s="5">
        <f t="shared" si="0"/>
        <v>9.1463414634146336E-3</v>
      </c>
      <c r="E11">
        <f t="shared" si="1"/>
        <v>-4.6944013197160341</v>
      </c>
      <c r="F11">
        <f t="shared" si="2"/>
        <v>-4.2936597436427137E-2</v>
      </c>
    </row>
    <row r="12" spans="1:6" x14ac:dyDescent="0.35">
      <c r="A12" s="1">
        <v>3</v>
      </c>
      <c r="B12" s="1" t="s">
        <v>13</v>
      </c>
      <c r="C12" s="1">
        <v>28</v>
      </c>
      <c r="D12" s="5">
        <f t="shared" si="0"/>
        <v>8.5365853658536592E-2</v>
      </c>
      <c r="E12">
        <f t="shared" si="1"/>
        <v>-2.4608090982089399</v>
      </c>
      <c r="F12">
        <f t="shared" si="2"/>
        <v>-0.21006906935929975</v>
      </c>
    </row>
    <row r="13" spans="1:6" x14ac:dyDescent="0.35">
      <c r="A13" s="1">
        <v>3</v>
      </c>
      <c r="B13" s="1" t="s">
        <v>13</v>
      </c>
      <c r="C13" s="1">
        <v>16</v>
      </c>
      <c r="D13" s="5">
        <f t="shared" si="0"/>
        <v>4.878048780487805E-2</v>
      </c>
      <c r="E13">
        <f t="shared" si="1"/>
        <v>-3.0204248861443626</v>
      </c>
      <c r="F13">
        <f t="shared" si="2"/>
        <v>-0.14733779932411525</v>
      </c>
    </row>
    <row r="14" spans="1:6" x14ac:dyDescent="0.35">
      <c r="A14" s="1">
        <v>4</v>
      </c>
      <c r="B14" s="1" t="s">
        <v>13</v>
      </c>
      <c r="C14" s="1">
        <v>10</v>
      </c>
      <c r="D14" s="5">
        <f t="shared" si="0"/>
        <v>3.048780487804878E-2</v>
      </c>
      <c r="E14">
        <f t="shared" si="1"/>
        <v>-3.4904285153900982</v>
      </c>
      <c r="F14">
        <f t="shared" si="2"/>
        <v>-0.1064155035179908</v>
      </c>
    </row>
    <row r="15" spans="1:6" x14ac:dyDescent="0.35">
      <c r="A15" s="1">
        <v>4</v>
      </c>
      <c r="B15" s="1" t="s">
        <v>13</v>
      </c>
      <c r="C15" s="1">
        <v>16</v>
      </c>
      <c r="D15" s="5">
        <f t="shared" si="0"/>
        <v>4.878048780487805E-2</v>
      </c>
      <c r="E15">
        <f t="shared" si="1"/>
        <v>-3.0204248861443626</v>
      </c>
      <c r="F15">
        <f t="shared" si="2"/>
        <v>-0.14733779932411525</v>
      </c>
    </row>
    <row r="16" spans="1:6" x14ac:dyDescent="0.35">
      <c r="A16" s="1">
        <v>4</v>
      </c>
      <c r="B16" s="1" t="s">
        <v>20</v>
      </c>
      <c r="C16" s="1">
        <v>1</v>
      </c>
      <c r="D16" s="5">
        <f t="shared" si="0"/>
        <v>3.0487804878048782E-3</v>
      </c>
      <c r="E16">
        <f t="shared" si="1"/>
        <v>-5.7930136083841433</v>
      </c>
      <c r="F16">
        <f t="shared" si="2"/>
        <v>-1.7661626854829707E-2</v>
      </c>
    </row>
    <row r="17" spans="1:6" x14ac:dyDescent="0.35">
      <c r="A17" s="1">
        <v>4</v>
      </c>
      <c r="B17" s="1" t="s">
        <v>13</v>
      </c>
      <c r="C17" s="1">
        <v>2</v>
      </c>
      <c r="D17" s="5">
        <f t="shared" si="0"/>
        <v>6.0975609756097563E-3</v>
      </c>
      <c r="E17">
        <f t="shared" si="1"/>
        <v>-5.0998664278241987</v>
      </c>
      <c r="F17">
        <f t="shared" si="2"/>
        <v>-3.1096746511123163E-2</v>
      </c>
    </row>
    <row r="18" spans="1:6" x14ac:dyDescent="0.35">
      <c r="A18" s="1">
        <v>4</v>
      </c>
      <c r="B18" s="1" t="s">
        <v>13</v>
      </c>
      <c r="C18" s="1">
        <v>6</v>
      </c>
      <c r="D18" s="5">
        <f t="shared" si="0"/>
        <v>1.8292682926829267E-2</v>
      </c>
      <c r="E18">
        <f t="shared" si="1"/>
        <v>-4.0012541391560887</v>
      </c>
      <c r="F18">
        <f t="shared" si="2"/>
        <v>-7.3193673277245519E-2</v>
      </c>
    </row>
    <row r="19" spans="1:6" x14ac:dyDescent="0.35">
      <c r="A19" s="1">
        <v>4</v>
      </c>
      <c r="B19" s="1" t="s">
        <v>13</v>
      </c>
      <c r="C19" s="1">
        <v>7</v>
      </c>
      <c r="D19" s="5">
        <f t="shared" si="0"/>
        <v>2.1341463414634148E-2</v>
      </c>
      <c r="E19">
        <f t="shared" si="1"/>
        <v>-3.8471034593288302</v>
      </c>
      <c r="F19">
        <f t="shared" si="2"/>
        <v>-8.2102817729578698E-2</v>
      </c>
    </row>
    <row r="20" spans="1:6" x14ac:dyDescent="0.35">
      <c r="A20" s="1">
        <v>4</v>
      </c>
      <c r="B20" s="1" t="s">
        <v>26</v>
      </c>
      <c r="C20" s="1">
        <v>9</v>
      </c>
      <c r="D20" s="5">
        <f t="shared" si="0"/>
        <v>2.7439024390243903E-2</v>
      </c>
      <c r="E20">
        <f t="shared" si="1"/>
        <v>-3.5957890310479241</v>
      </c>
      <c r="F20">
        <f t="shared" si="2"/>
        <v>-9.8664942925095478E-2</v>
      </c>
    </row>
    <row r="21" spans="1:6" x14ac:dyDescent="0.35">
      <c r="A21" s="1">
        <v>4</v>
      </c>
      <c r="B21" s="1" t="s">
        <v>26</v>
      </c>
      <c r="C21" s="1">
        <v>8</v>
      </c>
      <c r="D21" s="5">
        <f t="shared" si="0"/>
        <v>2.4390243902439025E-2</v>
      </c>
      <c r="E21">
        <f t="shared" si="1"/>
        <v>-3.713572066704308</v>
      </c>
      <c r="F21">
        <f t="shared" si="2"/>
        <v>-9.057492845620263E-2</v>
      </c>
    </row>
    <row r="22" spans="1:6" x14ac:dyDescent="0.35">
      <c r="A22" s="1">
        <v>4</v>
      </c>
      <c r="B22" s="1" t="s">
        <v>22</v>
      </c>
      <c r="C22" s="1">
        <v>15</v>
      </c>
      <c r="D22" s="5">
        <f t="shared" si="0"/>
        <v>4.573170731707317E-2</v>
      </c>
      <c r="E22">
        <f t="shared" si="1"/>
        <v>-3.0849634072819336</v>
      </c>
      <c r="F22">
        <f t="shared" si="2"/>
        <v>-0.14108064362569819</v>
      </c>
    </row>
    <row r="23" spans="1:6" x14ac:dyDescent="0.35">
      <c r="A23" s="1">
        <v>4</v>
      </c>
      <c r="B23" s="1" t="s">
        <v>22</v>
      </c>
      <c r="C23" s="1">
        <v>12</v>
      </c>
      <c r="D23" s="5">
        <f t="shared" si="0"/>
        <v>3.6585365853658534E-2</v>
      </c>
      <c r="E23">
        <f t="shared" si="1"/>
        <v>-3.3081069585961433</v>
      </c>
      <c r="F23">
        <f t="shared" si="2"/>
        <v>-0.12102830336327353</v>
      </c>
    </row>
    <row r="24" spans="1:6" x14ac:dyDescent="0.35">
      <c r="A24" s="1">
        <v>4</v>
      </c>
      <c r="B24" s="1" t="s">
        <v>18</v>
      </c>
      <c r="C24" s="1">
        <v>6</v>
      </c>
      <c r="D24" s="5">
        <f t="shared" si="0"/>
        <v>1.8292682926829267E-2</v>
      </c>
      <c r="E24">
        <f t="shared" si="1"/>
        <v>-4.0012541391560887</v>
      </c>
      <c r="F24">
        <f t="shared" si="2"/>
        <v>-7.3193673277245519E-2</v>
      </c>
    </row>
    <row r="25" spans="1:6" x14ac:dyDescent="0.35">
      <c r="A25" s="1">
        <v>4</v>
      </c>
      <c r="B25" s="1" t="s">
        <v>18</v>
      </c>
      <c r="C25" s="1">
        <v>6</v>
      </c>
      <c r="D25" s="5">
        <f t="shared" si="0"/>
        <v>1.8292682926829267E-2</v>
      </c>
      <c r="E25">
        <f t="shared" si="1"/>
        <v>-4.0012541391560887</v>
      </c>
      <c r="F25">
        <f t="shared" si="2"/>
        <v>-7.3193673277245519E-2</v>
      </c>
    </row>
    <row r="26" spans="1:6" x14ac:dyDescent="0.35">
      <c r="A26" s="1">
        <v>4</v>
      </c>
      <c r="B26" s="1" t="s">
        <v>18</v>
      </c>
      <c r="C26" s="1">
        <v>13</v>
      </c>
      <c r="D26" s="5">
        <f t="shared" si="0"/>
        <v>3.9634146341463415E-2</v>
      </c>
      <c r="E26">
        <f t="shared" si="1"/>
        <v>-3.228064250922607</v>
      </c>
      <c r="F26">
        <f t="shared" si="2"/>
        <v>-0.12794157092071309</v>
      </c>
    </row>
    <row r="27" spans="1:6" x14ac:dyDescent="0.35">
      <c r="A27" s="1">
        <v>5</v>
      </c>
      <c r="B27" s="1" t="s">
        <v>18</v>
      </c>
      <c r="C27" s="1">
        <v>18</v>
      </c>
      <c r="D27" s="5">
        <f t="shared" si="0"/>
        <v>5.4878048780487805E-2</v>
      </c>
      <c r="E27">
        <f t="shared" si="1"/>
        <v>-2.9026418504879792</v>
      </c>
      <c r="F27">
        <f t="shared" si="2"/>
        <v>-0.15929132106336472</v>
      </c>
    </row>
    <row r="28" spans="1:6" x14ac:dyDescent="0.35">
      <c r="A28" s="1">
        <v>5</v>
      </c>
      <c r="B28" s="1" t="s">
        <v>18</v>
      </c>
      <c r="C28" s="1">
        <v>16</v>
      </c>
      <c r="D28" s="5">
        <f t="shared" si="0"/>
        <v>4.878048780487805E-2</v>
      </c>
      <c r="E28">
        <f t="shared" si="1"/>
        <v>-3.0204248861443626</v>
      </c>
      <c r="F28">
        <f t="shared" si="2"/>
        <v>-0.14733779932411525</v>
      </c>
    </row>
    <row r="29" spans="1:6" x14ac:dyDescent="0.35">
      <c r="A29" s="1">
        <v>5</v>
      </c>
      <c r="B29" s="1" t="s">
        <v>18</v>
      </c>
      <c r="C29" s="1">
        <v>2</v>
      </c>
      <c r="D29" s="5">
        <f t="shared" si="0"/>
        <v>6.0975609756097563E-3</v>
      </c>
      <c r="E29">
        <f t="shared" si="1"/>
        <v>-5.0998664278241987</v>
      </c>
      <c r="F29">
        <f t="shared" si="2"/>
        <v>-3.1096746511123163E-2</v>
      </c>
    </row>
    <row r="30" spans="1:6" x14ac:dyDescent="0.35">
      <c r="A30" s="1">
        <v>5</v>
      </c>
      <c r="B30" s="1" t="s">
        <v>27</v>
      </c>
      <c r="C30" s="1">
        <v>2</v>
      </c>
      <c r="D30" s="5">
        <f t="shared" si="0"/>
        <v>6.0975609756097563E-3</v>
      </c>
      <c r="E30">
        <f t="shared" si="1"/>
        <v>-5.0998664278241987</v>
      </c>
      <c r="F30">
        <f t="shared" si="2"/>
        <v>-3.1096746511123163E-2</v>
      </c>
    </row>
    <row r="31" spans="1:6" x14ac:dyDescent="0.35">
      <c r="A31" s="1">
        <v>5</v>
      </c>
      <c r="B31" s="1" t="s">
        <v>27</v>
      </c>
      <c r="C31" s="1">
        <v>2</v>
      </c>
      <c r="D31" s="5">
        <f t="shared" si="0"/>
        <v>6.0975609756097563E-3</v>
      </c>
      <c r="E31">
        <f t="shared" si="1"/>
        <v>-5.0998664278241987</v>
      </c>
      <c r="F31">
        <f t="shared" si="2"/>
        <v>-3.1096746511123163E-2</v>
      </c>
    </row>
    <row r="32" spans="1:6" x14ac:dyDescent="0.35">
      <c r="A32" s="1">
        <v>6</v>
      </c>
      <c r="B32" s="1" t="s">
        <v>6</v>
      </c>
      <c r="C32" s="1">
        <v>2</v>
      </c>
      <c r="D32" s="5">
        <f t="shared" si="0"/>
        <v>6.0975609756097563E-3</v>
      </c>
      <c r="E32">
        <f t="shared" si="1"/>
        <v>-5.0998664278241987</v>
      </c>
      <c r="F32">
        <f t="shared" si="2"/>
        <v>-3.1096746511123163E-2</v>
      </c>
    </row>
    <row r="33" spans="1:6" x14ac:dyDescent="0.35">
      <c r="A33" s="1">
        <v>6</v>
      </c>
      <c r="B33" s="1" t="s">
        <v>14</v>
      </c>
      <c r="C33" s="1">
        <v>2</v>
      </c>
      <c r="D33" s="5">
        <f t="shared" si="0"/>
        <v>6.0975609756097563E-3</v>
      </c>
      <c r="E33">
        <f t="shared" si="1"/>
        <v>-5.0998664278241987</v>
      </c>
      <c r="F33">
        <f t="shared" si="2"/>
        <v>-3.1096746511123163E-2</v>
      </c>
    </row>
    <row r="34" spans="1:6" x14ac:dyDescent="0.35">
      <c r="A34" s="1">
        <v>6</v>
      </c>
      <c r="B34" s="1" t="s">
        <v>14</v>
      </c>
      <c r="C34" s="1">
        <v>2</v>
      </c>
      <c r="D34" s="5">
        <f t="shared" si="0"/>
        <v>6.0975609756097563E-3</v>
      </c>
      <c r="E34">
        <f t="shared" si="1"/>
        <v>-5.0998664278241987</v>
      </c>
      <c r="F34">
        <f t="shared" si="2"/>
        <v>-3.1096746511123163E-2</v>
      </c>
    </row>
    <row r="35" spans="1:6" x14ac:dyDescent="0.35">
      <c r="A35" s="1">
        <v>6</v>
      </c>
      <c r="B35" s="1" t="s">
        <v>14</v>
      </c>
      <c r="C35" s="1">
        <v>2</v>
      </c>
      <c r="D35" s="5">
        <f t="shared" si="0"/>
        <v>6.0975609756097563E-3</v>
      </c>
      <c r="E35">
        <f t="shared" si="1"/>
        <v>-5.0998664278241987</v>
      </c>
      <c r="F35">
        <f t="shared" si="2"/>
        <v>-3.1096746511123163E-2</v>
      </c>
    </row>
    <row r="36" spans="1:6" x14ac:dyDescent="0.35">
      <c r="A36" s="1">
        <v>6</v>
      </c>
      <c r="B36" s="1" t="s">
        <v>14</v>
      </c>
      <c r="C36" s="1">
        <v>2</v>
      </c>
      <c r="D36" s="5">
        <f t="shared" si="0"/>
        <v>6.0975609756097563E-3</v>
      </c>
      <c r="E36">
        <f t="shared" si="1"/>
        <v>-5.0998664278241987</v>
      </c>
      <c r="F36">
        <f t="shared" si="2"/>
        <v>-3.1096746511123163E-2</v>
      </c>
    </row>
    <row r="37" spans="1:6" x14ac:dyDescent="0.35">
      <c r="A37" s="1">
        <v>6</v>
      </c>
      <c r="B37" s="1" t="s">
        <v>14</v>
      </c>
      <c r="C37" s="1">
        <v>2</v>
      </c>
      <c r="D37" s="5">
        <f t="shared" si="0"/>
        <v>6.0975609756097563E-3</v>
      </c>
      <c r="E37">
        <f t="shared" si="1"/>
        <v>-5.0998664278241987</v>
      </c>
      <c r="F37">
        <f t="shared" si="2"/>
        <v>-3.1096746511123163E-2</v>
      </c>
    </row>
    <row r="38" spans="1:6" x14ac:dyDescent="0.35">
      <c r="A38" s="1">
        <v>6</v>
      </c>
      <c r="B38" s="1" t="s">
        <v>23</v>
      </c>
      <c r="C38" s="1">
        <v>6</v>
      </c>
      <c r="D38" s="5">
        <f t="shared" si="0"/>
        <v>1.8292682926829267E-2</v>
      </c>
      <c r="E38">
        <f t="shared" si="1"/>
        <v>-4.0012541391560887</v>
      </c>
      <c r="F38">
        <f t="shared" si="2"/>
        <v>-7.3193673277245519E-2</v>
      </c>
    </row>
    <row r="39" spans="1:6" x14ac:dyDescent="0.35">
      <c r="A39" s="1">
        <v>7</v>
      </c>
      <c r="B39" s="1" t="s">
        <v>23</v>
      </c>
      <c r="C39" s="1">
        <v>6</v>
      </c>
      <c r="D39" s="5">
        <f t="shared" si="0"/>
        <v>1.8292682926829267E-2</v>
      </c>
      <c r="E39">
        <f t="shared" si="1"/>
        <v>-4.0012541391560887</v>
      </c>
      <c r="F39">
        <f t="shared" si="2"/>
        <v>-7.3193673277245519E-2</v>
      </c>
    </row>
    <row r="40" spans="1:6" x14ac:dyDescent="0.35">
      <c r="A40" s="1">
        <v>7</v>
      </c>
      <c r="B40" s="1" t="s">
        <v>23</v>
      </c>
      <c r="C40" s="1">
        <v>3</v>
      </c>
      <c r="D40" s="5">
        <f t="shared" si="0"/>
        <v>9.1463414634146336E-3</v>
      </c>
      <c r="E40">
        <f t="shared" si="1"/>
        <v>-4.6944013197160341</v>
      </c>
      <c r="F40">
        <f t="shared" si="2"/>
        <v>-4.2936597436427137E-2</v>
      </c>
    </row>
    <row r="41" spans="1:6" x14ac:dyDescent="0.35">
      <c r="A41" s="1">
        <v>7</v>
      </c>
      <c r="B41" s="1" t="s">
        <v>23</v>
      </c>
      <c r="C41" s="1">
        <v>10</v>
      </c>
      <c r="D41" s="5">
        <f t="shared" si="0"/>
        <v>3.048780487804878E-2</v>
      </c>
      <c r="E41">
        <f t="shared" si="1"/>
        <v>-3.4904285153900982</v>
      </c>
      <c r="F41">
        <f t="shared" si="2"/>
        <v>-0.1064155035179908</v>
      </c>
    </row>
    <row r="42" spans="1:6" x14ac:dyDescent="0.35">
      <c r="A42" s="1">
        <v>7</v>
      </c>
      <c r="B42" s="1" t="s">
        <v>23</v>
      </c>
      <c r="C42" s="1">
        <v>7</v>
      </c>
      <c r="D42" s="5">
        <f t="shared" si="0"/>
        <v>2.1341463414634148E-2</v>
      </c>
      <c r="E42">
        <f t="shared" si="1"/>
        <v>-3.8471034593288302</v>
      </c>
      <c r="F42">
        <f t="shared" si="2"/>
        <v>-8.2102817729578698E-2</v>
      </c>
    </row>
    <row r="43" spans="1:6" x14ac:dyDescent="0.35">
      <c r="A43" s="1">
        <v>8</v>
      </c>
      <c r="B43" s="1" t="s">
        <v>23</v>
      </c>
      <c r="C43" s="1">
        <v>3</v>
      </c>
      <c r="D43" s="5">
        <f t="shared" si="0"/>
        <v>9.1463414634146336E-3</v>
      </c>
      <c r="E43">
        <f t="shared" si="1"/>
        <v>-4.6944013197160341</v>
      </c>
      <c r="F43">
        <f t="shared" si="2"/>
        <v>-4.2936597436427137E-2</v>
      </c>
    </row>
    <row r="44" spans="1:6" x14ac:dyDescent="0.35">
      <c r="A44" s="1">
        <v>8</v>
      </c>
      <c r="B44" s="1" t="s">
        <v>23</v>
      </c>
      <c r="C44" s="1">
        <v>2</v>
      </c>
      <c r="D44" s="5">
        <f t="shared" si="0"/>
        <v>6.0975609756097563E-3</v>
      </c>
      <c r="E44">
        <f t="shared" si="1"/>
        <v>-5.0998664278241987</v>
      </c>
      <c r="F44">
        <f t="shared" si="2"/>
        <v>-3.1096746511123163E-2</v>
      </c>
    </row>
    <row r="45" spans="1:6" x14ac:dyDescent="0.35">
      <c r="A45" s="1">
        <v>8</v>
      </c>
      <c r="B45" s="1" t="s">
        <v>23</v>
      </c>
      <c r="C45" s="1">
        <v>2</v>
      </c>
      <c r="D45" s="5">
        <f t="shared" si="0"/>
        <v>6.0975609756097563E-3</v>
      </c>
      <c r="E45">
        <f t="shared" si="1"/>
        <v>-5.0998664278241987</v>
      </c>
      <c r="F45">
        <f t="shared" si="2"/>
        <v>-3.1096746511123163E-2</v>
      </c>
    </row>
    <row r="46" spans="1:6" x14ac:dyDescent="0.35">
      <c r="A46" s="1">
        <v>8</v>
      </c>
      <c r="B46" s="1" t="s">
        <v>23</v>
      </c>
      <c r="C46" s="1">
        <v>2</v>
      </c>
      <c r="D46" s="5">
        <f t="shared" si="0"/>
        <v>6.0975609756097563E-3</v>
      </c>
      <c r="E46">
        <f t="shared" si="1"/>
        <v>-5.0998664278241987</v>
      </c>
      <c r="F46">
        <f t="shared" si="2"/>
        <v>-3.1096746511123163E-2</v>
      </c>
    </row>
    <row r="47" spans="1:6" x14ac:dyDescent="0.35">
      <c r="A47" s="1">
        <v>8</v>
      </c>
      <c r="B47" s="1" t="s">
        <v>17</v>
      </c>
      <c r="C47" s="1">
        <v>3</v>
      </c>
      <c r="D47" s="5">
        <f t="shared" si="0"/>
        <v>9.1463414634146336E-3</v>
      </c>
      <c r="E47">
        <f t="shared" si="1"/>
        <v>-4.6944013197160341</v>
      </c>
      <c r="F47">
        <f t="shared" si="2"/>
        <v>-4.2936597436427137E-2</v>
      </c>
    </row>
    <row r="48" spans="1:6" x14ac:dyDescent="0.35">
      <c r="A48" s="1">
        <v>8</v>
      </c>
      <c r="B48" s="1" t="s">
        <v>17</v>
      </c>
      <c r="C48" s="1">
        <v>1</v>
      </c>
      <c r="D48" s="5">
        <f t="shared" si="0"/>
        <v>3.0487804878048782E-3</v>
      </c>
      <c r="E48">
        <f t="shared" si="1"/>
        <v>-5.7930136083841433</v>
      </c>
      <c r="F48">
        <f t="shared" si="2"/>
        <v>-1.7661626854829707E-2</v>
      </c>
    </row>
    <row r="49" spans="1:6" x14ac:dyDescent="0.35">
      <c r="A49" s="1">
        <v>9</v>
      </c>
      <c r="B49" s="1" t="s">
        <v>17</v>
      </c>
      <c r="C49" s="1">
        <v>1</v>
      </c>
      <c r="D49" s="5">
        <f t="shared" si="0"/>
        <v>3.0487804878048782E-3</v>
      </c>
      <c r="E49">
        <f t="shared" si="1"/>
        <v>-5.7930136083841433</v>
      </c>
      <c r="F49">
        <f t="shared" si="2"/>
        <v>-1.7661626854829707E-2</v>
      </c>
    </row>
    <row r="50" spans="1:6" x14ac:dyDescent="0.35">
      <c r="A50" s="1">
        <v>10</v>
      </c>
      <c r="B50" s="1" t="s">
        <v>17</v>
      </c>
      <c r="C50" s="1">
        <v>3</v>
      </c>
      <c r="D50" s="5">
        <f t="shared" si="0"/>
        <v>9.1463414634146336E-3</v>
      </c>
      <c r="E50">
        <f t="shared" si="1"/>
        <v>-4.6944013197160341</v>
      </c>
      <c r="F50">
        <f t="shared" si="2"/>
        <v>-4.2936597436427137E-2</v>
      </c>
    </row>
    <row r="51" spans="1:6" x14ac:dyDescent="0.35">
      <c r="A51" s="1">
        <v>11</v>
      </c>
      <c r="B51" s="1" t="s">
        <v>17</v>
      </c>
      <c r="C51" s="1">
        <v>10</v>
      </c>
      <c r="D51" s="5">
        <f t="shared" si="0"/>
        <v>3.048780487804878E-2</v>
      </c>
      <c r="E51">
        <f t="shared" si="1"/>
        <v>-3.4904285153900982</v>
      </c>
      <c r="F51">
        <f t="shared" si="2"/>
        <v>-0.1064155035179908</v>
      </c>
    </row>
    <row r="52" spans="1:6" x14ac:dyDescent="0.35">
      <c r="A52" s="1">
        <v>11</v>
      </c>
      <c r="B52" s="1" t="s">
        <v>9</v>
      </c>
      <c r="C52" s="1">
        <v>11</v>
      </c>
      <c r="D52" s="5">
        <f t="shared" si="0"/>
        <v>3.3536585365853661E-2</v>
      </c>
      <c r="E52">
        <f t="shared" si="1"/>
        <v>-3.395118335585773</v>
      </c>
      <c r="F52">
        <f t="shared" si="2"/>
        <v>-0.11386067588854727</v>
      </c>
    </row>
    <row r="53" spans="1:6" x14ac:dyDescent="0.35">
      <c r="A53" s="1">
        <v>12</v>
      </c>
      <c r="B53" s="1" t="s">
        <v>9</v>
      </c>
      <c r="C53" s="1">
        <v>1</v>
      </c>
      <c r="D53" s="5">
        <f t="shared" si="0"/>
        <v>3.0487804878048782E-3</v>
      </c>
      <c r="E53">
        <f t="shared" si="1"/>
        <v>-5.7930136083841433</v>
      </c>
      <c r="F53">
        <f t="shared" si="2"/>
        <v>-1.7661626854829707E-2</v>
      </c>
    </row>
    <row r="54" spans="1:6" x14ac:dyDescent="0.35">
      <c r="A54" s="1">
        <v>13</v>
      </c>
      <c r="B54" s="1" t="s">
        <v>9</v>
      </c>
      <c r="C54" s="1">
        <v>1</v>
      </c>
      <c r="D54" s="5">
        <f t="shared" si="0"/>
        <v>3.0487804878048782E-3</v>
      </c>
      <c r="E54">
        <f t="shared" si="1"/>
        <v>-5.7930136083841433</v>
      </c>
      <c r="F54">
        <f t="shared" si="2"/>
        <v>-1.7661626854829707E-2</v>
      </c>
    </row>
    <row r="55" spans="1:6" x14ac:dyDescent="0.35">
      <c r="A55" s="1">
        <v>13</v>
      </c>
      <c r="B55" s="1" t="s">
        <v>9</v>
      </c>
      <c r="C55" s="1">
        <v>1</v>
      </c>
      <c r="D55" s="5">
        <f t="shared" si="0"/>
        <v>3.0487804878048782E-3</v>
      </c>
      <c r="E55">
        <f t="shared" si="1"/>
        <v>-5.7930136083841433</v>
      </c>
      <c r="F55">
        <f t="shared" si="2"/>
        <v>-1.7661626854829707E-2</v>
      </c>
    </row>
    <row r="56" spans="1:6" x14ac:dyDescent="0.35">
      <c r="A56" s="1">
        <v>13</v>
      </c>
      <c r="B56" s="1" t="s">
        <v>21</v>
      </c>
      <c r="C56" s="1">
        <v>1</v>
      </c>
      <c r="D56" s="5">
        <f t="shared" si="0"/>
        <v>3.0487804878048782E-3</v>
      </c>
      <c r="E56">
        <f t="shared" si="1"/>
        <v>-5.7930136083841433</v>
      </c>
      <c r="F56">
        <f t="shared" si="2"/>
        <v>-1.7661626854829707E-2</v>
      </c>
    </row>
    <row r="57" spans="1:6" x14ac:dyDescent="0.35">
      <c r="A57" s="1">
        <v>14</v>
      </c>
      <c r="B57" s="1" t="s">
        <v>10</v>
      </c>
      <c r="C57" s="1">
        <v>1</v>
      </c>
      <c r="D57" s="5">
        <f t="shared" si="0"/>
        <v>3.0487804878048782E-3</v>
      </c>
      <c r="E57">
        <f t="shared" si="1"/>
        <v>-5.7930136083841433</v>
      </c>
      <c r="F57">
        <f t="shared" si="2"/>
        <v>-1.7661626854829707E-2</v>
      </c>
    </row>
    <row r="58" spans="1:6" x14ac:dyDescent="0.35">
      <c r="A58" s="1">
        <v>14</v>
      </c>
      <c r="B58" s="1" t="s">
        <v>15</v>
      </c>
      <c r="C58" s="1">
        <v>4</v>
      </c>
      <c r="D58" s="5">
        <f t="shared" si="0"/>
        <v>1.2195121951219513E-2</v>
      </c>
      <c r="E58">
        <f t="shared" si="1"/>
        <v>-4.4067192472642533</v>
      </c>
      <c r="F58">
        <f t="shared" si="2"/>
        <v>-5.3740478625173824E-2</v>
      </c>
    </row>
    <row r="59" spans="1:6" x14ac:dyDescent="0.35">
      <c r="A59" s="1">
        <v>18</v>
      </c>
      <c r="B59" s="1" t="s">
        <v>15</v>
      </c>
      <c r="C59" s="1">
        <v>1</v>
      </c>
      <c r="D59" s="5">
        <f t="shared" si="0"/>
        <v>3.0487804878048782E-3</v>
      </c>
      <c r="E59">
        <f t="shared" si="1"/>
        <v>-5.7930136083841433</v>
      </c>
      <c r="F59">
        <f t="shared" si="2"/>
        <v>-1.7661626854829707E-2</v>
      </c>
    </row>
    <row r="60" spans="1:6" x14ac:dyDescent="0.35">
      <c r="A60" s="1">
        <v>18</v>
      </c>
      <c r="B60" s="1" t="s">
        <v>12</v>
      </c>
      <c r="C60" s="1">
        <v>2</v>
      </c>
      <c r="D60" s="5">
        <f t="shared" si="0"/>
        <v>6.0975609756097563E-3</v>
      </c>
      <c r="E60">
        <f t="shared" si="1"/>
        <v>-5.0998664278241987</v>
      </c>
      <c r="F60">
        <f t="shared" si="2"/>
        <v>-3.1096746511123163E-2</v>
      </c>
    </row>
    <row r="61" spans="1:6" x14ac:dyDescent="0.35">
      <c r="A61" s="1">
        <v>18</v>
      </c>
      <c r="B61" s="1" t="s">
        <v>19</v>
      </c>
      <c r="C61" s="1">
        <v>1</v>
      </c>
      <c r="D61" s="5">
        <f t="shared" si="0"/>
        <v>3.0487804878048782E-3</v>
      </c>
      <c r="E61">
        <f t="shared" si="1"/>
        <v>-5.7930136083841433</v>
      </c>
      <c r="F61">
        <f t="shared" si="2"/>
        <v>-1.7661626854829707E-2</v>
      </c>
    </row>
    <row r="62" spans="1:6" x14ac:dyDescent="0.35">
      <c r="A62" s="1">
        <v>18</v>
      </c>
      <c r="C62" s="1" t="s">
        <v>25</v>
      </c>
      <c r="F62">
        <f>SUM(F4:F61)</f>
        <v>-3.6219046095878267</v>
      </c>
    </row>
  </sheetData>
  <sortState ref="B4:C62">
    <sortCondition ref="B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2" sqref="G2:L6"/>
    </sheetView>
  </sheetViews>
  <sheetFormatPr defaultRowHeight="14.5" x14ac:dyDescent="0.35"/>
  <cols>
    <col min="7" max="7" width="16.26953125" customWidth="1"/>
  </cols>
  <sheetData>
    <row r="1" spans="1:12" x14ac:dyDescent="0.35">
      <c r="G1" s="9" t="s">
        <v>194</v>
      </c>
      <c r="H1" s="9"/>
      <c r="I1" s="9"/>
      <c r="J1" s="9"/>
      <c r="K1" s="9"/>
      <c r="L1" s="9"/>
    </row>
    <row r="2" spans="1:12" x14ac:dyDescent="0.35">
      <c r="A2" t="s">
        <v>177</v>
      </c>
      <c r="B2" t="s">
        <v>186</v>
      </c>
      <c r="C2" t="s">
        <v>145</v>
      </c>
      <c r="D2" t="s">
        <v>186</v>
      </c>
      <c r="E2" t="s">
        <v>145</v>
      </c>
      <c r="G2" t="s">
        <v>177</v>
      </c>
      <c r="I2" t="s">
        <v>182</v>
      </c>
      <c r="J2" t="s">
        <v>181</v>
      </c>
      <c r="K2" t="s">
        <v>183</v>
      </c>
      <c r="L2" t="s">
        <v>184</v>
      </c>
    </row>
    <row r="3" spans="1:12" x14ac:dyDescent="0.35">
      <c r="B3" t="s">
        <v>165</v>
      </c>
      <c r="D3" t="s">
        <v>192</v>
      </c>
      <c r="G3" s="9" t="s">
        <v>195</v>
      </c>
      <c r="H3" t="s">
        <v>44</v>
      </c>
      <c r="I3">
        <v>15</v>
      </c>
      <c r="J3">
        <v>17</v>
      </c>
      <c r="K3">
        <v>18</v>
      </c>
      <c r="L3">
        <v>17</v>
      </c>
    </row>
    <row r="4" spans="1:12" x14ac:dyDescent="0.35">
      <c r="A4" t="s">
        <v>182</v>
      </c>
      <c r="B4">
        <v>15</v>
      </c>
      <c r="C4">
        <v>14</v>
      </c>
      <c r="D4">
        <v>128</v>
      </c>
      <c r="E4">
        <v>192</v>
      </c>
      <c r="G4" s="9"/>
      <c r="H4" t="s">
        <v>145</v>
      </c>
      <c r="I4">
        <v>14</v>
      </c>
      <c r="J4">
        <v>9</v>
      </c>
      <c r="K4">
        <v>0</v>
      </c>
      <c r="L4">
        <v>5</v>
      </c>
    </row>
    <row r="5" spans="1:12" x14ac:dyDescent="0.35">
      <c r="A5" t="s">
        <v>181</v>
      </c>
      <c r="B5">
        <v>17</v>
      </c>
      <c r="C5">
        <v>9</v>
      </c>
      <c r="D5">
        <v>25</v>
      </c>
      <c r="E5">
        <v>27</v>
      </c>
      <c r="G5" s="9" t="s">
        <v>193</v>
      </c>
      <c r="H5" t="s">
        <v>44</v>
      </c>
      <c r="I5">
        <v>128</v>
      </c>
      <c r="J5">
        <v>25</v>
      </c>
      <c r="K5">
        <v>328</v>
      </c>
      <c r="L5">
        <v>1319</v>
      </c>
    </row>
    <row r="6" spans="1:12" x14ac:dyDescent="0.35">
      <c r="A6" t="s">
        <v>183</v>
      </c>
      <c r="B6">
        <v>18</v>
      </c>
      <c r="C6">
        <v>0</v>
      </c>
      <c r="D6">
        <v>328</v>
      </c>
      <c r="E6">
        <v>0</v>
      </c>
      <c r="G6" s="9"/>
      <c r="H6" t="s">
        <v>145</v>
      </c>
      <c r="I6">
        <v>192</v>
      </c>
      <c r="J6">
        <v>27</v>
      </c>
      <c r="K6">
        <v>0</v>
      </c>
      <c r="L6">
        <v>7</v>
      </c>
    </row>
    <row r="7" spans="1:12" x14ac:dyDescent="0.35">
      <c r="A7" t="s">
        <v>184</v>
      </c>
      <c r="B7">
        <v>17</v>
      </c>
      <c r="C7">
        <v>5</v>
      </c>
      <c r="D7">
        <v>1319</v>
      </c>
      <c r="E7">
        <v>7</v>
      </c>
    </row>
  </sheetData>
  <mergeCells count="3">
    <mergeCell ref="G3:G4"/>
    <mergeCell ref="G5:G6"/>
    <mergeCell ref="G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60"/>
  <sheetViews>
    <sheetView topLeftCell="A201" workbookViewId="0">
      <selection activeCell="C10" sqref="C10:C254"/>
    </sheetView>
  </sheetViews>
  <sheetFormatPr defaultRowHeight="14.5" x14ac:dyDescent="0.35"/>
  <cols>
    <col min="1" max="1" width="8.7265625" style="1"/>
    <col min="2" max="2" width="12.6328125" customWidth="1"/>
    <col min="3" max="3" width="17.26953125" customWidth="1"/>
    <col min="4" max="4" width="12.6328125" bestFit="1" customWidth="1"/>
    <col min="6" max="6" width="15.26953125" customWidth="1"/>
    <col min="7" max="7" width="20.7265625" customWidth="1"/>
    <col min="9" max="9" width="13.453125" customWidth="1"/>
  </cols>
  <sheetData>
    <row r="1" spans="1:9" s="2" customFormat="1" x14ac:dyDescent="0.35">
      <c r="A1" s="2" t="s">
        <v>28</v>
      </c>
      <c r="H1" s="2">
        <v>-0.16443978904075418</v>
      </c>
      <c r="I1" s="2">
        <v>-0.16443978904075418</v>
      </c>
    </row>
    <row r="2" spans="1:9" x14ac:dyDescent="0.35">
      <c r="B2" s="1" t="s">
        <v>29</v>
      </c>
      <c r="C2" s="2"/>
      <c r="D2" s="2" t="s">
        <v>30</v>
      </c>
      <c r="E2" s="2"/>
      <c r="F2" t="s">
        <v>31</v>
      </c>
      <c r="G2" t="s">
        <v>32</v>
      </c>
      <c r="H2">
        <v>-9.8430355908375577E-3</v>
      </c>
      <c r="I2">
        <v>-9.8430355908375577E-3</v>
      </c>
    </row>
    <row r="3" spans="1:9" x14ac:dyDescent="0.35">
      <c r="A3" s="1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>
        <v>-2.4531628582968583E-2</v>
      </c>
      <c r="I3">
        <v>-2.4531628582968583E-2</v>
      </c>
    </row>
    <row r="4" spans="1:9" x14ac:dyDescent="0.35">
      <c r="A4" s="1">
        <v>1</v>
      </c>
      <c r="B4" t="s">
        <v>66</v>
      </c>
      <c r="E4">
        <v>5</v>
      </c>
      <c r="F4">
        <v>1.35</v>
      </c>
      <c r="H4">
        <v>-9.8430355908375577E-3</v>
      </c>
      <c r="I4">
        <v>-9.8430355908375577E-3</v>
      </c>
    </row>
    <row r="5" spans="1:9" hidden="1" x14ac:dyDescent="0.35">
      <c r="A5" s="1">
        <v>1</v>
      </c>
      <c r="B5" t="s">
        <v>71</v>
      </c>
      <c r="E5">
        <v>7</v>
      </c>
      <c r="F5">
        <v>2.5</v>
      </c>
      <c r="H5">
        <v>-0.15582211807942145</v>
      </c>
      <c r="I5">
        <v>-0.15582211807942145</v>
      </c>
    </row>
    <row r="6" spans="1:9" hidden="1" x14ac:dyDescent="0.35">
      <c r="A6" s="1">
        <v>1</v>
      </c>
      <c r="B6" t="s">
        <v>71</v>
      </c>
      <c r="E6">
        <v>6</v>
      </c>
      <c r="F6">
        <v>2</v>
      </c>
      <c r="H6">
        <v>-0.12405633613681458</v>
      </c>
      <c r="I6">
        <v>-0.12405633613681458</v>
      </c>
    </row>
    <row r="7" spans="1:9" hidden="1" x14ac:dyDescent="0.35">
      <c r="A7" s="1">
        <v>1</v>
      </c>
      <c r="B7" t="s">
        <v>71</v>
      </c>
      <c r="E7">
        <v>8</v>
      </c>
      <c r="F7">
        <v>3</v>
      </c>
      <c r="H7">
        <v>-5.4470274091867436E-3</v>
      </c>
      <c r="I7">
        <v>-5.4470274091867436E-3</v>
      </c>
    </row>
    <row r="8" spans="1:9" hidden="1" x14ac:dyDescent="0.35">
      <c r="A8" s="1">
        <v>1</v>
      </c>
      <c r="B8" t="s">
        <v>71</v>
      </c>
      <c r="E8">
        <v>5</v>
      </c>
      <c r="F8">
        <v>2</v>
      </c>
      <c r="H8">
        <v>-0.12405633613681458</v>
      </c>
      <c r="I8">
        <v>-0.12405633613681458</v>
      </c>
    </row>
    <row r="9" spans="1:9" hidden="1" x14ac:dyDescent="0.35">
      <c r="A9" s="1">
        <v>1</v>
      </c>
      <c r="B9" t="s">
        <v>71</v>
      </c>
      <c r="E9">
        <v>5</v>
      </c>
      <c r="F9">
        <v>2.1</v>
      </c>
      <c r="H9">
        <v>-0.1831946576306554</v>
      </c>
      <c r="I9">
        <v>-0.1831946576306554</v>
      </c>
    </row>
    <row r="10" spans="1:9" x14ac:dyDescent="0.35">
      <c r="A10" s="1">
        <v>1</v>
      </c>
      <c r="B10" t="s">
        <v>43</v>
      </c>
      <c r="C10">
        <v>76</v>
      </c>
      <c r="D10">
        <f>C10/1319</f>
        <v>5.7619408642911298E-2</v>
      </c>
      <c r="E10">
        <f>LN(D10)</f>
        <v>-2.8538958124309834</v>
      </c>
      <c r="F10">
        <f>D10*E10</f>
        <v>-0.16443978904075418</v>
      </c>
      <c r="G10" t="s">
        <v>44</v>
      </c>
      <c r="H10">
        <v>-1.3842343132788183E-2</v>
      </c>
      <c r="I10">
        <v>-1.3842343132788183E-2</v>
      </c>
    </row>
    <row r="11" spans="1:9" x14ac:dyDescent="0.35">
      <c r="A11" s="1">
        <v>1</v>
      </c>
      <c r="B11" t="s">
        <v>45</v>
      </c>
      <c r="C11">
        <v>2</v>
      </c>
      <c r="D11">
        <f>C11/1319</f>
        <v>1.5163002274450341E-3</v>
      </c>
      <c r="E11">
        <f>LN(D11)</f>
        <v>-6.4914819721573691</v>
      </c>
      <c r="F11">
        <f>D11*E11</f>
        <v>-9.8430355908375577E-3</v>
      </c>
      <c r="G11" t="s">
        <v>44</v>
      </c>
      <c r="H11">
        <v>-5.0908782618822271E-2</v>
      </c>
      <c r="I11">
        <v>-5.0908782618822271E-2</v>
      </c>
    </row>
    <row r="12" spans="1:9" hidden="1" x14ac:dyDescent="0.35">
      <c r="A12" s="1">
        <v>1</v>
      </c>
      <c r="B12" t="s">
        <v>46</v>
      </c>
      <c r="C12">
        <v>1</v>
      </c>
      <c r="D12">
        <f>C12/7</f>
        <v>0.14285714285714285</v>
      </c>
      <c r="E12">
        <f>LN(D12)</f>
        <v>-1.9459101490553135</v>
      </c>
      <c r="F12">
        <f>D12*E12</f>
        <v>-0.27798716415075903</v>
      </c>
      <c r="G12" t="s">
        <v>47</v>
      </c>
      <c r="H12">
        <v>-0.13737892058067622</v>
      </c>
      <c r="I12">
        <v>-0.13737892058067622</v>
      </c>
    </row>
    <row r="13" spans="1:9" x14ac:dyDescent="0.35">
      <c r="A13" s="1">
        <v>1</v>
      </c>
      <c r="B13" t="s">
        <v>48</v>
      </c>
      <c r="C13">
        <v>6</v>
      </c>
      <c r="D13">
        <f>C13/1319</f>
        <v>4.5489006823351023E-3</v>
      </c>
      <c r="E13">
        <f>LN(D13)</f>
        <v>-5.39286968348926</v>
      </c>
      <c r="F13">
        <f>D13*E13</f>
        <v>-2.4531628582968583E-2</v>
      </c>
      <c r="G13" t="s">
        <v>44</v>
      </c>
      <c r="H13">
        <v>-8.6052276824605589E-2</v>
      </c>
      <c r="I13">
        <v>-8.6052276824605589E-2</v>
      </c>
    </row>
    <row r="14" spans="1:9" hidden="1" x14ac:dyDescent="0.35">
      <c r="A14" s="1">
        <v>1</v>
      </c>
      <c r="B14" t="s">
        <v>71</v>
      </c>
      <c r="E14">
        <v>5</v>
      </c>
      <c r="F14">
        <v>1.7</v>
      </c>
      <c r="H14">
        <v>-2.1134159364227498E-2</v>
      </c>
      <c r="I14">
        <v>-2.1134159364227498E-2</v>
      </c>
    </row>
    <row r="15" spans="1:9" hidden="1" x14ac:dyDescent="0.35">
      <c r="A15" s="1">
        <v>1</v>
      </c>
      <c r="B15" t="s">
        <v>71</v>
      </c>
      <c r="E15">
        <v>5</v>
      </c>
      <c r="F15">
        <v>2.5</v>
      </c>
      <c r="H15">
        <v>-5.0908782618822271E-2</v>
      </c>
      <c r="I15">
        <v>-5.0908782618822271E-2</v>
      </c>
    </row>
    <row r="16" spans="1:9" hidden="1" x14ac:dyDescent="0.35">
      <c r="A16" s="1">
        <v>1</v>
      </c>
      <c r="B16" t="s">
        <v>71</v>
      </c>
      <c r="E16">
        <v>4</v>
      </c>
      <c r="F16">
        <v>2</v>
      </c>
      <c r="H16">
        <v>-2.1134159364227498E-2</v>
      </c>
      <c r="I16">
        <v>-2.1134159364227498E-2</v>
      </c>
    </row>
    <row r="17" spans="1:9" hidden="1" x14ac:dyDescent="0.35">
      <c r="A17" s="1">
        <v>1</v>
      </c>
      <c r="B17" t="s">
        <v>71</v>
      </c>
      <c r="E17">
        <v>6</v>
      </c>
      <c r="F17">
        <v>2.5</v>
      </c>
      <c r="H17">
        <v>-2.7802147858706605E-2</v>
      </c>
      <c r="I17">
        <v>-2.7802147858706605E-2</v>
      </c>
    </row>
    <row r="18" spans="1:9" x14ac:dyDescent="0.35">
      <c r="A18" s="1">
        <v>1</v>
      </c>
      <c r="B18" t="s">
        <v>51</v>
      </c>
      <c r="C18">
        <v>2</v>
      </c>
      <c r="D18">
        <f t="shared" ref="D18:D19" si="0">C18/1319</f>
        <v>1.5163002274450341E-3</v>
      </c>
      <c r="E18">
        <f t="shared" ref="E18:E19" si="1">LN(D18)</f>
        <v>-6.4914819721573691</v>
      </c>
      <c r="F18">
        <f t="shared" ref="F18:F19" si="2">D18*E18</f>
        <v>-9.8430355908375577E-3</v>
      </c>
      <c r="G18" t="s">
        <v>44</v>
      </c>
      <c r="H18">
        <v>-2.7802147858706605E-2</v>
      </c>
      <c r="I18">
        <v>-2.7802147858706605E-2</v>
      </c>
    </row>
    <row r="19" spans="1:9" x14ac:dyDescent="0.35">
      <c r="A19" s="1">
        <v>1</v>
      </c>
      <c r="B19" t="s">
        <v>43</v>
      </c>
      <c r="C19">
        <v>70</v>
      </c>
      <c r="D19">
        <f t="shared" si="0"/>
        <v>5.3070507960576191E-2</v>
      </c>
      <c r="E19">
        <f t="shared" si="1"/>
        <v>-2.9361339106679556</v>
      </c>
      <c r="F19">
        <f t="shared" si="2"/>
        <v>-0.15582211807942145</v>
      </c>
      <c r="G19" t="s">
        <v>44</v>
      </c>
      <c r="H19">
        <v>-1.7584032726603256E-2</v>
      </c>
      <c r="I19">
        <v>-1.7584032726603256E-2</v>
      </c>
    </row>
    <row r="20" spans="1:9" hidden="1" x14ac:dyDescent="0.35">
      <c r="A20" s="1">
        <v>1</v>
      </c>
      <c r="B20" t="s">
        <v>71</v>
      </c>
      <c r="E20">
        <v>7.5</v>
      </c>
      <c r="F20">
        <v>2.1</v>
      </c>
      <c r="H20">
        <v>-1.7584032726603256E-2</v>
      </c>
      <c r="I20">
        <v>-1.7584032726603256E-2</v>
      </c>
    </row>
    <row r="21" spans="1:9" hidden="1" x14ac:dyDescent="0.35">
      <c r="A21" s="1">
        <v>1</v>
      </c>
      <c r="B21" t="s">
        <v>71</v>
      </c>
      <c r="E21">
        <v>8</v>
      </c>
      <c r="F21">
        <v>1.8</v>
      </c>
      <c r="H21">
        <v>-8.6052276824605589E-2</v>
      </c>
      <c r="I21">
        <v>-8.6052276824605589E-2</v>
      </c>
    </row>
    <row r="22" spans="1:9" x14ac:dyDescent="0.35">
      <c r="A22" s="1">
        <v>1</v>
      </c>
      <c r="B22" t="s">
        <v>43</v>
      </c>
      <c r="C22">
        <v>50</v>
      </c>
      <c r="D22">
        <f t="shared" ref="D22:D23" si="3">C22/1319</f>
        <v>3.7907505686125852E-2</v>
      </c>
      <c r="E22">
        <f t="shared" ref="E22:E23" si="4">LN(D22)</f>
        <v>-3.2726061472891685</v>
      </c>
      <c r="F22">
        <f t="shared" ref="F22:F23" si="5">D22*E22</f>
        <v>-0.12405633613681458</v>
      </c>
      <c r="G22" t="s">
        <v>44</v>
      </c>
      <c r="H22">
        <v>-4.5531339907752169E-2</v>
      </c>
      <c r="I22">
        <v>-4.5531339907752169E-2</v>
      </c>
    </row>
    <row r="23" spans="1:9" x14ac:dyDescent="0.35">
      <c r="A23" s="1">
        <v>1</v>
      </c>
      <c r="B23" t="s">
        <v>53</v>
      </c>
      <c r="C23">
        <v>1</v>
      </c>
      <c r="D23">
        <f t="shared" si="3"/>
        <v>7.5815011372251705E-4</v>
      </c>
      <c r="E23">
        <f t="shared" si="4"/>
        <v>-7.1846291527173145</v>
      </c>
      <c r="F23">
        <f t="shared" si="5"/>
        <v>-5.4470274091867436E-3</v>
      </c>
      <c r="G23" t="s">
        <v>44</v>
      </c>
      <c r="H23">
        <v>-1.7584032726603256E-2</v>
      </c>
      <c r="I23">
        <v>-1.7584032726603256E-2</v>
      </c>
    </row>
    <row r="24" spans="1:9" hidden="1" x14ac:dyDescent="0.35">
      <c r="A24" s="1">
        <v>2</v>
      </c>
      <c r="B24" t="s">
        <v>71</v>
      </c>
      <c r="E24">
        <v>4</v>
      </c>
      <c r="F24">
        <v>1.6</v>
      </c>
      <c r="H24">
        <v>-9.8430355908375577E-3</v>
      </c>
      <c r="I24">
        <v>-9.8430355908375577E-3</v>
      </c>
    </row>
    <row r="25" spans="1:9" hidden="1" x14ac:dyDescent="0.35">
      <c r="A25" s="1">
        <v>2</v>
      </c>
      <c r="B25" t="s">
        <v>71</v>
      </c>
      <c r="E25">
        <v>5</v>
      </c>
      <c r="F25">
        <v>1.4</v>
      </c>
      <c r="H25">
        <v>-1.3842343132788183E-2</v>
      </c>
      <c r="I25">
        <v>-1.3842343132788183E-2</v>
      </c>
    </row>
    <row r="26" spans="1:9" hidden="1" x14ac:dyDescent="0.35">
      <c r="A26" s="1">
        <v>2</v>
      </c>
      <c r="B26" t="s">
        <v>71</v>
      </c>
      <c r="E26">
        <v>5</v>
      </c>
      <c r="F26">
        <v>1.6</v>
      </c>
      <c r="H26">
        <v>-1.7584032726603256E-2</v>
      </c>
      <c r="I26">
        <v>-1.7584032726603256E-2</v>
      </c>
    </row>
    <row r="27" spans="1:9" hidden="1" x14ac:dyDescent="0.35">
      <c r="A27" s="1">
        <v>2</v>
      </c>
      <c r="B27" t="s">
        <v>65</v>
      </c>
      <c r="E27">
        <v>5</v>
      </c>
      <c r="F27">
        <v>1.6</v>
      </c>
      <c r="H27">
        <v>-1.3842343132788183E-2</v>
      </c>
      <c r="I27">
        <v>-1.3842343132788183E-2</v>
      </c>
    </row>
    <row r="28" spans="1:9" hidden="1" x14ac:dyDescent="0.35">
      <c r="A28" s="1">
        <v>2</v>
      </c>
      <c r="B28" t="s">
        <v>42</v>
      </c>
      <c r="E28">
        <v>6</v>
      </c>
      <c r="F28">
        <v>1.4</v>
      </c>
      <c r="H28">
        <v>-1.3842343132788183E-2</v>
      </c>
      <c r="I28">
        <v>-1.3842343132788183E-2</v>
      </c>
    </row>
    <row r="29" spans="1:9" hidden="1" x14ac:dyDescent="0.35">
      <c r="A29" s="1">
        <v>2</v>
      </c>
      <c r="B29" t="s">
        <v>40</v>
      </c>
      <c r="E29">
        <v>7</v>
      </c>
      <c r="F29">
        <v>1.4</v>
      </c>
      <c r="H29">
        <v>-9.8430355908375577E-3</v>
      </c>
      <c r="I29">
        <v>-9.8430355908375577E-3</v>
      </c>
    </row>
    <row r="30" spans="1:9" hidden="1" x14ac:dyDescent="0.35">
      <c r="A30" s="1">
        <v>2</v>
      </c>
      <c r="B30" t="s">
        <v>40</v>
      </c>
      <c r="E30">
        <v>6</v>
      </c>
      <c r="F30">
        <v>1.5</v>
      </c>
      <c r="H30">
        <v>-0.10601212126166423</v>
      </c>
      <c r="I30">
        <v>-0.10601212126166423</v>
      </c>
    </row>
    <row r="31" spans="1:9" hidden="1" x14ac:dyDescent="0.35">
      <c r="A31" s="1">
        <v>3</v>
      </c>
      <c r="B31" t="s">
        <v>40</v>
      </c>
      <c r="E31">
        <v>7</v>
      </c>
      <c r="F31">
        <v>2</v>
      </c>
      <c r="H31">
        <v>-3.7013222590775351E-2</v>
      </c>
      <c r="I31">
        <v>-3.7013222590775351E-2</v>
      </c>
    </row>
    <row r="32" spans="1:9" hidden="1" x14ac:dyDescent="0.35">
      <c r="A32" s="1">
        <v>3</v>
      </c>
      <c r="B32" t="s">
        <v>40</v>
      </c>
      <c r="E32">
        <v>7.5</v>
      </c>
      <c r="F32">
        <v>1.65</v>
      </c>
      <c r="H32">
        <v>-1.3842343132788183E-2</v>
      </c>
      <c r="I32">
        <v>-1.3842343132788183E-2</v>
      </c>
    </row>
    <row r="33" spans="1:9" hidden="1" x14ac:dyDescent="0.35">
      <c r="A33" s="1">
        <v>3</v>
      </c>
      <c r="B33" t="s">
        <v>64</v>
      </c>
      <c r="E33">
        <v>6</v>
      </c>
      <c r="F33">
        <v>1.4</v>
      </c>
      <c r="H33">
        <v>-8.8150038207124498E-2</v>
      </c>
      <c r="I33">
        <v>-8.8150038207124498E-2</v>
      </c>
    </row>
    <row r="34" spans="1:9" hidden="1" x14ac:dyDescent="0.35">
      <c r="A34" s="1">
        <v>3</v>
      </c>
      <c r="B34" t="s">
        <v>64</v>
      </c>
      <c r="E34">
        <v>9</v>
      </c>
      <c r="F34">
        <v>2.5</v>
      </c>
      <c r="H34">
        <v>-0.14057397682313333</v>
      </c>
      <c r="I34">
        <v>-0.14057397682313333</v>
      </c>
    </row>
    <row r="35" spans="1:9" x14ac:dyDescent="0.35">
      <c r="A35" s="1">
        <v>3</v>
      </c>
      <c r="B35" t="s">
        <v>53</v>
      </c>
      <c r="C35">
        <v>50</v>
      </c>
      <c r="D35">
        <f t="shared" ref="D35:D36" si="6">C35/1319</f>
        <v>3.7907505686125852E-2</v>
      </c>
      <c r="E35">
        <f t="shared" ref="E35:E36" si="7">LN(D35)</f>
        <v>-3.2726061472891685</v>
      </c>
      <c r="F35">
        <f t="shared" ref="F35:F36" si="8">D35*E35</f>
        <v>-0.12405633613681458</v>
      </c>
      <c r="G35" t="s">
        <v>44</v>
      </c>
      <c r="H35">
        <v>-0.21808679999411087</v>
      </c>
      <c r="I35">
        <v>-0.21808679999411087</v>
      </c>
    </row>
    <row r="36" spans="1:9" x14ac:dyDescent="0.35">
      <c r="A36" s="1">
        <v>3</v>
      </c>
      <c r="B36" t="s">
        <v>43</v>
      </c>
      <c r="C36">
        <v>90</v>
      </c>
      <c r="D36">
        <f t="shared" si="6"/>
        <v>6.8233510235026537E-2</v>
      </c>
      <c r="E36">
        <f t="shared" si="7"/>
        <v>-2.6848194823870495</v>
      </c>
      <c r="F36">
        <f t="shared" si="8"/>
        <v>-0.1831946576306554</v>
      </c>
      <c r="G36" t="s">
        <v>44</v>
      </c>
      <c r="H36">
        <v>-2.4531628582968583E-2</v>
      </c>
      <c r="I36">
        <v>-2.4531628582968583E-2</v>
      </c>
    </row>
    <row r="37" spans="1:9" hidden="1" x14ac:dyDescent="0.35">
      <c r="A37" s="1">
        <v>3</v>
      </c>
      <c r="B37" t="s">
        <v>50</v>
      </c>
      <c r="C37">
        <v>1</v>
      </c>
      <c r="D37">
        <f>C37/7</f>
        <v>0.14285714285714285</v>
      </c>
      <c r="E37">
        <f>LN(D37)</f>
        <v>-1.9459101490553135</v>
      </c>
      <c r="F37">
        <f>D37*E37</f>
        <v>-0.27798716415075903</v>
      </c>
      <c r="G37" t="s">
        <v>47</v>
      </c>
      <c r="H37">
        <v>-5.3519823265838165E-2</v>
      </c>
      <c r="I37">
        <v>-5.3519823265838165E-2</v>
      </c>
    </row>
    <row r="38" spans="1:9" x14ac:dyDescent="0.35">
      <c r="A38" s="1">
        <v>3</v>
      </c>
      <c r="B38" t="s">
        <v>58</v>
      </c>
      <c r="C38">
        <v>3</v>
      </c>
      <c r="D38">
        <f t="shared" ref="D38:D39" si="9">C38/1319</f>
        <v>2.2744503411675512E-3</v>
      </c>
      <c r="E38">
        <f t="shared" ref="E38:E39" si="10">LN(D38)</f>
        <v>-6.0860168640492045</v>
      </c>
      <c r="F38">
        <f t="shared" ref="F38:F39" si="11">D38*E38</f>
        <v>-1.3842343132788183E-2</v>
      </c>
      <c r="G38" t="s">
        <v>44</v>
      </c>
      <c r="H38">
        <v>-5.3519823265838165E-2</v>
      </c>
      <c r="I38">
        <v>-5.3519823265838165E-2</v>
      </c>
    </row>
    <row r="39" spans="1:9" x14ac:dyDescent="0.35">
      <c r="A39" s="1">
        <v>4</v>
      </c>
      <c r="B39" t="s">
        <v>49</v>
      </c>
      <c r="C39">
        <v>15</v>
      </c>
      <c r="D39">
        <f t="shared" si="9"/>
        <v>1.1372251705837756E-2</v>
      </c>
      <c r="E39">
        <f t="shared" si="10"/>
        <v>-4.4765789516151049</v>
      </c>
      <c r="F39">
        <f t="shared" si="11"/>
        <v>-5.0908782618822271E-2</v>
      </c>
      <c r="G39" t="s">
        <v>59</v>
      </c>
      <c r="H39">
        <v>-0.12057964428116175</v>
      </c>
      <c r="I39">
        <v>-0.12057964428116175</v>
      </c>
    </row>
    <row r="40" spans="1:9" hidden="1" x14ac:dyDescent="0.35">
      <c r="A40" s="1">
        <v>4</v>
      </c>
      <c r="B40" t="s">
        <v>54</v>
      </c>
      <c r="E40">
        <v>6</v>
      </c>
      <c r="F40">
        <v>1.4</v>
      </c>
      <c r="H40">
        <v>-2.4531628582968583E-2</v>
      </c>
      <c r="I40">
        <v>-2.4531628582968583E-2</v>
      </c>
    </row>
    <row r="41" spans="1:9" hidden="1" x14ac:dyDescent="0.35">
      <c r="A41" s="1">
        <v>4</v>
      </c>
      <c r="B41" t="s">
        <v>54</v>
      </c>
      <c r="E41">
        <v>5</v>
      </c>
      <c r="F41">
        <v>1.55</v>
      </c>
      <c r="H41">
        <v>-4.8247161124661701E-2</v>
      </c>
      <c r="I41">
        <v>-4.8247161124661701E-2</v>
      </c>
    </row>
    <row r="42" spans="1:9" hidden="1" x14ac:dyDescent="0.35">
      <c r="A42" s="1">
        <v>4</v>
      </c>
      <c r="B42" t="s">
        <v>54</v>
      </c>
      <c r="E42">
        <v>6</v>
      </c>
      <c r="F42">
        <v>1.45</v>
      </c>
      <c r="H42">
        <v>-1.7584032726603256E-2</v>
      </c>
      <c r="I42">
        <v>-1.7584032726603256E-2</v>
      </c>
    </row>
    <row r="43" spans="1:9" hidden="1" x14ac:dyDescent="0.35">
      <c r="A43" s="1">
        <v>4</v>
      </c>
      <c r="B43" t="s">
        <v>54</v>
      </c>
      <c r="E43">
        <v>7</v>
      </c>
      <c r="F43">
        <v>3</v>
      </c>
      <c r="H43">
        <v>-3.0963988543062794E-2</v>
      </c>
      <c r="I43">
        <v>-3.0963988543062794E-2</v>
      </c>
    </row>
    <row r="44" spans="1:9" x14ac:dyDescent="0.35">
      <c r="A44" s="1">
        <v>4</v>
      </c>
      <c r="B44" t="s">
        <v>60</v>
      </c>
      <c r="C44">
        <v>58</v>
      </c>
      <c r="D44">
        <f t="shared" ref="D44:D48" si="12">C44/1319</f>
        <v>4.3972706595905992E-2</v>
      </c>
      <c r="E44">
        <f t="shared" ref="E44:E48" si="13">LN(D44)</f>
        <v>-3.1241861421708954</v>
      </c>
      <c r="F44">
        <f t="shared" ref="F44:F48" si="14">D44*E44</f>
        <v>-0.13737892058067622</v>
      </c>
      <c r="G44" t="s">
        <v>59</v>
      </c>
      <c r="H44">
        <v>-3.0963988543062794E-2</v>
      </c>
      <c r="I44">
        <v>-3.0963988543062794E-2</v>
      </c>
    </row>
    <row r="45" spans="1:9" x14ac:dyDescent="0.35">
      <c r="A45" s="1">
        <v>4</v>
      </c>
      <c r="B45" t="s">
        <v>14</v>
      </c>
      <c r="C45">
        <v>30</v>
      </c>
      <c r="D45">
        <f t="shared" si="12"/>
        <v>2.2744503411675512E-2</v>
      </c>
      <c r="E45">
        <f t="shared" si="13"/>
        <v>-3.783431771055159</v>
      </c>
      <c r="F45">
        <f t="shared" si="14"/>
        <v>-8.6052276824605589E-2</v>
      </c>
      <c r="G45" t="s">
        <v>59</v>
      </c>
      <c r="H45">
        <v>-3.4030812114048417E-2</v>
      </c>
      <c r="I45">
        <v>-3.4030812114048417E-2</v>
      </c>
    </row>
    <row r="46" spans="1:9" x14ac:dyDescent="0.35">
      <c r="A46" s="1">
        <v>4</v>
      </c>
      <c r="B46" t="s">
        <v>14</v>
      </c>
      <c r="C46">
        <v>5</v>
      </c>
      <c r="D46">
        <f t="shared" si="12"/>
        <v>3.7907505686125853E-3</v>
      </c>
      <c r="E46">
        <f t="shared" si="13"/>
        <v>-5.575191240283214</v>
      </c>
      <c r="F46">
        <f t="shared" si="14"/>
        <v>-2.1134159364227498E-2</v>
      </c>
      <c r="G46" t="s">
        <v>59</v>
      </c>
      <c r="H46">
        <v>-9.8430355908375577E-3</v>
      </c>
      <c r="I46">
        <v>-9.8430355908375577E-3</v>
      </c>
    </row>
    <row r="47" spans="1:9" x14ac:dyDescent="0.35">
      <c r="A47" s="1">
        <v>4</v>
      </c>
      <c r="B47" t="s">
        <v>60</v>
      </c>
      <c r="C47">
        <v>15</v>
      </c>
      <c r="D47">
        <f t="shared" si="12"/>
        <v>1.1372251705837756E-2</v>
      </c>
      <c r="E47">
        <f t="shared" si="13"/>
        <v>-4.4765789516151049</v>
      </c>
      <c r="F47">
        <f t="shared" si="14"/>
        <v>-5.0908782618822271E-2</v>
      </c>
      <c r="G47" t="s">
        <v>59</v>
      </c>
      <c r="H47">
        <v>-0.10975913604717645</v>
      </c>
      <c r="I47">
        <v>-0.10975913604717645</v>
      </c>
    </row>
    <row r="48" spans="1:9" x14ac:dyDescent="0.35">
      <c r="A48" s="1">
        <v>4</v>
      </c>
      <c r="B48" t="s">
        <v>49</v>
      </c>
      <c r="C48">
        <v>5</v>
      </c>
      <c r="D48">
        <f t="shared" si="12"/>
        <v>3.7907505686125853E-3</v>
      </c>
      <c r="E48">
        <f t="shared" si="13"/>
        <v>-5.575191240283214</v>
      </c>
      <c r="F48">
        <f t="shared" si="14"/>
        <v>-2.1134159364227498E-2</v>
      </c>
      <c r="G48" t="s">
        <v>59</v>
      </c>
      <c r="H48">
        <v>-1.3842343132788183E-2</v>
      </c>
      <c r="I48">
        <v>-1.3842343132788183E-2</v>
      </c>
    </row>
    <row r="49" spans="1:9" hidden="1" x14ac:dyDescent="0.35">
      <c r="A49" s="1">
        <v>5</v>
      </c>
      <c r="B49" t="s">
        <v>54</v>
      </c>
      <c r="E49">
        <v>6</v>
      </c>
      <c r="F49">
        <v>2</v>
      </c>
      <c r="H49">
        <v>-1.3842343132788183E-2</v>
      </c>
      <c r="I49">
        <v>-1.3842343132788183E-2</v>
      </c>
    </row>
    <row r="50" spans="1:9" hidden="1" x14ac:dyDescent="0.35">
      <c r="A50" s="1">
        <v>5</v>
      </c>
      <c r="B50" t="s">
        <v>54</v>
      </c>
      <c r="E50">
        <v>6</v>
      </c>
      <c r="F50">
        <v>2</v>
      </c>
      <c r="H50">
        <v>-2.1134159364227498E-2</v>
      </c>
      <c r="I50">
        <v>-2.1134159364227498E-2</v>
      </c>
    </row>
    <row r="51" spans="1:9" x14ac:dyDescent="0.35">
      <c r="A51" s="1">
        <v>5</v>
      </c>
      <c r="B51" t="s">
        <v>49</v>
      </c>
      <c r="C51">
        <v>7</v>
      </c>
      <c r="D51">
        <f t="shared" ref="D51:D54" si="15">C51/1319</f>
        <v>5.3070507960576198E-3</v>
      </c>
      <c r="E51">
        <f t="shared" ref="E51:E54" si="16">LN(D51)</f>
        <v>-5.2387190036620011</v>
      </c>
      <c r="F51">
        <f t="shared" ref="F51:F54" si="17">D51*E51</f>
        <v>-2.7802147858706605E-2</v>
      </c>
      <c r="G51" t="s">
        <v>59</v>
      </c>
      <c r="H51">
        <v>-9.8430355908375577E-3</v>
      </c>
      <c r="I51">
        <v>-9.8430355908375577E-3</v>
      </c>
    </row>
    <row r="52" spans="1:9" x14ac:dyDescent="0.35">
      <c r="A52" s="1">
        <v>5</v>
      </c>
      <c r="B52" t="s">
        <v>60</v>
      </c>
      <c r="C52">
        <v>7</v>
      </c>
      <c r="D52">
        <f t="shared" si="15"/>
        <v>5.3070507960576198E-3</v>
      </c>
      <c r="E52">
        <f t="shared" si="16"/>
        <v>-5.2387190036620011</v>
      </c>
      <c r="F52">
        <f t="shared" si="17"/>
        <v>-2.7802147858706605E-2</v>
      </c>
      <c r="G52" t="s">
        <v>59</v>
      </c>
      <c r="H52">
        <v>-7.5165908412606397E-2</v>
      </c>
      <c r="I52">
        <v>-7.5165908412606397E-2</v>
      </c>
    </row>
    <row r="53" spans="1:9" x14ac:dyDescent="0.35">
      <c r="A53" s="1">
        <v>5</v>
      </c>
      <c r="B53" t="s">
        <v>60</v>
      </c>
      <c r="C53">
        <v>4</v>
      </c>
      <c r="D53">
        <f t="shared" si="15"/>
        <v>3.0326004548900682E-3</v>
      </c>
      <c r="E53">
        <f t="shared" si="16"/>
        <v>-5.7983347915974237</v>
      </c>
      <c r="F53">
        <f t="shared" si="17"/>
        <v>-1.7584032726603256E-2</v>
      </c>
      <c r="G53" t="s">
        <v>59</v>
      </c>
      <c r="H53">
        <v>-5.4470274091867436E-3</v>
      </c>
      <c r="I53">
        <v>-5.4470274091867436E-3</v>
      </c>
    </row>
    <row r="54" spans="1:9" x14ac:dyDescent="0.35">
      <c r="A54" s="1">
        <v>5</v>
      </c>
      <c r="B54" t="s">
        <v>14</v>
      </c>
      <c r="C54">
        <v>4</v>
      </c>
      <c r="D54">
        <f t="shared" si="15"/>
        <v>3.0326004548900682E-3</v>
      </c>
      <c r="E54">
        <f t="shared" si="16"/>
        <v>-5.7983347915974237</v>
      </c>
      <c r="F54">
        <f t="shared" si="17"/>
        <v>-1.7584032726603256E-2</v>
      </c>
      <c r="G54" t="s">
        <v>59</v>
      </c>
      <c r="H54">
        <v>-5.3519823265838165E-2</v>
      </c>
      <c r="I54">
        <v>-5.3519823265838165E-2</v>
      </c>
    </row>
    <row r="55" spans="1:9" hidden="1" x14ac:dyDescent="0.35">
      <c r="A55" s="1">
        <v>5</v>
      </c>
      <c r="B55" t="s">
        <v>54</v>
      </c>
      <c r="E55">
        <v>4</v>
      </c>
      <c r="F55">
        <v>1.6</v>
      </c>
      <c r="H55">
        <v>-3.0963988543062794E-2</v>
      </c>
      <c r="I55">
        <v>-3.0963988543062794E-2</v>
      </c>
    </row>
    <row r="56" spans="1:9" hidden="1" x14ac:dyDescent="0.35">
      <c r="A56" s="1">
        <v>5</v>
      </c>
      <c r="B56" t="s">
        <v>78</v>
      </c>
      <c r="E56">
        <v>7</v>
      </c>
      <c r="F56">
        <v>1.8</v>
      </c>
      <c r="H56">
        <v>-9.8430355908375577E-3</v>
      </c>
      <c r="I56">
        <v>-9.8430355908375577E-3</v>
      </c>
    </row>
    <row r="57" spans="1:9" hidden="1" x14ac:dyDescent="0.35">
      <c r="A57" s="1">
        <v>5</v>
      </c>
      <c r="B57" t="s">
        <v>78</v>
      </c>
      <c r="E57">
        <v>4.5</v>
      </c>
      <c r="F57">
        <v>1.5</v>
      </c>
      <c r="H57">
        <v>-1.7584032726603256E-2</v>
      </c>
      <c r="I57">
        <v>-1.7584032726603256E-2</v>
      </c>
    </row>
    <row r="58" spans="1:9" x14ac:dyDescent="0.35">
      <c r="A58" s="1">
        <v>6</v>
      </c>
      <c r="B58" t="s">
        <v>60</v>
      </c>
      <c r="C58">
        <v>30</v>
      </c>
      <c r="D58">
        <f>C58/1319</f>
        <v>2.2744503411675512E-2</v>
      </c>
      <c r="E58">
        <f>LN(D58)</f>
        <v>-3.783431771055159</v>
      </c>
      <c r="F58">
        <f>D58*E58</f>
        <v>-8.6052276824605589E-2</v>
      </c>
      <c r="G58" t="s">
        <v>59</v>
      </c>
      <c r="H58">
        <v>-5.860245118027347E-2</v>
      </c>
      <c r="I58">
        <v>-5.860245118027347E-2</v>
      </c>
    </row>
    <row r="59" spans="1:9" hidden="1" x14ac:dyDescent="0.35">
      <c r="A59" s="1">
        <v>6</v>
      </c>
      <c r="B59" t="s">
        <v>8</v>
      </c>
      <c r="E59">
        <v>5</v>
      </c>
      <c r="F59">
        <v>3</v>
      </c>
      <c r="H59">
        <v>-4.2757141800721585E-2</v>
      </c>
      <c r="I59">
        <v>-4.2757141800721585E-2</v>
      </c>
    </row>
    <row r="60" spans="1:9" hidden="1" x14ac:dyDescent="0.35">
      <c r="A60" s="1">
        <v>6</v>
      </c>
      <c r="B60" t="s">
        <v>8</v>
      </c>
      <c r="E60">
        <v>6</v>
      </c>
      <c r="F60">
        <v>4</v>
      </c>
      <c r="H60">
        <v>-6.3516252906191409E-2</v>
      </c>
      <c r="I60">
        <v>-6.3516252906191409E-2</v>
      </c>
    </row>
    <row r="61" spans="1:9" hidden="1" x14ac:dyDescent="0.35">
      <c r="A61" s="1">
        <v>6</v>
      </c>
      <c r="B61" t="s">
        <v>8</v>
      </c>
      <c r="E61">
        <v>5</v>
      </c>
      <c r="F61">
        <v>2</v>
      </c>
      <c r="H61">
        <v>-5.4470274091867436E-3</v>
      </c>
      <c r="I61">
        <v>-5.4470274091867436E-3</v>
      </c>
    </row>
    <row r="62" spans="1:9" hidden="1" x14ac:dyDescent="0.35">
      <c r="A62" s="1">
        <v>6</v>
      </c>
      <c r="B62" t="s">
        <v>63</v>
      </c>
      <c r="C62">
        <v>1</v>
      </c>
      <c r="D62">
        <f>C62/7</f>
        <v>0.14285714285714285</v>
      </c>
      <c r="E62">
        <f>LN(D62)</f>
        <v>-1.9459101490553135</v>
      </c>
      <c r="F62">
        <f>D62*E62</f>
        <v>-0.27798716415075903</v>
      </c>
      <c r="G62" t="s">
        <v>47</v>
      </c>
      <c r="H62">
        <v>-2.1134159364227498E-2</v>
      </c>
      <c r="I62">
        <v>-2.1134159364227498E-2</v>
      </c>
    </row>
    <row r="63" spans="1:9" hidden="1" x14ac:dyDescent="0.35">
      <c r="A63" s="1">
        <v>6</v>
      </c>
      <c r="B63" t="s">
        <v>8</v>
      </c>
      <c r="E63">
        <v>5</v>
      </c>
      <c r="F63">
        <v>3</v>
      </c>
      <c r="H63">
        <v>-9.8430355908375577E-3</v>
      </c>
      <c r="I63">
        <v>-9.8430355908375577E-3</v>
      </c>
    </row>
    <row r="64" spans="1:9" hidden="1" x14ac:dyDescent="0.35">
      <c r="A64" s="1">
        <v>6</v>
      </c>
      <c r="B64" t="s">
        <v>8</v>
      </c>
      <c r="E64">
        <v>7</v>
      </c>
      <c r="F64">
        <v>1.4</v>
      </c>
      <c r="H64">
        <v>-9.8430355908375577E-3</v>
      </c>
      <c r="I64">
        <v>-9.8430355908375577E-3</v>
      </c>
    </row>
    <row r="65" spans="1:9" hidden="1" x14ac:dyDescent="0.35">
      <c r="A65" s="1">
        <v>6</v>
      </c>
      <c r="B65" t="s">
        <v>8</v>
      </c>
      <c r="E65">
        <v>5</v>
      </c>
      <c r="F65">
        <v>1.6</v>
      </c>
      <c r="H65">
        <v>-3.9919691189619702E-2</v>
      </c>
      <c r="I65">
        <v>-3.9919691189619702E-2</v>
      </c>
    </row>
    <row r="66" spans="1:9" hidden="1" x14ac:dyDescent="0.35">
      <c r="A66" s="1">
        <v>6</v>
      </c>
      <c r="B66" t="s">
        <v>8</v>
      </c>
      <c r="E66">
        <v>6</v>
      </c>
      <c r="F66">
        <v>1.55</v>
      </c>
      <c r="H66">
        <v>-2.7802147858706605E-2</v>
      </c>
      <c r="I66">
        <v>-2.7802147858706605E-2</v>
      </c>
    </row>
    <row r="67" spans="1:9" hidden="1" x14ac:dyDescent="0.35">
      <c r="A67" s="1">
        <v>6</v>
      </c>
      <c r="B67" t="s">
        <v>8</v>
      </c>
      <c r="E67">
        <v>5</v>
      </c>
      <c r="F67">
        <v>1.4</v>
      </c>
      <c r="H67">
        <v>-1.3842343132788183E-2</v>
      </c>
      <c r="I67">
        <v>-1.3842343132788183E-2</v>
      </c>
    </row>
    <row r="68" spans="1:9" x14ac:dyDescent="0.35">
      <c r="A68" s="1">
        <v>6</v>
      </c>
      <c r="B68" t="s">
        <v>60</v>
      </c>
      <c r="C68">
        <v>13</v>
      </c>
      <c r="D68">
        <f t="shared" ref="D68:D71" si="18">C68/1319</f>
        <v>9.8559514783927212E-3</v>
      </c>
      <c r="E68">
        <f t="shared" ref="E68:E71" si="19">LN(D68)</f>
        <v>-4.6196797952557782</v>
      </c>
      <c r="F68">
        <f t="shared" ref="F68:F71" si="20">D68*E68</f>
        <v>-4.5531339907752169E-2</v>
      </c>
      <c r="G68" t="s">
        <v>59</v>
      </c>
      <c r="H68">
        <v>-7.9603784489196819E-2</v>
      </c>
      <c r="I68">
        <v>-7.9603784489196819E-2</v>
      </c>
    </row>
    <row r="69" spans="1:9" x14ac:dyDescent="0.35">
      <c r="A69" s="1">
        <v>7</v>
      </c>
      <c r="B69" t="s">
        <v>60</v>
      </c>
      <c r="C69">
        <v>4</v>
      </c>
      <c r="D69">
        <f t="shared" si="18"/>
        <v>3.0326004548900682E-3</v>
      </c>
      <c r="E69">
        <f t="shared" si="19"/>
        <v>-5.7983347915974237</v>
      </c>
      <c r="F69">
        <f t="shared" si="20"/>
        <v>-1.7584032726603256E-2</v>
      </c>
      <c r="G69" t="s">
        <v>59</v>
      </c>
      <c r="H69">
        <v>-1.7584032726603256E-2</v>
      </c>
      <c r="I69">
        <v>-1.7584032726603256E-2</v>
      </c>
    </row>
    <row r="70" spans="1:9" x14ac:dyDescent="0.35">
      <c r="A70" s="1">
        <v>7</v>
      </c>
      <c r="B70" t="s">
        <v>54</v>
      </c>
      <c r="C70">
        <v>2</v>
      </c>
      <c r="D70">
        <f t="shared" si="18"/>
        <v>1.5163002274450341E-3</v>
      </c>
      <c r="E70">
        <f t="shared" si="19"/>
        <v>-6.4914819721573691</v>
      </c>
      <c r="F70">
        <f t="shared" si="20"/>
        <v>-9.8430355908375577E-3</v>
      </c>
      <c r="G70" t="s">
        <v>59</v>
      </c>
      <c r="H70">
        <v>-5.4470274091867436E-3</v>
      </c>
      <c r="I70">
        <v>-5.4470274091867436E-3</v>
      </c>
    </row>
    <row r="71" spans="1:9" x14ac:dyDescent="0.35">
      <c r="A71" s="1">
        <v>7</v>
      </c>
      <c r="B71" t="s">
        <v>49</v>
      </c>
      <c r="C71">
        <v>3</v>
      </c>
      <c r="D71">
        <f t="shared" si="18"/>
        <v>2.2744503411675512E-3</v>
      </c>
      <c r="E71">
        <f t="shared" si="19"/>
        <v>-6.0860168640492045</v>
      </c>
      <c r="F71">
        <f t="shared" si="20"/>
        <v>-1.3842343132788183E-2</v>
      </c>
      <c r="G71" t="s">
        <v>59</v>
      </c>
      <c r="H71">
        <v>-2.1134159364227498E-2</v>
      </c>
      <c r="I71">
        <v>-2.1134159364227498E-2</v>
      </c>
    </row>
    <row r="72" spans="1:9" hidden="1" x14ac:dyDescent="0.35">
      <c r="A72" s="1">
        <v>7</v>
      </c>
      <c r="B72" t="s">
        <v>8</v>
      </c>
      <c r="E72">
        <v>4</v>
      </c>
      <c r="F72">
        <v>1.35</v>
      </c>
      <c r="H72">
        <v>-5.6083448633236291E-2</v>
      </c>
      <c r="I72">
        <v>-5.6083448633236291E-2</v>
      </c>
    </row>
    <row r="73" spans="1:9" hidden="1" x14ac:dyDescent="0.35">
      <c r="A73" s="1">
        <v>7</v>
      </c>
      <c r="B73" t="s">
        <v>8</v>
      </c>
      <c r="E73">
        <v>3</v>
      </c>
      <c r="F73">
        <v>1.4</v>
      </c>
      <c r="H73">
        <v>-3.9919691189619702E-2</v>
      </c>
      <c r="I73">
        <v>-3.9919691189619702E-2</v>
      </c>
    </row>
    <row r="74" spans="1:9" x14ac:dyDescent="0.35">
      <c r="A74" s="1">
        <v>7</v>
      </c>
      <c r="B74" t="s">
        <v>49</v>
      </c>
      <c r="C74">
        <v>4</v>
      </c>
      <c r="D74">
        <f t="shared" ref="D74:D80" si="21">C74/1319</f>
        <v>3.0326004548900682E-3</v>
      </c>
      <c r="E74">
        <f t="shared" ref="E74:E80" si="22">LN(D74)</f>
        <v>-5.7983347915974237</v>
      </c>
      <c r="F74">
        <f t="shared" ref="F74:F80" si="23">D74*E74</f>
        <v>-1.7584032726603256E-2</v>
      </c>
      <c r="G74" t="s">
        <v>59</v>
      </c>
      <c r="H74">
        <v>-5.860245118027347E-2</v>
      </c>
      <c r="I74">
        <v>-5.860245118027347E-2</v>
      </c>
    </row>
    <row r="75" spans="1:9" x14ac:dyDescent="0.35">
      <c r="A75" s="1">
        <v>7</v>
      </c>
      <c r="B75" t="s">
        <v>60</v>
      </c>
      <c r="C75">
        <v>3</v>
      </c>
      <c r="D75">
        <f t="shared" si="21"/>
        <v>2.2744503411675512E-3</v>
      </c>
      <c r="E75">
        <f t="shared" si="22"/>
        <v>-6.0860168640492045</v>
      </c>
      <c r="F75">
        <f t="shared" si="23"/>
        <v>-1.3842343132788183E-2</v>
      </c>
      <c r="G75" t="s">
        <v>59</v>
      </c>
      <c r="H75">
        <v>-2.4531628582968583E-2</v>
      </c>
      <c r="I75">
        <v>-2.4531628582968583E-2</v>
      </c>
    </row>
    <row r="76" spans="1:9" x14ac:dyDescent="0.35">
      <c r="A76" s="1">
        <v>7</v>
      </c>
      <c r="B76" t="s">
        <v>49</v>
      </c>
      <c r="C76">
        <v>3</v>
      </c>
      <c r="D76">
        <f t="shared" si="21"/>
        <v>2.2744503411675512E-3</v>
      </c>
      <c r="E76">
        <f t="shared" si="22"/>
        <v>-6.0860168640492045</v>
      </c>
      <c r="F76">
        <f t="shared" si="23"/>
        <v>-1.3842343132788183E-2</v>
      </c>
      <c r="G76" t="s">
        <v>59</v>
      </c>
      <c r="H76">
        <v>-3.4030812114048417E-2</v>
      </c>
      <c r="I76">
        <v>-3.4030812114048417E-2</v>
      </c>
    </row>
    <row r="77" spans="1:9" x14ac:dyDescent="0.35">
      <c r="A77" s="1">
        <v>7</v>
      </c>
      <c r="B77" t="s">
        <v>14</v>
      </c>
      <c r="C77">
        <v>2</v>
      </c>
      <c r="D77">
        <f t="shared" si="21"/>
        <v>1.5163002274450341E-3</v>
      </c>
      <c r="E77">
        <f t="shared" si="22"/>
        <v>-6.4914819721573691</v>
      </c>
      <c r="F77">
        <f t="shared" si="23"/>
        <v>-9.8430355908375577E-3</v>
      </c>
      <c r="G77" t="s">
        <v>59</v>
      </c>
      <c r="H77">
        <v>-5.4470274091867436E-3</v>
      </c>
      <c r="I77">
        <v>-5.4470274091867436E-3</v>
      </c>
    </row>
    <row r="78" spans="1:9" x14ac:dyDescent="0.35">
      <c r="A78" s="1">
        <v>8</v>
      </c>
      <c r="B78" t="s">
        <v>60</v>
      </c>
      <c r="C78">
        <v>40</v>
      </c>
      <c r="D78">
        <f t="shared" si="21"/>
        <v>3.0326004548900682E-2</v>
      </c>
      <c r="E78">
        <f t="shared" si="22"/>
        <v>-3.4957496986033783</v>
      </c>
      <c r="F78">
        <f t="shared" si="23"/>
        <v>-0.10601212126166423</v>
      </c>
      <c r="G78" t="s">
        <v>59</v>
      </c>
      <c r="H78">
        <v>-9.8430355908375577E-3</v>
      </c>
      <c r="I78">
        <v>-9.8430355908375577E-3</v>
      </c>
    </row>
    <row r="79" spans="1:9" x14ac:dyDescent="0.35">
      <c r="A79" s="1">
        <v>8</v>
      </c>
      <c r="B79" t="s">
        <v>49</v>
      </c>
      <c r="C79">
        <v>10</v>
      </c>
      <c r="D79">
        <f t="shared" si="21"/>
        <v>7.5815011372251705E-3</v>
      </c>
      <c r="E79">
        <f t="shared" si="22"/>
        <v>-4.8820440597232686</v>
      </c>
      <c r="F79">
        <f t="shared" si="23"/>
        <v>-3.7013222590775351E-2</v>
      </c>
      <c r="G79" t="s">
        <v>59</v>
      </c>
      <c r="H79">
        <v>-1.7584032726603256E-2</v>
      </c>
      <c r="I79">
        <v>-1.7584032726603256E-2</v>
      </c>
    </row>
    <row r="80" spans="1:9" x14ac:dyDescent="0.35">
      <c r="A80" s="1">
        <v>8</v>
      </c>
      <c r="B80" t="s">
        <v>61</v>
      </c>
      <c r="C80">
        <v>3</v>
      </c>
      <c r="D80">
        <f t="shared" si="21"/>
        <v>2.2744503411675512E-3</v>
      </c>
      <c r="E80">
        <f t="shared" si="22"/>
        <v>-6.0860168640492045</v>
      </c>
      <c r="F80">
        <f t="shared" si="23"/>
        <v>-1.3842343132788183E-2</v>
      </c>
      <c r="G80" t="s">
        <v>59</v>
      </c>
      <c r="H80">
        <v>-3.9919691189619702E-2</v>
      </c>
      <c r="I80">
        <v>-3.9919691189619702E-2</v>
      </c>
    </row>
    <row r="81" spans="1:9" hidden="1" x14ac:dyDescent="0.35">
      <c r="A81" s="1">
        <v>8</v>
      </c>
      <c r="B81" t="s">
        <v>74</v>
      </c>
      <c r="E81">
        <v>9</v>
      </c>
      <c r="F81">
        <v>3</v>
      </c>
      <c r="H81">
        <v>-3.4030812114048417E-2</v>
      </c>
      <c r="I81">
        <v>-3.4030812114048417E-2</v>
      </c>
    </row>
    <row r="82" spans="1:9" hidden="1" x14ac:dyDescent="0.35">
      <c r="A82" s="1">
        <v>8</v>
      </c>
      <c r="B82" t="s">
        <v>74</v>
      </c>
      <c r="E82">
        <v>7</v>
      </c>
      <c r="F82">
        <v>1.7</v>
      </c>
      <c r="H82">
        <v>-2.1134159364227498E-2</v>
      </c>
      <c r="I82">
        <v>-2.1134159364227498E-2</v>
      </c>
    </row>
    <row r="83" spans="1:9" hidden="1" x14ac:dyDescent="0.35">
      <c r="A83" s="1">
        <v>8</v>
      </c>
      <c r="B83" t="s">
        <v>61</v>
      </c>
      <c r="E83">
        <v>4</v>
      </c>
      <c r="F83">
        <v>1.35</v>
      </c>
      <c r="H83">
        <v>-2.4531628582968583E-2</v>
      </c>
      <c r="I83">
        <v>-2.4531628582968583E-2</v>
      </c>
    </row>
    <row r="84" spans="1:9" hidden="1" x14ac:dyDescent="0.35">
      <c r="A84" s="1">
        <v>8</v>
      </c>
      <c r="B84" t="s">
        <v>61</v>
      </c>
      <c r="E84">
        <v>9</v>
      </c>
      <c r="F84">
        <v>3.5</v>
      </c>
      <c r="H84">
        <v>-5.4470274091867436E-3</v>
      </c>
      <c r="I84">
        <v>-5.4470274091867436E-3</v>
      </c>
    </row>
    <row r="85" spans="1:9" hidden="1" x14ac:dyDescent="0.35">
      <c r="A85" s="1">
        <v>8</v>
      </c>
      <c r="B85" t="s">
        <v>62</v>
      </c>
      <c r="E85">
        <v>4</v>
      </c>
      <c r="F85">
        <v>2.5</v>
      </c>
      <c r="H85">
        <v>-5.4470274091867436E-3</v>
      </c>
      <c r="I85">
        <v>-5.4470274091867436E-3</v>
      </c>
    </row>
    <row r="86" spans="1:9" hidden="1" x14ac:dyDescent="0.35">
      <c r="A86" s="1">
        <v>8</v>
      </c>
      <c r="B86" t="s">
        <v>62</v>
      </c>
      <c r="E86">
        <v>7</v>
      </c>
      <c r="F86">
        <v>3</v>
      </c>
      <c r="H86">
        <v>-6.8278170876344177E-2</v>
      </c>
      <c r="I86">
        <v>-6.8278170876344177E-2</v>
      </c>
    </row>
    <row r="87" spans="1:9" hidden="1" x14ac:dyDescent="0.35">
      <c r="A87" s="1">
        <v>8</v>
      </c>
      <c r="B87" t="s">
        <v>62</v>
      </c>
      <c r="E87">
        <v>7</v>
      </c>
      <c r="F87">
        <v>4</v>
      </c>
      <c r="H87">
        <v>-9.8430355908375577E-3</v>
      </c>
      <c r="I87">
        <v>-9.8430355908375577E-3</v>
      </c>
    </row>
    <row r="88" spans="1:9" hidden="1" x14ac:dyDescent="0.35">
      <c r="A88" s="1">
        <v>8</v>
      </c>
      <c r="B88" t="s">
        <v>62</v>
      </c>
      <c r="E88">
        <v>8</v>
      </c>
      <c r="F88">
        <v>3.5</v>
      </c>
      <c r="I88">
        <f>SUBTOTAL(9,I1:I80)</f>
        <v>-1.5994255847947665</v>
      </c>
    </row>
    <row r="89" spans="1:9" x14ac:dyDescent="0.35">
      <c r="A89" s="1">
        <v>8</v>
      </c>
      <c r="B89" t="s">
        <v>49</v>
      </c>
      <c r="C89">
        <v>31</v>
      </c>
      <c r="D89">
        <f>C89/1319</f>
        <v>2.3502653525398029E-2</v>
      </c>
      <c r="E89">
        <f>LN(D89)</f>
        <v>-3.7506419482321682</v>
      </c>
      <c r="F89">
        <f>D89*E89</f>
        <v>-8.8150038207124498E-2</v>
      </c>
      <c r="G89" t="s">
        <v>59</v>
      </c>
      <c r="I89">
        <f>SUM(I1:I80)</f>
        <v>-3.6167075431142837</v>
      </c>
    </row>
    <row r="90" spans="1:9" hidden="1" x14ac:dyDescent="0.35">
      <c r="A90" s="1">
        <v>9</v>
      </c>
      <c r="B90" t="s">
        <v>62</v>
      </c>
      <c r="E90">
        <v>4</v>
      </c>
      <c r="F90">
        <v>1.4</v>
      </c>
    </row>
    <row r="91" spans="1:9" x14ac:dyDescent="0.35">
      <c r="A91" s="1">
        <v>9</v>
      </c>
      <c r="B91" t="s">
        <v>49</v>
      </c>
      <c r="C91">
        <v>60</v>
      </c>
      <c r="D91">
        <f>C91/1319</f>
        <v>4.5489006823351025E-2</v>
      </c>
      <c r="E91">
        <f>LN(D91)</f>
        <v>-3.0902845904952141</v>
      </c>
      <c r="F91">
        <f>D91*E91</f>
        <v>-0.14057397682313333</v>
      </c>
      <c r="G91" t="s">
        <v>59</v>
      </c>
    </row>
    <row r="92" spans="1:9" hidden="1" x14ac:dyDescent="0.35">
      <c r="A92" s="1">
        <v>9</v>
      </c>
      <c r="B92" t="s">
        <v>62</v>
      </c>
      <c r="E92">
        <v>5</v>
      </c>
      <c r="F92">
        <v>1.8</v>
      </c>
    </row>
    <row r="93" spans="1:9" hidden="1" x14ac:dyDescent="0.35">
      <c r="A93" s="1">
        <v>9</v>
      </c>
      <c r="B93" t="s">
        <v>62</v>
      </c>
      <c r="E93">
        <v>5</v>
      </c>
      <c r="F93">
        <v>2</v>
      </c>
    </row>
    <row r="94" spans="1:9" hidden="1" x14ac:dyDescent="0.35">
      <c r="A94" s="1">
        <v>9</v>
      </c>
      <c r="B94" t="s">
        <v>50</v>
      </c>
      <c r="E94">
        <v>7</v>
      </c>
      <c r="F94">
        <v>1.35</v>
      </c>
    </row>
    <row r="95" spans="1:9" hidden="1" x14ac:dyDescent="0.35">
      <c r="A95" s="1">
        <v>9</v>
      </c>
      <c r="B95" t="s">
        <v>63</v>
      </c>
      <c r="E95">
        <v>7</v>
      </c>
      <c r="F95">
        <v>2</v>
      </c>
    </row>
    <row r="96" spans="1:9" x14ac:dyDescent="0.35">
      <c r="A96" s="1">
        <v>9</v>
      </c>
      <c r="B96" t="s">
        <v>60</v>
      </c>
      <c r="C96">
        <v>120</v>
      </c>
      <c r="D96">
        <f>C96/1319</f>
        <v>9.0978013646702049E-2</v>
      </c>
      <c r="E96">
        <f>LN(D96)</f>
        <v>-2.3971374099352687</v>
      </c>
      <c r="F96">
        <f>D96*E96</f>
        <v>-0.21808679999411087</v>
      </c>
      <c r="G96" t="s">
        <v>59</v>
      </c>
    </row>
    <row r="97" spans="1:7" hidden="1" x14ac:dyDescent="0.35">
      <c r="A97" s="1">
        <v>9</v>
      </c>
      <c r="B97" t="s">
        <v>63</v>
      </c>
      <c r="E97">
        <v>8</v>
      </c>
      <c r="F97">
        <v>5</v>
      </c>
    </row>
    <row r="98" spans="1:7" x14ac:dyDescent="0.35">
      <c r="A98" s="1">
        <v>9</v>
      </c>
      <c r="B98" t="s">
        <v>14</v>
      </c>
      <c r="C98">
        <v>6</v>
      </c>
      <c r="D98">
        <f t="shared" ref="D98:D99" si="24">C98/1319</f>
        <v>4.5489006823351023E-3</v>
      </c>
      <c r="E98">
        <f t="shared" ref="E98:E99" si="25">LN(D98)</f>
        <v>-5.39286968348926</v>
      </c>
      <c r="F98">
        <f t="shared" ref="F98:F99" si="26">D98*E98</f>
        <v>-2.4531628582968583E-2</v>
      </c>
      <c r="G98" t="s">
        <v>59</v>
      </c>
    </row>
    <row r="99" spans="1:7" x14ac:dyDescent="0.35">
      <c r="A99" s="1">
        <v>9</v>
      </c>
      <c r="B99" t="s">
        <v>60</v>
      </c>
      <c r="C99">
        <v>16</v>
      </c>
      <c r="D99">
        <f t="shared" si="24"/>
        <v>1.2130401819560273E-2</v>
      </c>
      <c r="E99">
        <f t="shared" si="25"/>
        <v>-4.4120404304775338</v>
      </c>
      <c r="F99">
        <f t="shared" si="26"/>
        <v>-5.3519823265838165E-2</v>
      </c>
      <c r="G99" t="s">
        <v>59</v>
      </c>
    </row>
    <row r="100" spans="1:7" hidden="1" x14ac:dyDescent="0.35">
      <c r="A100" s="1">
        <v>9</v>
      </c>
      <c r="B100" t="s">
        <v>63</v>
      </c>
      <c r="E100">
        <v>7</v>
      </c>
      <c r="F100">
        <v>7</v>
      </c>
    </row>
    <row r="101" spans="1:7" x14ac:dyDescent="0.35">
      <c r="A101" s="1">
        <v>9</v>
      </c>
      <c r="B101" t="s">
        <v>14</v>
      </c>
      <c r="C101">
        <v>16</v>
      </c>
      <c r="D101">
        <f t="shared" ref="D101:D102" si="27">C101/1319</f>
        <v>1.2130401819560273E-2</v>
      </c>
      <c r="E101">
        <f t="shared" ref="E101:E102" si="28">LN(D101)</f>
        <v>-4.4120404304775338</v>
      </c>
      <c r="F101">
        <f t="shared" ref="F101:F102" si="29">D101*E101</f>
        <v>-5.3519823265838165E-2</v>
      </c>
      <c r="G101" t="s">
        <v>59</v>
      </c>
    </row>
    <row r="102" spans="1:7" x14ac:dyDescent="0.35">
      <c r="A102" s="1">
        <v>9</v>
      </c>
      <c r="B102" t="s">
        <v>49</v>
      </c>
      <c r="C102">
        <v>48</v>
      </c>
      <c r="D102">
        <f t="shared" si="27"/>
        <v>3.6391205458680818E-2</v>
      </c>
      <c r="E102">
        <f t="shared" si="28"/>
        <v>-3.3134281418094238</v>
      </c>
      <c r="F102">
        <f t="shared" si="29"/>
        <v>-0.12057964428116175</v>
      </c>
      <c r="G102" t="s">
        <v>59</v>
      </c>
    </row>
    <row r="103" spans="1:7" hidden="1" x14ac:dyDescent="0.35">
      <c r="A103" s="1">
        <v>9</v>
      </c>
      <c r="B103" t="s">
        <v>77</v>
      </c>
      <c r="E103">
        <v>7</v>
      </c>
      <c r="F103">
        <v>1.5</v>
      </c>
    </row>
    <row r="104" spans="1:7" hidden="1" x14ac:dyDescent="0.35">
      <c r="A104" s="1">
        <v>9</v>
      </c>
      <c r="B104" t="s">
        <v>77</v>
      </c>
      <c r="E104">
        <v>5</v>
      </c>
      <c r="F104">
        <v>1.8</v>
      </c>
    </row>
    <row r="105" spans="1:7" hidden="1" x14ac:dyDescent="0.35">
      <c r="A105" s="1">
        <v>9</v>
      </c>
      <c r="B105" t="s">
        <v>77</v>
      </c>
      <c r="E105">
        <v>5</v>
      </c>
      <c r="F105">
        <v>3</v>
      </c>
    </row>
    <row r="106" spans="1:7" hidden="1" x14ac:dyDescent="0.35">
      <c r="A106" s="1">
        <v>9</v>
      </c>
      <c r="B106" t="s">
        <v>77</v>
      </c>
      <c r="E106">
        <v>4</v>
      </c>
      <c r="F106">
        <v>1.4</v>
      </c>
    </row>
    <row r="107" spans="1:7" hidden="1" x14ac:dyDescent="0.35">
      <c r="A107" s="1">
        <v>9</v>
      </c>
      <c r="B107" t="s">
        <v>77</v>
      </c>
      <c r="E107">
        <v>2</v>
      </c>
      <c r="F107">
        <v>1.4</v>
      </c>
    </row>
    <row r="108" spans="1:7" hidden="1" x14ac:dyDescent="0.35">
      <c r="A108" s="1">
        <v>10</v>
      </c>
      <c r="B108" t="s">
        <v>77</v>
      </c>
      <c r="E108">
        <v>6</v>
      </c>
      <c r="F108">
        <v>2.2000000000000002</v>
      </c>
    </row>
    <row r="109" spans="1:7" hidden="1" x14ac:dyDescent="0.35">
      <c r="A109" s="1">
        <v>10</v>
      </c>
      <c r="B109" t="s">
        <v>79</v>
      </c>
      <c r="E109">
        <v>6</v>
      </c>
      <c r="F109">
        <v>2</v>
      </c>
    </row>
    <row r="110" spans="1:7" hidden="1" x14ac:dyDescent="0.35">
      <c r="A110" s="1">
        <v>10</v>
      </c>
      <c r="B110" t="s">
        <v>79</v>
      </c>
      <c r="E110">
        <v>6</v>
      </c>
      <c r="F110">
        <v>1.8</v>
      </c>
    </row>
    <row r="111" spans="1:7" hidden="1" x14ac:dyDescent="0.35">
      <c r="A111" s="1">
        <v>10</v>
      </c>
      <c r="B111" t="s">
        <v>53</v>
      </c>
      <c r="E111">
        <v>8</v>
      </c>
      <c r="F111">
        <v>1.6</v>
      </c>
    </row>
    <row r="112" spans="1:7" hidden="1" x14ac:dyDescent="0.35">
      <c r="A112" s="1">
        <v>10</v>
      </c>
      <c r="B112" t="s">
        <v>53</v>
      </c>
      <c r="E112">
        <v>7</v>
      </c>
      <c r="F112">
        <v>1.4</v>
      </c>
    </row>
    <row r="113" spans="1:7" hidden="1" x14ac:dyDescent="0.35">
      <c r="A113" s="1">
        <v>10</v>
      </c>
      <c r="B113" t="s">
        <v>14</v>
      </c>
      <c r="E113">
        <v>5</v>
      </c>
      <c r="F113">
        <v>1.7</v>
      </c>
    </row>
    <row r="114" spans="1:7" hidden="1" x14ac:dyDescent="0.35">
      <c r="A114" s="1">
        <v>10</v>
      </c>
      <c r="B114" t="s">
        <v>14</v>
      </c>
      <c r="C114">
        <v>5</v>
      </c>
    </row>
    <row r="115" spans="1:7" hidden="1" x14ac:dyDescent="0.35">
      <c r="A115" s="1">
        <v>10</v>
      </c>
      <c r="B115" t="s">
        <v>14</v>
      </c>
      <c r="E115">
        <v>6</v>
      </c>
      <c r="F115">
        <v>1.6</v>
      </c>
    </row>
    <row r="116" spans="1:7" x14ac:dyDescent="0.35">
      <c r="A116" s="1">
        <v>10</v>
      </c>
      <c r="B116" t="s">
        <v>49</v>
      </c>
      <c r="C116">
        <v>6</v>
      </c>
      <c r="D116">
        <f>C116/1319</f>
        <v>4.5489006823351023E-3</v>
      </c>
      <c r="E116">
        <f>LN(D116)</f>
        <v>-5.39286968348926</v>
      </c>
      <c r="F116">
        <f>D116*E116</f>
        <v>-2.4531628582968583E-2</v>
      </c>
      <c r="G116" t="s">
        <v>59</v>
      </c>
    </row>
    <row r="117" spans="1:7" hidden="1" x14ac:dyDescent="0.35">
      <c r="A117" s="1">
        <v>10</v>
      </c>
      <c r="B117" t="s">
        <v>14</v>
      </c>
      <c r="E117">
        <v>7</v>
      </c>
      <c r="F117">
        <v>1.4</v>
      </c>
    </row>
    <row r="118" spans="1:7" hidden="1" x14ac:dyDescent="0.35">
      <c r="A118" s="1">
        <v>10</v>
      </c>
      <c r="B118" t="s">
        <v>14</v>
      </c>
      <c r="E118">
        <v>6</v>
      </c>
      <c r="F118">
        <v>1.5</v>
      </c>
    </row>
    <row r="119" spans="1:7" x14ac:dyDescent="0.35">
      <c r="A119" s="1">
        <v>10</v>
      </c>
      <c r="B119" t="s">
        <v>67</v>
      </c>
      <c r="C119">
        <v>14</v>
      </c>
      <c r="D119">
        <f t="shared" ref="D119:D121" si="30">C119/1319</f>
        <v>1.061410159211524E-2</v>
      </c>
      <c r="E119">
        <f t="shared" ref="E119:E121" si="31">LN(D119)</f>
        <v>-4.5455718231020557</v>
      </c>
      <c r="F119">
        <f t="shared" ref="F119:F121" si="32">D119*E119</f>
        <v>-4.8247161124661701E-2</v>
      </c>
      <c r="G119" t="s">
        <v>59</v>
      </c>
    </row>
    <row r="120" spans="1:7" x14ac:dyDescent="0.35">
      <c r="A120" s="1">
        <v>10</v>
      </c>
      <c r="B120" t="s">
        <v>14</v>
      </c>
      <c r="C120">
        <v>4</v>
      </c>
      <c r="D120">
        <f t="shared" si="30"/>
        <v>3.0326004548900682E-3</v>
      </c>
      <c r="E120">
        <f t="shared" si="31"/>
        <v>-5.7983347915974237</v>
      </c>
      <c r="F120">
        <f t="shared" si="32"/>
        <v>-1.7584032726603256E-2</v>
      </c>
      <c r="G120" t="s">
        <v>59</v>
      </c>
    </row>
    <row r="121" spans="1:7" x14ac:dyDescent="0.35">
      <c r="A121" s="1">
        <v>10</v>
      </c>
      <c r="B121" t="s">
        <v>14</v>
      </c>
      <c r="C121">
        <v>8</v>
      </c>
      <c r="D121">
        <f t="shared" si="30"/>
        <v>6.0652009097801364E-3</v>
      </c>
      <c r="E121">
        <f t="shared" si="31"/>
        <v>-5.1051876110374783</v>
      </c>
      <c r="F121">
        <f t="shared" si="32"/>
        <v>-3.0963988543062794E-2</v>
      </c>
      <c r="G121" t="s">
        <v>59</v>
      </c>
    </row>
    <row r="122" spans="1:7" hidden="1" x14ac:dyDescent="0.35">
      <c r="A122" s="1">
        <v>10</v>
      </c>
      <c r="B122" t="s">
        <v>14</v>
      </c>
      <c r="E122">
        <v>7</v>
      </c>
      <c r="F122">
        <v>2</v>
      </c>
    </row>
    <row r="123" spans="1:7" hidden="1" x14ac:dyDescent="0.35">
      <c r="A123" s="1">
        <v>10</v>
      </c>
      <c r="B123" t="s">
        <v>14</v>
      </c>
      <c r="E123">
        <v>21</v>
      </c>
      <c r="F123">
        <v>6</v>
      </c>
    </row>
    <row r="124" spans="1:7" hidden="1" x14ac:dyDescent="0.35">
      <c r="A124" s="1">
        <v>10</v>
      </c>
      <c r="B124" t="s">
        <v>14</v>
      </c>
      <c r="E124">
        <v>5</v>
      </c>
      <c r="F124">
        <v>1.4</v>
      </c>
    </row>
    <row r="125" spans="1:7" hidden="1" x14ac:dyDescent="0.35">
      <c r="A125" s="1">
        <v>10</v>
      </c>
      <c r="B125" t="s">
        <v>14</v>
      </c>
      <c r="E125">
        <v>5</v>
      </c>
      <c r="F125">
        <v>1.6</v>
      </c>
    </row>
    <row r="126" spans="1:7" hidden="1" x14ac:dyDescent="0.35">
      <c r="A126" s="1">
        <v>11</v>
      </c>
      <c r="B126" t="s">
        <v>69</v>
      </c>
      <c r="C126">
        <v>2</v>
      </c>
      <c r="D126">
        <f t="shared" ref="D126:D127" si="33">C126/7</f>
        <v>0.2857142857142857</v>
      </c>
      <c r="E126">
        <f t="shared" ref="E126:E131" si="34">LN(D126)</f>
        <v>-1.2527629684953681</v>
      </c>
      <c r="F126">
        <f t="shared" ref="F126:F131" si="35">D126*E126</f>
        <v>-0.35793227671296229</v>
      </c>
      <c r="G126" t="s">
        <v>70</v>
      </c>
    </row>
    <row r="127" spans="1:7" hidden="1" x14ac:dyDescent="0.35">
      <c r="A127" s="1">
        <v>11</v>
      </c>
      <c r="B127" t="s">
        <v>71</v>
      </c>
      <c r="C127">
        <v>2</v>
      </c>
      <c r="D127">
        <f t="shared" si="33"/>
        <v>0.2857142857142857</v>
      </c>
      <c r="E127">
        <f t="shared" si="34"/>
        <v>-1.2527629684953681</v>
      </c>
      <c r="F127">
        <f t="shared" si="35"/>
        <v>-0.35793227671296229</v>
      </c>
      <c r="G127" t="s">
        <v>70</v>
      </c>
    </row>
    <row r="128" spans="1:7" x14ac:dyDescent="0.35">
      <c r="A128" s="1">
        <v>11</v>
      </c>
      <c r="B128" t="s">
        <v>49</v>
      </c>
      <c r="C128">
        <v>8</v>
      </c>
      <c r="D128">
        <f t="shared" ref="D128:D131" si="36">C128/1319</f>
        <v>6.0652009097801364E-3</v>
      </c>
      <c r="E128">
        <f t="shared" si="34"/>
        <v>-5.1051876110374783</v>
      </c>
      <c r="F128">
        <f t="shared" si="35"/>
        <v>-3.0963988543062794E-2</v>
      </c>
      <c r="G128" t="s">
        <v>59</v>
      </c>
    </row>
    <row r="129" spans="1:7" x14ac:dyDescent="0.35">
      <c r="A129" s="1">
        <v>11</v>
      </c>
      <c r="B129" t="s">
        <v>72</v>
      </c>
      <c r="C129">
        <v>9</v>
      </c>
      <c r="D129">
        <f t="shared" si="36"/>
        <v>6.8233510235026539E-3</v>
      </c>
      <c r="E129">
        <f t="shared" si="34"/>
        <v>-4.9874045753810954</v>
      </c>
      <c r="F129">
        <f t="shared" si="35"/>
        <v>-3.4030812114048417E-2</v>
      </c>
      <c r="G129" t="s">
        <v>59</v>
      </c>
    </row>
    <row r="130" spans="1:7" x14ac:dyDescent="0.35">
      <c r="A130" s="1">
        <v>11</v>
      </c>
      <c r="B130" t="s">
        <v>65</v>
      </c>
      <c r="C130">
        <v>2</v>
      </c>
      <c r="D130">
        <f t="shared" si="36"/>
        <v>1.5163002274450341E-3</v>
      </c>
      <c r="E130">
        <f t="shared" si="34"/>
        <v>-6.4914819721573691</v>
      </c>
      <c r="F130">
        <f t="shared" si="35"/>
        <v>-9.8430355908375577E-3</v>
      </c>
      <c r="G130" t="s">
        <v>59</v>
      </c>
    </row>
    <row r="131" spans="1:7" x14ac:dyDescent="0.35">
      <c r="A131" s="1">
        <v>11</v>
      </c>
      <c r="B131" t="s">
        <v>72</v>
      </c>
      <c r="C131">
        <v>42</v>
      </c>
      <c r="D131">
        <f t="shared" si="36"/>
        <v>3.1842304776345719E-2</v>
      </c>
      <c r="E131">
        <f t="shared" si="34"/>
        <v>-3.4469595344339461</v>
      </c>
      <c r="F131">
        <f t="shared" si="35"/>
        <v>-0.10975913604717645</v>
      </c>
      <c r="G131" t="s">
        <v>59</v>
      </c>
    </row>
    <row r="132" spans="1:7" hidden="1" x14ac:dyDescent="0.35">
      <c r="A132" s="1">
        <v>11</v>
      </c>
      <c r="B132" t="s">
        <v>14</v>
      </c>
      <c r="E132">
        <v>5</v>
      </c>
      <c r="F132">
        <v>2</v>
      </c>
    </row>
    <row r="133" spans="1:7" hidden="1" x14ac:dyDescent="0.35">
      <c r="A133" s="1">
        <v>11</v>
      </c>
      <c r="B133" t="s">
        <v>14</v>
      </c>
      <c r="E133">
        <v>5</v>
      </c>
      <c r="F133">
        <v>3</v>
      </c>
    </row>
    <row r="134" spans="1:7" hidden="1" x14ac:dyDescent="0.35">
      <c r="A134" s="1">
        <v>11</v>
      </c>
      <c r="B134" t="s">
        <v>14</v>
      </c>
      <c r="E134">
        <v>12</v>
      </c>
      <c r="F134">
        <v>4</v>
      </c>
    </row>
    <row r="135" spans="1:7" hidden="1" x14ac:dyDescent="0.35">
      <c r="A135" s="1">
        <v>11</v>
      </c>
      <c r="B135" t="s">
        <v>14</v>
      </c>
      <c r="E135">
        <v>5</v>
      </c>
      <c r="F135">
        <v>1.5</v>
      </c>
    </row>
    <row r="136" spans="1:7" hidden="1" x14ac:dyDescent="0.35">
      <c r="A136" s="1">
        <v>11</v>
      </c>
      <c r="B136" t="s">
        <v>14</v>
      </c>
      <c r="E136">
        <v>5</v>
      </c>
      <c r="F136">
        <v>1.4</v>
      </c>
    </row>
    <row r="137" spans="1:7" hidden="1" x14ac:dyDescent="0.35">
      <c r="A137" s="1">
        <v>11</v>
      </c>
      <c r="B137" t="s">
        <v>14</v>
      </c>
      <c r="E137">
        <v>5</v>
      </c>
      <c r="F137">
        <v>1.8</v>
      </c>
    </row>
    <row r="138" spans="1:7" hidden="1" x14ac:dyDescent="0.35">
      <c r="A138" s="1">
        <v>11</v>
      </c>
      <c r="B138" t="s">
        <v>14</v>
      </c>
      <c r="E138">
        <v>7</v>
      </c>
      <c r="F138">
        <v>1.9</v>
      </c>
    </row>
    <row r="139" spans="1:7" hidden="1" x14ac:dyDescent="0.35">
      <c r="A139" s="1">
        <v>11</v>
      </c>
      <c r="B139" t="s">
        <v>14</v>
      </c>
      <c r="E139">
        <v>4</v>
      </c>
      <c r="F139">
        <v>1.4</v>
      </c>
    </row>
    <row r="140" spans="1:7" x14ac:dyDescent="0.35">
      <c r="A140" s="1">
        <v>11</v>
      </c>
      <c r="B140" t="s">
        <v>14</v>
      </c>
      <c r="C140">
        <v>3</v>
      </c>
      <c r="D140">
        <f>C140/1319</f>
        <v>2.2744503411675512E-3</v>
      </c>
      <c r="E140">
        <f>LN(D140)</f>
        <v>-6.0860168640492045</v>
      </c>
      <c r="F140">
        <f>D140*E140</f>
        <v>-1.3842343132788183E-2</v>
      </c>
      <c r="G140" t="s">
        <v>59</v>
      </c>
    </row>
    <row r="141" spans="1:7" hidden="1" x14ac:dyDescent="0.35">
      <c r="A141" s="1">
        <v>11</v>
      </c>
      <c r="B141" t="s">
        <v>14</v>
      </c>
      <c r="E141">
        <v>6</v>
      </c>
      <c r="F141">
        <v>1.5</v>
      </c>
    </row>
    <row r="142" spans="1:7" hidden="1" x14ac:dyDescent="0.35">
      <c r="A142" s="1">
        <v>11</v>
      </c>
      <c r="B142" t="s">
        <v>14</v>
      </c>
      <c r="E142">
        <v>7</v>
      </c>
      <c r="F142">
        <v>1.8</v>
      </c>
    </row>
    <row r="143" spans="1:7" x14ac:dyDescent="0.35">
      <c r="A143" s="1">
        <v>11</v>
      </c>
      <c r="B143" t="s">
        <v>65</v>
      </c>
      <c r="C143">
        <v>3</v>
      </c>
      <c r="D143">
        <f t="shared" ref="D143:D146" si="37">C143/1319</f>
        <v>2.2744503411675512E-3</v>
      </c>
      <c r="E143">
        <f t="shared" ref="E143:E146" si="38">LN(D143)</f>
        <v>-6.0860168640492045</v>
      </c>
      <c r="F143">
        <f t="shared" ref="F143:F146" si="39">D143*E143</f>
        <v>-1.3842343132788183E-2</v>
      </c>
      <c r="G143" t="s">
        <v>59</v>
      </c>
    </row>
    <row r="144" spans="1:7" x14ac:dyDescent="0.35">
      <c r="A144" s="1">
        <v>12</v>
      </c>
      <c r="B144" t="s">
        <v>72</v>
      </c>
      <c r="C144">
        <v>5</v>
      </c>
      <c r="D144">
        <f t="shared" si="37"/>
        <v>3.7907505686125853E-3</v>
      </c>
      <c r="E144">
        <f t="shared" si="38"/>
        <v>-5.575191240283214</v>
      </c>
      <c r="F144">
        <f t="shared" si="39"/>
        <v>-2.1134159364227498E-2</v>
      </c>
      <c r="G144" t="s">
        <v>59</v>
      </c>
    </row>
    <row r="145" spans="1:7" x14ac:dyDescent="0.35">
      <c r="A145" s="1">
        <v>12</v>
      </c>
      <c r="B145" t="s">
        <v>73</v>
      </c>
      <c r="C145">
        <v>2</v>
      </c>
      <c r="D145">
        <f t="shared" si="37"/>
        <v>1.5163002274450341E-3</v>
      </c>
      <c r="E145">
        <f t="shared" si="38"/>
        <v>-6.4914819721573691</v>
      </c>
      <c r="F145">
        <f t="shared" si="39"/>
        <v>-9.8430355908375577E-3</v>
      </c>
      <c r="G145" t="s">
        <v>59</v>
      </c>
    </row>
    <row r="146" spans="1:7" x14ac:dyDescent="0.35">
      <c r="A146" s="1">
        <v>12</v>
      </c>
      <c r="B146" t="s">
        <v>49</v>
      </c>
      <c r="C146">
        <v>25</v>
      </c>
      <c r="D146">
        <f t="shared" si="37"/>
        <v>1.8953752843062926E-2</v>
      </c>
      <c r="E146">
        <f t="shared" si="38"/>
        <v>-3.9657533278491139</v>
      </c>
      <c r="F146">
        <f t="shared" si="39"/>
        <v>-7.5165908412606397E-2</v>
      </c>
      <c r="G146" t="s">
        <v>59</v>
      </c>
    </row>
    <row r="147" spans="1:7" hidden="1" x14ac:dyDescent="0.35">
      <c r="A147" s="1">
        <v>12</v>
      </c>
      <c r="B147" t="s">
        <v>14</v>
      </c>
      <c r="E147">
        <v>5</v>
      </c>
      <c r="F147">
        <v>1.5</v>
      </c>
    </row>
    <row r="148" spans="1:7" hidden="1" x14ac:dyDescent="0.35">
      <c r="A148" s="1">
        <v>12</v>
      </c>
      <c r="B148" t="s">
        <v>60</v>
      </c>
      <c r="E148">
        <v>7</v>
      </c>
      <c r="F148">
        <v>2.5</v>
      </c>
    </row>
    <row r="149" spans="1:7" hidden="1" x14ac:dyDescent="0.35">
      <c r="A149" s="1">
        <v>12</v>
      </c>
      <c r="B149" t="s">
        <v>60</v>
      </c>
      <c r="E149">
        <v>8</v>
      </c>
      <c r="F149">
        <v>4</v>
      </c>
    </row>
    <row r="150" spans="1:7" hidden="1" x14ac:dyDescent="0.35">
      <c r="A150" s="1">
        <v>12</v>
      </c>
      <c r="B150" t="s">
        <v>60</v>
      </c>
      <c r="E150">
        <v>10</v>
      </c>
      <c r="F150">
        <v>4</v>
      </c>
    </row>
    <row r="151" spans="1:7" hidden="1" x14ac:dyDescent="0.35">
      <c r="A151" s="1">
        <v>12</v>
      </c>
      <c r="B151" t="s">
        <v>68</v>
      </c>
      <c r="C151">
        <v>15</v>
      </c>
    </row>
    <row r="152" spans="1:7" hidden="1" x14ac:dyDescent="0.35">
      <c r="A152" s="1">
        <v>12</v>
      </c>
      <c r="B152" t="s">
        <v>72</v>
      </c>
      <c r="E152">
        <v>13</v>
      </c>
      <c r="F152">
        <v>3</v>
      </c>
    </row>
    <row r="153" spans="1:7" hidden="1" x14ac:dyDescent="0.35">
      <c r="A153" s="1">
        <v>12</v>
      </c>
      <c r="B153" t="s">
        <v>68</v>
      </c>
      <c r="E153">
        <v>9</v>
      </c>
      <c r="F153">
        <v>3</v>
      </c>
    </row>
    <row r="154" spans="1:7" hidden="1" x14ac:dyDescent="0.35">
      <c r="A154" s="1">
        <v>12</v>
      </c>
      <c r="B154" t="s">
        <v>72</v>
      </c>
      <c r="E154">
        <v>6</v>
      </c>
      <c r="F154">
        <v>2</v>
      </c>
    </row>
    <row r="155" spans="1:7" hidden="1" x14ac:dyDescent="0.35">
      <c r="A155" s="1">
        <v>12</v>
      </c>
      <c r="B155" t="s">
        <v>72</v>
      </c>
      <c r="D155">
        <v>19</v>
      </c>
    </row>
    <row r="156" spans="1:7" hidden="1" x14ac:dyDescent="0.35">
      <c r="A156" s="1">
        <v>12</v>
      </c>
      <c r="B156" t="s">
        <v>72</v>
      </c>
      <c r="E156">
        <v>5.2</v>
      </c>
      <c r="F156">
        <v>1.8</v>
      </c>
    </row>
    <row r="157" spans="1:7" x14ac:dyDescent="0.35">
      <c r="A157" s="1">
        <v>12</v>
      </c>
      <c r="B157" t="s">
        <v>65</v>
      </c>
      <c r="C157">
        <v>1</v>
      </c>
      <c r="D157">
        <f t="shared" ref="D157:D158" si="40">C157/1319</f>
        <v>7.5815011372251705E-4</v>
      </c>
      <c r="E157">
        <f t="shared" ref="E157:E158" si="41">LN(D157)</f>
        <v>-7.1846291527173145</v>
      </c>
      <c r="F157">
        <f t="shared" ref="F157:F158" si="42">D157*E157</f>
        <v>-5.4470274091867436E-3</v>
      </c>
      <c r="G157" t="s">
        <v>59</v>
      </c>
    </row>
    <row r="158" spans="1:7" x14ac:dyDescent="0.35">
      <c r="A158" s="1">
        <v>12</v>
      </c>
      <c r="B158" t="s">
        <v>72</v>
      </c>
      <c r="C158">
        <v>16</v>
      </c>
      <c r="D158">
        <f t="shared" si="40"/>
        <v>1.2130401819560273E-2</v>
      </c>
      <c r="E158">
        <f t="shared" si="41"/>
        <v>-4.4120404304775338</v>
      </c>
      <c r="F158">
        <f t="shared" si="42"/>
        <v>-5.3519823265838165E-2</v>
      </c>
      <c r="G158" t="s">
        <v>59</v>
      </c>
    </row>
    <row r="159" spans="1:7" hidden="1" x14ac:dyDescent="0.35">
      <c r="A159" s="1">
        <v>13</v>
      </c>
      <c r="B159" t="s">
        <v>72</v>
      </c>
      <c r="E159">
        <v>6</v>
      </c>
      <c r="F159">
        <v>1.5</v>
      </c>
    </row>
    <row r="160" spans="1:7" x14ac:dyDescent="0.35">
      <c r="A160" s="1">
        <v>13</v>
      </c>
      <c r="B160" t="s">
        <v>49</v>
      </c>
      <c r="C160">
        <v>8</v>
      </c>
      <c r="D160">
        <f>C160/1319</f>
        <v>6.0652009097801364E-3</v>
      </c>
      <c r="E160">
        <f>LN(D160)</f>
        <v>-5.1051876110374783</v>
      </c>
      <c r="F160">
        <f>D160*E160</f>
        <v>-3.0963988543062794E-2</v>
      </c>
      <c r="G160" t="s">
        <v>59</v>
      </c>
    </row>
    <row r="161" spans="1:7" hidden="1" x14ac:dyDescent="0.35">
      <c r="A161" s="1">
        <v>13</v>
      </c>
      <c r="B161" t="s">
        <v>72</v>
      </c>
      <c r="E161">
        <v>5</v>
      </c>
      <c r="F161">
        <v>1.5</v>
      </c>
    </row>
    <row r="162" spans="1:7" hidden="1" x14ac:dyDescent="0.35">
      <c r="A162" s="1">
        <v>13</v>
      </c>
      <c r="B162" t="s">
        <v>72</v>
      </c>
      <c r="E162">
        <v>3</v>
      </c>
      <c r="F162">
        <v>1.5</v>
      </c>
    </row>
    <row r="163" spans="1:7" hidden="1" x14ac:dyDescent="0.35">
      <c r="A163" s="1">
        <v>13</v>
      </c>
      <c r="B163" t="s">
        <v>72</v>
      </c>
      <c r="E163">
        <v>7</v>
      </c>
      <c r="F163">
        <v>1.8</v>
      </c>
    </row>
    <row r="164" spans="1:7" hidden="1" x14ac:dyDescent="0.35">
      <c r="A164" s="1">
        <v>13</v>
      </c>
      <c r="B164" t="s">
        <v>55</v>
      </c>
      <c r="E164">
        <v>7</v>
      </c>
      <c r="F164">
        <v>1.6</v>
      </c>
    </row>
    <row r="165" spans="1:7" hidden="1" x14ac:dyDescent="0.35">
      <c r="A165" s="1">
        <v>13</v>
      </c>
      <c r="B165" t="s">
        <v>41</v>
      </c>
      <c r="E165">
        <v>6</v>
      </c>
      <c r="F165">
        <v>1.6</v>
      </c>
    </row>
    <row r="166" spans="1:7" hidden="1" x14ac:dyDescent="0.35">
      <c r="A166" s="1">
        <v>13</v>
      </c>
      <c r="B166" t="s">
        <v>52</v>
      </c>
      <c r="E166">
        <v>8</v>
      </c>
      <c r="F166">
        <v>1.5</v>
      </c>
    </row>
    <row r="167" spans="1:7" hidden="1" x14ac:dyDescent="0.35">
      <c r="A167" s="1">
        <v>13</v>
      </c>
      <c r="B167" t="s">
        <v>52</v>
      </c>
      <c r="E167">
        <v>5</v>
      </c>
      <c r="F167">
        <v>1.35</v>
      </c>
    </row>
    <row r="168" spans="1:7" hidden="1" x14ac:dyDescent="0.35">
      <c r="A168" s="1">
        <v>13</v>
      </c>
      <c r="B168" t="s">
        <v>49</v>
      </c>
      <c r="E168">
        <v>14</v>
      </c>
      <c r="F168">
        <v>8</v>
      </c>
    </row>
    <row r="169" spans="1:7" hidden="1" x14ac:dyDescent="0.35">
      <c r="A169" s="1">
        <v>13</v>
      </c>
      <c r="B169" t="s">
        <v>49</v>
      </c>
      <c r="E169">
        <v>7</v>
      </c>
      <c r="F169">
        <v>1.4</v>
      </c>
    </row>
    <row r="170" spans="1:7" x14ac:dyDescent="0.35">
      <c r="A170" s="1">
        <v>13</v>
      </c>
      <c r="B170" t="s">
        <v>14</v>
      </c>
      <c r="C170">
        <v>2</v>
      </c>
      <c r="D170">
        <f t="shared" ref="D170:D171" si="43">C170/1319</f>
        <v>1.5163002274450341E-3</v>
      </c>
      <c r="E170">
        <f t="shared" ref="E170:E171" si="44">LN(D170)</f>
        <v>-6.4914819721573691</v>
      </c>
      <c r="F170">
        <f t="shared" ref="F170:F171" si="45">D170*E170</f>
        <v>-9.8430355908375577E-3</v>
      </c>
      <c r="G170" t="s">
        <v>59</v>
      </c>
    </row>
    <row r="171" spans="1:7" x14ac:dyDescent="0.35">
      <c r="A171" s="1">
        <v>13</v>
      </c>
      <c r="B171" t="s">
        <v>49</v>
      </c>
      <c r="C171">
        <v>4</v>
      </c>
      <c r="D171">
        <f t="shared" si="43"/>
        <v>3.0326004548900682E-3</v>
      </c>
      <c r="E171">
        <f t="shared" si="44"/>
        <v>-5.7983347915974237</v>
      </c>
      <c r="F171">
        <f t="shared" si="45"/>
        <v>-1.7584032726603256E-2</v>
      </c>
      <c r="G171" t="s">
        <v>59</v>
      </c>
    </row>
    <row r="172" spans="1:7" hidden="1" x14ac:dyDescent="0.35">
      <c r="A172" s="1">
        <v>13</v>
      </c>
      <c r="B172" t="s">
        <v>49</v>
      </c>
      <c r="E172">
        <v>8</v>
      </c>
      <c r="F172">
        <v>1.5</v>
      </c>
    </row>
    <row r="173" spans="1:7" hidden="1" x14ac:dyDescent="0.35">
      <c r="A173" s="1">
        <v>13</v>
      </c>
      <c r="B173" t="s">
        <v>49</v>
      </c>
      <c r="E173">
        <v>6</v>
      </c>
      <c r="F173">
        <v>1.6</v>
      </c>
    </row>
    <row r="174" spans="1:7" hidden="1" x14ac:dyDescent="0.35">
      <c r="A174" s="1">
        <v>13</v>
      </c>
      <c r="B174" t="s">
        <v>49</v>
      </c>
      <c r="E174">
        <v>7</v>
      </c>
      <c r="F174">
        <v>2.2999999999999998</v>
      </c>
    </row>
    <row r="175" spans="1:7" hidden="1" x14ac:dyDescent="0.35">
      <c r="A175" s="1">
        <v>13</v>
      </c>
      <c r="B175" t="s">
        <v>49</v>
      </c>
      <c r="E175">
        <v>10</v>
      </c>
      <c r="F175">
        <v>3</v>
      </c>
    </row>
    <row r="176" spans="1:7" hidden="1" x14ac:dyDescent="0.35">
      <c r="A176" s="1">
        <v>13</v>
      </c>
      <c r="B176" t="s">
        <v>49</v>
      </c>
      <c r="E176">
        <v>15</v>
      </c>
      <c r="F176">
        <v>1.4</v>
      </c>
    </row>
    <row r="177" spans="1:7" hidden="1" x14ac:dyDescent="0.35">
      <c r="A177" s="1">
        <v>13</v>
      </c>
      <c r="B177" t="s">
        <v>49</v>
      </c>
      <c r="E177">
        <v>7</v>
      </c>
      <c r="F177">
        <v>2</v>
      </c>
    </row>
    <row r="178" spans="1:7" hidden="1" x14ac:dyDescent="0.35">
      <c r="A178" s="1">
        <v>13</v>
      </c>
      <c r="B178" t="s">
        <v>49</v>
      </c>
      <c r="E178">
        <v>7</v>
      </c>
      <c r="F178">
        <v>1.8</v>
      </c>
    </row>
    <row r="179" spans="1:7" hidden="1" x14ac:dyDescent="0.35">
      <c r="A179" s="1">
        <v>14</v>
      </c>
      <c r="B179" t="s">
        <v>49</v>
      </c>
      <c r="E179">
        <v>7</v>
      </c>
      <c r="F179">
        <v>1.9</v>
      </c>
    </row>
    <row r="180" spans="1:7" hidden="1" x14ac:dyDescent="0.35">
      <c r="A180" s="1">
        <v>14</v>
      </c>
      <c r="B180" t="s">
        <v>49</v>
      </c>
      <c r="E180">
        <v>6</v>
      </c>
      <c r="F180">
        <v>1.7</v>
      </c>
    </row>
    <row r="181" spans="1:7" hidden="1" x14ac:dyDescent="0.35">
      <c r="A181" s="1">
        <v>14</v>
      </c>
      <c r="B181" t="s">
        <v>49</v>
      </c>
      <c r="E181">
        <v>8</v>
      </c>
      <c r="F181">
        <v>2.5</v>
      </c>
    </row>
    <row r="182" spans="1:7" hidden="1" x14ac:dyDescent="0.35">
      <c r="A182" s="1">
        <v>14</v>
      </c>
      <c r="B182" t="s">
        <v>49</v>
      </c>
      <c r="E182">
        <v>10</v>
      </c>
      <c r="F182">
        <v>3</v>
      </c>
    </row>
    <row r="183" spans="1:7" x14ac:dyDescent="0.35">
      <c r="A183" s="1">
        <v>14</v>
      </c>
      <c r="B183" t="s">
        <v>72</v>
      </c>
      <c r="C183">
        <v>18</v>
      </c>
      <c r="D183">
        <f>C183/1319</f>
        <v>1.3646702047005308E-2</v>
      </c>
      <c r="E183">
        <f>LN(D183)</f>
        <v>-4.29425739482115</v>
      </c>
      <c r="F183">
        <f>D183*E183</f>
        <v>-5.860245118027347E-2</v>
      </c>
      <c r="G183" t="s">
        <v>59</v>
      </c>
    </row>
    <row r="184" spans="1:7" hidden="1" x14ac:dyDescent="0.35">
      <c r="A184" s="1">
        <v>14</v>
      </c>
      <c r="B184" t="s">
        <v>49</v>
      </c>
      <c r="E184">
        <v>10</v>
      </c>
      <c r="F184">
        <v>3</v>
      </c>
    </row>
    <row r="185" spans="1:7" hidden="1" x14ac:dyDescent="0.35">
      <c r="A185" s="1">
        <v>14</v>
      </c>
      <c r="B185" t="s">
        <v>49</v>
      </c>
      <c r="E185">
        <v>13</v>
      </c>
      <c r="F185">
        <v>3</v>
      </c>
    </row>
    <row r="186" spans="1:7" x14ac:dyDescent="0.35">
      <c r="A186" s="1">
        <v>14</v>
      </c>
      <c r="B186" t="s">
        <v>49</v>
      </c>
      <c r="C186">
        <v>12</v>
      </c>
      <c r="D186">
        <f>C186/1319</f>
        <v>9.0978013646702046E-3</v>
      </c>
      <c r="E186">
        <f>LN(D186)</f>
        <v>-4.6997225029293146</v>
      </c>
      <c r="F186">
        <f>D186*E186</f>
        <v>-4.2757141800721585E-2</v>
      </c>
      <c r="G186" t="s">
        <v>59</v>
      </c>
    </row>
    <row r="187" spans="1:7" hidden="1" x14ac:dyDescent="0.35">
      <c r="A187" s="1">
        <v>14</v>
      </c>
      <c r="B187" t="s">
        <v>49</v>
      </c>
      <c r="E187">
        <v>9</v>
      </c>
      <c r="F187">
        <v>2</v>
      </c>
    </row>
    <row r="188" spans="1:7" hidden="1" x14ac:dyDescent="0.35">
      <c r="A188" s="1">
        <v>14</v>
      </c>
      <c r="B188" t="s">
        <v>49</v>
      </c>
      <c r="E188">
        <v>6</v>
      </c>
      <c r="F188">
        <v>2</v>
      </c>
    </row>
    <row r="189" spans="1:7" hidden="1" x14ac:dyDescent="0.35">
      <c r="A189" s="1">
        <v>14</v>
      </c>
      <c r="B189" t="s">
        <v>49</v>
      </c>
      <c r="E189">
        <v>5</v>
      </c>
      <c r="F189">
        <v>1.6</v>
      </c>
    </row>
    <row r="190" spans="1:7" hidden="1" x14ac:dyDescent="0.35">
      <c r="A190" s="1">
        <v>14</v>
      </c>
      <c r="B190" t="s">
        <v>49</v>
      </c>
      <c r="E190">
        <v>5</v>
      </c>
      <c r="F190">
        <v>3.1</v>
      </c>
    </row>
    <row r="191" spans="1:7" hidden="1" x14ac:dyDescent="0.35">
      <c r="A191" s="1">
        <v>14</v>
      </c>
      <c r="B191" t="s">
        <v>49</v>
      </c>
      <c r="E191">
        <v>7</v>
      </c>
      <c r="F191">
        <v>1.3</v>
      </c>
    </row>
    <row r="192" spans="1:7" x14ac:dyDescent="0.35">
      <c r="A192" s="1">
        <v>15</v>
      </c>
      <c r="B192" t="s">
        <v>72</v>
      </c>
      <c r="C192">
        <v>20</v>
      </c>
      <c r="D192">
        <f t="shared" ref="D192:D194" si="46">C192/1319</f>
        <v>1.5163002274450341E-2</v>
      </c>
      <c r="E192">
        <f t="shared" ref="E192:E194" si="47">LN(D192)</f>
        <v>-4.1888968791633232</v>
      </c>
      <c r="F192">
        <f t="shared" ref="F192:F194" si="48">D192*E192</f>
        <v>-6.3516252906191409E-2</v>
      </c>
      <c r="G192" t="s">
        <v>59</v>
      </c>
    </row>
    <row r="193" spans="1:7" x14ac:dyDescent="0.35">
      <c r="A193" s="1">
        <v>15</v>
      </c>
      <c r="B193" t="s">
        <v>75</v>
      </c>
      <c r="C193">
        <v>1</v>
      </c>
      <c r="D193">
        <f t="shared" si="46"/>
        <v>7.5815011372251705E-4</v>
      </c>
      <c r="E193">
        <f t="shared" si="47"/>
        <v>-7.1846291527173145</v>
      </c>
      <c r="F193">
        <f t="shared" si="48"/>
        <v>-5.4470274091867436E-3</v>
      </c>
      <c r="G193" t="s">
        <v>59</v>
      </c>
    </row>
    <row r="194" spans="1:7" x14ac:dyDescent="0.35">
      <c r="A194" s="1">
        <v>15</v>
      </c>
      <c r="B194" t="s">
        <v>49</v>
      </c>
      <c r="C194">
        <v>5</v>
      </c>
      <c r="D194">
        <f t="shared" si="46"/>
        <v>3.7907505686125853E-3</v>
      </c>
      <c r="E194">
        <f t="shared" si="47"/>
        <v>-5.575191240283214</v>
      </c>
      <c r="F194">
        <f t="shared" si="48"/>
        <v>-2.1134159364227498E-2</v>
      </c>
      <c r="G194" t="s">
        <v>59</v>
      </c>
    </row>
    <row r="195" spans="1:7" hidden="1" x14ac:dyDescent="0.35">
      <c r="A195" s="1">
        <v>15</v>
      </c>
      <c r="B195" t="s">
        <v>49</v>
      </c>
      <c r="E195">
        <v>8</v>
      </c>
      <c r="F195">
        <v>2</v>
      </c>
    </row>
    <row r="196" spans="1:7" hidden="1" x14ac:dyDescent="0.35">
      <c r="A196" s="1">
        <v>15</v>
      </c>
      <c r="B196" t="s">
        <v>49</v>
      </c>
      <c r="E196">
        <v>8</v>
      </c>
      <c r="F196">
        <v>3</v>
      </c>
    </row>
    <row r="197" spans="1:7" hidden="1" x14ac:dyDescent="0.35">
      <c r="A197" s="1">
        <v>15</v>
      </c>
      <c r="B197" t="s">
        <v>49</v>
      </c>
      <c r="E197">
        <v>10</v>
      </c>
      <c r="F197">
        <v>3</v>
      </c>
    </row>
    <row r="198" spans="1:7" x14ac:dyDescent="0.35">
      <c r="A198" s="1">
        <v>15</v>
      </c>
      <c r="B198" t="s">
        <v>72</v>
      </c>
      <c r="C198">
        <v>2</v>
      </c>
      <c r="D198">
        <f t="shared" ref="D198:D205" si="49">C198/1319</f>
        <v>1.5163002274450341E-3</v>
      </c>
      <c r="E198">
        <f t="shared" ref="E198:E205" si="50">LN(D198)</f>
        <v>-6.4914819721573691</v>
      </c>
      <c r="F198">
        <f t="shared" ref="F198:F205" si="51">D198*E198</f>
        <v>-9.8430355908375577E-3</v>
      </c>
      <c r="G198" t="s">
        <v>59</v>
      </c>
    </row>
    <row r="199" spans="1:7" x14ac:dyDescent="0.35">
      <c r="A199" s="1">
        <v>15</v>
      </c>
      <c r="B199" t="s">
        <v>49</v>
      </c>
      <c r="C199">
        <v>2</v>
      </c>
      <c r="D199">
        <f t="shared" si="49"/>
        <v>1.5163002274450341E-3</v>
      </c>
      <c r="E199">
        <f t="shared" si="50"/>
        <v>-6.4914819721573691</v>
      </c>
      <c r="F199">
        <f t="shared" si="51"/>
        <v>-9.8430355908375577E-3</v>
      </c>
      <c r="G199" t="s">
        <v>59</v>
      </c>
    </row>
    <row r="200" spans="1:7" x14ac:dyDescent="0.35">
      <c r="A200" s="1">
        <v>16</v>
      </c>
      <c r="B200" t="s">
        <v>72</v>
      </c>
      <c r="C200">
        <v>11</v>
      </c>
      <c r="D200">
        <f t="shared" si="49"/>
        <v>8.339651250947688E-3</v>
      </c>
      <c r="E200">
        <f t="shared" si="50"/>
        <v>-4.7867338799189438</v>
      </c>
      <c r="F200">
        <f t="shared" si="51"/>
        <v>-3.9919691189619702E-2</v>
      </c>
      <c r="G200" t="s">
        <v>59</v>
      </c>
    </row>
    <row r="201" spans="1:7" x14ac:dyDescent="0.35">
      <c r="A201" s="1">
        <v>16</v>
      </c>
      <c r="B201" t="s">
        <v>49</v>
      </c>
      <c r="C201">
        <v>7</v>
      </c>
      <c r="D201">
        <f t="shared" si="49"/>
        <v>5.3070507960576198E-3</v>
      </c>
      <c r="E201">
        <f t="shared" si="50"/>
        <v>-5.2387190036620011</v>
      </c>
      <c r="F201">
        <f t="shared" si="51"/>
        <v>-2.7802147858706605E-2</v>
      </c>
      <c r="G201" t="s">
        <v>59</v>
      </c>
    </row>
    <row r="202" spans="1:7" x14ac:dyDescent="0.35">
      <c r="A202" s="1">
        <v>16</v>
      </c>
      <c r="B202" t="s">
        <v>14</v>
      </c>
      <c r="C202">
        <v>3</v>
      </c>
      <c r="D202">
        <f t="shared" si="49"/>
        <v>2.2744503411675512E-3</v>
      </c>
      <c r="E202">
        <f t="shared" si="50"/>
        <v>-6.0860168640492045</v>
      </c>
      <c r="F202">
        <f t="shared" si="51"/>
        <v>-1.3842343132788183E-2</v>
      </c>
      <c r="G202" t="s">
        <v>59</v>
      </c>
    </row>
    <row r="203" spans="1:7" x14ac:dyDescent="0.35">
      <c r="A203" s="1">
        <v>16</v>
      </c>
      <c r="B203" t="s">
        <v>49</v>
      </c>
      <c r="C203">
        <v>27</v>
      </c>
      <c r="D203">
        <f t="shared" si="49"/>
        <v>2.0470053070507959E-2</v>
      </c>
      <c r="E203">
        <f t="shared" si="50"/>
        <v>-3.8887922867129854</v>
      </c>
      <c r="F203">
        <f t="shared" si="51"/>
        <v>-7.9603784489196819E-2</v>
      </c>
      <c r="G203" t="s">
        <v>59</v>
      </c>
    </row>
    <row r="204" spans="1:7" x14ac:dyDescent="0.35">
      <c r="A204" s="1">
        <v>16</v>
      </c>
      <c r="B204" t="s">
        <v>72</v>
      </c>
      <c r="C204">
        <v>4</v>
      </c>
      <c r="D204">
        <f t="shared" si="49"/>
        <v>3.0326004548900682E-3</v>
      </c>
      <c r="E204">
        <f t="shared" si="50"/>
        <v>-5.7983347915974237</v>
      </c>
      <c r="F204">
        <f t="shared" si="51"/>
        <v>-1.7584032726603256E-2</v>
      </c>
      <c r="G204" t="s">
        <v>59</v>
      </c>
    </row>
    <row r="205" spans="1:7" x14ac:dyDescent="0.35">
      <c r="A205" s="1">
        <v>16</v>
      </c>
      <c r="B205" t="s">
        <v>62</v>
      </c>
      <c r="C205">
        <v>1</v>
      </c>
      <c r="D205">
        <f t="shared" si="49"/>
        <v>7.5815011372251705E-4</v>
      </c>
      <c r="E205">
        <f t="shared" si="50"/>
        <v>-7.1846291527173145</v>
      </c>
      <c r="F205">
        <f t="shared" si="51"/>
        <v>-5.4470274091867436E-3</v>
      </c>
      <c r="G205" t="s">
        <v>59</v>
      </c>
    </row>
    <row r="206" spans="1:7" hidden="1" x14ac:dyDescent="0.35">
      <c r="A206" s="1">
        <v>17</v>
      </c>
      <c r="B206" t="s">
        <v>49</v>
      </c>
      <c r="E206">
        <v>7</v>
      </c>
      <c r="F206">
        <v>2.1</v>
      </c>
    </row>
    <row r="207" spans="1:7" hidden="1" x14ac:dyDescent="0.35">
      <c r="A207" s="1">
        <v>17</v>
      </c>
      <c r="B207" t="s">
        <v>49</v>
      </c>
      <c r="E207">
        <v>8</v>
      </c>
      <c r="F207">
        <v>1.7</v>
      </c>
    </row>
    <row r="208" spans="1:7" hidden="1" x14ac:dyDescent="0.35">
      <c r="A208" s="1">
        <v>17</v>
      </c>
      <c r="B208" t="s">
        <v>49</v>
      </c>
      <c r="E208">
        <v>6</v>
      </c>
      <c r="F208">
        <v>1.4</v>
      </c>
    </row>
    <row r="209" spans="1:7" hidden="1" x14ac:dyDescent="0.35">
      <c r="A209" s="1">
        <v>17</v>
      </c>
      <c r="B209" t="s">
        <v>49</v>
      </c>
      <c r="C209">
        <v>19</v>
      </c>
    </row>
    <row r="210" spans="1:7" hidden="1" x14ac:dyDescent="0.35">
      <c r="A210" s="1">
        <v>17</v>
      </c>
      <c r="B210" t="s">
        <v>49</v>
      </c>
      <c r="E210">
        <v>14</v>
      </c>
      <c r="F210">
        <v>3</v>
      </c>
    </row>
    <row r="211" spans="1:7" x14ac:dyDescent="0.35">
      <c r="A211" s="1">
        <v>17</v>
      </c>
      <c r="B211" t="s">
        <v>14</v>
      </c>
      <c r="C211">
        <v>5</v>
      </c>
      <c r="D211">
        <f>C211/1319</f>
        <v>3.7907505686125853E-3</v>
      </c>
      <c r="E211">
        <f>LN(D211)</f>
        <v>-5.575191240283214</v>
      </c>
      <c r="F211">
        <f>D211*E211</f>
        <v>-2.1134159364227498E-2</v>
      </c>
      <c r="G211" t="s">
        <v>59</v>
      </c>
    </row>
    <row r="212" spans="1:7" hidden="1" x14ac:dyDescent="0.35">
      <c r="A212" s="1">
        <v>17</v>
      </c>
      <c r="B212" t="s">
        <v>49</v>
      </c>
      <c r="E212">
        <v>8</v>
      </c>
      <c r="F212">
        <v>4</v>
      </c>
    </row>
    <row r="213" spans="1:7" hidden="1" x14ac:dyDescent="0.35">
      <c r="A213" s="1">
        <v>17</v>
      </c>
      <c r="B213" t="s">
        <v>49</v>
      </c>
      <c r="E213">
        <v>5</v>
      </c>
      <c r="F213">
        <v>1.8</v>
      </c>
    </row>
    <row r="214" spans="1:7" hidden="1" x14ac:dyDescent="0.35">
      <c r="A214" s="1">
        <v>17</v>
      </c>
      <c r="B214" t="s">
        <v>49</v>
      </c>
      <c r="E214">
        <v>5</v>
      </c>
      <c r="F214">
        <v>2</v>
      </c>
    </row>
    <row r="215" spans="1:7" x14ac:dyDescent="0.35">
      <c r="A215" s="1">
        <v>17</v>
      </c>
      <c r="B215" t="s">
        <v>49</v>
      </c>
      <c r="C215">
        <v>17</v>
      </c>
      <c r="D215">
        <f t="shared" ref="D215:D221" si="52">C215/1319</f>
        <v>1.2888551933282789E-2</v>
      </c>
      <c r="E215">
        <f t="shared" ref="E215:E221" si="53">LN(D215)</f>
        <v>-4.3514158086610983</v>
      </c>
      <c r="F215">
        <f t="shared" ref="F215:F221" si="54">D215*E215</f>
        <v>-5.6083448633236291E-2</v>
      </c>
      <c r="G215" t="s">
        <v>59</v>
      </c>
    </row>
    <row r="216" spans="1:7" x14ac:dyDescent="0.35">
      <c r="A216" s="1">
        <v>17</v>
      </c>
      <c r="B216" t="s">
        <v>72</v>
      </c>
      <c r="C216">
        <v>11</v>
      </c>
      <c r="D216">
        <f t="shared" si="52"/>
        <v>8.339651250947688E-3</v>
      </c>
      <c r="E216">
        <f t="shared" si="53"/>
        <v>-4.7867338799189438</v>
      </c>
      <c r="F216">
        <f t="shared" si="54"/>
        <v>-3.9919691189619702E-2</v>
      </c>
      <c r="G216" t="s">
        <v>59</v>
      </c>
    </row>
    <row r="217" spans="1:7" x14ac:dyDescent="0.35">
      <c r="A217" s="1">
        <v>18</v>
      </c>
      <c r="B217" t="s">
        <v>72</v>
      </c>
      <c r="C217">
        <v>18</v>
      </c>
      <c r="D217">
        <f t="shared" si="52"/>
        <v>1.3646702047005308E-2</v>
      </c>
      <c r="E217">
        <f t="shared" si="53"/>
        <v>-4.29425739482115</v>
      </c>
      <c r="F217">
        <f t="shared" si="54"/>
        <v>-5.860245118027347E-2</v>
      </c>
      <c r="G217" t="s">
        <v>59</v>
      </c>
    </row>
    <row r="218" spans="1:7" x14ac:dyDescent="0.35">
      <c r="A218" s="1">
        <v>18</v>
      </c>
      <c r="B218" t="s">
        <v>49</v>
      </c>
      <c r="C218">
        <v>6</v>
      </c>
      <c r="D218">
        <f t="shared" si="52"/>
        <v>4.5489006823351023E-3</v>
      </c>
      <c r="E218">
        <f t="shared" si="53"/>
        <v>-5.39286968348926</v>
      </c>
      <c r="F218">
        <f t="shared" si="54"/>
        <v>-2.4531628582968583E-2</v>
      </c>
      <c r="G218" t="s">
        <v>59</v>
      </c>
    </row>
    <row r="219" spans="1:7" x14ac:dyDescent="0.35">
      <c r="A219" s="1">
        <v>18</v>
      </c>
      <c r="B219" t="s">
        <v>14</v>
      </c>
      <c r="C219">
        <v>9</v>
      </c>
      <c r="D219">
        <f t="shared" si="52"/>
        <v>6.8233510235026539E-3</v>
      </c>
      <c r="E219">
        <f t="shared" si="53"/>
        <v>-4.9874045753810954</v>
      </c>
      <c r="F219">
        <f t="shared" si="54"/>
        <v>-3.4030812114048417E-2</v>
      </c>
      <c r="G219" t="s">
        <v>59</v>
      </c>
    </row>
    <row r="220" spans="1:7" x14ac:dyDescent="0.35">
      <c r="A220" s="1">
        <v>18</v>
      </c>
      <c r="B220" t="s">
        <v>64</v>
      </c>
      <c r="C220">
        <v>1</v>
      </c>
      <c r="D220">
        <f t="shared" si="52"/>
        <v>7.5815011372251705E-4</v>
      </c>
      <c r="E220">
        <f t="shared" si="53"/>
        <v>-7.1846291527173145</v>
      </c>
      <c r="F220">
        <f t="shared" si="54"/>
        <v>-5.4470274091867436E-3</v>
      </c>
      <c r="G220" t="s">
        <v>59</v>
      </c>
    </row>
    <row r="221" spans="1:7" x14ac:dyDescent="0.35">
      <c r="A221" s="1">
        <v>18</v>
      </c>
      <c r="B221" t="s">
        <v>76</v>
      </c>
      <c r="C221">
        <v>2</v>
      </c>
      <c r="D221">
        <f t="shared" si="52"/>
        <v>1.5163002274450341E-3</v>
      </c>
      <c r="E221">
        <f t="shared" si="53"/>
        <v>-6.4914819721573691</v>
      </c>
      <c r="F221">
        <f t="shared" si="54"/>
        <v>-9.8430355908375577E-3</v>
      </c>
      <c r="G221" t="s">
        <v>59</v>
      </c>
    </row>
    <row r="222" spans="1:7" hidden="1" x14ac:dyDescent="0.35">
      <c r="A222" s="1">
        <v>18</v>
      </c>
      <c r="B222" t="s">
        <v>49</v>
      </c>
      <c r="E222">
        <v>5</v>
      </c>
      <c r="F222">
        <v>1.4</v>
      </c>
    </row>
    <row r="223" spans="1:7" hidden="1" x14ac:dyDescent="0.35">
      <c r="A223" s="1">
        <v>18</v>
      </c>
      <c r="B223" t="s">
        <v>49</v>
      </c>
      <c r="E223">
        <v>10</v>
      </c>
      <c r="F223">
        <v>4</v>
      </c>
    </row>
    <row r="224" spans="1:7" x14ac:dyDescent="0.35">
      <c r="A224" s="1">
        <v>19</v>
      </c>
      <c r="B224" t="s">
        <v>14</v>
      </c>
      <c r="C224">
        <v>4</v>
      </c>
      <c r="D224">
        <f>C224/1319</f>
        <v>3.0326004548900682E-3</v>
      </c>
      <c r="E224">
        <f>LN(D224)</f>
        <v>-5.7983347915974237</v>
      </c>
      <c r="F224">
        <f>D224*E224</f>
        <v>-1.7584032726603256E-2</v>
      </c>
      <c r="G224" t="s">
        <v>59</v>
      </c>
    </row>
    <row r="225" spans="1:7" hidden="1" x14ac:dyDescent="0.35">
      <c r="A225" s="1">
        <v>19</v>
      </c>
      <c r="B225" t="s">
        <v>49</v>
      </c>
      <c r="E225">
        <v>4</v>
      </c>
      <c r="F225">
        <v>2.8</v>
      </c>
    </row>
    <row r="226" spans="1:7" hidden="1" x14ac:dyDescent="0.35">
      <c r="A226" s="1">
        <v>19</v>
      </c>
      <c r="B226" t="s">
        <v>49</v>
      </c>
      <c r="E226">
        <v>4</v>
      </c>
      <c r="F226">
        <v>1.4</v>
      </c>
    </row>
    <row r="227" spans="1:7" hidden="1" x14ac:dyDescent="0.35">
      <c r="A227" s="1">
        <v>19</v>
      </c>
      <c r="B227" t="s">
        <v>49</v>
      </c>
      <c r="E227">
        <v>4</v>
      </c>
      <c r="F227">
        <v>1.5</v>
      </c>
    </row>
    <row r="228" spans="1:7" hidden="1" x14ac:dyDescent="0.35">
      <c r="A228" s="1">
        <v>19</v>
      </c>
      <c r="B228" t="s">
        <v>49</v>
      </c>
      <c r="E228">
        <v>7</v>
      </c>
      <c r="F228">
        <v>3</v>
      </c>
    </row>
    <row r="229" spans="1:7" hidden="1" x14ac:dyDescent="0.35">
      <c r="A229" s="1">
        <v>19</v>
      </c>
      <c r="B229" t="s">
        <v>49</v>
      </c>
      <c r="E229">
        <v>5</v>
      </c>
      <c r="F229">
        <v>2</v>
      </c>
    </row>
    <row r="230" spans="1:7" hidden="1" x14ac:dyDescent="0.35">
      <c r="A230" s="1">
        <v>19</v>
      </c>
      <c r="B230" t="s">
        <v>49</v>
      </c>
      <c r="E230">
        <v>4</v>
      </c>
      <c r="F230">
        <v>1.5</v>
      </c>
    </row>
    <row r="231" spans="1:7" x14ac:dyDescent="0.35">
      <c r="A231" s="1">
        <v>19</v>
      </c>
      <c r="B231" t="s">
        <v>72</v>
      </c>
      <c r="C231">
        <v>11</v>
      </c>
      <c r="D231">
        <f t="shared" ref="D231:D232" si="55">C231/1319</f>
        <v>8.339651250947688E-3</v>
      </c>
      <c r="E231">
        <f t="shared" ref="E231:E232" si="56">LN(D231)</f>
        <v>-4.7867338799189438</v>
      </c>
      <c r="F231">
        <f t="shared" ref="F231:F232" si="57">D231*E231</f>
        <v>-3.9919691189619702E-2</v>
      </c>
      <c r="G231" t="s">
        <v>59</v>
      </c>
    </row>
    <row r="232" spans="1:7" x14ac:dyDescent="0.35">
      <c r="A232" s="1">
        <v>19</v>
      </c>
      <c r="B232" t="s">
        <v>14</v>
      </c>
      <c r="C232">
        <v>9</v>
      </c>
      <c r="D232">
        <f t="shared" si="55"/>
        <v>6.8233510235026539E-3</v>
      </c>
      <c r="E232">
        <f t="shared" si="56"/>
        <v>-4.9874045753810954</v>
      </c>
      <c r="F232">
        <f t="shared" si="57"/>
        <v>-3.4030812114048417E-2</v>
      </c>
      <c r="G232" t="s">
        <v>59</v>
      </c>
    </row>
    <row r="233" spans="1:7" hidden="1" x14ac:dyDescent="0.35">
      <c r="A233" s="1">
        <v>19</v>
      </c>
      <c r="B233" t="s">
        <v>49</v>
      </c>
      <c r="E233">
        <v>12</v>
      </c>
      <c r="F233">
        <v>4</v>
      </c>
    </row>
    <row r="234" spans="1:7" hidden="1" x14ac:dyDescent="0.35">
      <c r="A234" s="1">
        <v>19</v>
      </c>
      <c r="B234" t="s">
        <v>49</v>
      </c>
      <c r="E234">
        <v>5</v>
      </c>
      <c r="F234">
        <v>3</v>
      </c>
    </row>
    <row r="235" spans="1:7" x14ac:dyDescent="0.35">
      <c r="A235" s="1">
        <v>19</v>
      </c>
      <c r="B235" t="s">
        <v>62</v>
      </c>
      <c r="C235">
        <v>5</v>
      </c>
      <c r="D235">
        <f t="shared" ref="D235:D237" si="58">C235/1319</f>
        <v>3.7907505686125853E-3</v>
      </c>
      <c r="E235">
        <f t="shared" ref="E235:E237" si="59">LN(D235)</f>
        <v>-5.575191240283214</v>
      </c>
      <c r="F235">
        <f t="shared" ref="F235:F237" si="60">D235*E235</f>
        <v>-2.1134159364227498E-2</v>
      </c>
      <c r="G235" t="s">
        <v>59</v>
      </c>
    </row>
    <row r="236" spans="1:7" x14ac:dyDescent="0.35">
      <c r="A236" s="1">
        <v>19</v>
      </c>
      <c r="B236" t="s">
        <v>72</v>
      </c>
      <c r="C236">
        <v>6</v>
      </c>
      <c r="D236">
        <f t="shared" si="58"/>
        <v>4.5489006823351023E-3</v>
      </c>
      <c r="E236">
        <f t="shared" si="59"/>
        <v>-5.39286968348926</v>
      </c>
      <c r="F236">
        <f t="shared" si="60"/>
        <v>-2.4531628582968583E-2</v>
      </c>
      <c r="G236" t="s">
        <v>59</v>
      </c>
    </row>
    <row r="237" spans="1:7" x14ac:dyDescent="0.35">
      <c r="A237" s="1">
        <v>19</v>
      </c>
      <c r="B237" t="s">
        <v>78</v>
      </c>
      <c r="C237">
        <v>1</v>
      </c>
      <c r="D237">
        <f t="shared" si="58"/>
        <v>7.5815011372251705E-4</v>
      </c>
      <c r="E237">
        <f t="shared" si="59"/>
        <v>-7.1846291527173145</v>
      </c>
      <c r="F237">
        <f t="shared" si="60"/>
        <v>-5.4470274091867436E-3</v>
      </c>
      <c r="G237" t="s">
        <v>59</v>
      </c>
    </row>
    <row r="238" spans="1:7" hidden="1" x14ac:dyDescent="0.35">
      <c r="A238" s="1">
        <v>19</v>
      </c>
      <c r="B238" t="s">
        <v>49</v>
      </c>
      <c r="E238">
        <v>4</v>
      </c>
      <c r="F238">
        <v>1.8</v>
      </c>
    </row>
    <row r="239" spans="1:7" hidden="1" x14ac:dyDescent="0.35">
      <c r="A239" s="1">
        <v>20</v>
      </c>
      <c r="B239" t="s">
        <v>49</v>
      </c>
      <c r="E239">
        <v>5</v>
      </c>
      <c r="F239">
        <v>1.5</v>
      </c>
    </row>
    <row r="240" spans="1:7" hidden="1" x14ac:dyDescent="0.35">
      <c r="A240" s="1">
        <v>20</v>
      </c>
      <c r="B240" t="s">
        <v>49</v>
      </c>
      <c r="E240">
        <v>3</v>
      </c>
      <c r="F240">
        <v>1.4</v>
      </c>
    </row>
    <row r="241" spans="1:7" hidden="1" x14ac:dyDescent="0.35">
      <c r="A241" s="1">
        <v>20</v>
      </c>
      <c r="B241" t="s">
        <v>49</v>
      </c>
      <c r="E241">
        <v>7</v>
      </c>
      <c r="F241">
        <v>3</v>
      </c>
    </row>
    <row r="242" spans="1:7" hidden="1" x14ac:dyDescent="0.35">
      <c r="A242" s="1">
        <v>20</v>
      </c>
      <c r="B242" t="s">
        <v>49</v>
      </c>
      <c r="E242">
        <v>3</v>
      </c>
      <c r="F242">
        <v>1.4</v>
      </c>
    </row>
    <row r="243" spans="1:7" hidden="1" x14ac:dyDescent="0.35">
      <c r="A243" s="1">
        <v>20</v>
      </c>
      <c r="B243" t="s">
        <v>49</v>
      </c>
      <c r="E243">
        <v>4</v>
      </c>
      <c r="F243">
        <v>1.5</v>
      </c>
    </row>
    <row r="244" spans="1:7" hidden="1" x14ac:dyDescent="0.35">
      <c r="A244" s="1">
        <v>20</v>
      </c>
      <c r="B244" t="s">
        <v>49</v>
      </c>
      <c r="E244">
        <v>12</v>
      </c>
      <c r="F244">
        <v>3</v>
      </c>
    </row>
    <row r="245" spans="1:7" hidden="1" x14ac:dyDescent="0.35">
      <c r="A245" s="1">
        <v>20</v>
      </c>
      <c r="B245" t="s">
        <v>49</v>
      </c>
      <c r="E245">
        <v>8</v>
      </c>
      <c r="F245">
        <v>2.5</v>
      </c>
    </row>
    <row r="246" spans="1:7" hidden="1" x14ac:dyDescent="0.35">
      <c r="A246" s="1">
        <v>20</v>
      </c>
      <c r="B246" t="s">
        <v>49</v>
      </c>
      <c r="E246">
        <v>5.7</v>
      </c>
      <c r="F246">
        <v>2</v>
      </c>
    </row>
    <row r="247" spans="1:7" x14ac:dyDescent="0.35">
      <c r="A247" s="1">
        <v>20</v>
      </c>
      <c r="B247" t="s">
        <v>14</v>
      </c>
      <c r="C247">
        <v>1</v>
      </c>
      <c r="D247">
        <f t="shared" ref="D247:D248" si="61">C247/1319</f>
        <v>7.5815011372251705E-4</v>
      </c>
      <c r="E247">
        <f t="shared" ref="E247:E248" si="62">LN(D247)</f>
        <v>-7.1846291527173145</v>
      </c>
      <c r="F247">
        <f t="shared" ref="F247:F248" si="63">D247*E247</f>
        <v>-5.4470274091867436E-3</v>
      </c>
      <c r="G247" t="s">
        <v>59</v>
      </c>
    </row>
    <row r="248" spans="1:7" x14ac:dyDescent="0.35">
      <c r="A248" s="1">
        <v>20</v>
      </c>
      <c r="B248" t="s">
        <v>72</v>
      </c>
      <c r="C248">
        <v>22</v>
      </c>
      <c r="D248">
        <f t="shared" si="61"/>
        <v>1.6679302501895376E-2</v>
      </c>
      <c r="E248">
        <f t="shared" si="62"/>
        <v>-4.0935866993589984</v>
      </c>
      <c r="F248">
        <f t="shared" si="63"/>
        <v>-6.8278170876344177E-2</v>
      </c>
      <c r="G248" t="s">
        <v>59</v>
      </c>
    </row>
    <row r="249" spans="1:7" hidden="1" x14ac:dyDescent="0.35">
      <c r="A249" s="1">
        <v>20</v>
      </c>
      <c r="B249" t="s">
        <v>49</v>
      </c>
      <c r="E249">
        <v>7</v>
      </c>
      <c r="F249">
        <v>2.8</v>
      </c>
    </row>
    <row r="250" spans="1:7" hidden="1" x14ac:dyDescent="0.35">
      <c r="A250" s="1">
        <v>20</v>
      </c>
      <c r="B250" t="s">
        <v>49</v>
      </c>
      <c r="E250">
        <v>3</v>
      </c>
      <c r="F250">
        <v>1.8</v>
      </c>
    </row>
    <row r="251" spans="1:7" hidden="1" x14ac:dyDescent="0.35">
      <c r="A251" s="1">
        <v>20</v>
      </c>
      <c r="B251" t="s">
        <v>56</v>
      </c>
      <c r="E251">
        <v>7</v>
      </c>
      <c r="F251">
        <v>1.4</v>
      </c>
    </row>
    <row r="252" spans="1:7" hidden="1" x14ac:dyDescent="0.35">
      <c r="A252" s="1">
        <v>20</v>
      </c>
      <c r="B252" t="s">
        <v>56</v>
      </c>
      <c r="E252">
        <v>8</v>
      </c>
      <c r="F252">
        <v>1.35</v>
      </c>
    </row>
    <row r="253" spans="1:7" hidden="1" x14ac:dyDescent="0.35">
      <c r="A253" s="1">
        <v>20</v>
      </c>
      <c r="B253" t="s">
        <v>57</v>
      </c>
      <c r="E253">
        <v>9</v>
      </c>
      <c r="F253">
        <v>1.55</v>
      </c>
    </row>
    <row r="254" spans="1:7" x14ac:dyDescent="0.35">
      <c r="A254" s="1">
        <v>20</v>
      </c>
      <c r="B254" t="s">
        <v>71</v>
      </c>
      <c r="C254">
        <v>2</v>
      </c>
      <c r="D254">
        <f>C254/1319</f>
        <v>1.5163002274450341E-3</v>
      </c>
      <c r="E254">
        <f>LN(D254)</f>
        <v>-6.4914819721573691</v>
      </c>
      <c r="F254">
        <f>D254*E254</f>
        <v>-9.8430355908375577E-3</v>
      </c>
      <c r="G254" t="s">
        <v>59</v>
      </c>
    </row>
    <row r="255" spans="1:7" hidden="1" x14ac:dyDescent="0.35">
      <c r="A255" s="1">
        <v>20</v>
      </c>
      <c r="B255" t="s">
        <v>57</v>
      </c>
      <c r="E255">
        <v>8</v>
      </c>
      <c r="F255">
        <v>1.7</v>
      </c>
    </row>
    <row r="256" spans="1:7" hidden="1" x14ac:dyDescent="0.35">
      <c r="C256" s="3">
        <v>1365</v>
      </c>
      <c r="D256" s="3">
        <v>19</v>
      </c>
      <c r="F256">
        <f>SUBTOTAL(9,F10:F254)</f>
        <v>-3.7854194044610829</v>
      </c>
    </row>
    <row r="257" spans="6:6" hidden="1" x14ac:dyDescent="0.35">
      <c r="F257">
        <v>1.4590000000000001</v>
      </c>
    </row>
    <row r="258" spans="6:6" hidden="1" x14ac:dyDescent="0.35">
      <c r="F258">
        <f>SUM(F10:F254)</f>
        <v>318.8647545496608</v>
      </c>
    </row>
    <row r="259" spans="6:6" hidden="1" x14ac:dyDescent="0.35">
      <c r="F259">
        <f>SUM(F10:F254)</f>
        <v>318.8647545496608</v>
      </c>
    </row>
    <row r="260" spans="6:6" hidden="1" x14ac:dyDescent="0.35">
      <c r="F260">
        <f>SUM(F10:F254)</f>
        <v>318.8647545496608</v>
      </c>
    </row>
  </sheetData>
  <autoFilter ref="G4:G260">
    <filterColumn colId="0">
      <filters>
        <filter val="seed"/>
        <filter val="seedlings"/>
      </filters>
    </filterColumn>
  </autoFilter>
  <sortState ref="B4:F25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9"/>
  <sheetViews>
    <sheetView workbookViewId="0">
      <selection activeCell="B4" sqref="B4:C108"/>
    </sheetView>
  </sheetViews>
  <sheetFormatPr defaultRowHeight="14.5" x14ac:dyDescent="0.35"/>
  <cols>
    <col min="1" max="2" width="8.7265625" customWidth="1"/>
    <col min="4" max="4" width="12.90625" customWidth="1"/>
    <col min="6" max="6" width="15.90625" customWidth="1"/>
    <col min="7" max="7" width="17.54296875" customWidth="1"/>
  </cols>
  <sheetData>
    <row r="1" spans="1:8" s="2" customFormat="1" x14ac:dyDescent="0.35">
      <c r="A1" s="2" t="s">
        <v>28</v>
      </c>
    </row>
    <row r="2" spans="1:8" x14ac:dyDescent="0.35">
      <c r="A2" s="9" t="s">
        <v>29</v>
      </c>
      <c r="B2" s="9"/>
      <c r="C2" s="9"/>
      <c r="D2" s="2" t="s">
        <v>30</v>
      </c>
      <c r="E2" s="2"/>
      <c r="F2" t="s">
        <v>31</v>
      </c>
      <c r="G2" t="s">
        <v>80</v>
      </c>
      <c r="H2" t="s">
        <v>39</v>
      </c>
    </row>
    <row r="3" spans="1:8" x14ac:dyDescent="0.35">
      <c r="A3" s="1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</row>
    <row r="4" spans="1:8" x14ac:dyDescent="0.35">
      <c r="A4">
        <v>1</v>
      </c>
      <c r="B4" t="s">
        <v>84</v>
      </c>
      <c r="C4">
        <v>7</v>
      </c>
    </row>
    <row r="5" spans="1:8" ht="14.5" hidden="1" customHeight="1" x14ac:dyDescent="0.35">
      <c r="A5">
        <v>1</v>
      </c>
      <c r="B5" t="s">
        <v>89</v>
      </c>
      <c r="C5">
        <v>2</v>
      </c>
      <c r="H5" t="s">
        <v>83</v>
      </c>
    </row>
    <row r="6" spans="1:8" ht="14.5" hidden="1" customHeight="1" x14ac:dyDescent="0.35">
      <c r="A6">
        <v>1</v>
      </c>
      <c r="B6" t="s">
        <v>94</v>
      </c>
      <c r="E6">
        <v>6</v>
      </c>
      <c r="F6">
        <v>2.7</v>
      </c>
      <c r="H6" t="s">
        <v>83</v>
      </c>
    </row>
    <row r="7" spans="1:8" hidden="1" x14ac:dyDescent="0.35">
      <c r="A7">
        <v>1</v>
      </c>
      <c r="B7" t="s">
        <v>90</v>
      </c>
      <c r="C7">
        <v>1</v>
      </c>
    </row>
    <row r="8" spans="1:8" hidden="1" x14ac:dyDescent="0.35">
      <c r="A8">
        <v>1</v>
      </c>
      <c r="B8" t="s">
        <v>93</v>
      </c>
      <c r="E8">
        <v>6</v>
      </c>
      <c r="F8">
        <v>2.8</v>
      </c>
    </row>
    <row r="9" spans="1:8" hidden="1" x14ac:dyDescent="0.35">
      <c r="A9">
        <v>1</v>
      </c>
      <c r="B9" t="s">
        <v>93</v>
      </c>
      <c r="E9">
        <v>13</v>
      </c>
      <c r="F9">
        <v>3.8</v>
      </c>
    </row>
    <row r="10" spans="1:8" hidden="1" x14ac:dyDescent="0.35">
      <c r="A10">
        <v>2</v>
      </c>
      <c r="B10" t="s">
        <v>93</v>
      </c>
      <c r="E10">
        <v>5</v>
      </c>
      <c r="F10">
        <v>2.2999999999999998</v>
      </c>
    </row>
    <row r="11" spans="1:8" hidden="1" x14ac:dyDescent="0.35">
      <c r="A11">
        <v>2</v>
      </c>
      <c r="B11" t="s">
        <v>93</v>
      </c>
      <c r="E11">
        <v>6</v>
      </c>
      <c r="F11">
        <v>2.5</v>
      </c>
    </row>
    <row r="12" spans="1:8" hidden="1" x14ac:dyDescent="0.35">
      <c r="A12">
        <v>3</v>
      </c>
      <c r="B12" t="s">
        <v>93</v>
      </c>
      <c r="E12">
        <v>5</v>
      </c>
      <c r="F12">
        <v>1.4</v>
      </c>
    </row>
    <row r="13" spans="1:8" hidden="1" x14ac:dyDescent="0.35">
      <c r="A13">
        <v>3</v>
      </c>
      <c r="B13" t="s">
        <v>93</v>
      </c>
      <c r="C13">
        <v>2</v>
      </c>
    </row>
    <row r="14" spans="1:8" hidden="1" x14ac:dyDescent="0.35">
      <c r="A14">
        <v>3</v>
      </c>
      <c r="B14" t="s">
        <v>78</v>
      </c>
      <c r="C14">
        <v>2</v>
      </c>
    </row>
    <row r="15" spans="1:8" ht="14.5" customHeight="1" x14ac:dyDescent="0.35">
      <c r="A15">
        <v>3</v>
      </c>
      <c r="B15" t="s">
        <v>74</v>
      </c>
      <c r="C15">
        <v>2</v>
      </c>
      <c r="H15" t="s">
        <v>47</v>
      </c>
    </row>
    <row r="16" spans="1:8" ht="14.5" customHeight="1" x14ac:dyDescent="0.35">
      <c r="A16">
        <v>3</v>
      </c>
      <c r="B16" t="s">
        <v>95</v>
      </c>
      <c r="C16">
        <v>6</v>
      </c>
      <c r="H16" t="s">
        <v>47</v>
      </c>
    </row>
    <row r="17" spans="1:11" ht="14.5" customHeight="1" x14ac:dyDescent="0.35">
      <c r="A17">
        <v>3</v>
      </c>
      <c r="B17" t="s">
        <v>103</v>
      </c>
      <c r="C17">
        <v>6</v>
      </c>
      <c r="H17" t="s">
        <v>47</v>
      </c>
    </row>
    <row r="18" spans="1:11" ht="14.5" customHeight="1" x14ac:dyDescent="0.35">
      <c r="A18">
        <v>3</v>
      </c>
      <c r="B18" t="s">
        <v>92</v>
      </c>
      <c r="E18">
        <v>7.4</v>
      </c>
      <c r="F18">
        <v>3.1</v>
      </c>
      <c r="H18" t="s">
        <v>47</v>
      </c>
    </row>
    <row r="19" spans="1:11" hidden="1" x14ac:dyDescent="0.35">
      <c r="A19">
        <v>3</v>
      </c>
      <c r="B19" t="s">
        <v>92</v>
      </c>
      <c r="E19">
        <v>6</v>
      </c>
      <c r="F19">
        <v>2</v>
      </c>
    </row>
    <row r="20" spans="1:11" ht="14.5" hidden="1" customHeight="1" x14ac:dyDescent="0.35">
      <c r="A20">
        <v>4</v>
      </c>
      <c r="H20" s="9" t="s">
        <v>91</v>
      </c>
      <c r="I20" s="9"/>
      <c r="J20" s="9"/>
      <c r="K20" s="9"/>
    </row>
    <row r="21" spans="1:11" ht="14.5" hidden="1" customHeight="1" x14ac:dyDescent="0.35">
      <c r="A21">
        <v>5</v>
      </c>
      <c r="H21" s="9" t="s">
        <v>91</v>
      </c>
      <c r="I21" s="9"/>
      <c r="J21" s="9"/>
      <c r="K21" s="9"/>
    </row>
    <row r="22" spans="1:11" hidden="1" x14ac:dyDescent="0.35">
      <c r="A22">
        <v>6</v>
      </c>
      <c r="B22" t="s">
        <v>92</v>
      </c>
      <c r="E22">
        <v>5</v>
      </c>
      <c r="F22">
        <v>1.8</v>
      </c>
    </row>
    <row r="23" spans="1:11" hidden="1" x14ac:dyDescent="0.35">
      <c r="A23">
        <v>6</v>
      </c>
      <c r="B23" t="s">
        <v>98</v>
      </c>
      <c r="E23">
        <v>6</v>
      </c>
      <c r="F23">
        <v>1.8</v>
      </c>
    </row>
    <row r="24" spans="1:11" hidden="1" x14ac:dyDescent="0.35">
      <c r="A24">
        <v>6</v>
      </c>
      <c r="B24" t="s">
        <v>98</v>
      </c>
      <c r="E24">
        <v>5</v>
      </c>
      <c r="F24">
        <v>2.5</v>
      </c>
    </row>
    <row r="25" spans="1:11" hidden="1" x14ac:dyDescent="0.35">
      <c r="A25">
        <v>6</v>
      </c>
      <c r="B25" t="s">
        <v>98</v>
      </c>
      <c r="E25">
        <v>6</v>
      </c>
      <c r="F25">
        <v>1.5</v>
      </c>
    </row>
    <row r="26" spans="1:11" hidden="1" x14ac:dyDescent="0.35">
      <c r="A26">
        <v>6</v>
      </c>
      <c r="B26" t="s">
        <v>98</v>
      </c>
      <c r="E26">
        <v>4</v>
      </c>
      <c r="F26">
        <v>2.1</v>
      </c>
    </row>
    <row r="27" spans="1:11" ht="14.5" hidden="1" customHeight="1" x14ac:dyDescent="0.35">
      <c r="A27">
        <v>6</v>
      </c>
      <c r="B27" t="s">
        <v>97</v>
      </c>
      <c r="C27">
        <v>2</v>
      </c>
      <c r="H27" t="s">
        <v>59</v>
      </c>
    </row>
    <row r="28" spans="1:11" hidden="1" x14ac:dyDescent="0.35">
      <c r="A28">
        <v>7</v>
      </c>
      <c r="B28" t="s">
        <v>99</v>
      </c>
      <c r="E28">
        <v>7</v>
      </c>
      <c r="F28">
        <v>1.4</v>
      </c>
    </row>
    <row r="29" spans="1:11" hidden="1" x14ac:dyDescent="0.35">
      <c r="A29">
        <v>7</v>
      </c>
      <c r="B29" t="s">
        <v>99</v>
      </c>
      <c r="E29">
        <v>6</v>
      </c>
      <c r="F29">
        <v>1.5</v>
      </c>
    </row>
    <row r="30" spans="1:11" hidden="1" x14ac:dyDescent="0.35">
      <c r="A30">
        <v>7</v>
      </c>
      <c r="B30" t="s">
        <v>100</v>
      </c>
      <c r="E30">
        <v>6</v>
      </c>
      <c r="F30">
        <v>1.4</v>
      </c>
    </row>
    <row r="31" spans="1:11" hidden="1" x14ac:dyDescent="0.35">
      <c r="A31">
        <v>7</v>
      </c>
      <c r="B31" t="s">
        <v>100</v>
      </c>
      <c r="C31">
        <v>1</v>
      </c>
    </row>
    <row r="32" spans="1:11" hidden="1" x14ac:dyDescent="0.35">
      <c r="A32">
        <v>7</v>
      </c>
      <c r="B32" t="s">
        <v>82</v>
      </c>
      <c r="C32">
        <v>2</v>
      </c>
    </row>
    <row r="33" spans="1:8" ht="14.5" hidden="1" customHeight="1" x14ac:dyDescent="0.35">
      <c r="A33">
        <v>7</v>
      </c>
      <c r="B33" t="s">
        <v>82</v>
      </c>
      <c r="E33">
        <v>8.5</v>
      </c>
      <c r="F33">
        <v>1.4</v>
      </c>
      <c r="H33" t="s">
        <v>59</v>
      </c>
    </row>
    <row r="34" spans="1:8" ht="14.5" hidden="1" customHeight="1" x14ac:dyDescent="0.35">
      <c r="A34">
        <v>7</v>
      </c>
      <c r="B34" t="s">
        <v>68</v>
      </c>
      <c r="C34">
        <v>1</v>
      </c>
      <c r="H34" t="s">
        <v>59</v>
      </c>
    </row>
    <row r="35" spans="1:8" ht="14.5" hidden="1" customHeight="1" x14ac:dyDescent="0.35">
      <c r="A35">
        <v>7</v>
      </c>
      <c r="B35" t="s">
        <v>87</v>
      </c>
      <c r="E35">
        <v>5</v>
      </c>
      <c r="F35">
        <v>1.5</v>
      </c>
      <c r="H35" t="s">
        <v>59</v>
      </c>
    </row>
    <row r="36" spans="1:8" ht="14.5" hidden="1" customHeight="1" x14ac:dyDescent="0.35">
      <c r="A36">
        <v>7</v>
      </c>
      <c r="B36" t="s">
        <v>107</v>
      </c>
      <c r="E36">
        <v>5</v>
      </c>
      <c r="F36">
        <v>1.4</v>
      </c>
      <c r="H36" t="s">
        <v>59</v>
      </c>
    </row>
    <row r="37" spans="1:8" hidden="1" x14ac:dyDescent="0.35">
      <c r="A37">
        <v>8</v>
      </c>
      <c r="B37" t="s">
        <v>107</v>
      </c>
      <c r="E37">
        <v>5</v>
      </c>
      <c r="F37">
        <v>1.6</v>
      </c>
    </row>
    <row r="38" spans="1:8" hidden="1" x14ac:dyDescent="0.35">
      <c r="A38">
        <v>9</v>
      </c>
      <c r="B38" t="s">
        <v>107</v>
      </c>
      <c r="E38">
        <v>6</v>
      </c>
      <c r="F38">
        <v>1.5</v>
      </c>
    </row>
    <row r="39" spans="1:8" hidden="1" x14ac:dyDescent="0.35">
      <c r="A39">
        <v>9</v>
      </c>
      <c r="B39" t="s">
        <v>107</v>
      </c>
      <c r="E39">
        <v>7</v>
      </c>
      <c r="F39">
        <v>1.5</v>
      </c>
    </row>
    <row r="40" spans="1:8" hidden="1" x14ac:dyDescent="0.35">
      <c r="A40">
        <v>9</v>
      </c>
      <c r="B40" t="s">
        <v>107</v>
      </c>
      <c r="E40">
        <v>5</v>
      </c>
      <c r="F40">
        <v>1.4</v>
      </c>
    </row>
    <row r="41" spans="1:8" hidden="1" x14ac:dyDescent="0.35">
      <c r="A41">
        <v>9</v>
      </c>
      <c r="B41" t="s">
        <v>107</v>
      </c>
      <c r="E41">
        <v>6</v>
      </c>
      <c r="F41">
        <v>2</v>
      </c>
    </row>
    <row r="42" spans="1:8" hidden="1" x14ac:dyDescent="0.35">
      <c r="A42">
        <v>10</v>
      </c>
      <c r="B42" t="s">
        <v>107</v>
      </c>
      <c r="E42">
        <v>8</v>
      </c>
      <c r="F42">
        <v>1.9</v>
      </c>
    </row>
    <row r="43" spans="1:8" hidden="1" x14ac:dyDescent="0.35">
      <c r="A43">
        <v>10</v>
      </c>
      <c r="B43" t="s">
        <v>107</v>
      </c>
      <c r="E43">
        <v>5</v>
      </c>
      <c r="F43">
        <v>1.4</v>
      </c>
    </row>
    <row r="44" spans="1:8" hidden="1" x14ac:dyDescent="0.35">
      <c r="A44">
        <v>10</v>
      </c>
      <c r="B44" t="s">
        <v>107</v>
      </c>
      <c r="E44">
        <v>7</v>
      </c>
      <c r="F44">
        <v>1.7</v>
      </c>
    </row>
    <row r="45" spans="1:8" hidden="1" x14ac:dyDescent="0.35">
      <c r="A45">
        <v>10</v>
      </c>
      <c r="B45" t="s">
        <v>107</v>
      </c>
      <c r="E45">
        <v>7</v>
      </c>
      <c r="F45">
        <v>1.8</v>
      </c>
    </row>
    <row r="46" spans="1:8" hidden="1" x14ac:dyDescent="0.35">
      <c r="A46">
        <v>10</v>
      </c>
      <c r="B46" t="s">
        <v>107</v>
      </c>
      <c r="C46">
        <v>5</v>
      </c>
    </row>
    <row r="47" spans="1:8" hidden="1" x14ac:dyDescent="0.35">
      <c r="A47">
        <v>10</v>
      </c>
      <c r="B47" t="s">
        <v>5</v>
      </c>
    </row>
    <row r="48" spans="1:8" hidden="1" x14ac:dyDescent="0.35">
      <c r="A48">
        <v>10</v>
      </c>
      <c r="B48" t="s">
        <v>5</v>
      </c>
    </row>
    <row r="49" spans="1:8" ht="14.5" hidden="1" customHeight="1" x14ac:dyDescent="0.35">
      <c r="A49">
        <v>10</v>
      </c>
      <c r="B49" t="s">
        <v>5</v>
      </c>
      <c r="H49" t="s">
        <v>59</v>
      </c>
    </row>
    <row r="50" spans="1:8" hidden="1" x14ac:dyDescent="0.35">
      <c r="A50">
        <v>11</v>
      </c>
      <c r="B50" t="s">
        <v>5</v>
      </c>
    </row>
    <row r="51" spans="1:8" hidden="1" x14ac:dyDescent="0.35">
      <c r="A51">
        <v>12</v>
      </c>
      <c r="B51" t="s">
        <v>102</v>
      </c>
      <c r="E51">
        <v>9</v>
      </c>
      <c r="F51">
        <v>1.8</v>
      </c>
    </row>
    <row r="52" spans="1:8" hidden="1" x14ac:dyDescent="0.35">
      <c r="A52">
        <v>12</v>
      </c>
      <c r="B52" t="s">
        <v>102</v>
      </c>
      <c r="E52">
        <v>9</v>
      </c>
      <c r="F52">
        <v>2</v>
      </c>
    </row>
    <row r="53" spans="1:8" hidden="1" x14ac:dyDescent="0.35">
      <c r="A53">
        <v>12</v>
      </c>
      <c r="B53" t="s">
        <v>88</v>
      </c>
      <c r="C53">
        <v>1</v>
      </c>
    </row>
    <row r="54" spans="1:8" hidden="1" x14ac:dyDescent="0.35">
      <c r="A54">
        <v>12</v>
      </c>
      <c r="B54" t="s">
        <v>88</v>
      </c>
      <c r="E54">
        <v>7</v>
      </c>
      <c r="F54">
        <v>1.7</v>
      </c>
    </row>
    <row r="55" spans="1:8" hidden="1" x14ac:dyDescent="0.35">
      <c r="A55">
        <v>12</v>
      </c>
      <c r="B55" t="s">
        <v>85</v>
      </c>
      <c r="E55">
        <v>6</v>
      </c>
      <c r="F55">
        <v>1.8</v>
      </c>
    </row>
    <row r="56" spans="1:8" hidden="1" x14ac:dyDescent="0.35">
      <c r="A56">
        <v>12</v>
      </c>
      <c r="B56" t="s">
        <v>85</v>
      </c>
      <c r="E56">
        <v>5</v>
      </c>
      <c r="F56">
        <v>1.5</v>
      </c>
    </row>
    <row r="57" spans="1:8" hidden="1" x14ac:dyDescent="0.35">
      <c r="A57">
        <v>12</v>
      </c>
      <c r="B57" t="s">
        <v>85</v>
      </c>
      <c r="E57">
        <v>7</v>
      </c>
      <c r="F57">
        <v>1.4</v>
      </c>
    </row>
    <row r="58" spans="1:8" ht="14.5" hidden="1" customHeight="1" x14ac:dyDescent="0.35">
      <c r="A58">
        <v>12</v>
      </c>
      <c r="B58" t="s">
        <v>85</v>
      </c>
      <c r="E58">
        <v>6</v>
      </c>
      <c r="F58">
        <v>3</v>
      </c>
      <c r="H58" t="s">
        <v>59</v>
      </c>
    </row>
    <row r="59" spans="1:8" ht="14.5" hidden="1" customHeight="1" x14ac:dyDescent="0.35">
      <c r="A59">
        <v>12</v>
      </c>
      <c r="B59" t="s">
        <v>85</v>
      </c>
      <c r="E59">
        <v>4</v>
      </c>
      <c r="F59">
        <v>1.8</v>
      </c>
      <c r="H59" t="s">
        <v>59</v>
      </c>
    </row>
    <row r="60" spans="1:8" ht="14.5" hidden="1" customHeight="1" x14ac:dyDescent="0.35">
      <c r="A60">
        <v>12</v>
      </c>
      <c r="B60" t="s">
        <v>85</v>
      </c>
      <c r="C60">
        <v>1</v>
      </c>
      <c r="H60" t="s">
        <v>59</v>
      </c>
    </row>
    <row r="61" spans="1:8" hidden="1" x14ac:dyDescent="0.35">
      <c r="A61">
        <v>12</v>
      </c>
      <c r="B61" t="s">
        <v>106</v>
      </c>
      <c r="E61">
        <v>8</v>
      </c>
      <c r="F61">
        <v>1.8</v>
      </c>
    </row>
    <row r="62" spans="1:8" hidden="1" x14ac:dyDescent="0.35">
      <c r="A62">
        <v>12</v>
      </c>
      <c r="B62" t="s">
        <v>106</v>
      </c>
      <c r="E62">
        <v>14</v>
      </c>
      <c r="F62">
        <v>1.85</v>
      </c>
    </row>
    <row r="63" spans="1:8" hidden="1" x14ac:dyDescent="0.35">
      <c r="A63">
        <v>13</v>
      </c>
      <c r="B63" t="s">
        <v>106</v>
      </c>
      <c r="E63">
        <v>14</v>
      </c>
      <c r="F63">
        <v>1.9</v>
      </c>
    </row>
    <row r="64" spans="1:8" hidden="1" x14ac:dyDescent="0.35">
      <c r="A64">
        <v>14</v>
      </c>
      <c r="B64" t="s">
        <v>106</v>
      </c>
      <c r="E64">
        <v>10</v>
      </c>
      <c r="F64">
        <v>1.7</v>
      </c>
    </row>
    <row r="65" spans="1:8" hidden="1" x14ac:dyDescent="0.35">
      <c r="A65">
        <v>15</v>
      </c>
      <c r="B65" t="s">
        <v>106</v>
      </c>
      <c r="E65">
        <v>7</v>
      </c>
      <c r="F65">
        <v>1.6</v>
      </c>
    </row>
    <row r="66" spans="1:8" hidden="1" x14ac:dyDescent="0.35">
      <c r="A66">
        <v>15</v>
      </c>
      <c r="B66" t="s">
        <v>106</v>
      </c>
      <c r="E66">
        <v>14</v>
      </c>
      <c r="F66">
        <v>1.9</v>
      </c>
    </row>
    <row r="67" spans="1:8" hidden="1" x14ac:dyDescent="0.35">
      <c r="A67">
        <v>15</v>
      </c>
      <c r="B67" t="s">
        <v>106</v>
      </c>
      <c r="E67">
        <v>10</v>
      </c>
      <c r="F67">
        <v>1.4</v>
      </c>
    </row>
    <row r="68" spans="1:8" hidden="1" x14ac:dyDescent="0.35">
      <c r="A68">
        <v>16</v>
      </c>
      <c r="B68" t="s">
        <v>106</v>
      </c>
      <c r="E68">
        <v>9</v>
      </c>
      <c r="F68">
        <v>1.7</v>
      </c>
    </row>
    <row r="69" spans="1:8" hidden="1" x14ac:dyDescent="0.35">
      <c r="A69">
        <v>16</v>
      </c>
      <c r="B69" t="s">
        <v>106</v>
      </c>
      <c r="E69">
        <v>7</v>
      </c>
      <c r="F69">
        <v>1.5</v>
      </c>
    </row>
    <row r="70" spans="1:8" ht="14.5" customHeight="1" x14ac:dyDescent="0.35">
      <c r="A70">
        <v>16</v>
      </c>
      <c r="B70" t="s">
        <v>106</v>
      </c>
      <c r="E70">
        <v>10</v>
      </c>
      <c r="F70">
        <v>1.6</v>
      </c>
      <c r="H70" t="s">
        <v>104</v>
      </c>
    </row>
    <row r="71" spans="1:8" hidden="1" x14ac:dyDescent="0.35">
      <c r="A71">
        <v>17</v>
      </c>
      <c r="B71" t="s">
        <v>106</v>
      </c>
      <c r="E71">
        <v>6</v>
      </c>
      <c r="F71">
        <v>1.5</v>
      </c>
    </row>
    <row r="72" spans="1:8" ht="14.5" hidden="1" customHeight="1" x14ac:dyDescent="0.35">
      <c r="A72">
        <v>17</v>
      </c>
      <c r="B72" t="s">
        <v>106</v>
      </c>
      <c r="E72">
        <v>5</v>
      </c>
      <c r="F72">
        <v>1.4</v>
      </c>
      <c r="H72" t="s">
        <v>59</v>
      </c>
    </row>
    <row r="73" spans="1:8" ht="14.5" hidden="1" customHeight="1" x14ac:dyDescent="0.35">
      <c r="A73">
        <v>17</v>
      </c>
      <c r="B73" t="s">
        <v>106</v>
      </c>
      <c r="E73">
        <v>6</v>
      </c>
      <c r="F73">
        <v>1.65</v>
      </c>
      <c r="H73" t="s">
        <v>59</v>
      </c>
    </row>
    <row r="74" spans="1:8" ht="14.5" hidden="1" customHeight="1" x14ac:dyDescent="0.35">
      <c r="A74">
        <v>17</v>
      </c>
      <c r="B74" t="s">
        <v>106</v>
      </c>
      <c r="E74">
        <v>6</v>
      </c>
      <c r="F74">
        <v>1.4</v>
      </c>
      <c r="H74" t="s">
        <v>59</v>
      </c>
    </row>
    <row r="75" spans="1:8" hidden="1" x14ac:dyDescent="0.35">
      <c r="A75">
        <v>17</v>
      </c>
      <c r="B75" t="s">
        <v>106</v>
      </c>
      <c r="E75">
        <v>7</v>
      </c>
      <c r="F75">
        <v>1.5</v>
      </c>
    </row>
    <row r="76" spans="1:8" hidden="1" x14ac:dyDescent="0.35">
      <c r="A76">
        <v>17</v>
      </c>
      <c r="B76" t="s">
        <v>106</v>
      </c>
      <c r="E76">
        <v>9</v>
      </c>
      <c r="F76">
        <v>1.7</v>
      </c>
    </row>
    <row r="77" spans="1:8" ht="14.5" hidden="1" customHeight="1" x14ac:dyDescent="0.35">
      <c r="A77">
        <v>18</v>
      </c>
      <c r="B77" t="s">
        <v>96</v>
      </c>
      <c r="E77">
        <v>8</v>
      </c>
      <c r="F77">
        <v>2.5</v>
      </c>
      <c r="H77" t="s">
        <v>59</v>
      </c>
    </row>
    <row r="78" spans="1:8" ht="14.5" hidden="1" customHeight="1" x14ac:dyDescent="0.35">
      <c r="A78">
        <v>18</v>
      </c>
      <c r="B78" t="s">
        <v>41</v>
      </c>
      <c r="E78">
        <v>5</v>
      </c>
      <c r="F78">
        <v>1.7</v>
      </c>
      <c r="H78" t="s">
        <v>59</v>
      </c>
    </row>
    <row r="79" spans="1:8" hidden="1" x14ac:dyDescent="0.35">
      <c r="A79">
        <v>19</v>
      </c>
      <c r="B79" t="s">
        <v>41</v>
      </c>
      <c r="E79">
        <v>6</v>
      </c>
      <c r="F79">
        <v>2</v>
      </c>
    </row>
    <row r="80" spans="1:8" hidden="1" x14ac:dyDescent="0.35">
      <c r="A80">
        <v>19</v>
      </c>
      <c r="B80" t="s">
        <v>41</v>
      </c>
      <c r="E80">
        <v>7</v>
      </c>
      <c r="F80">
        <v>1.5</v>
      </c>
    </row>
    <row r="81" spans="1:8" hidden="1" x14ac:dyDescent="0.35">
      <c r="A81">
        <v>19</v>
      </c>
      <c r="B81" t="s">
        <v>41</v>
      </c>
      <c r="E81">
        <v>4</v>
      </c>
      <c r="F81">
        <v>1.7</v>
      </c>
    </row>
    <row r="82" spans="1:8" hidden="1" x14ac:dyDescent="0.35">
      <c r="A82">
        <v>19</v>
      </c>
      <c r="B82" t="s">
        <v>41</v>
      </c>
      <c r="E82">
        <v>6</v>
      </c>
      <c r="F82">
        <v>1.4</v>
      </c>
    </row>
    <row r="83" spans="1:8" hidden="1" x14ac:dyDescent="0.35">
      <c r="A83">
        <v>19</v>
      </c>
      <c r="B83" t="s">
        <v>41</v>
      </c>
      <c r="E83">
        <v>5</v>
      </c>
      <c r="F83">
        <v>1.6</v>
      </c>
    </row>
    <row r="84" spans="1:8" hidden="1" x14ac:dyDescent="0.35">
      <c r="A84">
        <v>19</v>
      </c>
      <c r="B84" t="s">
        <v>41</v>
      </c>
      <c r="E84">
        <v>7</v>
      </c>
      <c r="F84">
        <v>1.8</v>
      </c>
    </row>
    <row r="85" spans="1:8" hidden="1" x14ac:dyDescent="0.35">
      <c r="A85">
        <v>19</v>
      </c>
      <c r="B85" t="s">
        <v>49</v>
      </c>
      <c r="C85">
        <v>1</v>
      </c>
    </row>
    <row r="86" spans="1:8" hidden="1" x14ac:dyDescent="0.35">
      <c r="A86">
        <v>19</v>
      </c>
      <c r="B86" t="s">
        <v>105</v>
      </c>
      <c r="C86">
        <v>11</v>
      </c>
    </row>
    <row r="87" spans="1:8" hidden="1" x14ac:dyDescent="0.35">
      <c r="A87">
        <v>19</v>
      </c>
      <c r="B87" t="s">
        <v>105</v>
      </c>
      <c r="C87">
        <v>8</v>
      </c>
    </row>
    <row r="88" spans="1:8" hidden="1" x14ac:dyDescent="0.35">
      <c r="A88">
        <v>19</v>
      </c>
      <c r="B88" t="s">
        <v>105</v>
      </c>
      <c r="C88">
        <v>5</v>
      </c>
    </row>
    <row r="89" spans="1:8" hidden="1" x14ac:dyDescent="0.35">
      <c r="A89">
        <v>19</v>
      </c>
      <c r="B89" t="s">
        <v>101</v>
      </c>
      <c r="C89">
        <v>2</v>
      </c>
    </row>
    <row r="90" spans="1:8" hidden="1" x14ac:dyDescent="0.35">
      <c r="A90">
        <v>19</v>
      </c>
      <c r="B90" t="s">
        <v>101</v>
      </c>
      <c r="C90">
        <v>1</v>
      </c>
    </row>
    <row r="91" spans="1:8" hidden="1" x14ac:dyDescent="0.35">
      <c r="A91">
        <v>19</v>
      </c>
      <c r="B91" t="s">
        <v>101</v>
      </c>
      <c r="E91">
        <v>6</v>
      </c>
      <c r="F91">
        <v>2</v>
      </c>
    </row>
    <row r="92" spans="1:8" hidden="1" x14ac:dyDescent="0.35">
      <c r="A92">
        <v>19</v>
      </c>
      <c r="B92" t="s">
        <v>101</v>
      </c>
      <c r="E92">
        <v>6</v>
      </c>
      <c r="F92">
        <v>1.8</v>
      </c>
    </row>
    <row r="93" spans="1:8" hidden="1" x14ac:dyDescent="0.35">
      <c r="A93">
        <v>19</v>
      </c>
      <c r="B93" t="s">
        <v>81</v>
      </c>
      <c r="C93">
        <v>1</v>
      </c>
    </row>
    <row r="94" spans="1:8" hidden="1" x14ac:dyDescent="0.35">
      <c r="A94">
        <v>19</v>
      </c>
      <c r="B94" t="s">
        <v>81</v>
      </c>
      <c r="C94">
        <v>3</v>
      </c>
    </row>
    <row r="95" spans="1:8" ht="14.5" customHeight="1" x14ac:dyDescent="0.35">
      <c r="A95">
        <v>19</v>
      </c>
      <c r="B95" t="s">
        <v>81</v>
      </c>
      <c r="E95">
        <v>12.5</v>
      </c>
      <c r="F95">
        <v>2.1</v>
      </c>
      <c r="H95" t="s">
        <v>104</v>
      </c>
    </row>
    <row r="96" spans="1:8" hidden="1" x14ac:dyDescent="0.35">
      <c r="A96">
        <v>20</v>
      </c>
      <c r="B96" t="s">
        <v>81</v>
      </c>
      <c r="E96">
        <v>10</v>
      </c>
      <c r="F96">
        <v>2.6</v>
      </c>
    </row>
    <row r="97" spans="1:8" hidden="1" x14ac:dyDescent="0.35">
      <c r="A97">
        <v>20</v>
      </c>
      <c r="B97" t="s">
        <v>86</v>
      </c>
      <c r="E97">
        <v>17</v>
      </c>
      <c r="F97">
        <v>2.5</v>
      </c>
    </row>
    <row r="98" spans="1:8" hidden="1" x14ac:dyDescent="0.35">
      <c r="A98">
        <v>20</v>
      </c>
      <c r="B98" t="s">
        <v>86</v>
      </c>
      <c r="C98">
        <v>1</v>
      </c>
    </row>
    <row r="99" spans="1:8" hidden="1" x14ac:dyDescent="0.35">
      <c r="A99">
        <v>20</v>
      </c>
      <c r="B99" t="s">
        <v>86</v>
      </c>
      <c r="E99">
        <v>7</v>
      </c>
      <c r="F99">
        <v>1.7</v>
      </c>
    </row>
    <row r="100" spans="1:8" hidden="1" x14ac:dyDescent="0.35">
      <c r="A100">
        <v>20</v>
      </c>
      <c r="B100" t="s">
        <v>86</v>
      </c>
      <c r="E100">
        <v>6.5</v>
      </c>
      <c r="F100">
        <v>1.65</v>
      </c>
    </row>
    <row r="101" spans="1:8" ht="14.5" customHeight="1" x14ac:dyDescent="0.35">
      <c r="A101">
        <v>20</v>
      </c>
      <c r="B101" t="s">
        <v>86</v>
      </c>
      <c r="E101">
        <v>6.5</v>
      </c>
      <c r="F101">
        <v>2.5</v>
      </c>
      <c r="H101" t="s">
        <v>104</v>
      </c>
    </row>
    <row r="102" spans="1:8" hidden="1" x14ac:dyDescent="0.35">
      <c r="A102">
        <v>20</v>
      </c>
      <c r="B102" t="s">
        <v>86</v>
      </c>
      <c r="E102">
        <v>7</v>
      </c>
      <c r="F102">
        <v>2.6</v>
      </c>
    </row>
    <row r="103" spans="1:8" hidden="1" x14ac:dyDescent="0.35">
      <c r="A103">
        <v>20</v>
      </c>
      <c r="B103" t="s">
        <v>86</v>
      </c>
      <c r="E103">
        <v>7</v>
      </c>
      <c r="F103">
        <v>1.7</v>
      </c>
    </row>
    <row r="104" spans="1:8" hidden="1" x14ac:dyDescent="0.35">
      <c r="A104">
        <v>20</v>
      </c>
      <c r="B104" t="s">
        <v>86</v>
      </c>
      <c r="E104">
        <v>7</v>
      </c>
      <c r="F104">
        <v>2</v>
      </c>
    </row>
    <row r="105" spans="1:8" ht="14.5" customHeight="1" x14ac:dyDescent="0.35">
      <c r="A105">
        <v>20</v>
      </c>
      <c r="B105" t="s">
        <v>86</v>
      </c>
      <c r="E105">
        <v>17</v>
      </c>
      <c r="F105">
        <v>3</v>
      </c>
      <c r="H105" t="s">
        <v>104</v>
      </c>
    </row>
    <row r="106" spans="1:8" hidden="1" x14ac:dyDescent="0.35">
      <c r="A106">
        <v>20</v>
      </c>
      <c r="B106" t="s">
        <v>86</v>
      </c>
      <c r="E106">
        <v>21</v>
      </c>
      <c r="F106">
        <v>3</v>
      </c>
    </row>
    <row r="107" spans="1:8" hidden="1" x14ac:dyDescent="0.35">
      <c r="A107">
        <v>20</v>
      </c>
      <c r="B107" t="s">
        <v>86</v>
      </c>
      <c r="E107">
        <v>11</v>
      </c>
      <c r="F107">
        <v>1.8</v>
      </c>
    </row>
    <row r="108" spans="1:8" ht="14.5" customHeight="1" x14ac:dyDescent="0.35">
      <c r="A108">
        <v>20</v>
      </c>
      <c r="B108" t="s">
        <v>86</v>
      </c>
      <c r="E108">
        <v>12</v>
      </c>
      <c r="F108">
        <v>1.5</v>
      </c>
      <c r="H108" t="s">
        <v>104</v>
      </c>
    </row>
    <row r="109" spans="1:8" x14ac:dyDescent="0.35">
      <c r="C109" s="3">
        <v>74</v>
      </c>
    </row>
  </sheetData>
  <autoFilter ref="H4:K108">
    <filterColumn colId="0">
      <filters>
        <filter val="sprouting"/>
      </filters>
    </filterColumn>
  </autoFilter>
  <sortState ref="B4:F108">
    <sortCondition ref="B4"/>
  </sortState>
  <mergeCells count="3">
    <mergeCell ref="A2:C2"/>
    <mergeCell ref="H20:K20"/>
    <mergeCell ref="H21:K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1"/>
  <sheetViews>
    <sheetView tabSelected="1" topLeftCell="A24" zoomScale="85" zoomScaleNormal="85" workbookViewId="0">
      <selection activeCell="B4" sqref="B4:B133"/>
    </sheetView>
  </sheetViews>
  <sheetFormatPr defaultRowHeight="14.5" x14ac:dyDescent="0.35"/>
  <cols>
    <col min="2" max="2" width="13.1796875" customWidth="1"/>
    <col min="3" max="3" width="15.90625" customWidth="1"/>
    <col min="4" max="4" width="13.54296875" customWidth="1"/>
    <col min="6" max="6" width="15.6328125" customWidth="1"/>
    <col min="7" max="7" width="18.08984375" customWidth="1"/>
  </cols>
  <sheetData>
    <row r="1" spans="1:8" s="2" customFormat="1" ht="30.5" customHeight="1" x14ac:dyDescent="0.35">
      <c r="A1" s="2" t="s">
        <v>28</v>
      </c>
    </row>
    <row r="2" spans="1:8" ht="39" customHeight="1" x14ac:dyDescent="0.35">
      <c r="A2" s="9" t="s">
        <v>29</v>
      </c>
      <c r="B2" s="9"/>
      <c r="C2" s="9"/>
      <c r="D2" s="2" t="s">
        <v>30</v>
      </c>
      <c r="E2" s="2"/>
      <c r="F2" t="s">
        <v>31</v>
      </c>
      <c r="G2" t="s">
        <v>108</v>
      </c>
      <c r="H2" t="s">
        <v>39</v>
      </c>
    </row>
    <row r="3" spans="1:8" ht="34" customHeight="1" x14ac:dyDescent="0.35">
      <c r="A3" s="1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</row>
    <row r="4" spans="1:8" x14ac:dyDescent="0.35">
      <c r="A4">
        <v>1</v>
      </c>
      <c r="B4" t="s">
        <v>109</v>
      </c>
      <c r="C4">
        <v>6</v>
      </c>
      <c r="G4" t="s">
        <v>104</v>
      </c>
    </row>
    <row r="5" spans="1:8" x14ac:dyDescent="0.35">
      <c r="A5">
        <v>1</v>
      </c>
      <c r="B5" t="s">
        <v>109</v>
      </c>
      <c r="C5">
        <v>8</v>
      </c>
      <c r="G5" t="s">
        <v>104</v>
      </c>
    </row>
    <row r="6" spans="1:8" x14ac:dyDescent="0.35">
      <c r="A6">
        <v>2</v>
      </c>
      <c r="B6" t="s">
        <v>89</v>
      </c>
      <c r="C6">
        <v>5</v>
      </c>
      <c r="G6" t="s">
        <v>104</v>
      </c>
    </row>
    <row r="7" spans="1:8" x14ac:dyDescent="0.35">
      <c r="A7">
        <v>2</v>
      </c>
      <c r="B7" t="s">
        <v>140</v>
      </c>
      <c r="C7">
        <v>6</v>
      </c>
      <c r="G7" t="s">
        <v>104</v>
      </c>
    </row>
    <row r="8" spans="1:8" x14ac:dyDescent="0.35">
      <c r="A8">
        <v>2</v>
      </c>
      <c r="B8" t="s">
        <v>93</v>
      </c>
      <c r="C8">
        <v>4</v>
      </c>
      <c r="E8" t="s">
        <v>145</v>
      </c>
      <c r="G8" t="s">
        <v>104</v>
      </c>
    </row>
    <row r="9" spans="1:8" x14ac:dyDescent="0.35">
      <c r="A9">
        <v>2</v>
      </c>
      <c r="B9" t="s">
        <v>93</v>
      </c>
      <c r="C9">
        <v>5</v>
      </c>
      <c r="G9" t="s">
        <v>104</v>
      </c>
    </row>
    <row r="10" spans="1:8" x14ac:dyDescent="0.35">
      <c r="A10">
        <v>2</v>
      </c>
      <c r="B10" t="s">
        <v>93</v>
      </c>
      <c r="C10">
        <v>4</v>
      </c>
      <c r="G10" t="s">
        <v>104</v>
      </c>
    </row>
    <row r="11" spans="1:8" hidden="1" x14ac:dyDescent="0.35">
      <c r="A11">
        <v>2</v>
      </c>
      <c r="B11" t="s">
        <v>93</v>
      </c>
      <c r="E11">
        <v>7</v>
      </c>
      <c r="F11">
        <v>1.7</v>
      </c>
    </row>
    <row r="12" spans="1:8" hidden="1" x14ac:dyDescent="0.35">
      <c r="A12">
        <v>2</v>
      </c>
      <c r="B12" t="s">
        <v>78</v>
      </c>
      <c r="C12">
        <v>5</v>
      </c>
    </row>
    <row r="13" spans="1:8" hidden="1" x14ac:dyDescent="0.35">
      <c r="A13">
        <v>2</v>
      </c>
      <c r="B13" t="s">
        <v>78</v>
      </c>
      <c r="C13">
        <v>5</v>
      </c>
    </row>
    <row r="14" spans="1:8" hidden="1" x14ac:dyDescent="0.35">
      <c r="A14">
        <v>2</v>
      </c>
      <c r="B14" t="s">
        <v>78</v>
      </c>
      <c r="C14">
        <v>16</v>
      </c>
      <c r="G14" t="s">
        <v>44</v>
      </c>
    </row>
    <row r="15" spans="1:8" hidden="1" x14ac:dyDescent="0.35">
      <c r="A15">
        <v>2</v>
      </c>
      <c r="B15" t="s">
        <v>78</v>
      </c>
      <c r="C15">
        <v>3</v>
      </c>
      <c r="G15" t="s">
        <v>44</v>
      </c>
    </row>
    <row r="16" spans="1:8" hidden="1" x14ac:dyDescent="0.35">
      <c r="A16">
        <v>2</v>
      </c>
      <c r="B16" t="s">
        <v>78</v>
      </c>
      <c r="E16">
        <v>8</v>
      </c>
      <c r="F16">
        <v>2.5</v>
      </c>
    </row>
    <row r="17" spans="1:7" x14ac:dyDescent="0.35">
      <c r="A17">
        <v>2</v>
      </c>
      <c r="B17" t="s">
        <v>78</v>
      </c>
      <c r="C17">
        <v>2</v>
      </c>
      <c r="E17" t="s">
        <v>44</v>
      </c>
      <c r="G17" t="s">
        <v>104</v>
      </c>
    </row>
    <row r="18" spans="1:7" x14ac:dyDescent="0.35">
      <c r="A18">
        <v>2</v>
      </c>
      <c r="B18" t="s">
        <v>78</v>
      </c>
      <c r="C18">
        <v>20</v>
      </c>
      <c r="G18" t="s">
        <v>104</v>
      </c>
    </row>
    <row r="19" spans="1:7" x14ac:dyDescent="0.35">
      <c r="A19">
        <v>2</v>
      </c>
      <c r="B19" t="s">
        <v>78</v>
      </c>
      <c r="C19">
        <v>3</v>
      </c>
      <c r="E19" t="s">
        <v>145</v>
      </c>
      <c r="G19" t="s">
        <v>104</v>
      </c>
    </row>
    <row r="20" spans="1:7" x14ac:dyDescent="0.35">
      <c r="A20">
        <v>3</v>
      </c>
      <c r="B20" t="s">
        <v>78</v>
      </c>
      <c r="C20">
        <v>5</v>
      </c>
      <c r="G20" t="s">
        <v>104</v>
      </c>
    </row>
    <row r="21" spans="1:7" hidden="1" x14ac:dyDescent="0.35">
      <c r="A21">
        <v>3</v>
      </c>
      <c r="B21" t="s">
        <v>78</v>
      </c>
      <c r="C21">
        <v>8</v>
      </c>
    </row>
    <row r="22" spans="1:7" x14ac:dyDescent="0.35">
      <c r="A22">
        <v>3</v>
      </c>
      <c r="B22" t="s">
        <v>78</v>
      </c>
      <c r="C22">
        <v>7</v>
      </c>
      <c r="G22" t="s">
        <v>104</v>
      </c>
    </row>
    <row r="23" spans="1:7" x14ac:dyDescent="0.35">
      <c r="A23">
        <v>3</v>
      </c>
      <c r="B23" t="s">
        <v>124</v>
      </c>
      <c r="C23">
        <v>4</v>
      </c>
      <c r="G23" t="s">
        <v>104</v>
      </c>
    </row>
    <row r="24" spans="1:7" x14ac:dyDescent="0.35">
      <c r="A24">
        <v>3</v>
      </c>
      <c r="B24" t="s">
        <v>8</v>
      </c>
      <c r="C24">
        <v>10</v>
      </c>
      <c r="G24" t="s">
        <v>104</v>
      </c>
    </row>
    <row r="25" spans="1:7" hidden="1" x14ac:dyDescent="0.35">
      <c r="A25">
        <v>3</v>
      </c>
      <c r="B25" t="s">
        <v>128</v>
      </c>
      <c r="C25">
        <v>50</v>
      </c>
    </row>
    <row r="26" spans="1:7" x14ac:dyDescent="0.35">
      <c r="A26">
        <v>3</v>
      </c>
      <c r="B26" t="s">
        <v>74</v>
      </c>
      <c r="C26">
        <v>60</v>
      </c>
      <c r="G26" t="s">
        <v>104</v>
      </c>
    </row>
    <row r="27" spans="1:7" hidden="1" x14ac:dyDescent="0.35">
      <c r="A27">
        <v>3</v>
      </c>
      <c r="B27" t="s">
        <v>74</v>
      </c>
      <c r="C27">
        <v>11</v>
      </c>
      <c r="G27" t="s">
        <v>44</v>
      </c>
    </row>
    <row r="28" spans="1:7" hidden="1" x14ac:dyDescent="0.35">
      <c r="A28">
        <v>3</v>
      </c>
      <c r="B28" t="s">
        <v>111</v>
      </c>
      <c r="E28">
        <v>5</v>
      </c>
      <c r="F28">
        <v>1.8</v>
      </c>
    </row>
    <row r="29" spans="1:7" hidden="1" x14ac:dyDescent="0.35">
      <c r="A29">
        <v>4</v>
      </c>
      <c r="B29" t="s">
        <v>111</v>
      </c>
      <c r="E29">
        <v>4</v>
      </c>
      <c r="F29">
        <v>1.4</v>
      </c>
    </row>
    <row r="30" spans="1:7" hidden="1" x14ac:dyDescent="0.35">
      <c r="A30">
        <v>4</v>
      </c>
      <c r="B30" t="s">
        <v>111</v>
      </c>
      <c r="E30">
        <v>6</v>
      </c>
      <c r="F30">
        <v>1.5</v>
      </c>
    </row>
    <row r="31" spans="1:7" x14ac:dyDescent="0.35">
      <c r="A31">
        <v>4</v>
      </c>
      <c r="B31" t="s">
        <v>111</v>
      </c>
      <c r="C31">
        <v>3</v>
      </c>
      <c r="G31" t="s">
        <v>104</v>
      </c>
    </row>
    <row r="32" spans="1:7" hidden="1" x14ac:dyDescent="0.35">
      <c r="A32">
        <v>4</v>
      </c>
      <c r="B32" t="s">
        <v>125</v>
      </c>
      <c r="C32">
        <v>6</v>
      </c>
      <c r="G32" t="s">
        <v>44</v>
      </c>
    </row>
    <row r="33" spans="1:7" hidden="1" x14ac:dyDescent="0.35">
      <c r="A33">
        <v>5</v>
      </c>
      <c r="B33" t="s">
        <v>112</v>
      </c>
      <c r="C33">
        <v>2</v>
      </c>
    </row>
    <row r="34" spans="1:7" hidden="1" x14ac:dyDescent="0.35">
      <c r="A34">
        <v>5</v>
      </c>
      <c r="B34" t="s">
        <v>112</v>
      </c>
      <c r="C34">
        <v>2</v>
      </c>
    </row>
    <row r="35" spans="1:7" hidden="1" x14ac:dyDescent="0.35">
      <c r="A35">
        <v>5</v>
      </c>
      <c r="B35" t="s">
        <v>112</v>
      </c>
      <c r="C35">
        <v>2</v>
      </c>
    </row>
    <row r="36" spans="1:7" hidden="1" x14ac:dyDescent="0.35">
      <c r="A36">
        <v>5</v>
      </c>
      <c r="B36" t="s">
        <v>112</v>
      </c>
      <c r="C36">
        <v>2</v>
      </c>
    </row>
    <row r="37" spans="1:7" hidden="1" x14ac:dyDescent="0.35">
      <c r="A37">
        <v>5</v>
      </c>
      <c r="B37" t="s">
        <v>112</v>
      </c>
      <c r="E37">
        <v>3</v>
      </c>
      <c r="F37">
        <v>1.61</v>
      </c>
    </row>
    <row r="38" spans="1:7" hidden="1" x14ac:dyDescent="0.35">
      <c r="A38">
        <v>5</v>
      </c>
      <c r="B38" t="s">
        <v>112</v>
      </c>
      <c r="C38">
        <v>4</v>
      </c>
    </row>
    <row r="39" spans="1:7" hidden="1" x14ac:dyDescent="0.35">
      <c r="A39">
        <v>5</v>
      </c>
      <c r="B39" t="s">
        <v>112</v>
      </c>
      <c r="C39">
        <v>1</v>
      </c>
    </row>
    <row r="40" spans="1:7" hidden="1" x14ac:dyDescent="0.35">
      <c r="A40">
        <v>6</v>
      </c>
      <c r="B40" t="s">
        <v>112</v>
      </c>
      <c r="C40">
        <v>4</v>
      </c>
    </row>
    <row r="41" spans="1:7" hidden="1" x14ac:dyDescent="0.35">
      <c r="A41">
        <v>6</v>
      </c>
      <c r="B41" t="s">
        <v>112</v>
      </c>
      <c r="C41">
        <v>23</v>
      </c>
    </row>
    <row r="42" spans="1:7" hidden="1" x14ac:dyDescent="0.35">
      <c r="A42">
        <v>6</v>
      </c>
      <c r="B42" t="s">
        <v>112</v>
      </c>
      <c r="C42">
        <v>8</v>
      </c>
    </row>
    <row r="43" spans="1:7" x14ac:dyDescent="0.35">
      <c r="A43">
        <v>6</v>
      </c>
      <c r="B43" t="s">
        <v>112</v>
      </c>
      <c r="C43">
        <v>9</v>
      </c>
      <c r="G43" t="s">
        <v>104</v>
      </c>
    </row>
    <row r="44" spans="1:7" x14ac:dyDescent="0.35">
      <c r="A44">
        <v>6</v>
      </c>
      <c r="B44" t="s">
        <v>112</v>
      </c>
      <c r="C44">
        <v>2</v>
      </c>
      <c r="G44" t="s">
        <v>104</v>
      </c>
    </row>
    <row r="45" spans="1:7" hidden="1" x14ac:dyDescent="0.35">
      <c r="A45">
        <v>6</v>
      </c>
      <c r="B45" t="s">
        <v>112</v>
      </c>
      <c r="C45">
        <v>2</v>
      </c>
      <c r="G45" t="s">
        <v>44</v>
      </c>
    </row>
    <row r="46" spans="1:7" hidden="1" x14ac:dyDescent="0.35">
      <c r="A46">
        <v>6</v>
      </c>
      <c r="B46" t="s">
        <v>112</v>
      </c>
      <c r="C46">
        <v>2</v>
      </c>
      <c r="G46" t="s">
        <v>44</v>
      </c>
    </row>
    <row r="47" spans="1:7" hidden="1" x14ac:dyDescent="0.35">
      <c r="A47">
        <v>6</v>
      </c>
      <c r="B47" t="s">
        <v>112</v>
      </c>
      <c r="C47">
        <v>6</v>
      </c>
      <c r="G47" t="s">
        <v>44</v>
      </c>
    </row>
    <row r="48" spans="1:7" hidden="1" x14ac:dyDescent="0.35">
      <c r="A48">
        <v>7</v>
      </c>
      <c r="B48" t="s">
        <v>112</v>
      </c>
      <c r="E48">
        <v>10</v>
      </c>
      <c r="F48">
        <v>1.8</v>
      </c>
    </row>
    <row r="49" spans="1:7" hidden="1" x14ac:dyDescent="0.35">
      <c r="A49">
        <v>7</v>
      </c>
      <c r="B49" t="s">
        <v>112</v>
      </c>
      <c r="E49">
        <v>10</v>
      </c>
      <c r="F49">
        <v>2.2999999999999998</v>
      </c>
    </row>
    <row r="50" spans="1:7" x14ac:dyDescent="0.35">
      <c r="A50">
        <v>7</v>
      </c>
      <c r="B50" t="s">
        <v>136</v>
      </c>
      <c r="C50">
        <v>1</v>
      </c>
      <c r="G50" t="s">
        <v>104</v>
      </c>
    </row>
    <row r="51" spans="1:7" x14ac:dyDescent="0.35">
      <c r="A51">
        <v>8</v>
      </c>
      <c r="B51" t="s">
        <v>63</v>
      </c>
      <c r="C51">
        <v>13</v>
      </c>
      <c r="G51" t="s">
        <v>104</v>
      </c>
    </row>
    <row r="52" spans="1:7" x14ac:dyDescent="0.35">
      <c r="A52">
        <v>8</v>
      </c>
      <c r="B52" t="s">
        <v>137</v>
      </c>
      <c r="C52">
        <v>1</v>
      </c>
      <c r="G52" t="s">
        <v>104</v>
      </c>
    </row>
    <row r="53" spans="1:7" x14ac:dyDescent="0.35">
      <c r="A53">
        <v>8</v>
      </c>
      <c r="B53" t="s">
        <v>118</v>
      </c>
      <c r="C53">
        <v>1</v>
      </c>
      <c r="E53" t="s">
        <v>44</v>
      </c>
      <c r="G53" t="s">
        <v>104</v>
      </c>
    </row>
    <row r="54" spans="1:7" x14ac:dyDescent="0.35">
      <c r="A54">
        <v>9</v>
      </c>
      <c r="B54" t="s">
        <v>130</v>
      </c>
      <c r="C54">
        <v>3</v>
      </c>
      <c r="G54" t="s">
        <v>104</v>
      </c>
    </row>
    <row r="55" spans="1:7" hidden="1" x14ac:dyDescent="0.35">
      <c r="A55">
        <v>9</v>
      </c>
      <c r="B55" t="s">
        <v>130</v>
      </c>
      <c r="E55">
        <v>4</v>
      </c>
      <c r="F55">
        <v>1.7</v>
      </c>
    </row>
    <row r="56" spans="1:7" hidden="1" x14ac:dyDescent="0.35">
      <c r="A56">
        <v>9</v>
      </c>
      <c r="B56" t="s">
        <v>130</v>
      </c>
      <c r="E56">
        <v>5</v>
      </c>
      <c r="F56">
        <v>1.8</v>
      </c>
    </row>
    <row r="57" spans="1:7" hidden="1" x14ac:dyDescent="0.35">
      <c r="A57">
        <v>9</v>
      </c>
      <c r="B57" t="s">
        <v>130</v>
      </c>
      <c r="E57">
        <v>7</v>
      </c>
      <c r="F57">
        <v>2.5</v>
      </c>
    </row>
    <row r="58" spans="1:7" hidden="1" x14ac:dyDescent="0.35">
      <c r="A58">
        <v>9</v>
      </c>
      <c r="B58" t="s">
        <v>130</v>
      </c>
      <c r="E58">
        <v>6</v>
      </c>
      <c r="F58">
        <v>2.5</v>
      </c>
    </row>
    <row r="59" spans="1:7" hidden="1" x14ac:dyDescent="0.35">
      <c r="A59">
        <v>9</v>
      </c>
      <c r="B59" t="s">
        <v>130</v>
      </c>
      <c r="E59">
        <v>5</v>
      </c>
      <c r="F59">
        <v>1.5</v>
      </c>
    </row>
    <row r="60" spans="1:7" hidden="1" x14ac:dyDescent="0.35">
      <c r="A60">
        <v>9</v>
      </c>
      <c r="B60" t="s">
        <v>130</v>
      </c>
      <c r="E60">
        <v>6</v>
      </c>
      <c r="F60">
        <v>1.7</v>
      </c>
    </row>
    <row r="61" spans="1:7" hidden="1" x14ac:dyDescent="0.35">
      <c r="A61">
        <v>9</v>
      </c>
      <c r="B61" t="s">
        <v>126</v>
      </c>
      <c r="C61">
        <v>1</v>
      </c>
    </row>
    <row r="62" spans="1:7" hidden="1" x14ac:dyDescent="0.35">
      <c r="A62">
        <v>10</v>
      </c>
      <c r="B62" t="s">
        <v>133</v>
      </c>
      <c r="C62">
        <v>16</v>
      </c>
    </row>
    <row r="63" spans="1:7" hidden="1" x14ac:dyDescent="0.35">
      <c r="A63">
        <v>10</v>
      </c>
      <c r="B63" t="s">
        <v>133</v>
      </c>
      <c r="E63">
        <v>3</v>
      </c>
      <c r="F63">
        <v>1.8</v>
      </c>
    </row>
    <row r="64" spans="1:7" hidden="1" x14ac:dyDescent="0.35">
      <c r="A64">
        <v>10</v>
      </c>
      <c r="B64" t="s">
        <v>133</v>
      </c>
      <c r="E64">
        <v>5</v>
      </c>
      <c r="F64">
        <v>1.6</v>
      </c>
    </row>
    <row r="65" spans="1:7" hidden="1" x14ac:dyDescent="0.35">
      <c r="A65">
        <v>10</v>
      </c>
      <c r="B65" t="s">
        <v>133</v>
      </c>
      <c r="E65">
        <v>6</v>
      </c>
      <c r="F65">
        <v>1.7</v>
      </c>
    </row>
    <row r="66" spans="1:7" hidden="1" x14ac:dyDescent="0.35">
      <c r="A66">
        <v>10</v>
      </c>
      <c r="B66" t="s">
        <v>133</v>
      </c>
      <c r="E66">
        <v>4</v>
      </c>
      <c r="F66">
        <v>1.8</v>
      </c>
    </row>
    <row r="67" spans="1:7" hidden="1" x14ac:dyDescent="0.35">
      <c r="A67">
        <v>10</v>
      </c>
      <c r="B67" t="s">
        <v>133</v>
      </c>
      <c r="E67">
        <v>5</v>
      </c>
      <c r="F67">
        <v>1.9</v>
      </c>
    </row>
    <row r="68" spans="1:7" hidden="1" x14ac:dyDescent="0.35">
      <c r="A68">
        <v>10</v>
      </c>
      <c r="B68" t="s">
        <v>133</v>
      </c>
      <c r="C68">
        <v>4</v>
      </c>
    </row>
    <row r="69" spans="1:7" hidden="1" x14ac:dyDescent="0.35">
      <c r="A69">
        <v>10</v>
      </c>
      <c r="B69" t="s">
        <v>133</v>
      </c>
      <c r="E69">
        <v>6</v>
      </c>
      <c r="F69">
        <v>1.4</v>
      </c>
    </row>
    <row r="70" spans="1:7" hidden="1" x14ac:dyDescent="0.35">
      <c r="A70">
        <v>11</v>
      </c>
      <c r="B70" t="s">
        <v>133</v>
      </c>
      <c r="E70">
        <v>5</v>
      </c>
      <c r="F70">
        <v>1.7</v>
      </c>
    </row>
    <row r="71" spans="1:7" hidden="1" x14ac:dyDescent="0.35">
      <c r="A71">
        <v>11</v>
      </c>
      <c r="B71" t="s">
        <v>133</v>
      </c>
      <c r="E71">
        <v>4</v>
      </c>
      <c r="F71">
        <v>2</v>
      </c>
    </row>
    <row r="72" spans="1:7" hidden="1" x14ac:dyDescent="0.35">
      <c r="A72">
        <v>12</v>
      </c>
      <c r="B72" t="s">
        <v>98</v>
      </c>
      <c r="C72">
        <v>3</v>
      </c>
      <c r="G72" t="s">
        <v>59</v>
      </c>
    </row>
    <row r="73" spans="1:7" hidden="1" x14ac:dyDescent="0.35">
      <c r="A73">
        <v>12</v>
      </c>
      <c r="B73" t="s">
        <v>98</v>
      </c>
      <c r="C73">
        <v>1</v>
      </c>
      <c r="G73" t="s">
        <v>59</v>
      </c>
    </row>
    <row r="74" spans="1:7" hidden="1" x14ac:dyDescent="0.35">
      <c r="A74">
        <v>12</v>
      </c>
      <c r="B74" t="s">
        <v>132</v>
      </c>
      <c r="C74">
        <v>1</v>
      </c>
    </row>
    <row r="75" spans="1:7" hidden="1" x14ac:dyDescent="0.35">
      <c r="A75">
        <v>12</v>
      </c>
      <c r="B75" t="s">
        <v>132</v>
      </c>
      <c r="E75">
        <v>4</v>
      </c>
      <c r="F75">
        <v>1.7</v>
      </c>
    </row>
    <row r="76" spans="1:7" hidden="1" x14ac:dyDescent="0.35">
      <c r="A76">
        <v>12</v>
      </c>
      <c r="B76" t="s">
        <v>132</v>
      </c>
      <c r="E76">
        <v>2.9</v>
      </c>
      <c r="F76">
        <v>3</v>
      </c>
    </row>
    <row r="77" spans="1:7" hidden="1" x14ac:dyDescent="0.35">
      <c r="A77">
        <v>12</v>
      </c>
      <c r="B77" t="s">
        <v>132</v>
      </c>
      <c r="E77">
        <v>5</v>
      </c>
      <c r="F77">
        <v>2.5</v>
      </c>
    </row>
    <row r="78" spans="1:7" hidden="1" x14ac:dyDescent="0.35">
      <c r="A78">
        <v>12</v>
      </c>
      <c r="B78" t="s">
        <v>132</v>
      </c>
      <c r="E78">
        <v>6</v>
      </c>
      <c r="F78">
        <v>3</v>
      </c>
    </row>
    <row r="79" spans="1:7" hidden="1" x14ac:dyDescent="0.35">
      <c r="A79">
        <v>12</v>
      </c>
      <c r="B79" t="s">
        <v>132</v>
      </c>
      <c r="E79">
        <v>4</v>
      </c>
      <c r="F79">
        <v>2.5</v>
      </c>
    </row>
    <row r="80" spans="1:7" hidden="1" x14ac:dyDescent="0.35">
      <c r="A80">
        <v>12</v>
      </c>
      <c r="B80" t="s">
        <v>132</v>
      </c>
      <c r="C80">
        <v>8</v>
      </c>
    </row>
    <row r="81" spans="1:7" hidden="1" x14ac:dyDescent="0.35">
      <c r="A81">
        <v>12</v>
      </c>
      <c r="B81" t="s">
        <v>132</v>
      </c>
      <c r="C81">
        <v>3</v>
      </c>
    </row>
    <row r="82" spans="1:7" hidden="1" x14ac:dyDescent="0.35">
      <c r="A82">
        <v>12</v>
      </c>
      <c r="B82" t="s">
        <v>127</v>
      </c>
      <c r="E82">
        <v>3</v>
      </c>
      <c r="F82">
        <v>1.9</v>
      </c>
    </row>
    <row r="83" spans="1:7" hidden="1" x14ac:dyDescent="0.35">
      <c r="A83">
        <v>13</v>
      </c>
      <c r="B83" t="s">
        <v>127</v>
      </c>
      <c r="E83">
        <v>4</v>
      </c>
      <c r="F83">
        <v>1.7</v>
      </c>
    </row>
    <row r="84" spans="1:7" hidden="1" x14ac:dyDescent="0.35">
      <c r="A84">
        <v>13</v>
      </c>
      <c r="B84" t="s">
        <v>127</v>
      </c>
      <c r="E84">
        <v>3</v>
      </c>
      <c r="F84">
        <v>2.8</v>
      </c>
    </row>
    <row r="85" spans="1:7" hidden="1" x14ac:dyDescent="0.35">
      <c r="A85">
        <v>13</v>
      </c>
      <c r="B85" t="s">
        <v>127</v>
      </c>
      <c r="E85">
        <v>7</v>
      </c>
      <c r="F85">
        <v>1.9</v>
      </c>
    </row>
    <row r="86" spans="1:7" hidden="1" x14ac:dyDescent="0.35">
      <c r="A86">
        <v>13</v>
      </c>
      <c r="B86" t="s">
        <v>127</v>
      </c>
      <c r="E86">
        <v>6</v>
      </c>
      <c r="F86">
        <v>3</v>
      </c>
    </row>
    <row r="87" spans="1:7" hidden="1" x14ac:dyDescent="0.35">
      <c r="A87">
        <v>13</v>
      </c>
      <c r="B87" t="s">
        <v>127</v>
      </c>
      <c r="E87">
        <v>7</v>
      </c>
      <c r="F87">
        <v>2.5</v>
      </c>
    </row>
    <row r="88" spans="1:7" hidden="1" x14ac:dyDescent="0.35">
      <c r="A88">
        <v>13</v>
      </c>
      <c r="B88" t="s">
        <v>99</v>
      </c>
      <c r="C88">
        <v>7</v>
      </c>
      <c r="E88" t="s">
        <v>145</v>
      </c>
    </row>
    <row r="89" spans="1:7" hidden="1" x14ac:dyDescent="0.35">
      <c r="A89">
        <v>13</v>
      </c>
      <c r="B89" t="s">
        <v>119</v>
      </c>
      <c r="C89">
        <v>4</v>
      </c>
      <c r="E89" t="s">
        <v>145</v>
      </c>
    </row>
    <row r="90" spans="1:7" hidden="1" x14ac:dyDescent="0.35">
      <c r="A90">
        <v>13</v>
      </c>
      <c r="B90" t="s">
        <v>121</v>
      </c>
      <c r="C90">
        <v>1</v>
      </c>
      <c r="G90" t="s">
        <v>59</v>
      </c>
    </row>
    <row r="91" spans="1:7" hidden="1" x14ac:dyDescent="0.35">
      <c r="A91">
        <v>13</v>
      </c>
      <c r="B91" t="s">
        <v>100</v>
      </c>
      <c r="C91">
        <v>4</v>
      </c>
      <c r="G91" t="s">
        <v>59</v>
      </c>
    </row>
    <row r="92" spans="1:7" hidden="1" x14ac:dyDescent="0.35">
      <c r="A92">
        <v>14</v>
      </c>
      <c r="B92" t="s">
        <v>100</v>
      </c>
      <c r="C92">
        <v>13</v>
      </c>
      <c r="G92" t="s">
        <v>59</v>
      </c>
    </row>
    <row r="93" spans="1:7" hidden="1" x14ac:dyDescent="0.35">
      <c r="A93">
        <v>14</v>
      </c>
      <c r="B93" t="s">
        <v>100</v>
      </c>
      <c r="C93">
        <v>4</v>
      </c>
      <c r="G93" t="s">
        <v>59</v>
      </c>
    </row>
    <row r="94" spans="1:7" hidden="1" x14ac:dyDescent="0.35">
      <c r="A94">
        <v>14</v>
      </c>
      <c r="B94" t="s">
        <v>100</v>
      </c>
      <c r="C94">
        <v>14</v>
      </c>
    </row>
    <row r="95" spans="1:7" hidden="1" x14ac:dyDescent="0.35">
      <c r="A95">
        <v>14</v>
      </c>
      <c r="B95" t="s">
        <v>100</v>
      </c>
      <c r="C95">
        <v>1</v>
      </c>
    </row>
    <row r="96" spans="1:7" hidden="1" x14ac:dyDescent="0.35">
      <c r="A96">
        <v>14</v>
      </c>
      <c r="B96" t="s">
        <v>116</v>
      </c>
      <c r="C96">
        <v>1</v>
      </c>
      <c r="E96" t="s">
        <v>44</v>
      </c>
    </row>
    <row r="97" spans="1:7" hidden="1" x14ac:dyDescent="0.35">
      <c r="A97">
        <v>14</v>
      </c>
      <c r="B97" t="s">
        <v>117</v>
      </c>
      <c r="C97">
        <v>1</v>
      </c>
      <c r="E97" t="s">
        <v>44</v>
      </c>
    </row>
    <row r="98" spans="1:7" hidden="1" x14ac:dyDescent="0.35">
      <c r="A98">
        <v>14</v>
      </c>
      <c r="B98" t="s">
        <v>143</v>
      </c>
      <c r="E98">
        <v>11</v>
      </c>
      <c r="F98">
        <v>3</v>
      </c>
    </row>
    <row r="99" spans="1:7" hidden="1" x14ac:dyDescent="0.35">
      <c r="A99">
        <v>14</v>
      </c>
      <c r="B99" t="s">
        <v>144</v>
      </c>
      <c r="C99">
        <v>2</v>
      </c>
    </row>
    <row r="100" spans="1:7" hidden="1" x14ac:dyDescent="0.35">
      <c r="A100">
        <v>14</v>
      </c>
      <c r="B100" t="s">
        <v>144</v>
      </c>
      <c r="C100">
        <v>4</v>
      </c>
      <c r="G100" t="s">
        <v>44</v>
      </c>
    </row>
    <row r="101" spans="1:7" hidden="1" x14ac:dyDescent="0.35">
      <c r="A101">
        <v>14</v>
      </c>
      <c r="B101" t="s">
        <v>144</v>
      </c>
      <c r="E101">
        <v>4</v>
      </c>
      <c r="F101">
        <v>1.7</v>
      </c>
    </row>
    <row r="102" spans="1:7" hidden="1" x14ac:dyDescent="0.35">
      <c r="A102">
        <v>14</v>
      </c>
      <c r="B102" t="s">
        <v>144</v>
      </c>
      <c r="E102">
        <v>8</v>
      </c>
      <c r="F102">
        <v>2.5</v>
      </c>
    </row>
    <row r="103" spans="1:7" hidden="1" x14ac:dyDescent="0.35">
      <c r="A103">
        <v>14</v>
      </c>
      <c r="B103" t="s">
        <v>144</v>
      </c>
      <c r="E103">
        <v>12</v>
      </c>
      <c r="F103">
        <v>3</v>
      </c>
    </row>
    <row r="104" spans="1:7" x14ac:dyDescent="0.35">
      <c r="A104">
        <v>14</v>
      </c>
      <c r="B104" t="s">
        <v>115</v>
      </c>
      <c r="C104">
        <v>1</v>
      </c>
      <c r="G104" t="s">
        <v>47</v>
      </c>
    </row>
    <row r="105" spans="1:7" hidden="1" x14ac:dyDescent="0.35">
      <c r="A105">
        <v>14</v>
      </c>
      <c r="B105" t="s">
        <v>139</v>
      </c>
      <c r="E105">
        <v>10</v>
      </c>
      <c r="F105">
        <v>4</v>
      </c>
    </row>
    <row r="106" spans="1:7" hidden="1" x14ac:dyDescent="0.35">
      <c r="A106">
        <v>14</v>
      </c>
      <c r="B106" t="s">
        <v>110</v>
      </c>
      <c r="C106">
        <v>2</v>
      </c>
      <c r="G106" t="s">
        <v>44</v>
      </c>
    </row>
    <row r="107" spans="1:7" hidden="1" x14ac:dyDescent="0.35">
      <c r="A107">
        <v>14</v>
      </c>
      <c r="B107" t="s">
        <v>114</v>
      </c>
      <c r="E107">
        <v>14</v>
      </c>
      <c r="F107">
        <v>3</v>
      </c>
    </row>
    <row r="108" spans="1:7" x14ac:dyDescent="0.35">
      <c r="A108">
        <v>14</v>
      </c>
      <c r="B108" t="s">
        <v>113</v>
      </c>
      <c r="C108">
        <v>2</v>
      </c>
      <c r="G108" t="s">
        <v>47</v>
      </c>
    </row>
    <row r="109" spans="1:7" hidden="1" x14ac:dyDescent="0.35">
      <c r="A109">
        <v>14</v>
      </c>
      <c r="B109" t="s">
        <v>88</v>
      </c>
      <c r="C109">
        <v>12</v>
      </c>
      <c r="G109" t="s">
        <v>44</v>
      </c>
    </row>
    <row r="110" spans="1:7" hidden="1" x14ac:dyDescent="0.35">
      <c r="A110">
        <v>15</v>
      </c>
      <c r="B110" t="s">
        <v>122</v>
      </c>
      <c r="C110">
        <v>4</v>
      </c>
      <c r="G110" t="s">
        <v>44</v>
      </c>
    </row>
    <row r="111" spans="1:7" hidden="1" x14ac:dyDescent="0.35">
      <c r="A111">
        <v>15</v>
      </c>
      <c r="B111" t="s">
        <v>88</v>
      </c>
      <c r="E111">
        <v>5</v>
      </c>
      <c r="F111">
        <v>2.6</v>
      </c>
    </row>
    <row r="112" spans="1:7" hidden="1" x14ac:dyDescent="0.35">
      <c r="A112">
        <v>15</v>
      </c>
      <c r="B112" t="s">
        <v>88</v>
      </c>
      <c r="C112">
        <v>2</v>
      </c>
    </row>
    <row r="113" spans="1:7" hidden="1" x14ac:dyDescent="0.35">
      <c r="A113">
        <v>15</v>
      </c>
      <c r="B113" t="s">
        <v>122</v>
      </c>
      <c r="C113">
        <v>2</v>
      </c>
      <c r="G113" t="s">
        <v>44</v>
      </c>
    </row>
    <row r="114" spans="1:7" hidden="1" x14ac:dyDescent="0.35">
      <c r="A114">
        <v>15</v>
      </c>
      <c r="B114" t="s">
        <v>122</v>
      </c>
      <c r="E114">
        <v>12</v>
      </c>
      <c r="F114">
        <v>2.4</v>
      </c>
    </row>
    <row r="115" spans="1:7" hidden="1" x14ac:dyDescent="0.35">
      <c r="A115">
        <v>15</v>
      </c>
      <c r="B115" t="s">
        <v>85</v>
      </c>
      <c r="C115">
        <v>6</v>
      </c>
      <c r="G115" t="s">
        <v>44</v>
      </c>
    </row>
    <row r="116" spans="1:7" hidden="1" x14ac:dyDescent="0.35">
      <c r="A116">
        <v>16</v>
      </c>
      <c r="B116" t="s">
        <v>85</v>
      </c>
      <c r="E116">
        <v>6</v>
      </c>
      <c r="F116">
        <v>1.4</v>
      </c>
    </row>
    <row r="117" spans="1:7" hidden="1" x14ac:dyDescent="0.35">
      <c r="A117">
        <v>16</v>
      </c>
      <c r="B117" t="s">
        <v>85</v>
      </c>
      <c r="C117">
        <v>3</v>
      </c>
      <c r="G117" t="s">
        <v>44</v>
      </c>
    </row>
    <row r="118" spans="1:7" hidden="1" x14ac:dyDescent="0.35">
      <c r="A118">
        <v>16</v>
      </c>
      <c r="B118" t="s">
        <v>138</v>
      </c>
      <c r="E118">
        <v>15</v>
      </c>
      <c r="F118">
        <v>3</v>
      </c>
    </row>
    <row r="119" spans="1:7" hidden="1" x14ac:dyDescent="0.35">
      <c r="A119">
        <v>16</v>
      </c>
      <c r="B119" t="s">
        <v>138</v>
      </c>
      <c r="E119">
        <v>5</v>
      </c>
      <c r="F119">
        <v>1.7</v>
      </c>
    </row>
    <row r="120" spans="1:7" hidden="1" x14ac:dyDescent="0.35">
      <c r="A120">
        <v>17</v>
      </c>
      <c r="B120" t="s">
        <v>106</v>
      </c>
      <c r="C120">
        <v>4</v>
      </c>
      <c r="G120" t="s">
        <v>44</v>
      </c>
    </row>
    <row r="121" spans="1:7" hidden="1" x14ac:dyDescent="0.35">
      <c r="A121">
        <v>17</v>
      </c>
      <c r="B121" t="s">
        <v>123</v>
      </c>
      <c r="C121">
        <v>20</v>
      </c>
    </row>
    <row r="122" spans="1:7" hidden="1" x14ac:dyDescent="0.35">
      <c r="A122">
        <v>17</v>
      </c>
      <c r="B122" t="s">
        <v>131</v>
      </c>
      <c r="C122">
        <v>1</v>
      </c>
      <c r="G122" t="s">
        <v>44</v>
      </c>
    </row>
    <row r="123" spans="1:7" x14ac:dyDescent="0.35">
      <c r="A123">
        <v>18</v>
      </c>
      <c r="B123" t="s">
        <v>120</v>
      </c>
      <c r="C123">
        <v>3</v>
      </c>
      <c r="E123" t="s">
        <v>145</v>
      </c>
      <c r="G123" t="s">
        <v>145</v>
      </c>
    </row>
    <row r="124" spans="1:7" hidden="1" x14ac:dyDescent="0.35">
      <c r="A124">
        <v>18</v>
      </c>
      <c r="B124" t="s">
        <v>120</v>
      </c>
      <c r="C124">
        <v>12</v>
      </c>
      <c r="G124" t="s">
        <v>44</v>
      </c>
    </row>
    <row r="125" spans="1:7" hidden="1" x14ac:dyDescent="0.35">
      <c r="A125">
        <v>18</v>
      </c>
      <c r="B125" t="s">
        <v>134</v>
      </c>
      <c r="C125">
        <v>1</v>
      </c>
    </row>
    <row r="126" spans="1:7" hidden="1" x14ac:dyDescent="0.35">
      <c r="A126">
        <v>18</v>
      </c>
      <c r="B126" t="s">
        <v>134</v>
      </c>
      <c r="C126">
        <v>1</v>
      </c>
    </row>
    <row r="127" spans="1:7" hidden="1" x14ac:dyDescent="0.35">
      <c r="A127">
        <v>18</v>
      </c>
      <c r="B127" t="s">
        <v>134</v>
      </c>
      <c r="C127">
        <v>4</v>
      </c>
    </row>
    <row r="128" spans="1:7" hidden="1" x14ac:dyDescent="0.35">
      <c r="A128">
        <v>18</v>
      </c>
      <c r="B128" t="s">
        <v>129</v>
      </c>
      <c r="C128">
        <v>7</v>
      </c>
    </row>
    <row r="129" spans="1:7" hidden="1" x14ac:dyDescent="0.35">
      <c r="A129">
        <v>19</v>
      </c>
      <c r="B129" t="s">
        <v>41</v>
      </c>
      <c r="E129">
        <v>6</v>
      </c>
      <c r="F129">
        <v>1.4</v>
      </c>
    </row>
    <row r="130" spans="1:7" hidden="1" x14ac:dyDescent="0.35">
      <c r="A130">
        <v>19</v>
      </c>
      <c r="B130" t="s">
        <v>41</v>
      </c>
      <c r="E130">
        <v>8</v>
      </c>
      <c r="F130">
        <v>1.7</v>
      </c>
    </row>
    <row r="131" spans="1:7" hidden="1" x14ac:dyDescent="0.35">
      <c r="A131">
        <v>19</v>
      </c>
      <c r="B131" t="s">
        <v>41</v>
      </c>
      <c r="C131">
        <v>3</v>
      </c>
    </row>
    <row r="132" spans="1:7" x14ac:dyDescent="0.35">
      <c r="A132">
        <v>20</v>
      </c>
      <c r="B132" t="s">
        <v>41</v>
      </c>
      <c r="C132">
        <v>3</v>
      </c>
      <c r="G132" t="s">
        <v>47</v>
      </c>
    </row>
    <row r="133" spans="1:7" x14ac:dyDescent="0.35">
      <c r="A133">
        <v>20</v>
      </c>
      <c r="B133" t="s">
        <v>141</v>
      </c>
      <c r="C133">
        <v>1</v>
      </c>
      <c r="G133" t="s">
        <v>47</v>
      </c>
    </row>
    <row r="134" spans="1:7" hidden="1" x14ac:dyDescent="0.35">
      <c r="A134">
        <v>20</v>
      </c>
      <c r="B134" t="s">
        <v>142</v>
      </c>
      <c r="E134">
        <v>10</v>
      </c>
      <c r="F134">
        <v>2</v>
      </c>
    </row>
    <row r="135" spans="1:7" hidden="1" x14ac:dyDescent="0.35">
      <c r="A135">
        <v>20</v>
      </c>
      <c r="B135" t="s">
        <v>135</v>
      </c>
      <c r="C135">
        <v>4</v>
      </c>
    </row>
    <row r="136" spans="1:7" hidden="1" x14ac:dyDescent="0.35">
      <c r="A136">
        <v>20</v>
      </c>
      <c r="B136" t="s">
        <v>86</v>
      </c>
      <c r="C136">
        <v>5</v>
      </c>
    </row>
    <row r="137" spans="1:7" hidden="1" x14ac:dyDescent="0.35">
      <c r="A137">
        <v>20</v>
      </c>
      <c r="B137" t="s">
        <v>86</v>
      </c>
      <c r="C137">
        <v>1</v>
      </c>
      <c r="E137" t="s">
        <v>44</v>
      </c>
    </row>
    <row r="138" spans="1:7" hidden="1" x14ac:dyDescent="0.35">
      <c r="A138">
        <v>20</v>
      </c>
      <c r="B138" t="s">
        <v>86</v>
      </c>
      <c r="C138">
        <v>15</v>
      </c>
    </row>
    <row r="139" spans="1:7" hidden="1" x14ac:dyDescent="0.35">
      <c r="A139">
        <v>20</v>
      </c>
      <c r="B139" t="s">
        <v>86</v>
      </c>
      <c r="E139">
        <v>7.4</v>
      </c>
      <c r="F139">
        <v>1.4</v>
      </c>
    </row>
    <row r="140" spans="1:7" hidden="1" x14ac:dyDescent="0.35">
      <c r="C140" s="3">
        <v>556</v>
      </c>
      <c r="D140" t="s">
        <v>146</v>
      </c>
    </row>
    <row r="141" spans="1:7" hidden="1" x14ac:dyDescent="0.35">
      <c r="D141" t="s">
        <v>147</v>
      </c>
    </row>
  </sheetData>
  <autoFilter ref="G4:G141">
    <filterColumn colId="0">
      <filters>
        <filter val="sprout"/>
        <filter val="Sprouting"/>
      </filters>
    </filterColumn>
  </autoFilter>
  <sortState ref="B4:F139">
    <sortCondition ref="B4"/>
  </sortState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D72" zoomScale="115" zoomScaleNormal="115" workbookViewId="0">
      <selection activeCell="L40" sqref="L40"/>
    </sheetView>
  </sheetViews>
  <sheetFormatPr defaultRowHeight="14.5" x14ac:dyDescent="0.35"/>
  <cols>
    <col min="1" max="1" width="12.6328125" customWidth="1"/>
    <col min="2" max="2" width="11.36328125" customWidth="1"/>
    <col min="5" max="5" width="12.26953125" customWidth="1"/>
    <col min="7" max="7" width="18.6328125" customWidth="1"/>
    <col min="8" max="8" width="9.7265625" customWidth="1"/>
    <col min="9" max="9" width="10.1796875" customWidth="1"/>
    <col min="11" max="11" width="21" customWidth="1"/>
    <col min="12" max="12" width="13.453125" customWidth="1"/>
    <col min="13" max="13" width="15.7265625" customWidth="1"/>
  </cols>
  <sheetData>
    <row r="1" spans="1:11" x14ac:dyDescent="0.35">
      <c r="A1" t="s">
        <v>153</v>
      </c>
    </row>
    <row r="2" spans="1:11" x14ac:dyDescent="0.35">
      <c r="A2" s="4" t="s">
        <v>34</v>
      </c>
      <c r="B2" s="4" t="s">
        <v>148</v>
      </c>
      <c r="C2" s="4" t="s">
        <v>149</v>
      </c>
      <c r="D2" s="4" t="s">
        <v>150</v>
      </c>
      <c r="E2" s="4" t="s">
        <v>151</v>
      </c>
      <c r="F2" s="4" t="s">
        <v>152</v>
      </c>
      <c r="G2" s="7" t="s">
        <v>169</v>
      </c>
      <c r="H2" t="s">
        <v>159</v>
      </c>
      <c r="I2" t="s">
        <v>160</v>
      </c>
      <c r="J2" t="s">
        <v>157</v>
      </c>
      <c r="K2" t="s">
        <v>158</v>
      </c>
    </row>
    <row r="3" spans="1:11" x14ac:dyDescent="0.35">
      <c r="A3" t="s">
        <v>66</v>
      </c>
      <c r="B3">
        <v>15</v>
      </c>
      <c r="C3">
        <f>B3/160</f>
        <v>9.375E-2</v>
      </c>
      <c r="D3">
        <f>LN(C3)</f>
        <v>-2.367123614131617</v>
      </c>
      <c r="E3">
        <f>C3*D3</f>
        <v>-0.22191783882483909</v>
      </c>
      <c r="F3" s="3">
        <v>2.0870000000000002</v>
      </c>
      <c r="G3" t="s">
        <v>161</v>
      </c>
      <c r="H3">
        <v>3.78</v>
      </c>
      <c r="I3">
        <v>3.62</v>
      </c>
      <c r="J3">
        <v>2.56</v>
      </c>
      <c r="K3">
        <v>2.9</v>
      </c>
    </row>
    <row r="4" spans="1:11" x14ac:dyDescent="0.35">
      <c r="A4" t="s">
        <v>42</v>
      </c>
      <c r="B4">
        <v>2</v>
      </c>
      <c r="C4">
        <f t="shared" ref="C4:C16" si="0">B4/160</f>
        <v>1.2500000000000001E-2</v>
      </c>
      <c r="D4">
        <f t="shared" ref="D4:D16" si="1">LN(C4)</f>
        <v>-4.3820266346738812</v>
      </c>
      <c r="E4">
        <f t="shared" ref="E4:E16" si="2">C4*D4</f>
        <v>-5.4775332933423515E-2</v>
      </c>
      <c r="G4" t="s">
        <v>168</v>
      </c>
      <c r="H4">
        <v>1.55</v>
      </c>
      <c r="I4">
        <v>0</v>
      </c>
      <c r="J4">
        <v>1.94</v>
      </c>
      <c r="K4">
        <v>2.68</v>
      </c>
    </row>
    <row r="5" spans="1:11" x14ac:dyDescent="0.35">
      <c r="A5" t="s">
        <v>40</v>
      </c>
      <c r="B5">
        <v>4</v>
      </c>
      <c r="C5">
        <f t="shared" si="0"/>
        <v>2.5000000000000001E-2</v>
      </c>
      <c r="D5">
        <f t="shared" si="1"/>
        <v>-3.6888794541139363</v>
      </c>
      <c r="E5">
        <f t="shared" si="2"/>
        <v>-9.2221986352848409E-2</v>
      </c>
    </row>
    <row r="6" spans="1:11" x14ac:dyDescent="0.35">
      <c r="A6" t="s">
        <v>64</v>
      </c>
      <c r="B6">
        <v>9</v>
      </c>
      <c r="C6">
        <f t="shared" si="0"/>
        <v>5.6250000000000001E-2</v>
      </c>
      <c r="D6">
        <f t="shared" si="1"/>
        <v>-2.8779492378976075</v>
      </c>
      <c r="E6">
        <f t="shared" si="2"/>
        <v>-0.16188464463174043</v>
      </c>
    </row>
    <row r="7" spans="1:11" x14ac:dyDescent="0.35">
      <c r="A7" t="s">
        <v>78</v>
      </c>
      <c r="B7">
        <v>2</v>
      </c>
      <c r="C7">
        <f t="shared" si="0"/>
        <v>1.2500000000000001E-2</v>
      </c>
      <c r="D7">
        <f t="shared" si="1"/>
        <v>-4.3820266346738812</v>
      </c>
      <c r="E7">
        <f t="shared" si="2"/>
        <v>-5.4775332933423515E-2</v>
      </c>
    </row>
    <row r="8" spans="1:11" x14ac:dyDescent="0.35">
      <c r="A8" t="s">
        <v>8</v>
      </c>
      <c r="B8">
        <v>10</v>
      </c>
      <c r="C8">
        <f t="shared" si="0"/>
        <v>6.25E-2</v>
      </c>
      <c r="D8">
        <f t="shared" si="1"/>
        <v>-2.7725887222397811</v>
      </c>
      <c r="E8">
        <f t="shared" si="2"/>
        <v>-0.17328679513998632</v>
      </c>
    </row>
    <row r="9" spans="1:11" x14ac:dyDescent="0.35">
      <c r="A9" t="s">
        <v>74</v>
      </c>
      <c r="B9">
        <v>2</v>
      </c>
      <c r="C9">
        <f t="shared" si="0"/>
        <v>1.2500000000000001E-2</v>
      </c>
      <c r="D9">
        <f t="shared" si="1"/>
        <v>-4.3820266346738812</v>
      </c>
      <c r="E9">
        <f t="shared" si="2"/>
        <v>-5.4775332933423515E-2</v>
      </c>
    </row>
    <row r="10" spans="1:11" x14ac:dyDescent="0.35">
      <c r="A10" t="s">
        <v>61</v>
      </c>
      <c r="B10">
        <v>2</v>
      </c>
      <c r="C10">
        <f t="shared" si="0"/>
        <v>1.2500000000000001E-2</v>
      </c>
      <c r="D10">
        <f t="shared" si="1"/>
        <v>-4.3820266346738812</v>
      </c>
      <c r="E10">
        <f t="shared" si="2"/>
        <v>-5.4775332933423515E-2</v>
      </c>
    </row>
    <row r="11" spans="1:11" x14ac:dyDescent="0.35">
      <c r="A11" t="s">
        <v>62</v>
      </c>
      <c r="B11">
        <v>8</v>
      </c>
      <c r="C11">
        <f t="shared" si="0"/>
        <v>0.05</v>
      </c>
      <c r="D11">
        <f t="shared" si="1"/>
        <v>-2.9957322735539909</v>
      </c>
      <c r="E11">
        <f t="shared" si="2"/>
        <v>-0.14978661367769955</v>
      </c>
    </row>
    <row r="12" spans="1:11" x14ac:dyDescent="0.35">
      <c r="A12" t="s">
        <v>63</v>
      </c>
      <c r="B12">
        <v>3</v>
      </c>
      <c r="C12">
        <f t="shared" si="0"/>
        <v>1.8749999999999999E-2</v>
      </c>
      <c r="D12">
        <f t="shared" si="1"/>
        <v>-3.9765615265657175</v>
      </c>
      <c r="E12">
        <f t="shared" si="2"/>
        <v>-7.4560528623107206E-2</v>
      </c>
    </row>
    <row r="13" spans="1:11" x14ac:dyDescent="0.35">
      <c r="A13" t="s">
        <v>79</v>
      </c>
      <c r="B13">
        <v>8</v>
      </c>
      <c r="C13">
        <f t="shared" si="0"/>
        <v>0.05</v>
      </c>
      <c r="D13">
        <f t="shared" si="1"/>
        <v>-2.9957322735539909</v>
      </c>
      <c r="E13">
        <f t="shared" si="2"/>
        <v>-0.14978661367769955</v>
      </c>
    </row>
    <row r="14" spans="1:11" x14ac:dyDescent="0.35">
      <c r="A14" t="s">
        <v>53</v>
      </c>
      <c r="B14">
        <v>22</v>
      </c>
      <c r="C14">
        <f t="shared" si="0"/>
        <v>0.13750000000000001</v>
      </c>
      <c r="D14">
        <f t="shared" si="1"/>
        <v>-1.984131361875511</v>
      </c>
      <c r="E14">
        <f t="shared" si="2"/>
        <v>-0.2728180622578828</v>
      </c>
    </row>
    <row r="15" spans="1:11" x14ac:dyDescent="0.35">
      <c r="A15" t="s">
        <v>60</v>
      </c>
      <c r="B15">
        <v>13</v>
      </c>
      <c r="C15">
        <f t="shared" si="0"/>
        <v>8.1250000000000003E-2</v>
      </c>
      <c r="D15">
        <f t="shared" si="1"/>
        <v>-2.5102244577722903</v>
      </c>
      <c r="E15">
        <f t="shared" si="2"/>
        <v>-0.20395573719399859</v>
      </c>
    </row>
    <row r="16" spans="1:11" x14ac:dyDescent="0.35">
      <c r="A16" t="s">
        <v>56</v>
      </c>
      <c r="B16">
        <v>60</v>
      </c>
      <c r="C16">
        <f t="shared" si="0"/>
        <v>0.375</v>
      </c>
      <c r="D16">
        <f t="shared" si="1"/>
        <v>-0.98082925301172619</v>
      </c>
      <c r="E16">
        <f t="shared" si="2"/>
        <v>-0.36781096987939732</v>
      </c>
    </row>
    <row r="17" spans="1:13" x14ac:dyDescent="0.35">
      <c r="E17" s="3">
        <v>2.0870000000000002</v>
      </c>
    </row>
    <row r="18" spans="1:13" x14ac:dyDescent="0.35">
      <c r="A18" s="4" t="s">
        <v>154</v>
      </c>
      <c r="B18" s="4" t="s">
        <v>148</v>
      </c>
      <c r="C18" s="4" t="s">
        <v>149</v>
      </c>
      <c r="D18" s="4" t="s">
        <v>150</v>
      </c>
      <c r="E18" s="4" t="s">
        <v>151</v>
      </c>
      <c r="F18" s="4" t="s">
        <v>152</v>
      </c>
    </row>
    <row r="19" spans="1:13" x14ac:dyDescent="0.35">
      <c r="A19" t="s">
        <v>24</v>
      </c>
      <c r="B19">
        <v>3</v>
      </c>
      <c r="C19">
        <f>B19/340</f>
        <v>8.8235294117647058E-3</v>
      </c>
      <c r="D19">
        <f>LN(C19)</f>
        <v>-4.7303333289420975</v>
      </c>
      <c r="E19">
        <f>C19*D19</f>
        <v>-4.1738235255371445E-2</v>
      </c>
      <c r="F19" s="3">
        <v>1.8029999999999999</v>
      </c>
    </row>
    <row r="20" spans="1:13" x14ac:dyDescent="0.35">
      <c r="A20" t="s">
        <v>16</v>
      </c>
      <c r="B20">
        <v>7</v>
      </c>
      <c r="C20">
        <f t="shared" ref="C20:C34" si="3">B20/340</f>
        <v>2.0588235294117647E-2</v>
      </c>
      <c r="D20">
        <f t="shared" ref="D20:D34" si="4">LN(C20)</f>
        <v>-3.8830354685548936</v>
      </c>
      <c r="E20">
        <f t="shared" ref="E20:E34" si="5">C20*D20</f>
        <v>-7.9944847882012518E-2</v>
      </c>
    </row>
    <row r="21" spans="1:13" x14ac:dyDescent="0.35">
      <c r="A21" t="s">
        <v>11</v>
      </c>
      <c r="B21">
        <v>1</v>
      </c>
      <c r="C21">
        <f t="shared" si="3"/>
        <v>2.9411764705882353E-3</v>
      </c>
      <c r="D21">
        <f t="shared" si="4"/>
        <v>-5.8289456176102075</v>
      </c>
      <c r="E21">
        <f t="shared" si="5"/>
        <v>-1.7143957698853553E-2</v>
      </c>
    </row>
    <row r="22" spans="1:13" x14ac:dyDescent="0.35">
      <c r="A22" t="s">
        <v>7</v>
      </c>
      <c r="B22">
        <v>130</v>
      </c>
      <c r="C22">
        <f t="shared" si="3"/>
        <v>0.38235294117647056</v>
      </c>
      <c r="D22">
        <f t="shared" si="4"/>
        <v>-0.96141116715462471</v>
      </c>
      <c r="E22">
        <f t="shared" si="5"/>
        <v>-0.36759838744147411</v>
      </c>
    </row>
    <row r="23" spans="1:13" x14ac:dyDescent="0.35">
      <c r="A23" t="s">
        <v>22</v>
      </c>
      <c r="B23">
        <v>27</v>
      </c>
      <c r="C23">
        <f t="shared" si="3"/>
        <v>7.9411764705882348E-2</v>
      </c>
      <c r="D23">
        <f t="shared" si="4"/>
        <v>-2.5331087516058779</v>
      </c>
      <c r="E23">
        <f t="shared" si="5"/>
        <v>-0.20115863615693735</v>
      </c>
    </row>
    <row r="24" spans="1:13" x14ac:dyDescent="0.35">
      <c r="A24" t="s">
        <v>22</v>
      </c>
      <c r="B24">
        <v>73</v>
      </c>
      <c r="C24">
        <f t="shared" si="3"/>
        <v>0.21470588235294116</v>
      </c>
      <c r="D24">
        <f t="shared" si="4"/>
        <v>-1.5384861764618161</v>
      </c>
      <c r="E24">
        <f t="shared" si="5"/>
        <v>-0.33032203200503696</v>
      </c>
    </row>
    <row r="25" spans="1:13" x14ac:dyDescent="0.35">
      <c r="A25" t="s">
        <v>27</v>
      </c>
      <c r="B25">
        <v>4</v>
      </c>
      <c r="C25">
        <f t="shared" si="3"/>
        <v>1.1764705882352941E-2</v>
      </c>
      <c r="D25">
        <f t="shared" si="4"/>
        <v>-4.4426512564903167</v>
      </c>
      <c r="E25">
        <f t="shared" si="5"/>
        <v>-5.2266485370474312E-2</v>
      </c>
    </row>
    <row r="26" spans="1:13" x14ac:dyDescent="0.35">
      <c r="A26" t="s">
        <v>6</v>
      </c>
      <c r="B26">
        <v>2</v>
      </c>
      <c r="C26">
        <f t="shared" si="3"/>
        <v>5.8823529411764705E-3</v>
      </c>
      <c r="D26">
        <f t="shared" si="4"/>
        <v>-5.1357984370502621</v>
      </c>
      <c r="E26">
        <f t="shared" si="5"/>
        <v>-3.0210579041472129E-2</v>
      </c>
    </row>
    <row r="27" spans="1:13" x14ac:dyDescent="0.35">
      <c r="A27" t="s">
        <v>14</v>
      </c>
      <c r="B27">
        <v>10</v>
      </c>
      <c r="C27">
        <f t="shared" si="3"/>
        <v>2.9411764705882353E-2</v>
      </c>
      <c r="D27">
        <f t="shared" si="4"/>
        <v>-3.5263605246161616</v>
      </c>
      <c r="E27">
        <f t="shared" si="5"/>
        <v>-0.1037164860181224</v>
      </c>
    </row>
    <row r="28" spans="1:13" x14ac:dyDescent="0.35">
      <c r="A28" t="s">
        <v>155</v>
      </c>
      <c r="B28">
        <v>59</v>
      </c>
      <c r="C28">
        <f t="shared" si="3"/>
        <v>0.17352941176470588</v>
      </c>
      <c r="D28">
        <f t="shared" si="4"/>
        <v>-1.7514081737044878</v>
      </c>
      <c r="E28">
        <f t="shared" si="5"/>
        <v>-0.30392083014283755</v>
      </c>
      <c r="G28" t="s">
        <v>177</v>
      </c>
      <c r="H28" s="9" t="s">
        <v>178</v>
      </c>
      <c r="I28" s="9"/>
    </row>
    <row r="29" spans="1:13" x14ac:dyDescent="0.35">
      <c r="A29" t="s">
        <v>9</v>
      </c>
      <c r="B29">
        <v>14</v>
      </c>
      <c r="C29">
        <f t="shared" si="3"/>
        <v>4.1176470588235294E-2</v>
      </c>
      <c r="D29">
        <f t="shared" si="4"/>
        <v>-3.1898882879949486</v>
      </c>
      <c r="E29">
        <f t="shared" si="5"/>
        <v>-0.13134834127038023</v>
      </c>
      <c r="H29" t="s">
        <v>145</v>
      </c>
      <c r="I29" t="s">
        <v>44</v>
      </c>
      <c r="K29" s="2"/>
    </row>
    <row r="30" spans="1:13" x14ac:dyDescent="0.35">
      <c r="A30" t="s">
        <v>21</v>
      </c>
      <c r="B30">
        <v>1</v>
      </c>
      <c r="C30">
        <f t="shared" si="3"/>
        <v>2.9411764705882353E-3</v>
      </c>
      <c r="D30">
        <f t="shared" si="4"/>
        <v>-5.8289456176102075</v>
      </c>
      <c r="E30">
        <f t="shared" si="5"/>
        <v>-1.7143957698853553E-2</v>
      </c>
      <c r="G30" t="s">
        <v>159</v>
      </c>
      <c r="H30">
        <v>0.52790346907993968</v>
      </c>
      <c r="I30">
        <v>99.472096530920055</v>
      </c>
      <c r="K30" t="s">
        <v>177</v>
      </c>
      <c r="L30" s="9" t="s">
        <v>196</v>
      </c>
      <c r="M30" s="9"/>
    </row>
    <row r="31" spans="1:13" x14ac:dyDescent="0.35">
      <c r="A31" t="s">
        <v>156</v>
      </c>
      <c r="B31">
        <v>1</v>
      </c>
      <c r="C31">
        <f t="shared" si="3"/>
        <v>2.9411764705882353E-3</v>
      </c>
      <c r="D31">
        <f t="shared" si="4"/>
        <v>-5.8289456176102075</v>
      </c>
      <c r="E31">
        <f t="shared" si="5"/>
        <v>-1.7143957698853553E-2</v>
      </c>
      <c r="G31" t="s">
        <v>160</v>
      </c>
      <c r="H31">
        <v>0</v>
      </c>
      <c r="I31">
        <v>100</v>
      </c>
      <c r="L31" t="s">
        <v>44</v>
      </c>
      <c r="M31" t="s">
        <v>145</v>
      </c>
    </row>
    <row r="32" spans="1:13" x14ac:dyDescent="0.35">
      <c r="A32" t="s">
        <v>15</v>
      </c>
      <c r="B32">
        <v>5</v>
      </c>
      <c r="C32">
        <f t="shared" si="3"/>
        <v>1.4705882352941176E-2</v>
      </c>
      <c r="D32">
        <f t="shared" si="4"/>
        <v>-4.219507705176107</v>
      </c>
      <c r="E32">
        <f t="shared" si="5"/>
        <v>-6.2051583899648634E-2</v>
      </c>
      <c r="G32" t="s">
        <v>157</v>
      </c>
      <c r="H32">
        <v>51.923076923076927</v>
      </c>
      <c r="I32">
        <v>48.07692307692308</v>
      </c>
      <c r="K32" t="s">
        <v>182</v>
      </c>
      <c r="L32">
        <v>40</v>
      </c>
      <c r="M32">
        <v>60</v>
      </c>
    </row>
    <row r="33" spans="1:13" x14ac:dyDescent="0.35">
      <c r="A33" t="s">
        <v>12</v>
      </c>
      <c r="B33">
        <v>2</v>
      </c>
      <c r="C33">
        <f t="shared" si="3"/>
        <v>5.8823529411764705E-3</v>
      </c>
      <c r="D33">
        <f t="shared" si="4"/>
        <v>-5.1357984370502621</v>
      </c>
      <c r="E33">
        <f t="shared" si="5"/>
        <v>-3.0210579041472129E-2</v>
      </c>
      <c r="G33" t="s">
        <v>158</v>
      </c>
      <c r="H33">
        <v>60</v>
      </c>
      <c r="I33">
        <v>40</v>
      </c>
      <c r="K33" t="s">
        <v>181</v>
      </c>
      <c r="L33">
        <v>48.07</v>
      </c>
      <c r="M33">
        <v>51.93</v>
      </c>
    </row>
    <row r="34" spans="1:13" x14ac:dyDescent="0.35">
      <c r="A34" t="s">
        <v>19</v>
      </c>
      <c r="B34">
        <v>1</v>
      </c>
      <c r="C34">
        <f t="shared" si="3"/>
        <v>2.9411764705882353E-3</v>
      </c>
      <c r="D34">
        <f t="shared" si="4"/>
        <v>-5.8289456176102075</v>
      </c>
      <c r="E34">
        <f t="shared" si="5"/>
        <v>-1.7143957698853553E-2</v>
      </c>
      <c r="K34" t="s">
        <v>183</v>
      </c>
      <c r="L34">
        <v>100</v>
      </c>
      <c r="M34">
        <v>0</v>
      </c>
    </row>
    <row r="35" spans="1:13" x14ac:dyDescent="0.35">
      <c r="E35" s="3">
        <v>1.8029999999999999</v>
      </c>
      <c r="K35" t="s">
        <v>184</v>
      </c>
      <c r="L35">
        <v>99.47</v>
      </c>
      <c r="M35">
        <v>0.53</v>
      </c>
    </row>
    <row r="36" spans="1:13" x14ac:dyDescent="0.35">
      <c r="A36" s="4" t="s">
        <v>157</v>
      </c>
      <c r="B36" s="4" t="s">
        <v>148</v>
      </c>
      <c r="C36" s="4" t="s">
        <v>149</v>
      </c>
      <c r="D36" s="4" t="s">
        <v>150</v>
      </c>
      <c r="E36" s="4" t="s">
        <v>151</v>
      </c>
      <c r="F36" s="4" t="s">
        <v>152</v>
      </c>
    </row>
    <row r="37" spans="1:13" x14ac:dyDescent="0.35">
      <c r="A37" t="s">
        <v>89</v>
      </c>
      <c r="B37">
        <v>9</v>
      </c>
      <c r="C37">
        <f>B37/148</f>
        <v>6.0810810810810814E-2</v>
      </c>
      <c r="D37">
        <f>LN(C37)</f>
        <v>-2.7999876964278956</v>
      </c>
      <c r="E37">
        <f>C37*D37</f>
        <v>-0.17026952208007473</v>
      </c>
      <c r="F37" s="3">
        <v>-2.7311084358962723</v>
      </c>
    </row>
    <row r="38" spans="1:13" x14ac:dyDescent="0.35">
      <c r="A38" t="s">
        <v>94</v>
      </c>
      <c r="B38">
        <v>2</v>
      </c>
      <c r="C38">
        <f t="shared" ref="C38:C59" si="6">B38/148</f>
        <v>1.3513513513513514E-2</v>
      </c>
      <c r="D38">
        <f t="shared" ref="D38:D59" si="7">LN(C38)</f>
        <v>-4.3040650932041693</v>
      </c>
      <c r="E38">
        <f t="shared" ref="E38:E59" si="8">C38*D38</f>
        <v>-5.8163041800056346E-2</v>
      </c>
    </row>
    <row r="39" spans="1:13" x14ac:dyDescent="0.35">
      <c r="A39" t="s">
        <v>93</v>
      </c>
      <c r="B39">
        <v>7</v>
      </c>
      <c r="C39">
        <f t="shared" si="6"/>
        <v>4.72972972972973E-2</v>
      </c>
      <c r="D39">
        <f t="shared" si="7"/>
        <v>-3.0513021247088017</v>
      </c>
      <c r="E39">
        <f t="shared" si="8"/>
        <v>-0.14431834373622712</v>
      </c>
    </row>
    <row r="40" spans="1:13" x14ac:dyDescent="0.35">
      <c r="A40" t="s">
        <v>78</v>
      </c>
      <c r="B40">
        <v>2</v>
      </c>
      <c r="C40">
        <f t="shared" si="6"/>
        <v>1.3513513513513514E-2</v>
      </c>
      <c r="D40">
        <f t="shared" si="7"/>
        <v>-4.3040650932041693</v>
      </c>
      <c r="E40">
        <f t="shared" si="8"/>
        <v>-5.8163041800056346E-2</v>
      </c>
    </row>
    <row r="41" spans="1:13" x14ac:dyDescent="0.35">
      <c r="A41" t="s">
        <v>74</v>
      </c>
      <c r="B41">
        <v>2</v>
      </c>
      <c r="C41">
        <f t="shared" si="6"/>
        <v>1.3513513513513514E-2</v>
      </c>
      <c r="D41">
        <f t="shared" si="7"/>
        <v>-4.3040650932041693</v>
      </c>
      <c r="E41">
        <f t="shared" si="8"/>
        <v>-5.8163041800056346E-2</v>
      </c>
    </row>
    <row r="42" spans="1:13" x14ac:dyDescent="0.35">
      <c r="A42" t="s">
        <v>95</v>
      </c>
      <c r="B42">
        <v>6</v>
      </c>
      <c r="C42">
        <f t="shared" si="6"/>
        <v>4.0540540540540543E-2</v>
      </c>
      <c r="D42">
        <f t="shared" si="7"/>
        <v>-3.2054528045360602</v>
      </c>
      <c r="E42">
        <f t="shared" si="8"/>
        <v>-0.12995078937308352</v>
      </c>
    </row>
    <row r="43" spans="1:13" x14ac:dyDescent="0.35">
      <c r="A43" t="s">
        <v>103</v>
      </c>
      <c r="B43">
        <v>6</v>
      </c>
      <c r="C43">
        <f t="shared" si="6"/>
        <v>4.0540540540540543E-2</v>
      </c>
      <c r="D43">
        <f t="shared" si="7"/>
        <v>-3.2054528045360602</v>
      </c>
      <c r="E43">
        <f t="shared" si="8"/>
        <v>-0.12995078937308352</v>
      </c>
    </row>
    <row r="44" spans="1:13" x14ac:dyDescent="0.35">
      <c r="A44" t="s">
        <v>92</v>
      </c>
      <c r="B44">
        <v>7</v>
      </c>
      <c r="C44">
        <f t="shared" si="6"/>
        <v>4.72972972972973E-2</v>
      </c>
      <c r="D44">
        <f t="shared" si="7"/>
        <v>-3.0513021247088017</v>
      </c>
      <c r="E44">
        <f t="shared" si="8"/>
        <v>-0.14431834373622712</v>
      </c>
    </row>
    <row r="45" spans="1:13" x14ac:dyDescent="0.35">
      <c r="A45" t="s">
        <v>97</v>
      </c>
      <c r="B45">
        <v>2</v>
      </c>
      <c r="C45">
        <f t="shared" si="6"/>
        <v>1.3513513513513514E-2</v>
      </c>
      <c r="D45">
        <f t="shared" si="7"/>
        <v>-4.3040650932041693</v>
      </c>
      <c r="E45">
        <f t="shared" si="8"/>
        <v>-5.8163041800056346E-2</v>
      </c>
    </row>
    <row r="46" spans="1:13" x14ac:dyDescent="0.35">
      <c r="A46" t="s">
        <v>99</v>
      </c>
      <c r="B46">
        <v>7</v>
      </c>
      <c r="C46">
        <f t="shared" si="6"/>
        <v>4.72972972972973E-2</v>
      </c>
      <c r="D46">
        <f t="shared" si="7"/>
        <v>-3.0513021247088017</v>
      </c>
      <c r="E46">
        <f t="shared" si="8"/>
        <v>-0.14431834373622712</v>
      </c>
    </row>
    <row r="47" spans="1:13" x14ac:dyDescent="0.35">
      <c r="A47" t="s">
        <v>68</v>
      </c>
      <c r="B47">
        <v>1</v>
      </c>
      <c r="C47">
        <f t="shared" si="6"/>
        <v>6.7567567567567571E-3</v>
      </c>
      <c r="D47">
        <f t="shared" si="7"/>
        <v>-4.9972122737641147</v>
      </c>
      <c r="E47">
        <f t="shared" si="8"/>
        <v>-3.3764947795703479E-2</v>
      </c>
    </row>
    <row r="48" spans="1:13" x14ac:dyDescent="0.35">
      <c r="A48" t="s">
        <v>87</v>
      </c>
      <c r="B48">
        <v>1</v>
      </c>
      <c r="C48">
        <f t="shared" si="6"/>
        <v>6.7567567567567571E-3</v>
      </c>
      <c r="D48">
        <f t="shared" si="7"/>
        <v>-4.9972122737641147</v>
      </c>
      <c r="E48">
        <f t="shared" si="8"/>
        <v>-3.3764947795703479E-2</v>
      </c>
    </row>
    <row r="49" spans="1:6" x14ac:dyDescent="0.35">
      <c r="A49" t="s">
        <v>107</v>
      </c>
      <c r="B49">
        <v>15</v>
      </c>
      <c r="C49">
        <f t="shared" si="6"/>
        <v>0.10135135135135136</v>
      </c>
      <c r="D49">
        <f t="shared" si="7"/>
        <v>-2.2891620726619051</v>
      </c>
      <c r="E49">
        <f t="shared" si="8"/>
        <v>-0.23200966952654445</v>
      </c>
    </row>
    <row r="50" spans="1:6" x14ac:dyDescent="0.35">
      <c r="A50" t="s">
        <v>102</v>
      </c>
      <c r="B50">
        <v>2</v>
      </c>
      <c r="C50">
        <f t="shared" si="6"/>
        <v>1.3513513513513514E-2</v>
      </c>
      <c r="D50">
        <f t="shared" si="7"/>
        <v>-4.3040650932041693</v>
      </c>
      <c r="E50">
        <f t="shared" si="8"/>
        <v>-5.8163041800056346E-2</v>
      </c>
    </row>
    <row r="51" spans="1:6" x14ac:dyDescent="0.35">
      <c r="A51" t="s">
        <v>88</v>
      </c>
      <c r="B51">
        <v>2</v>
      </c>
      <c r="C51">
        <f t="shared" si="6"/>
        <v>1.3513513513513514E-2</v>
      </c>
      <c r="D51">
        <f t="shared" si="7"/>
        <v>-4.3040650932041693</v>
      </c>
      <c r="E51">
        <f t="shared" si="8"/>
        <v>-5.8163041800056346E-2</v>
      </c>
    </row>
    <row r="52" spans="1:6" x14ac:dyDescent="0.35">
      <c r="A52" t="s">
        <v>85</v>
      </c>
      <c r="B52">
        <v>8</v>
      </c>
      <c r="C52">
        <f t="shared" si="6"/>
        <v>5.4054054054054057E-2</v>
      </c>
      <c r="D52">
        <f t="shared" si="7"/>
        <v>-2.917770732084279</v>
      </c>
      <c r="E52">
        <f t="shared" si="8"/>
        <v>-0.15771733686942049</v>
      </c>
    </row>
    <row r="53" spans="1:6" x14ac:dyDescent="0.35">
      <c r="A53" t="s">
        <v>106</v>
      </c>
      <c r="B53">
        <v>16</v>
      </c>
      <c r="C53">
        <f t="shared" si="6"/>
        <v>0.10810810810810811</v>
      </c>
      <c r="D53">
        <f t="shared" si="7"/>
        <v>-2.2246235515243336</v>
      </c>
      <c r="E53">
        <f t="shared" si="8"/>
        <v>-0.24049984340803607</v>
      </c>
    </row>
    <row r="54" spans="1:6" x14ac:dyDescent="0.35">
      <c r="A54" t="s">
        <v>96</v>
      </c>
      <c r="B54">
        <v>1</v>
      </c>
      <c r="C54">
        <f t="shared" si="6"/>
        <v>6.7567567567567571E-3</v>
      </c>
      <c r="D54">
        <f t="shared" si="7"/>
        <v>-4.9972122737641147</v>
      </c>
      <c r="E54">
        <f t="shared" si="8"/>
        <v>-3.3764947795703479E-2</v>
      </c>
    </row>
    <row r="55" spans="1:6" x14ac:dyDescent="0.35">
      <c r="A55" t="s">
        <v>41</v>
      </c>
      <c r="B55">
        <v>7</v>
      </c>
      <c r="C55">
        <f t="shared" si="6"/>
        <v>4.72972972972973E-2</v>
      </c>
      <c r="D55">
        <f t="shared" si="7"/>
        <v>-3.0513021247088017</v>
      </c>
      <c r="E55">
        <f t="shared" si="8"/>
        <v>-0.14431834373622712</v>
      </c>
    </row>
    <row r="56" spans="1:6" x14ac:dyDescent="0.35">
      <c r="A56" t="s">
        <v>49</v>
      </c>
      <c r="B56">
        <v>1</v>
      </c>
      <c r="C56">
        <f t="shared" si="6"/>
        <v>6.7567567567567571E-3</v>
      </c>
      <c r="D56">
        <f t="shared" si="7"/>
        <v>-4.9972122737641147</v>
      </c>
      <c r="E56">
        <f t="shared" si="8"/>
        <v>-3.3764947795703479E-2</v>
      </c>
    </row>
    <row r="57" spans="1:6" x14ac:dyDescent="0.35">
      <c r="A57" t="s">
        <v>105</v>
      </c>
      <c r="B57">
        <v>24</v>
      </c>
      <c r="C57">
        <f t="shared" si="6"/>
        <v>0.16216216216216217</v>
      </c>
      <c r="D57">
        <f t="shared" si="7"/>
        <v>-1.8191584434161694</v>
      </c>
      <c r="E57">
        <f t="shared" si="8"/>
        <v>-0.2949986664999194</v>
      </c>
    </row>
    <row r="58" spans="1:6" x14ac:dyDescent="0.35">
      <c r="A58" t="s">
        <v>101</v>
      </c>
      <c r="B58">
        <v>2</v>
      </c>
      <c r="C58">
        <f t="shared" si="6"/>
        <v>1.3513513513513514E-2</v>
      </c>
      <c r="D58">
        <f t="shared" si="7"/>
        <v>-4.3040650932041693</v>
      </c>
      <c r="E58">
        <f t="shared" si="8"/>
        <v>-5.8163041800056346E-2</v>
      </c>
    </row>
    <row r="59" spans="1:6" x14ac:dyDescent="0.35">
      <c r="A59" t="s">
        <v>81</v>
      </c>
      <c r="B59">
        <v>18</v>
      </c>
      <c r="C59">
        <f t="shared" si="6"/>
        <v>0.12162162162162163</v>
      </c>
      <c r="D59">
        <f t="shared" si="7"/>
        <v>-2.1068405158679502</v>
      </c>
      <c r="E59">
        <f t="shared" si="8"/>
        <v>-0.25623736003799397</v>
      </c>
    </row>
    <row r="60" spans="1:6" x14ac:dyDescent="0.35">
      <c r="E60" s="3">
        <f>SUM(E3:E16)</f>
        <v>-2.0871311219928934</v>
      </c>
    </row>
    <row r="61" spans="1:6" x14ac:dyDescent="0.35">
      <c r="A61" s="4" t="s">
        <v>158</v>
      </c>
      <c r="B61" s="4" t="s">
        <v>148</v>
      </c>
      <c r="C61" s="4" t="s">
        <v>149</v>
      </c>
      <c r="D61" s="4" t="s">
        <v>150</v>
      </c>
      <c r="E61" s="4" t="s">
        <v>151</v>
      </c>
      <c r="F61" s="4" t="s">
        <v>152</v>
      </c>
    </row>
    <row r="62" spans="1:6" x14ac:dyDescent="0.35">
      <c r="A62" t="s">
        <v>109</v>
      </c>
      <c r="B62">
        <v>14</v>
      </c>
      <c r="C62">
        <f>B62/593</f>
        <v>2.3608768971332208E-2</v>
      </c>
      <c r="D62">
        <f>LN(C62)</f>
        <v>-3.7461370693824669</v>
      </c>
      <c r="E62">
        <f>C62*D62</f>
        <v>-8.844168460599415E-2</v>
      </c>
      <c r="F62" s="3">
        <v>-2.7894811216785973</v>
      </c>
    </row>
    <row r="63" spans="1:6" x14ac:dyDescent="0.35">
      <c r="A63" t="s">
        <v>89</v>
      </c>
      <c r="B63">
        <v>5</v>
      </c>
      <c r="C63">
        <f t="shared" ref="C63:C94" si="9">B63/593</f>
        <v>8.4317032040472171E-3</v>
      </c>
      <c r="D63">
        <f t="shared" ref="D63:D94" si="10">LN(C63)</f>
        <v>-4.7757564865636253</v>
      </c>
      <c r="E63">
        <f t="shared" ref="E63:E94" si="11">C63*D63</f>
        <v>-4.0267761269507797E-2</v>
      </c>
    </row>
    <row r="64" spans="1:6" x14ac:dyDescent="0.35">
      <c r="A64" t="s">
        <v>140</v>
      </c>
      <c r="B64">
        <v>6</v>
      </c>
      <c r="C64">
        <f t="shared" si="9"/>
        <v>1.0118043844856661E-2</v>
      </c>
      <c r="D64">
        <f t="shared" si="10"/>
        <v>-4.5934349297696704</v>
      </c>
      <c r="E64">
        <f t="shared" si="11"/>
        <v>-4.6476576017905599E-2</v>
      </c>
    </row>
    <row r="65" spans="1:5" x14ac:dyDescent="0.35">
      <c r="A65" t="s">
        <v>93</v>
      </c>
      <c r="B65">
        <v>14</v>
      </c>
      <c r="C65">
        <f t="shared" si="9"/>
        <v>2.3608768971332208E-2</v>
      </c>
      <c r="D65">
        <f t="shared" si="10"/>
        <v>-3.7461370693824669</v>
      </c>
      <c r="E65">
        <f t="shared" si="11"/>
        <v>-8.844168460599415E-2</v>
      </c>
    </row>
    <row r="66" spans="1:5" x14ac:dyDescent="0.35">
      <c r="A66" t="s">
        <v>78</v>
      </c>
      <c r="B66">
        <v>79</v>
      </c>
      <c r="C66">
        <f t="shared" si="9"/>
        <v>0.13322091062394603</v>
      </c>
      <c r="D66">
        <f t="shared" si="10"/>
        <v>-2.0157465465307038</v>
      </c>
      <c r="E66">
        <f t="shared" si="11"/>
        <v>-0.26853959051589477</v>
      </c>
    </row>
    <row r="67" spans="1:5" x14ac:dyDescent="0.35">
      <c r="A67" t="s">
        <v>74</v>
      </c>
      <c r="B67">
        <v>131</v>
      </c>
      <c r="C67">
        <f t="shared" si="9"/>
        <v>0.22091062394603711</v>
      </c>
      <c r="D67">
        <f t="shared" si="10"/>
        <v>-1.5099970757965739</v>
      </c>
      <c r="E67">
        <f t="shared" si="11"/>
        <v>-0.33357439617091261</v>
      </c>
    </row>
    <row r="68" spans="1:5" x14ac:dyDescent="0.35">
      <c r="A68" t="s">
        <v>111</v>
      </c>
      <c r="B68">
        <v>6</v>
      </c>
      <c r="C68">
        <f t="shared" si="9"/>
        <v>1.0118043844856661E-2</v>
      </c>
      <c r="D68">
        <f t="shared" si="10"/>
        <v>-4.5934349297696704</v>
      </c>
      <c r="E68">
        <f t="shared" si="11"/>
        <v>-4.6476576017905599E-2</v>
      </c>
    </row>
    <row r="69" spans="1:5" x14ac:dyDescent="0.35">
      <c r="A69" t="s">
        <v>125</v>
      </c>
      <c r="B69">
        <v>6</v>
      </c>
      <c r="C69">
        <f t="shared" si="9"/>
        <v>1.0118043844856661E-2</v>
      </c>
      <c r="D69">
        <f t="shared" si="10"/>
        <v>-4.5934349297696704</v>
      </c>
      <c r="E69">
        <f t="shared" si="11"/>
        <v>-4.6476576017905599E-2</v>
      </c>
    </row>
    <row r="70" spans="1:5" x14ac:dyDescent="0.35">
      <c r="A70" t="s">
        <v>112</v>
      </c>
      <c r="B70">
        <v>72</v>
      </c>
      <c r="C70">
        <f t="shared" si="9"/>
        <v>0.12141652613827993</v>
      </c>
      <c r="D70">
        <f t="shared" si="10"/>
        <v>-2.10852827998167</v>
      </c>
      <c r="E70">
        <f t="shared" si="11"/>
        <v>-0.25601017901969686</v>
      </c>
    </row>
    <row r="71" spans="1:5" x14ac:dyDescent="0.35">
      <c r="A71" t="s">
        <v>136</v>
      </c>
      <c r="B71">
        <v>3</v>
      </c>
      <c r="C71">
        <f t="shared" si="9"/>
        <v>5.0590219224283303E-3</v>
      </c>
      <c r="D71">
        <f t="shared" si="10"/>
        <v>-5.2865821103296158</v>
      </c>
      <c r="E71">
        <f t="shared" si="11"/>
        <v>-2.674493479087495E-2</v>
      </c>
    </row>
    <row r="72" spans="1:5" x14ac:dyDescent="0.35">
      <c r="A72" t="s">
        <v>63</v>
      </c>
      <c r="B72">
        <v>13</v>
      </c>
      <c r="C72">
        <f t="shared" si="9"/>
        <v>2.1922428330522766E-2</v>
      </c>
      <c r="D72">
        <f t="shared" si="10"/>
        <v>-3.8202450415361886</v>
      </c>
      <c r="E72">
        <f t="shared" si="11"/>
        <v>-8.3749048128112069E-2</v>
      </c>
    </row>
    <row r="73" spans="1:5" x14ac:dyDescent="0.35">
      <c r="A73" t="s">
        <v>130</v>
      </c>
      <c r="B73">
        <v>10</v>
      </c>
      <c r="C73">
        <f t="shared" si="9"/>
        <v>1.6863406408094434E-2</v>
      </c>
      <c r="D73">
        <f t="shared" si="10"/>
        <v>-4.0826093060036799</v>
      </c>
      <c r="E73">
        <f t="shared" si="11"/>
        <v>-6.8846699932608432E-2</v>
      </c>
    </row>
    <row r="74" spans="1:5" x14ac:dyDescent="0.35">
      <c r="A74" t="s">
        <v>133</v>
      </c>
      <c r="B74">
        <v>29</v>
      </c>
      <c r="C74">
        <f t="shared" si="9"/>
        <v>4.8903878583473864E-2</v>
      </c>
      <c r="D74">
        <f t="shared" si="10"/>
        <v>-3.0178985690112512</v>
      </c>
      <c r="E74">
        <f t="shared" si="11"/>
        <v>-0.14758694519616575</v>
      </c>
    </row>
    <row r="75" spans="1:5" x14ac:dyDescent="0.35">
      <c r="A75" t="s">
        <v>132</v>
      </c>
      <c r="B75">
        <v>21</v>
      </c>
      <c r="C75">
        <f t="shared" si="9"/>
        <v>3.5413153456998317E-2</v>
      </c>
      <c r="D75">
        <f t="shared" si="10"/>
        <v>-3.3406719612743023</v>
      </c>
      <c r="E75">
        <f t="shared" si="11"/>
        <v>-0.11830372881409841</v>
      </c>
    </row>
    <row r="76" spans="1:5" x14ac:dyDescent="0.35">
      <c r="A76" t="s">
        <v>127</v>
      </c>
      <c r="B76">
        <v>6</v>
      </c>
      <c r="C76">
        <f t="shared" si="9"/>
        <v>1.0118043844856661E-2</v>
      </c>
      <c r="D76">
        <f t="shared" si="10"/>
        <v>-4.5934349297696704</v>
      </c>
      <c r="E76">
        <f t="shared" si="11"/>
        <v>-4.6476576017905599E-2</v>
      </c>
    </row>
    <row r="77" spans="1:5" x14ac:dyDescent="0.35">
      <c r="A77" t="s">
        <v>99</v>
      </c>
      <c r="B77">
        <v>43</v>
      </c>
      <c r="C77">
        <f t="shared" si="9"/>
        <v>7.2512647554806076E-2</v>
      </c>
      <c r="D77">
        <f t="shared" si="10"/>
        <v>-2.623994283304163</v>
      </c>
      <c r="E77">
        <f t="shared" si="11"/>
        <v>-0.19027277265106074</v>
      </c>
    </row>
    <row r="78" spans="1:5" x14ac:dyDescent="0.35">
      <c r="A78" t="s">
        <v>119</v>
      </c>
      <c r="B78">
        <v>5</v>
      </c>
      <c r="C78">
        <f t="shared" si="9"/>
        <v>8.4317032040472171E-3</v>
      </c>
      <c r="D78">
        <f t="shared" si="10"/>
        <v>-4.7757564865636253</v>
      </c>
      <c r="E78">
        <f t="shared" si="11"/>
        <v>-4.0267761269507797E-2</v>
      </c>
    </row>
    <row r="79" spans="1:5" x14ac:dyDescent="0.35">
      <c r="A79" t="s">
        <v>116</v>
      </c>
      <c r="B79">
        <v>1</v>
      </c>
      <c r="C79">
        <f t="shared" si="9"/>
        <v>1.6863406408094434E-3</v>
      </c>
      <c r="D79">
        <f t="shared" si="10"/>
        <v>-6.3851943989977258</v>
      </c>
      <c r="E79">
        <f t="shared" si="11"/>
        <v>-1.0767612814498694E-2</v>
      </c>
    </row>
    <row r="80" spans="1:5" x14ac:dyDescent="0.35">
      <c r="A80" t="s">
        <v>117</v>
      </c>
      <c r="B80">
        <v>1</v>
      </c>
      <c r="C80">
        <f t="shared" si="9"/>
        <v>1.6863406408094434E-3</v>
      </c>
      <c r="D80">
        <f t="shared" si="10"/>
        <v>-6.3851943989977258</v>
      </c>
      <c r="E80">
        <f t="shared" si="11"/>
        <v>-1.0767612814498694E-2</v>
      </c>
    </row>
    <row r="81" spans="1:5" x14ac:dyDescent="0.35">
      <c r="A81" t="s">
        <v>143</v>
      </c>
      <c r="B81">
        <v>12</v>
      </c>
      <c r="C81">
        <f t="shared" si="9"/>
        <v>2.0236087689713321E-2</v>
      </c>
      <c r="D81">
        <f t="shared" si="10"/>
        <v>-3.900287749209725</v>
      </c>
      <c r="E81">
        <f t="shared" si="11"/>
        <v>-7.8926564908122596E-2</v>
      </c>
    </row>
    <row r="82" spans="1:5" x14ac:dyDescent="0.35">
      <c r="A82" t="s">
        <v>114</v>
      </c>
      <c r="B82">
        <v>3</v>
      </c>
      <c r="C82">
        <f t="shared" si="9"/>
        <v>5.0590219224283303E-3</v>
      </c>
      <c r="D82">
        <f t="shared" si="10"/>
        <v>-5.2865821103296158</v>
      </c>
      <c r="E82">
        <f t="shared" si="11"/>
        <v>-2.674493479087495E-2</v>
      </c>
    </row>
    <row r="83" spans="1:5" x14ac:dyDescent="0.35">
      <c r="A83" t="s">
        <v>113</v>
      </c>
      <c r="B83">
        <v>2</v>
      </c>
      <c r="C83">
        <f t="shared" si="9"/>
        <v>3.3726812816188868E-3</v>
      </c>
      <c r="D83">
        <f t="shared" si="10"/>
        <v>-5.6920472184377804</v>
      </c>
      <c r="E83">
        <f t="shared" si="11"/>
        <v>-1.9197461107715953E-2</v>
      </c>
    </row>
    <row r="84" spans="1:5" x14ac:dyDescent="0.35">
      <c r="A84" t="s">
        <v>88</v>
      </c>
      <c r="B84">
        <v>22</v>
      </c>
      <c r="C84">
        <f t="shared" si="9"/>
        <v>3.7099494097807759E-2</v>
      </c>
      <c r="D84">
        <f t="shared" si="10"/>
        <v>-3.2941519456394097</v>
      </c>
      <c r="E84">
        <f t="shared" si="11"/>
        <v>-0.12221137066453122</v>
      </c>
    </row>
    <row r="85" spans="1:5" x14ac:dyDescent="0.35">
      <c r="A85" t="s">
        <v>106</v>
      </c>
      <c r="B85">
        <v>4</v>
      </c>
      <c r="C85">
        <f t="shared" si="9"/>
        <v>6.7453625632377737E-3</v>
      </c>
      <c r="D85">
        <f t="shared" si="10"/>
        <v>-4.998900037877835</v>
      </c>
      <c r="E85">
        <f t="shared" si="11"/>
        <v>-3.3719393172869039E-2</v>
      </c>
    </row>
    <row r="86" spans="1:5" x14ac:dyDescent="0.35">
      <c r="A86" t="s">
        <v>123</v>
      </c>
      <c r="B86">
        <v>20</v>
      </c>
      <c r="C86">
        <f t="shared" si="9"/>
        <v>3.3726812816188868E-2</v>
      </c>
      <c r="D86">
        <f t="shared" si="10"/>
        <v>-3.3894621254437345</v>
      </c>
      <c r="E86">
        <f t="shared" si="11"/>
        <v>-0.11431575465240251</v>
      </c>
    </row>
    <row r="87" spans="1:5" x14ac:dyDescent="0.35">
      <c r="A87" t="s">
        <v>131</v>
      </c>
      <c r="B87">
        <v>1</v>
      </c>
      <c r="C87">
        <f t="shared" si="9"/>
        <v>1.6863406408094434E-3</v>
      </c>
      <c r="D87">
        <f t="shared" si="10"/>
        <v>-6.3851943989977258</v>
      </c>
      <c r="E87">
        <f t="shared" si="11"/>
        <v>-1.0767612814498694E-2</v>
      </c>
    </row>
    <row r="88" spans="1:5" x14ac:dyDescent="0.35">
      <c r="A88" t="s">
        <v>120</v>
      </c>
      <c r="B88">
        <v>15</v>
      </c>
      <c r="C88">
        <f t="shared" si="9"/>
        <v>2.5295109612141653E-2</v>
      </c>
      <c r="D88">
        <f t="shared" si="10"/>
        <v>-3.6771441978955153</v>
      </c>
      <c r="E88">
        <f t="shared" si="11"/>
        <v>-9.3013765545417751E-2</v>
      </c>
    </row>
    <row r="89" spans="1:5" x14ac:dyDescent="0.35">
      <c r="A89" t="s">
        <v>134</v>
      </c>
      <c r="B89">
        <v>6</v>
      </c>
      <c r="C89">
        <f t="shared" si="9"/>
        <v>1.0118043844856661E-2</v>
      </c>
      <c r="D89">
        <f t="shared" si="10"/>
        <v>-4.5934349297696704</v>
      </c>
      <c r="E89">
        <f t="shared" si="11"/>
        <v>-4.6476576017905599E-2</v>
      </c>
    </row>
    <row r="90" spans="1:5" x14ac:dyDescent="0.35">
      <c r="A90" t="s">
        <v>129</v>
      </c>
      <c r="B90">
        <v>7</v>
      </c>
      <c r="C90">
        <f t="shared" si="9"/>
        <v>1.1804384485666104E-2</v>
      </c>
      <c r="D90">
        <f t="shared" si="10"/>
        <v>-4.4392842499424123</v>
      </c>
      <c r="E90">
        <f t="shared" si="11"/>
        <v>-5.2403018127482097E-2</v>
      </c>
    </row>
    <row r="91" spans="1:5" x14ac:dyDescent="0.35">
      <c r="A91" t="s">
        <v>41</v>
      </c>
      <c r="B91">
        <v>8</v>
      </c>
      <c r="C91">
        <f t="shared" si="9"/>
        <v>1.3490725126475547E-2</v>
      </c>
      <c r="D91">
        <f t="shared" si="10"/>
        <v>-4.3057528573178896</v>
      </c>
      <c r="E91">
        <f t="shared" si="11"/>
        <v>-5.8087728260612335E-2</v>
      </c>
    </row>
    <row r="92" spans="1:5" x14ac:dyDescent="0.35">
      <c r="A92" t="s">
        <v>142</v>
      </c>
      <c r="B92">
        <v>2</v>
      </c>
      <c r="C92">
        <f t="shared" si="9"/>
        <v>3.3726812816188868E-3</v>
      </c>
      <c r="D92">
        <f t="shared" si="10"/>
        <v>-5.6920472184377804</v>
      </c>
      <c r="E92">
        <f t="shared" si="11"/>
        <v>-1.9197461107715953E-2</v>
      </c>
    </row>
    <row r="93" spans="1:5" x14ac:dyDescent="0.35">
      <c r="A93" t="s">
        <v>135</v>
      </c>
      <c r="B93">
        <v>4</v>
      </c>
      <c r="C93">
        <f t="shared" si="9"/>
        <v>6.7453625632377737E-3</v>
      </c>
      <c r="D93">
        <f t="shared" si="10"/>
        <v>-4.998900037877835</v>
      </c>
      <c r="E93">
        <f t="shared" si="11"/>
        <v>-3.3719393172869039E-2</v>
      </c>
    </row>
    <row r="94" spans="1:5" x14ac:dyDescent="0.35">
      <c r="A94" t="s">
        <v>86</v>
      </c>
      <c r="B94">
        <v>22</v>
      </c>
      <c r="C94">
        <f t="shared" si="9"/>
        <v>3.7099494097807759E-2</v>
      </c>
      <c r="D94">
        <f t="shared" si="10"/>
        <v>-3.2941519456394097</v>
      </c>
      <c r="E94">
        <f t="shared" si="11"/>
        <v>-0.12221137066453122</v>
      </c>
    </row>
    <row r="95" spans="1:5" x14ac:dyDescent="0.35">
      <c r="E95" s="3">
        <f>SUM(E62:E94)</f>
        <v>-2.7894811216785973</v>
      </c>
    </row>
  </sheetData>
  <mergeCells count="2">
    <mergeCell ref="H28:I28"/>
    <mergeCell ref="L30:M3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85" zoomScaleNormal="85" workbookViewId="0">
      <selection activeCell="D22" sqref="D22"/>
    </sheetView>
  </sheetViews>
  <sheetFormatPr defaultRowHeight="14.5" x14ac:dyDescent="0.35"/>
  <cols>
    <col min="1" max="1" width="12.90625" customWidth="1"/>
    <col min="3" max="3" width="12.36328125" customWidth="1"/>
    <col min="7" max="7" width="12.36328125" customWidth="1"/>
    <col min="9" max="9" width="10.90625" customWidth="1"/>
  </cols>
  <sheetData>
    <row r="1" spans="1:15" x14ac:dyDescent="0.35">
      <c r="A1" t="s">
        <v>162</v>
      </c>
      <c r="C1" t="s">
        <v>149</v>
      </c>
      <c r="D1" t="s">
        <v>150</v>
      </c>
      <c r="E1" t="s">
        <v>163</v>
      </c>
      <c r="F1" t="s">
        <v>152</v>
      </c>
      <c r="G1" t="s">
        <v>164</v>
      </c>
      <c r="I1" t="s">
        <v>149</v>
      </c>
      <c r="J1" t="s">
        <v>150</v>
      </c>
      <c r="K1" t="s">
        <v>163</v>
      </c>
      <c r="L1" t="s">
        <v>152</v>
      </c>
    </row>
    <row r="2" spans="1:15" x14ac:dyDescent="0.35">
      <c r="A2" t="s">
        <v>179</v>
      </c>
      <c r="B2" t="s">
        <v>180</v>
      </c>
    </row>
    <row r="3" spans="1:15" x14ac:dyDescent="0.35">
      <c r="A3" t="s">
        <v>84</v>
      </c>
      <c r="B3">
        <v>7</v>
      </c>
      <c r="C3">
        <f>B3/25</f>
        <v>0.28000000000000003</v>
      </c>
      <c r="D3">
        <f>LN(C3)</f>
        <v>-1.2729656758128873</v>
      </c>
      <c r="E3">
        <f>C3*D3</f>
        <v>-0.3564303892276085</v>
      </c>
      <c r="F3">
        <v>-2.5631174342431207</v>
      </c>
      <c r="G3" t="s">
        <v>84</v>
      </c>
      <c r="H3">
        <v>7</v>
      </c>
      <c r="I3">
        <f>H3/27</f>
        <v>0.25925925925925924</v>
      </c>
      <c r="J3">
        <f>LN(I3)</f>
        <v>-1.3499267169490159</v>
      </c>
      <c r="K3">
        <f>I3*J3</f>
        <v>-0.3499810006904856</v>
      </c>
      <c r="L3">
        <v>-1.9436598646990053</v>
      </c>
      <c r="N3">
        <v>25</v>
      </c>
      <c r="O3">
        <v>27</v>
      </c>
    </row>
    <row r="4" spans="1:15" x14ac:dyDescent="0.35">
      <c r="A4" t="s">
        <v>89</v>
      </c>
      <c r="B4">
        <v>2</v>
      </c>
      <c r="C4">
        <f t="shared" ref="C4:C19" si="0">B4/25</f>
        <v>0.08</v>
      </c>
      <c r="D4">
        <f t="shared" ref="D4:D19" si="1">LN(C4)</f>
        <v>-2.5257286443082556</v>
      </c>
      <c r="E4">
        <f t="shared" ref="E4:E19" si="2">C4*D4</f>
        <v>-0.20205829154466046</v>
      </c>
      <c r="G4" t="s">
        <v>74</v>
      </c>
      <c r="H4">
        <v>2</v>
      </c>
      <c r="I4">
        <f t="shared" ref="I4:I12" si="3">H4/27</f>
        <v>7.407407407407407E-2</v>
      </c>
      <c r="J4">
        <f t="shared" ref="J4:J12" si="4">LN(I4)</f>
        <v>-2.6026896854443837</v>
      </c>
      <c r="K4">
        <f t="shared" ref="K4:K12" si="5">I4*J4</f>
        <v>-0.19279182855143581</v>
      </c>
    </row>
    <row r="5" spans="1:15" x14ac:dyDescent="0.35">
      <c r="A5" t="s">
        <v>94</v>
      </c>
      <c r="B5">
        <v>1</v>
      </c>
      <c r="C5">
        <f t="shared" si="0"/>
        <v>0.04</v>
      </c>
      <c r="D5">
        <f t="shared" si="1"/>
        <v>-3.2188758248682006</v>
      </c>
      <c r="E5">
        <f t="shared" si="2"/>
        <v>-0.12875503299472801</v>
      </c>
      <c r="G5" t="s">
        <v>95</v>
      </c>
      <c r="H5">
        <v>6</v>
      </c>
      <c r="I5">
        <f t="shared" si="3"/>
        <v>0.22222222222222221</v>
      </c>
      <c r="J5">
        <f t="shared" si="4"/>
        <v>-1.5040773967762742</v>
      </c>
      <c r="K5">
        <f t="shared" si="5"/>
        <v>-0.33423942150583869</v>
      </c>
    </row>
    <row r="6" spans="1:15" x14ac:dyDescent="0.35">
      <c r="A6" t="s">
        <v>97</v>
      </c>
      <c r="B6">
        <v>2</v>
      </c>
      <c r="C6">
        <f t="shared" si="0"/>
        <v>0.08</v>
      </c>
      <c r="D6">
        <f t="shared" si="1"/>
        <v>-2.5257286443082556</v>
      </c>
      <c r="E6">
        <f t="shared" si="2"/>
        <v>-0.20205829154466046</v>
      </c>
      <c r="G6" t="s">
        <v>103</v>
      </c>
      <c r="H6">
        <v>6</v>
      </c>
      <c r="I6">
        <f t="shared" si="3"/>
        <v>0.22222222222222221</v>
      </c>
      <c r="J6">
        <f t="shared" si="4"/>
        <v>-1.5040773967762742</v>
      </c>
      <c r="K6">
        <f t="shared" si="5"/>
        <v>-0.33423942150583869</v>
      </c>
    </row>
    <row r="7" spans="1:15" x14ac:dyDescent="0.35">
      <c r="A7" t="s">
        <v>82</v>
      </c>
      <c r="B7">
        <v>1</v>
      </c>
      <c r="C7">
        <f t="shared" si="0"/>
        <v>0.04</v>
      </c>
      <c r="D7">
        <f t="shared" si="1"/>
        <v>-3.2188758248682006</v>
      </c>
      <c r="E7">
        <f t="shared" si="2"/>
        <v>-0.12875503299472801</v>
      </c>
      <c r="G7" t="s">
        <v>92</v>
      </c>
      <c r="H7">
        <v>1</v>
      </c>
      <c r="I7">
        <f t="shared" si="3"/>
        <v>3.7037037037037035E-2</v>
      </c>
      <c r="J7">
        <f t="shared" si="4"/>
        <v>-3.2958368660043291</v>
      </c>
      <c r="K7">
        <f t="shared" si="5"/>
        <v>-0.1220680320742344</v>
      </c>
    </row>
    <row r="8" spans="1:15" x14ac:dyDescent="0.35">
      <c r="A8" t="s">
        <v>68</v>
      </c>
      <c r="B8">
        <v>1</v>
      </c>
      <c r="C8">
        <f t="shared" si="0"/>
        <v>0.04</v>
      </c>
      <c r="D8">
        <f t="shared" si="1"/>
        <v>-3.2188758248682006</v>
      </c>
      <c r="E8">
        <f t="shared" si="2"/>
        <v>-0.12875503299472801</v>
      </c>
      <c r="G8" t="s">
        <v>106</v>
      </c>
      <c r="H8">
        <v>1</v>
      </c>
      <c r="I8">
        <f t="shared" si="3"/>
        <v>3.7037037037037035E-2</v>
      </c>
      <c r="J8">
        <f t="shared" si="4"/>
        <v>-3.2958368660043291</v>
      </c>
      <c r="K8">
        <f t="shared" si="5"/>
        <v>-0.1220680320742344</v>
      </c>
    </row>
    <row r="9" spans="1:15" x14ac:dyDescent="0.35">
      <c r="A9" t="s">
        <v>87</v>
      </c>
      <c r="B9">
        <v>1</v>
      </c>
      <c r="C9">
        <f t="shared" si="0"/>
        <v>0.04</v>
      </c>
      <c r="D9">
        <f t="shared" si="1"/>
        <v>-3.2188758248682006</v>
      </c>
      <c r="E9">
        <f t="shared" si="2"/>
        <v>-0.12875503299472801</v>
      </c>
      <c r="G9" t="s">
        <v>81</v>
      </c>
      <c r="H9">
        <v>1</v>
      </c>
      <c r="I9">
        <f t="shared" si="3"/>
        <v>3.7037037037037035E-2</v>
      </c>
      <c r="J9">
        <f t="shared" si="4"/>
        <v>-3.2958368660043291</v>
      </c>
      <c r="K9">
        <f t="shared" si="5"/>
        <v>-0.1220680320742344</v>
      </c>
    </row>
    <row r="10" spans="1:15" x14ac:dyDescent="0.35">
      <c r="A10" t="s">
        <v>107</v>
      </c>
      <c r="B10">
        <v>1</v>
      </c>
      <c r="C10">
        <f t="shared" si="0"/>
        <v>0.04</v>
      </c>
      <c r="D10">
        <f t="shared" si="1"/>
        <v>-3.2188758248682006</v>
      </c>
      <c r="E10">
        <f t="shared" si="2"/>
        <v>-0.12875503299472801</v>
      </c>
      <c r="G10" t="s">
        <v>86</v>
      </c>
      <c r="H10">
        <v>1</v>
      </c>
      <c r="I10">
        <f t="shared" si="3"/>
        <v>3.7037037037037035E-2</v>
      </c>
      <c r="J10">
        <f t="shared" si="4"/>
        <v>-3.2958368660043291</v>
      </c>
      <c r="K10">
        <f t="shared" si="5"/>
        <v>-0.1220680320742344</v>
      </c>
    </row>
    <row r="11" spans="1:15" x14ac:dyDescent="0.35">
      <c r="A11" t="s">
        <v>5</v>
      </c>
      <c r="B11">
        <v>1</v>
      </c>
      <c r="C11">
        <f t="shared" si="0"/>
        <v>0.04</v>
      </c>
      <c r="D11">
        <f t="shared" si="1"/>
        <v>-3.2188758248682006</v>
      </c>
      <c r="E11">
        <f t="shared" si="2"/>
        <v>-0.12875503299472801</v>
      </c>
      <c r="G11" t="s">
        <v>86</v>
      </c>
      <c r="H11">
        <v>1</v>
      </c>
      <c r="I11">
        <f t="shared" si="3"/>
        <v>3.7037037037037035E-2</v>
      </c>
      <c r="J11">
        <f t="shared" si="4"/>
        <v>-3.2958368660043291</v>
      </c>
      <c r="K11">
        <f t="shared" si="5"/>
        <v>-0.1220680320742344</v>
      </c>
    </row>
    <row r="12" spans="1:15" x14ac:dyDescent="0.35">
      <c r="A12" t="s">
        <v>85</v>
      </c>
      <c r="B12">
        <v>1</v>
      </c>
      <c r="C12">
        <f t="shared" si="0"/>
        <v>0.04</v>
      </c>
      <c r="D12">
        <f t="shared" si="1"/>
        <v>-3.2188758248682006</v>
      </c>
      <c r="E12">
        <f t="shared" si="2"/>
        <v>-0.12875503299472801</v>
      </c>
      <c r="G12" t="s">
        <v>86</v>
      </c>
      <c r="H12">
        <v>1</v>
      </c>
      <c r="I12">
        <f t="shared" si="3"/>
        <v>3.7037037037037035E-2</v>
      </c>
      <c r="J12">
        <f t="shared" si="4"/>
        <v>-3.2958368660043291</v>
      </c>
      <c r="K12">
        <f t="shared" si="5"/>
        <v>-0.1220680320742344</v>
      </c>
    </row>
    <row r="13" spans="1:15" x14ac:dyDescent="0.35">
      <c r="A13" t="s">
        <v>85</v>
      </c>
      <c r="B13">
        <v>1</v>
      </c>
      <c r="C13">
        <f t="shared" si="0"/>
        <v>0.04</v>
      </c>
      <c r="D13">
        <f t="shared" si="1"/>
        <v>-3.2188758248682006</v>
      </c>
      <c r="E13">
        <f t="shared" si="2"/>
        <v>-0.12875503299472801</v>
      </c>
      <c r="K13">
        <f>SUM(K3:K12)</f>
        <v>-1.9436598646990053</v>
      </c>
    </row>
    <row r="14" spans="1:15" x14ac:dyDescent="0.35">
      <c r="A14" t="s">
        <v>85</v>
      </c>
      <c r="B14">
        <v>1</v>
      </c>
      <c r="C14">
        <f t="shared" si="0"/>
        <v>0.04</v>
      </c>
      <c r="D14">
        <f t="shared" si="1"/>
        <v>-3.2188758248682006</v>
      </c>
      <c r="E14">
        <f t="shared" si="2"/>
        <v>-0.12875503299472801</v>
      </c>
    </row>
    <row r="15" spans="1:15" x14ac:dyDescent="0.35">
      <c r="A15" t="s">
        <v>106</v>
      </c>
      <c r="B15">
        <v>1</v>
      </c>
      <c r="C15">
        <f t="shared" si="0"/>
        <v>0.04</v>
      </c>
      <c r="D15">
        <f t="shared" si="1"/>
        <v>-3.2188758248682006</v>
      </c>
      <c r="E15">
        <f t="shared" si="2"/>
        <v>-0.12875503299472801</v>
      </c>
      <c r="I15" s="3" t="s">
        <v>176</v>
      </c>
      <c r="J15" s="3">
        <f>27/52*100</f>
        <v>51.923076923076927</v>
      </c>
    </row>
    <row r="16" spans="1:15" x14ac:dyDescent="0.35">
      <c r="A16" t="s">
        <v>106</v>
      </c>
      <c r="B16">
        <v>1</v>
      </c>
      <c r="C16">
        <f t="shared" si="0"/>
        <v>0.04</v>
      </c>
      <c r="D16">
        <f t="shared" si="1"/>
        <v>-3.2188758248682006</v>
      </c>
      <c r="E16">
        <f t="shared" si="2"/>
        <v>-0.12875503299472801</v>
      </c>
    </row>
    <row r="17" spans="1:5" x14ac:dyDescent="0.35">
      <c r="A17" t="s">
        <v>106</v>
      </c>
      <c r="B17">
        <v>1</v>
      </c>
      <c r="C17">
        <f t="shared" si="0"/>
        <v>0.04</v>
      </c>
      <c r="D17">
        <f t="shared" si="1"/>
        <v>-3.2188758248682006</v>
      </c>
      <c r="E17">
        <f t="shared" si="2"/>
        <v>-0.12875503299472801</v>
      </c>
    </row>
    <row r="18" spans="1:5" x14ac:dyDescent="0.35">
      <c r="A18" t="s">
        <v>96</v>
      </c>
      <c r="B18">
        <v>1</v>
      </c>
      <c r="C18">
        <f t="shared" si="0"/>
        <v>0.04</v>
      </c>
      <c r="D18">
        <f t="shared" si="1"/>
        <v>-3.2188758248682006</v>
      </c>
      <c r="E18">
        <f t="shared" si="2"/>
        <v>-0.12875503299472801</v>
      </c>
    </row>
    <row r="19" spans="1:5" x14ac:dyDescent="0.35">
      <c r="A19" t="s">
        <v>41</v>
      </c>
      <c r="B19">
        <v>1</v>
      </c>
      <c r="C19">
        <f t="shared" si="0"/>
        <v>0.04</v>
      </c>
      <c r="D19">
        <f t="shared" si="1"/>
        <v>-3.2188758248682006</v>
      </c>
      <c r="E19">
        <f t="shared" si="2"/>
        <v>-0.12875503299472801</v>
      </c>
    </row>
    <row r="20" spans="1:5" x14ac:dyDescent="0.35">
      <c r="E20">
        <f>SUM(E3:E19)</f>
        <v>-2.5631174342431207</v>
      </c>
    </row>
    <row r="22" spans="1:5" x14ac:dyDescent="0.35">
      <c r="C22" s="3" t="s">
        <v>175</v>
      </c>
      <c r="D22" s="3">
        <f>25/52*100</f>
        <v>48.07692307692308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4"/>
  <sheetViews>
    <sheetView topLeftCell="L1" workbookViewId="0">
      <selection activeCell="O12" sqref="O12:S18"/>
    </sheetView>
  </sheetViews>
  <sheetFormatPr defaultRowHeight="14.5" x14ac:dyDescent="0.35"/>
  <cols>
    <col min="2" max="2" width="14.08984375" customWidth="1"/>
    <col min="7" max="7" width="13.6328125" customWidth="1"/>
    <col min="9" max="9" width="11.26953125" customWidth="1"/>
    <col min="13" max="13" width="18.7265625" customWidth="1"/>
    <col min="14" max="14" width="10.36328125" customWidth="1"/>
    <col min="15" max="15" width="18.26953125" customWidth="1"/>
    <col min="16" max="16" width="10.36328125" customWidth="1"/>
    <col min="17" max="17" width="11.1796875" customWidth="1"/>
    <col min="21" max="21" width="17.90625" customWidth="1"/>
  </cols>
  <sheetData>
    <row r="3" spans="1:23" x14ac:dyDescent="0.35">
      <c r="A3" t="s">
        <v>166</v>
      </c>
      <c r="B3" t="s">
        <v>165</v>
      </c>
      <c r="C3" t="s">
        <v>149</v>
      </c>
      <c r="D3" t="s">
        <v>150</v>
      </c>
      <c r="E3" t="s">
        <v>163</v>
      </c>
      <c r="F3" t="s">
        <v>152</v>
      </c>
      <c r="G3" t="s">
        <v>167</v>
      </c>
      <c r="H3" t="s">
        <v>165</v>
      </c>
      <c r="I3" t="s">
        <v>149</v>
      </c>
      <c r="J3" t="s">
        <v>150</v>
      </c>
      <c r="K3" t="s">
        <v>163</v>
      </c>
      <c r="L3" t="s">
        <v>152</v>
      </c>
    </row>
    <row r="4" spans="1:23" x14ac:dyDescent="0.35">
      <c r="A4" t="s">
        <v>109</v>
      </c>
      <c r="B4">
        <v>6</v>
      </c>
      <c r="C4">
        <f>B4/128</f>
        <v>4.6875E-2</v>
      </c>
      <c r="D4">
        <f>LN(C4)</f>
        <v>-3.0602707946915624</v>
      </c>
      <c r="E4">
        <f>C4*D4</f>
        <v>-0.143450193501167</v>
      </c>
      <c r="F4" s="3">
        <v>-2.8350907677694943</v>
      </c>
      <c r="G4" t="s">
        <v>109</v>
      </c>
      <c r="H4">
        <v>14</v>
      </c>
      <c r="I4">
        <f>H4/192</f>
        <v>7.2916666666666671E-2</v>
      </c>
      <c r="J4">
        <f>LN(I4)</f>
        <v>-2.6184380424125226</v>
      </c>
      <c r="K4">
        <f>I4*J4</f>
        <v>-0.19092777392591312</v>
      </c>
      <c r="L4" s="3">
        <v>-2.6301285392982354</v>
      </c>
    </row>
    <row r="5" spans="1:23" x14ac:dyDescent="0.35">
      <c r="A5" t="s">
        <v>78</v>
      </c>
      <c r="B5">
        <v>19</v>
      </c>
      <c r="C5">
        <f t="shared" ref="C5:C27" si="0">B5/128</f>
        <v>0.1484375</v>
      </c>
      <c r="D5">
        <f t="shared" ref="D5:D27" si="1">LN(C5)</f>
        <v>-1.9075912847531766</v>
      </c>
      <c r="E5">
        <f t="shared" ref="E5:E27" si="2">C5*D5</f>
        <v>-0.28315808133054965</v>
      </c>
    </row>
    <row r="6" spans="1:23" x14ac:dyDescent="0.35">
      <c r="C6">
        <f t="shared" si="0"/>
        <v>0</v>
      </c>
      <c r="G6" t="s">
        <v>89</v>
      </c>
      <c r="H6">
        <v>5</v>
      </c>
      <c r="I6">
        <f t="shared" ref="I6:I31" si="3">H6/192</f>
        <v>2.6041666666666668E-2</v>
      </c>
      <c r="J6">
        <f t="shared" ref="J6:J31" si="4">LN(I6)</f>
        <v>-3.648057459593681</v>
      </c>
      <c r="K6">
        <f t="shared" ref="K6:K31" si="5">I6*J6</f>
        <v>-9.5001496343585443E-2</v>
      </c>
    </row>
    <row r="7" spans="1:23" x14ac:dyDescent="0.35">
      <c r="A7" t="s">
        <v>74</v>
      </c>
      <c r="B7">
        <v>11</v>
      </c>
      <c r="C7">
        <f t="shared" si="0"/>
        <v>8.59375E-2</v>
      </c>
      <c r="D7">
        <f t="shared" si="1"/>
        <v>-2.4541349911212467</v>
      </c>
      <c r="E7">
        <f t="shared" si="2"/>
        <v>-0.21090222579948215</v>
      </c>
      <c r="G7" t="s">
        <v>140</v>
      </c>
      <c r="H7">
        <v>6</v>
      </c>
      <c r="I7">
        <f t="shared" si="3"/>
        <v>3.125E-2</v>
      </c>
      <c r="J7">
        <f t="shared" si="4"/>
        <v>-3.4657359027997265</v>
      </c>
      <c r="K7">
        <f t="shared" si="5"/>
        <v>-0.10830424696249145</v>
      </c>
      <c r="N7" s="9"/>
      <c r="O7" s="9"/>
      <c r="P7" s="9"/>
      <c r="Q7" s="9"/>
    </row>
    <row r="8" spans="1:23" x14ac:dyDescent="0.35">
      <c r="A8" t="s">
        <v>125</v>
      </c>
      <c r="B8">
        <v>6</v>
      </c>
      <c r="C8">
        <f t="shared" si="0"/>
        <v>4.6875E-2</v>
      </c>
      <c r="D8">
        <f t="shared" si="1"/>
        <v>-3.0602707946915624</v>
      </c>
      <c r="E8">
        <f t="shared" si="2"/>
        <v>-0.143450193501167</v>
      </c>
      <c r="G8" t="s">
        <v>93</v>
      </c>
      <c r="H8">
        <v>4</v>
      </c>
      <c r="I8">
        <f t="shared" si="3"/>
        <v>2.0833333333333332E-2</v>
      </c>
      <c r="J8">
        <f t="shared" si="4"/>
        <v>-3.8712010109078911</v>
      </c>
      <c r="K8">
        <f t="shared" si="5"/>
        <v>-8.0650021060581056E-2</v>
      </c>
    </row>
    <row r="9" spans="1:23" x14ac:dyDescent="0.35">
      <c r="A9" t="s">
        <v>112</v>
      </c>
      <c r="B9">
        <v>2</v>
      </c>
      <c r="C9">
        <f t="shared" si="0"/>
        <v>1.5625E-2</v>
      </c>
      <c r="D9">
        <f t="shared" si="1"/>
        <v>-4.1588830833596715</v>
      </c>
      <c r="E9">
        <f t="shared" si="2"/>
        <v>-6.4982548177494867E-2</v>
      </c>
      <c r="G9" t="s">
        <v>93</v>
      </c>
      <c r="H9">
        <v>5</v>
      </c>
      <c r="I9">
        <f t="shared" si="3"/>
        <v>2.6041666666666668E-2</v>
      </c>
      <c r="J9">
        <f t="shared" si="4"/>
        <v>-3.648057459593681</v>
      </c>
      <c r="K9">
        <f t="shared" si="5"/>
        <v>-9.5001496343585443E-2</v>
      </c>
      <c r="U9" t="s">
        <v>187</v>
      </c>
      <c r="V9" t="s">
        <v>44</v>
      </c>
      <c r="W9" t="s">
        <v>145</v>
      </c>
    </row>
    <row r="10" spans="1:23" x14ac:dyDescent="0.35">
      <c r="A10" t="s">
        <v>112</v>
      </c>
      <c r="B10">
        <v>2</v>
      </c>
      <c r="C10">
        <f t="shared" si="0"/>
        <v>1.5625E-2</v>
      </c>
      <c r="D10">
        <f t="shared" si="1"/>
        <v>-4.1588830833596715</v>
      </c>
      <c r="E10">
        <f t="shared" si="2"/>
        <v>-6.4982548177494867E-2</v>
      </c>
      <c r="G10" t="s">
        <v>93</v>
      </c>
      <c r="H10">
        <v>4</v>
      </c>
      <c r="I10">
        <f t="shared" si="3"/>
        <v>2.0833333333333332E-2</v>
      </c>
      <c r="J10">
        <f t="shared" si="4"/>
        <v>-3.8712010109078911</v>
      </c>
      <c r="K10">
        <f t="shared" si="5"/>
        <v>-8.0650021060581056E-2</v>
      </c>
      <c r="U10" t="s">
        <v>184</v>
      </c>
      <c r="V10">
        <v>1319</v>
      </c>
      <c r="W10">
        <v>7</v>
      </c>
    </row>
    <row r="11" spans="1:23" x14ac:dyDescent="0.35">
      <c r="A11" t="s">
        <v>112</v>
      </c>
      <c r="B11">
        <v>6</v>
      </c>
      <c r="C11">
        <f t="shared" si="0"/>
        <v>4.6875E-2</v>
      </c>
      <c r="D11">
        <f t="shared" si="1"/>
        <v>-3.0602707946915624</v>
      </c>
      <c r="E11">
        <f t="shared" si="2"/>
        <v>-0.143450193501167</v>
      </c>
      <c r="G11" t="s">
        <v>78</v>
      </c>
      <c r="H11">
        <v>2</v>
      </c>
      <c r="I11">
        <f t="shared" si="3"/>
        <v>1.0416666666666666E-2</v>
      </c>
      <c r="J11">
        <f t="shared" si="4"/>
        <v>-4.5643481914678361</v>
      </c>
      <c r="K11">
        <f t="shared" si="5"/>
        <v>-4.754529366112329E-2</v>
      </c>
      <c r="P11" s="9" t="s">
        <v>188</v>
      </c>
      <c r="Q11" s="9"/>
      <c r="R11" s="9"/>
      <c r="S11" s="9"/>
      <c r="U11">
        <v>30</v>
      </c>
      <c r="V11">
        <v>328</v>
      </c>
      <c r="W11">
        <v>0</v>
      </c>
    </row>
    <row r="12" spans="1:23" x14ac:dyDescent="0.35">
      <c r="A12" t="s">
        <v>98</v>
      </c>
      <c r="B12">
        <v>3</v>
      </c>
      <c r="C12">
        <f t="shared" si="0"/>
        <v>2.34375E-2</v>
      </c>
      <c r="D12">
        <f t="shared" si="1"/>
        <v>-3.7534179752515073</v>
      </c>
      <c r="E12">
        <f t="shared" si="2"/>
        <v>-8.7970733794957207E-2</v>
      </c>
      <c r="G12" t="s">
        <v>78</v>
      </c>
      <c r="H12">
        <v>20</v>
      </c>
      <c r="I12">
        <f t="shared" si="3"/>
        <v>0.10416666666666667</v>
      </c>
      <c r="J12">
        <f t="shared" si="4"/>
        <v>-2.2617630984737906</v>
      </c>
      <c r="K12">
        <f t="shared" si="5"/>
        <v>-0.23560032275768653</v>
      </c>
      <c r="U12">
        <v>15</v>
      </c>
      <c r="V12">
        <v>25</v>
      </c>
      <c r="W12">
        <v>27</v>
      </c>
    </row>
    <row r="13" spans="1:23" x14ac:dyDescent="0.35">
      <c r="A13" t="s">
        <v>98</v>
      </c>
      <c r="B13">
        <v>1</v>
      </c>
      <c r="C13">
        <f t="shared" si="0"/>
        <v>7.8125E-3</v>
      </c>
      <c r="D13">
        <f t="shared" si="1"/>
        <v>-4.8520302639196169</v>
      </c>
      <c r="E13">
        <f t="shared" si="2"/>
        <v>-3.7906486436872007E-2</v>
      </c>
      <c r="G13" t="s">
        <v>78</v>
      </c>
      <c r="H13">
        <v>3</v>
      </c>
      <c r="I13">
        <f t="shared" si="3"/>
        <v>1.5625E-2</v>
      </c>
      <c r="J13">
        <f t="shared" si="4"/>
        <v>-4.1588830833596715</v>
      </c>
      <c r="K13">
        <f t="shared" si="5"/>
        <v>-6.4982548177494867E-2</v>
      </c>
      <c r="O13" t="s">
        <v>177</v>
      </c>
      <c r="P13" s="2" t="s">
        <v>186</v>
      </c>
      <c r="Q13" s="2" t="s">
        <v>145</v>
      </c>
      <c r="R13" t="s">
        <v>186</v>
      </c>
      <c r="S13" t="s">
        <v>145</v>
      </c>
      <c r="U13">
        <v>5</v>
      </c>
      <c r="V13">
        <v>128</v>
      </c>
      <c r="W13">
        <v>192</v>
      </c>
    </row>
    <row r="14" spans="1:23" x14ac:dyDescent="0.35">
      <c r="A14" t="s">
        <v>121</v>
      </c>
      <c r="B14">
        <v>1</v>
      </c>
      <c r="C14">
        <f t="shared" si="0"/>
        <v>7.8125E-3</v>
      </c>
      <c r="D14">
        <f t="shared" si="1"/>
        <v>-4.8520302639196169</v>
      </c>
      <c r="E14">
        <f t="shared" si="2"/>
        <v>-3.7906486436872007E-2</v>
      </c>
      <c r="G14" t="s">
        <v>78</v>
      </c>
      <c r="H14">
        <v>5</v>
      </c>
      <c r="I14">
        <f t="shared" si="3"/>
        <v>2.6041666666666668E-2</v>
      </c>
      <c r="J14">
        <f t="shared" si="4"/>
        <v>-3.648057459593681</v>
      </c>
      <c r="K14">
        <f t="shared" si="5"/>
        <v>-9.5001496343585443E-2</v>
      </c>
      <c r="P14" s="9" t="s">
        <v>165</v>
      </c>
      <c r="Q14" s="9"/>
      <c r="R14" s="9" t="s">
        <v>192</v>
      </c>
      <c r="S14" s="9"/>
    </row>
    <row r="15" spans="1:23" x14ac:dyDescent="0.35">
      <c r="A15" t="s">
        <v>100</v>
      </c>
      <c r="B15">
        <v>4</v>
      </c>
      <c r="C15">
        <f t="shared" si="0"/>
        <v>3.125E-2</v>
      </c>
      <c r="D15">
        <f t="shared" si="1"/>
        <v>-3.4657359027997265</v>
      </c>
      <c r="E15">
        <f t="shared" si="2"/>
        <v>-0.10830424696249145</v>
      </c>
      <c r="G15" t="s">
        <v>78</v>
      </c>
      <c r="H15">
        <v>7</v>
      </c>
      <c r="I15">
        <f t="shared" si="3"/>
        <v>3.6458333333333336E-2</v>
      </c>
      <c r="J15">
        <f t="shared" si="4"/>
        <v>-3.311585222972468</v>
      </c>
      <c r="K15">
        <f t="shared" si="5"/>
        <v>-0.12073487792087124</v>
      </c>
      <c r="O15" t="s">
        <v>182</v>
      </c>
      <c r="P15">
        <v>15</v>
      </c>
      <c r="Q15">
        <v>14</v>
      </c>
      <c r="R15">
        <v>128</v>
      </c>
      <c r="S15">
        <v>192</v>
      </c>
    </row>
    <row r="16" spans="1:23" x14ac:dyDescent="0.35">
      <c r="A16" t="s">
        <v>100</v>
      </c>
      <c r="B16">
        <v>13</v>
      </c>
      <c r="C16">
        <f t="shared" si="0"/>
        <v>0.1015625</v>
      </c>
      <c r="D16">
        <f t="shared" si="1"/>
        <v>-2.2870809064580806</v>
      </c>
      <c r="E16">
        <f t="shared" si="2"/>
        <v>-0.2322816545621488</v>
      </c>
      <c r="G16" t="s">
        <v>124</v>
      </c>
      <c r="H16">
        <v>4</v>
      </c>
      <c r="I16">
        <f t="shared" si="3"/>
        <v>2.0833333333333332E-2</v>
      </c>
      <c r="J16">
        <f t="shared" si="4"/>
        <v>-3.8712010109078911</v>
      </c>
      <c r="K16">
        <f t="shared" si="5"/>
        <v>-8.0650021060581056E-2</v>
      </c>
      <c r="O16" t="s">
        <v>181</v>
      </c>
      <c r="P16">
        <v>17</v>
      </c>
      <c r="Q16">
        <v>9</v>
      </c>
      <c r="R16">
        <v>25</v>
      </c>
      <c r="S16">
        <v>27</v>
      </c>
    </row>
    <row r="17" spans="1:23" x14ac:dyDescent="0.35">
      <c r="A17" t="s">
        <v>100</v>
      </c>
      <c r="B17">
        <v>4</v>
      </c>
      <c r="C17">
        <f t="shared" si="0"/>
        <v>3.125E-2</v>
      </c>
      <c r="D17">
        <f t="shared" si="1"/>
        <v>-3.4657359027997265</v>
      </c>
      <c r="E17">
        <f t="shared" si="2"/>
        <v>-0.10830424696249145</v>
      </c>
      <c r="G17" t="s">
        <v>8</v>
      </c>
      <c r="H17">
        <v>10</v>
      </c>
      <c r="I17">
        <f t="shared" si="3"/>
        <v>5.2083333333333336E-2</v>
      </c>
      <c r="J17">
        <f t="shared" si="4"/>
        <v>-2.9549102790337356</v>
      </c>
      <c r="K17">
        <f t="shared" si="5"/>
        <v>-0.15390157703300708</v>
      </c>
      <c r="O17" t="s">
        <v>183</v>
      </c>
      <c r="P17">
        <v>18</v>
      </c>
      <c r="Q17">
        <v>0</v>
      </c>
      <c r="R17">
        <v>328</v>
      </c>
      <c r="S17">
        <v>0</v>
      </c>
    </row>
    <row r="18" spans="1:23" x14ac:dyDescent="0.35">
      <c r="A18" t="s">
        <v>144</v>
      </c>
      <c r="B18">
        <v>4</v>
      </c>
      <c r="C18">
        <f t="shared" si="0"/>
        <v>3.125E-2</v>
      </c>
      <c r="D18">
        <f t="shared" si="1"/>
        <v>-3.4657359027997265</v>
      </c>
      <c r="E18">
        <f t="shared" si="2"/>
        <v>-0.10830424696249145</v>
      </c>
      <c r="G18" t="s">
        <v>74</v>
      </c>
      <c r="H18">
        <v>60</v>
      </c>
      <c r="I18">
        <f t="shared" si="3"/>
        <v>0.3125</v>
      </c>
      <c r="J18">
        <f t="shared" si="4"/>
        <v>-1.1631508098056809</v>
      </c>
      <c r="K18">
        <f t="shared" si="5"/>
        <v>-0.36348462806427528</v>
      </c>
      <c r="O18" t="s">
        <v>184</v>
      </c>
      <c r="P18">
        <v>17</v>
      </c>
      <c r="Q18">
        <v>5</v>
      </c>
      <c r="R18">
        <v>1319</v>
      </c>
      <c r="S18">
        <v>7</v>
      </c>
    </row>
    <row r="19" spans="1:23" x14ac:dyDescent="0.35">
      <c r="A19" t="s">
        <v>110</v>
      </c>
      <c r="B19">
        <v>2</v>
      </c>
      <c r="C19">
        <f t="shared" si="0"/>
        <v>1.5625E-2</v>
      </c>
      <c r="D19">
        <f t="shared" si="1"/>
        <v>-4.1588830833596715</v>
      </c>
      <c r="E19">
        <f t="shared" si="2"/>
        <v>-6.4982548177494867E-2</v>
      </c>
      <c r="G19" t="s">
        <v>111</v>
      </c>
      <c r="H19">
        <v>3</v>
      </c>
      <c r="I19">
        <f t="shared" si="3"/>
        <v>1.5625E-2</v>
      </c>
      <c r="J19">
        <f t="shared" si="4"/>
        <v>-4.1588830833596715</v>
      </c>
      <c r="K19">
        <f t="shared" si="5"/>
        <v>-6.4982548177494867E-2</v>
      </c>
      <c r="P19" t="s">
        <v>177</v>
      </c>
      <c r="Q19" t="s">
        <v>182</v>
      </c>
      <c r="R19" t="s">
        <v>181</v>
      </c>
      <c r="S19" t="s">
        <v>183</v>
      </c>
      <c r="T19" t="s">
        <v>184</v>
      </c>
    </row>
    <row r="20" spans="1:23" x14ac:dyDescent="0.35">
      <c r="A20" t="s">
        <v>88</v>
      </c>
      <c r="B20">
        <v>12</v>
      </c>
      <c r="C20">
        <f t="shared" si="0"/>
        <v>9.375E-2</v>
      </c>
      <c r="D20">
        <f t="shared" si="1"/>
        <v>-2.367123614131617</v>
      </c>
      <c r="E20">
        <f t="shared" si="2"/>
        <v>-0.22191783882483909</v>
      </c>
      <c r="G20" t="s">
        <v>112</v>
      </c>
      <c r="H20">
        <v>9</v>
      </c>
      <c r="I20">
        <f t="shared" si="3"/>
        <v>4.6875E-2</v>
      </c>
      <c r="J20">
        <f t="shared" si="4"/>
        <v>-3.0602707946915624</v>
      </c>
      <c r="K20">
        <f t="shared" si="5"/>
        <v>-0.143450193501167</v>
      </c>
      <c r="P20" s="9" t="s">
        <v>180</v>
      </c>
      <c r="Q20">
        <v>15</v>
      </c>
      <c r="R20">
        <v>17</v>
      </c>
      <c r="S20">
        <v>18</v>
      </c>
      <c r="T20">
        <v>17</v>
      </c>
      <c r="U20" t="s">
        <v>44</v>
      </c>
    </row>
    <row r="21" spans="1:23" x14ac:dyDescent="0.35">
      <c r="A21" t="s">
        <v>122</v>
      </c>
      <c r="B21">
        <v>4</v>
      </c>
      <c r="C21">
        <f t="shared" si="0"/>
        <v>3.125E-2</v>
      </c>
      <c r="D21">
        <f t="shared" si="1"/>
        <v>-3.4657359027997265</v>
      </c>
      <c r="E21">
        <f t="shared" si="2"/>
        <v>-0.10830424696249145</v>
      </c>
      <c r="G21" t="s">
        <v>112</v>
      </c>
      <c r="H21">
        <v>2</v>
      </c>
      <c r="I21">
        <f t="shared" si="3"/>
        <v>1.0416666666666666E-2</v>
      </c>
      <c r="J21">
        <f t="shared" si="4"/>
        <v>-4.5643481914678361</v>
      </c>
      <c r="K21">
        <f t="shared" si="5"/>
        <v>-4.754529366112329E-2</v>
      </c>
      <c r="O21" t="s">
        <v>189</v>
      </c>
      <c r="P21" s="9"/>
      <c r="Q21">
        <v>14</v>
      </c>
      <c r="R21">
        <v>9</v>
      </c>
      <c r="S21">
        <v>0</v>
      </c>
      <c r="T21">
        <v>5</v>
      </c>
      <c r="U21" s="2" t="s">
        <v>145</v>
      </c>
    </row>
    <row r="22" spans="1:23" x14ac:dyDescent="0.35">
      <c r="A22" t="s">
        <v>122</v>
      </c>
      <c r="B22">
        <v>2</v>
      </c>
      <c r="C22">
        <f t="shared" si="0"/>
        <v>1.5625E-2</v>
      </c>
      <c r="D22">
        <f t="shared" si="1"/>
        <v>-4.1588830833596715</v>
      </c>
      <c r="E22">
        <f t="shared" si="2"/>
        <v>-6.4982548177494867E-2</v>
      </c>
      <c r="G22" t="s">
        <v>136</v>
      </c>
      <c r="H22">
        <v>1</v>
      </c>
      <c r="I22">
        <f t="shared" si="3"/>
        <v>5.208333333333333E-3</v>
      </c>
      <c r="J22">
        <f t="shared" si="4"/>
        <v>-5.2574953720277815</v>
      </c>
      <c r="K22">
        <f t="shared" si="5"/>
        <v>-2.7382788395978026E-2</v>
      </c>
      <c r="O22" s="2"/>
      <c r="P22" s="9"/>
      <c r="Q22">
        <v>1319</v>
      </c>
      <c r="R22">
        <v>328</v>
      </c>
      <c r="S22">
        <v>25</v>
      </c>
      <c r="T22">
        <v>128</v>
      </c>
      <c r="U22" t="s">
        <v>44</v>
      </c>
    </row>
    <row r="23" spans="1:23" x14ac:dyDescent="0.35">
      <c r="A23" t="s">
        <v>85</v>
      </c>
      <c r="B23">
        <v>6</v>
      </c>
      <c r="C23">
        <f t="shared" si="0"/>
        <v>4.6875E-2</v>
      </c>
      <c r="D23">
        <f t="shared" si="1"/>
        <v>-3.0602707946915624</v>
      </c>
      <c r="E23">
        <f t="shared" si="2"/>
        <v>-0.143450193501167</v>
      </c>
      <c r="G23" t="s">
        <v>63</v>
      </c>
      <c r="H23">
        <v>13</v>
      </c>
      <c r="I23">
        <f t="shared" si="3"/>
        <v>6.7708333333333329E-2</v>
      </c>
      <c r="J23">
        <f t="shared" si="4"/>
        <v>-2.6925460145662448</v>
      </c>
      <c r="K23">
        <f t="shared" si="5"/>
        <v>-0.18230780306958946</v>
      </c>
      <c r="P23" s="9"/>
    </row>
    <row r="24" spans="1:23" x14ac:dyDescent="0.35">
      <c r="A24" t="s">
        <v>85</v>
      </c>
      <c r="B24">
        <v>3</v>
      </c>
      <c r="C24">
        <f t="shared" si="0"/>
        <v>2.34375E-2</v>
      </c>
      <c r="D24">
        <f t="shared" si="1"/>
        <v>-3.7534179752515073</v>
      </c>
      <c r="E24">
        <f t="shared" si="2"/>
        <v>-8.7970733794957207E-2</v>
      </c>
      <c r="G24" t="s">
        <v>137</v>
      </c>
      <c r="H24">
        <v>1</v>
      </c>
      <c r="I24">
        <f t="shared" si="3"/>
        <v>5.208333333333333E-3</v>
      </c>
      <c r="J24">
        <f t="shared" si="4"/>
        <v>-5.2574953720277815</v>
      </c>
      <c r="K24">
        <f t="shared" si="5"/>
        <v>-2.7382788395978026E-2</v>
      </c>
      <c r="O24" t="s">
        <v>177</v>
      </c>
      <c r="P24" s="9" t="s">
        <v>182</v>
      </c>
      <c r="Q24" s="9"/>
      <c r="R24" s="9" t="s">
        <v>181</v>
      </c>
      <c r="S24" s="9"/>
      <c r="T24" s="9" t="s">
        <v>183</v>
      </c>
      <c r="U24" s="9"/>
      <c r="V24" s="9" t="s">
        <v>184</v>
      </c>
      <c r="W24" s="9"/>
    </row>
    <row r="25" spans="1:23" x14ac:dyDescent="0.35">
      <c r="A25" t="s">
        <v>106</v>
      </c>
      <c r="B25">
        <v>4</v>
      </c>
      <c r="C25">
        <f t="shared" si="0"/>
        <v>3.125E-2</v>
      </c>
      <c r="D25">
        <f t="shared" si="1"/>
        <v>-3.4657359027997265</v>
      </c>
      <c r="E25">
        <f t="shared" si="2"/>
        <v>-0.10830424696249145</v>
      </c>
      <c r="G25" t="s">
        <v>118</v>
      </c>
      <c r="H25">
        <v>1</v>
      </c>
      <c r="I25">
        <f t="shared" si="3"/>
        <v>5.208333333333333E-3</v>
      </c>
      <c r="J25">
        <f t="shared" si="4"/>
        <v>-5.2574953720277815</v>
      </c>
      <c r="K25">
        <f t="shared" si="5"/>
        <v>-2.7382788395978026E-2</v>
      </c>
      <c r="P25" t="s">
        <v>44</v>
      </c>
      <c r="Q25" t="s">
        <v>145</v>
      </c>
      <c r="R25" t="s">
        <v>44</v>
      </c>
      <c r="S25" t="s">
        <v>145</v>
      </c>
      <c r="T25" t="s">
        <v>44</v>
      </c>
      <c r="U25" t="s">
        <v>145</v>
      </c>
      <c r="V25" t="s">
        <v>44</v>
      </c>
      <c r="W25" t="s">
        <v>145</v>
      </c>
    </row>
    <row r="26" spans="1:23" x14ac:dyDescent="0.35">
      <c r="A26" t="s">
        <v>131</v>
      </c>
      <c r="B26">
        <v>1</v>
      </c>
      <c r="C26">
        <f t="shared" si="0"/>
        <v>7.8125E-3</v>
      </c>
      <c r="D26">
        <f t="shared" si="1"/>
        <v>-4.8520302639196169</v>
      </c>
      <c r="E26">
        <f t="shared" si="2"/>
        <v>-3.7906486436872007E-2</v>
      </c>
      <c r="G26" t="s">
        <v>130</v>
      </c>
      <c r="H26">
        <v>3</v>
      </c>
      <c r="I26">
        <f t="shared" si="3"/>
        <v>1.5625E-2</v>
      </c>
      <c r="J26">
        <f t="shared" si="4"/>
        <v>-4.1588830833596715</v>
      </c>
      <c r="K26">
        <f t="shared" si="5"/>
        <v>-6.4982548177494867E-2</v>
      </c>
      <c r="O26" t="s">
        <v>190</v>
      </c>
      <c r="P26">
        <v>15</v>
      </c>
      <c r="Q26">
        <v>14</v>
      </c>
      <c r="R26">
        <v>17</v>
      </c>
      <c r="S26">
        <v>9</v>
      </c>
      <c r="T26">
        <v>18</v>
      </c>
      <c r="U26">
        <v>0</v>
      </c>
      <c r="V26">
        <v>17</v>
      </c>
      <c r="W26">
        <v>5</v>
      </c>
    </row>
    <row r="27" spans="1:23" x14ac:dyDescent="0.35">
      <c r="A27" t="s">
        <v>120</v>
      </c>
      <c r="B27">
        <v>12</v>
      </c>
      <c r="C27">
        <f t="shared" si="0"/>
        <v>9.375E-2</v>
      </c>
      <c r="D27">
        <f t="shared" si="1"/>
        <v>-2.367123614131617</v>
      </c>
      <c r="E27">
        <f t="shared" si="2"/>
        <v>-0.22191783882483909</v>
      </c>
      <c r="G27" t="s">
        <v>115</v>
      </c>
      <c r="H27">
        <v>1</v>
      </c>
      <c r="I27">
        <f t="shared" si="3"/>
        <v>5.208333333333333E-3</v>
      </c>
      <c r="J27">
        <f t="shared" si="4"/>
        <v>-5.2574953720277815</v>
      </c>
      <c r="K27">
        <f t="shared" si="5"/>
        <v>-2.7382788395978026E-2</v>
      </c>
      <c r="O27" t="s">
        <v>191</v>
      </c>
      <c r="P27">
        <v>128</v>
      </c>
      <c r="Q27">
        <v>192</v>
      </c>
      <c r="R27">
        <v>25</v>
      </c>
      <c r="S27">
        <v>27</v>
      </c>
      <c r="T27">
        <v>328</v>
      </c>
      <c r="U27">
        <v>0</v>
      </c>
      <c r="V27">
        <v>1319</v>
      </c>
      <c r="W27">
        <v>7</v>
      </c>
    </row>
    <row r="28" spans="1:23" x14ac:dyDescent="0.35">
      <c r="E28">
        <f>SUM(E4:E27)</f>
        <v>-2.8350907677694943</v>
      </c>
      <c r="G28" t="s">
        <v>113</v>
      </c>
      <c r="H28">
        <v>2</v>
      </c>
      <c r="I28">
        <f t="shared" si="3"/>
        <v>1.0416666666666666E-2</v>
      </c>
      <c r="J28">
        <f t="shared" si="4"/>
        <v>-4.5643481914678361</v>
      </c>
      <c r="K28">
        <f t="shared" si="5"/>
        <v>-4.754529366112329E-2</v>
      </c>
    </row>
    <row r="29" spans="1:23" x14ac:dyDescent="0.35">
      <c r="G29" t="s">
        <v>120</v>
      </c>
      <c r="H29">
        <v>3</v>
      </c>
      <c r="I29">
        <f t="shared" si="3"/>
        <v>1.5625E-2</v>
      </c>
      <c r="J29">
        <f t="shared" si="4"/>
        <v>-4.1588830833596715</v>
      </c>
      <c r="K29">
        <f t="shared" si="5"/>
        <v>-6.4982548177494867E-2</v>
      </c>
    </row>
    <row r="30" spans="1:23" x14ac:dyDescent="0.35">
      <c r="G30" t="s">
        <v>41</v>
      </c>
      <c r="H30">
        <v>3</v>
      </c>
      <c r="I30">
        <f t="shared" si="3"/>
        <v>1.5625E-2</v>
      </c>
      <c r="J30">
        <f t="shared" si="4"/>
        <v>-4.1588830833596715</v>
      </c>
      <c r="K30">
        <f t="shared" si="5"/>
        <v>-6.4982548177494867E-2</v>
      </c>
    </row>
    <row r="31" spans="1:23" x14ac:dyDescent="0.35">
      <c r="B31" s="3" t="s">
        <v>170</v>
      </c>
      <c r="C31" s="3">
        <f>128/320*100</f>
        <v>40</v>
      </c>
      <c r="G31" t="s">
        <v>141</v>
      </c>
      <c r="H31">
        <v>1</v>
      </c>
      <c r="I31">
        <f t="shared" si="3"/>
        <v>5.208333333333333E-3</v>
      </c>
      <c r="J31">
        <f t="shared" si="4"/>
        <v>-5.2574953720277815</v>
      </c>
      <c r="K31">
        <f t="shared" si="5"/>
        <v>-2.7382788395978026E-2</v>
      </c>
    </row>
    <row r="32" spans="1:23" x14ac:dyDescent="0.35">
      <c r="K32">
        <f>SUM(K4:K31)</f>
        <v>-2.6301285392982354</v>
      </c>
    </row>
    <row r="34" spans="9:10" x14ac:dyDescent="0.35">
      <c r="I34" s="3" t="s">
        <v>176</v>
      </c>
      <c r="J34" s="3">
        <f>192/320*100</f>
        <v>60</v>
      </c>
    </row>
  </sheetData>
  <mergeCells count="10">
    <mergeCell ref="P11:S11"/>
    <mergeCell ref="P22:P23"/>
    <mergeCell ref="P20:P21"/>
    <mergeCell ref="N7:Q7"/>
    <mergeCell ref="P24:Q24"/>
    <mergeCell ref="R24:S24"/>
    <mergeCell ref="T24:U24"/>
    <mergeCell ref="V24:W24"/>
    <mergeCell ref="R14:S14"/>
    <mergeCell ref="P14:Q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workbookViewId="0">
      <selection activeCell="H3" sqref="H3:H7"/>
    </sheetView>
  </sheetViews>
  <sheetFormatPr defaultRowHeight="14.5" x14ac:dyDescent="0.35"/>
  <cols>
    <col min="1" max="1" width="14.54296875" customWidth="1"/>
    <col min="2" max="2" width="14.81640625" customWidth="1"/>
    <col min="7" max="7" width="7.90625" customWidth="1"/>
    <col min="8" max="8" width="11.54296875" customWidth="1"/>
    <col min="9" max="9" width="11.26953125" customWidth="1"/>
    <col min="10" max="10" width="10.1796875" customWidth="1"/>
  </cols>
  <sheetData>
    <row r="1" spans="1:12" x14ac:dyDescent="0.35">
      <c r="A1" t="s">
        <v>71</v>
      </c>
      <c r="B1">
        <v>2</v>
      </c>
      <c r="C1">
        <f t="shared" ref="C1:C17" si="0">B1/1319</f>
        <v>1.5163002274450341E-3</v>
      </c>
      <c r="D1">
        <f t="shared" ref="D1:D17" si="1">LN(C1)</f>
        <v>-6.4914819721573691</v>
      </c>
      <c r="E1">
        <f t="shared" ref="E1:E17" si="2">C1*D1</f>
        <v>-9.8430355908375577E-3</v>
      </c>
      <c r="H1" t="s">
        <v>168</v>
      </c>
      <c r="I1" t="s">
        <v>172</v>
      </c>
      <c r="J1" t="s">
        <v>149</v>
      </c>
      <c r="K1" t="s">
        <v>150</v>
      </c>
      <c r="L1" t="s">
        <v>163</v>
      </c>
    </row>
    <row r="2" spans="1:12" x14ac:dyDescent="0.35">
      <c r="A2" t="s">
        <v>65</v>
      </c>
      <c r="B2">
        <v>6</v>
      </c>
      <c r="C2">
        <f t="shared" si="0"/>
        <v>4.5489006823351023E-3</v>
      </c>
      <c r="D2">
        <f t="shared" si="1"/>
        <v>-5.39286968348926</v>
      </c>
      <c r="E2">
        <f t="shared" si="2"/>
        <v>-2.4531628582968583E-2</v>
      </c>
    </row>
    <row r="3" spans="1:12" x14ac:dyDescent="0.35">
      <c r="B3">
        <v>3</v>
      </c>
      <c r="C3">
        <f t="shared" si="0"/>
        <v>2.2744503411675512E-3</v>
      </c>
      <c r="D3">
        <f t="shared" si="1"/>
        <v>-6.0860168640492045</v>
      </c>
      <c r="E3">
        <f t="shared" si="2"/>
        <v>-1.3842343132788183E-2</v>
      </c>
      <c r="H3" t="s">
        <v>46</v>
      </c>
      <c r="I3">
        <v>1</v>
      </c>
      <c r="J3">
        <f>I3/7</f>
        <v>0.14285714285714285</v>
      </c>
      <c r="K3">
        <f>LN(J3)</f>
        <v>-1.9459101490553135</v>
      </c>
      <c r="L3">
        <f>J3*K3</f>
        <v>-0.27798716415075903</v>
      </c>
    </row>
    <row r="4" spans="1:12" x14ac:dyDescent="0.35">
      <c r="B4">
        <v>1</v>
      </c>
      <c r="C4">
        <f t="shared" si="0"/>
        <v>7.5815011372251705E-4</v>
      </c>
      <c r="D4">
        <f t="shared" si="1"/>
        <v>-7.1846291527173145</v>
      </c>
      <c r="E4">
        <f t="shared" si="2"/>
        <v>-5.4470274091867436E-3</v>
      </c>
      <c r="H4" t="s">
        <v>50</v>
      </c>
      <c r="I4">
        <v>1</v>
      </c>
      <c r="J4">
        <f t="shared" ref="J4:J7" si="3">I4/7</f>
        <v>0.14285714285714285</v>
      </c>
      <c r="K4">
        <f t="shared" ref="K4:K7" si="4">LN(J4)</f>
        <v>-1.9459101490553135</v>
      </c>
      <c r="L4">
        <f t="shared" ref="L4:L7" si="5">J4*K4</f>
        <v>-0.27798716415075903</v>
      </c>
    </row>
    <row r="5" spans="1:12" x14ac:dyDescent="0.35">
      <c r="A5" t="s">
        <v>64</v>
      </c>
      <c r="B5">
        <v>3</v>
      </c>
      <c r="C5">
        <f t="shared" si="0"/>
        <v>2.2744503411675512E-3</v>
      </c>
      <c r="D5">
        <f t="shared" si="1"/>
        <v>-6.0860168640492045</v>
      </c>
      <c r="E5">
        <f t="shared" si="2"/>
        <v>-1.3842343132788183E-2</v>
      </c>
      <c r="H5" t="s">
        <v>63</v>
      </c>
      <c r="I5">
        <v>1</v>
      </c>
      <c r="J5">
        <f t="shared" si="3"/>
        <v>0.14285714285714285</v>
      </c>
      <c r="K5">
        <f t="shared" si="4"/>
        <v>-1.9459101490553135</v>
      </c>
      <c r="L5">
        <f t="shared" si="5"/>
        <v>-0.27798716415075903</v>
      </c>
    </row>
    <row r="6" spans="1:12" x14ac:dyDescent="0.35">
      <c r="A6" t="s">
        <v>78</v>
      </c>
      <c r="B6">
        <v>1</v>
      </c>
      <c r="C6">
        <f t="shared" si="0"/>
        <v>7.5815011372251705E-4</v>
      </c>
      <c r="D6">
        <f t="shared" si="1"/>
        <v>-7.1846291527173145</v>
      </c>
      <c r="E6">
        <f t="shared" si="2"/>
        <v>-5.4470274091867436E-3</v>
      </c>
      <c r="H6" t="s">
        <v>69</v>
      </c>
      <c r="I6">
        <v>2</v>
      </c>
      <c r="J6">
        <f t="shared" si="3"/>
        <v>0.2857142857142857</v>
      </c>
      <c r="K6">
        <f t="shared" si="4"/>
        <v>-1.2527629684953681</v>
      </c>
      <c r="L6">
        <f t="shared" si="5"/>
        <v>-0.35793227671296229</v>
      </c>
    </row>
    <row r="7" spans="1:12" x14ac:dyDescent="0.35">
      <c r="A7" t="s">
        <v>61</v>
      </c>
      <c r="B7">
        <v>3</v>
      </c>
      <c r="C7">
        <f t="shared" si="0"/>
        <v>2.2744503411675512E-3</v>
      </c>
      <c r="D7">
        <f t="shared" si="1"/>
        <v>-6.0860168640492045</v>
      </c>
      <c r="E7">
        <f t="shared" si="2"/>
        <v>-1.3842343132788183E-2</v>
      </c>
      <c r="H7" t="s">
        <v>71</v>
      </c>
      <c r="I7">
        <v>2</v>
      </c>
      <c r="J7">
        <f t="shared" si="3"/>
        <v>0.2857142857142857</v>
      </c>
      <c r="K7">
        <f t="shared" si="4"/>
        <v>-1.2527629684953681</v>
      </c>
      <c r="L7">
        <f t="shared" si="5"/>
        <v>-0.35793227671296229</v>
      </c>
    </row>
    <row r="8" spans="1:12" x14ac:dyDescent="0.35">
      <c r="A8" t="s">
        <v>73</v>
      </c>
      <c r="B8">
        <v>8</v>
      </c>
      <c r="C8">
        <f t="shared" si="0"/>
        <v>6.0652009097801364E-3</v>
      </c>
      <c r="D8">
        <f t="shared" si="1"/>
        <v>-5.1051876110374783</v>
      </c>
      <c r="E8">
        <f t="shared" si="2"/>
        <v>-3.0963988543062794E-2</v>
      </c>
      <c r="K8" s="3" t="s">
        <v>152</v>
      </c>
      <c r="L8" s="3">
        <f>SUM(L3:L7)</f>
        <v>-1.5498260458782016</v>
      </c>
    </row>
    <row r="9" spans="1:12" x14ac:dyDescent="0.35">
      <c r="A9" t="s">
        <v>76</v>
      </c>
      <c r="B9">
        <v>2</v>
      </c>
      <c r="C9">
        <f t="shared" si="0"/>
        <v>1.5163002274450341E-3</v>
      </c>
      <c r="D9">
        <f t="shared" si="1"/>
        <v>-6.4914819721573691</v>
      </c>
      <c r="E9">
        <f t="shared" si="2"/>
        <v>-9.8430355908375577E-3</v>
      </c>
      <c r="H9" s="3" t="s">
        <v>173</v>
      </c>
      <c r="I9" s="3">
        <f>7/1326*100</f>
        <v>0.52790346907993968</v>
      </c>
    </row>
    <row r="10" spans="1:12" x14ac:dyDescent="0.35">
      <c r="A10" t="s">
        <v>75</v>
      </c>
      <c r="B10">
        <v>1</v>
      </c>
      <c r="C10">
        <f t="shared" si="0"/>
        <v>7.5815011372251705E-4</v>
      </c>
      <c r="D10">
        <f t="shared" si="1"/>
        <v>-7.1846291527173145</v>
      </c>
      <c r="E10">
        <f t="shared" si="2"/>
        <v>-5.4470274091867436E-3</v>
      </c>
    </row>
    <row r="11" spans="1:12" x14ac:dyDescent="0.35">
      <c r="A11" t="s">
        <v>48</v>
      </c>
      <c r="B11">
        <v>6</v>
      </c>
      <c r="C11">
        <f t="shared" si="0"/>
        <v>4.5489006823351023E-3</v>
      </c>
      <c r="D11">
        <f t="shared" si="1"/>
        <v>-5.39286968348926</v>
      </c>
      <c r="E11">
        <f t="shared" si="2"/>
        <v>-2.4531628582968583E-2</v>
      </c>
    </row>
    <row r="12" spans="1:12" x14ac:dyDescent="0.35">
      <c r="A12" t="s">
        <v>45</v>
      </c>
      <c r="B12">
        <v>2</v>
      </c>
      <c r="C12">
        <f t="shared" si="0"/>
        <v>1.5163002274450341E-3</v>
      </c>
      <c r="D12">
        <f t="shared" si="1"/>
        <v>-6.4914819721573691</v>
      </c>
      <c r="E12">
        <f t="shared" si="2"/>
        <v>-9.8430355908375577E-3</v>
      </c>
    </row>
    <row r="13" spans="1:12" x14ac:dyDescent="0.35">
      <c r="A13" t="s">
        <v>53</v>
      </c>
      <c r="B13">
        <v>162</v>
      </c>
      <c r="C13">
        <f t="shared" si="0"/>
        <v>0.12282031842304776</v>
      </c>
      <c r="D13">
        <f t="shared" si="1"/>
        <v>-2.0970328174849304</v>
      </c>
      <c r="E13">
        <f t="shared" si="2"/>
        <v>-0.25755823838708014</v>
      </c>
    </row>
    <row r="14" spans="1:12" x14ac:dyDescent="0.35">
      <c r="A14" t="s">
        <v>43</v>
      </c>
      <c r="B14">
        <v>805</v>
      </c>
      <c r="C14">
        <f t="shared" si="0"/>
        <v>0.61031084154662618</v>
      </c>
      <c r="D14">
        <f t="shared" si="1"/>
        <v>-0.49378687529875132</v>
      </c>
      <c r="E14">
        <f t="shared" si="2"/>
        <v>-0.30136348340825986</v>
      </c>
    </row>
    <row r="15" spans="1:12" x14ac:dyDescent="0.35">
      <c r="A15" t="s">
        <v>58</v>
      </c>
      <c r="B15">
        <v>3</v>
      </c>
      <c r="C15">
        <f t="shared" si="0"/>
        <v>2.2744503411675512E-3</v>
      </c>
      <c r="D15">
        <f t="shared" si="1"/>
        <v>-6.0860168640492045</v>
      </c>
      <c r="E15">
        <f t="shared" si="2"/>
        <v>-1.3842343132788183E-2</v>
      </c>
    </row>
    <row r="16" spans="1:12" x14ac:dyDescent="0.35">
      <c r="A16" t="s">
        <v>51</v>
      </c>
      <c r="B16">
        <v>2</v>
      </c>
      <c r="C16">
        <f t="shared" si="0"/>
        <v>1.5163002274450341E-3</v>
      </c>
      <c r="D16">
        <f t="shared" si="1"/>
        <v>-6.4914819721573691</v>
      </c>
      <c r="E16">
        <f t="shared" si="2"/>
        <v>-9.8430355908375577E-3</v>
      </c>
    </row>
    <row r="17" spans="1:5" x14ac:dyDescent="0.35">
      <c r="A17" t="s">
        <v>49</v>
      </c>
      <c r="B17">
        <v>313</v>
      </c>
      <c r="C17">
        <f t="shared" si="0"/>
        <v>0.23730098559514784</v>
      </c>
      <c r="D17">
        <f t="shared" si="1"/>
        <v>-1.4384259621771613</v>
      </c>
      <c r="E17">
        <f t="shared" si="2"/>
        <v>-0.34133989853028923</v>
      </c>
    </row>
    <row r="88" spans="2:5" x14ac:dyDescent="0.35">
      <c r="D88" s="3" t="s">
        <v>152</v>
      </c>
      <c r="E88" s="3">
        <f>SUM(E3:E87)</f>
        <v>-1.0569967989828863</v>
      </c>
    </row>
    <row r="90" spans="2:5" x14ac:dyDescent="0.35">
      <c r="B90" s="3" t="s">
        <v>174</v>
      </c>
      <c r="C90" s="3">
        <f>1319/1326*100</f>
        <v>99.472096530920055</v>
      </c>
    </row>
  </sheetData>
  <sortState ref="A1:E90">
    <sortCondition ref="A3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J1" sqref="J1:L5"/>
    </sheetView>
  </sheetViews>
  <sheetFormatPr defaultRowHeight="14.5" x14ac:dyDescent="0.35"/>
  <sheetData>
    <row r="1" spans="1:12" x14ac:dyDescent="0.35">
      <c r="A1" s="8" t="s">
        <v>24</v>
      </c>
      <c r="C1" t="s">
        <v>89</v>
      </c>
      <c r="E1" t="s">
        <v>109</v>
      </c>
      <c r="G1" t="s">
        <v>109</v>
      </c>
      <c r="J1" t="s">
        <v>187</v>
      </c>
      <c r="K1" t="s">
        <v>44</v>
      </c>
      <c r="L1" t="s">
        <v>145</v>
      </c>
    </row>
    <row r="2" spans="1:12" x14ac:dyDescent="0.35">
      <c r="A2" s="8" t="s">
        <v>16</v>
      </c>
      <c r="C2" t="s">
        <v>94</v>
      </c>
      <c r="E2" t="s">
        <v>78</v>
      </c>
      <c r="G2" t="s">
        <v>93</v>
      </c>
      <c r="J2" t="s">
        <v>184</v>
      </c>
      <c r="K2">
        <v>1319</v>
      </c>
      <c r="L2">
        <v>7</v>
      </c>
    </row>
    <row r="3" spans="1:12" x14ac:dyDescent="0.35">
      <c r="A3" s="8" t="s">
        <v>11</v>
      </c>
      <c r="C3" t="s">
        <v>93</v>
      </c>
      <c r="E3" t="s">
        <v>74</v>
      </c>
      <c r="G3" t="s">
        <v>78</v>
      </c>
      <c r="J3">
        <v>30</v>
      </c>
      <c r="K3">
        <v>328</v>
      </c>
      <c r="L3">
        <v>0</v>
      </c>
    </row>
    <row r="4" spans="1:12" x14ac:dyDescent="0.35">
      <c r="A4" s="8" t="s">
        <v>7</v>
      </c>
      <c r="C4" t="s">
        <v>78</v>
      </c>
      <c r="E4" t="s">
        <v>125</v>
      </c>
      <c r="G4" t="s">
        <v>8</v>
      </c>
      <c r="J4">
        <v>15</v>
      </c>
      <c r="K4">
        <v>25</v>
      </c>
      <c r="L4">
        <v>27</v>
      </c>
    </row>
    <row r="5" spans="1:12" x14ac:dyDescent="0.35">
      <c r="A5" s="8" t="s">
        <v>8</v>
      </c>
      <c r="C5" t="s">
        <v>74</v>
      </c>
      <c r="E5" t="s">
        <v>112</v>
      </c>
      <c r="G5" t="s">
        <v>111</v>
      </c>
      <c r="J5">
        <v>5</v>
      </c>
      <c r="K5">
        <v>128</v>
      </c>
      <c r="L5">
        <v>192</v>
      </c>
    </row>
    <row r="6" spans="1:12" x14ac:dyDescent="0.35">
      <c r="A6" s="8" t="s">
        <v>13</v>
      </c>
      <c r="C6" t="s">
        <v>95</v>
      </c>
      <c r="E6" t="s">
        <v>98</v>
      </c>
      <c r="G6" t="s">
        <v>112</v>
      </c>
    </row>
    <row r="7" spans="1:12" x14ac:dyDescent="0.35">
      <c r="A7" s="8" t="s">
        <v>22</v>
      </c>
      <c r="C7" t="s">
        <v>103</v>
      </c>
      <c r="E7" t="s">
        <v>121</v>
      </c>
      <c r="G7" t="s">
        <v>136</v>
      </c>
    </row>
    <row r="8" spans="1:12" x14ac:dyDescent="0.35">
      <c r="A8" s="8" t="s">
        <v>18</v>
      </c>
      <c r="C8" t="s">
        <v>92</v>
      </c>
      <c r="E8" t="s">
        <v>100</v>
      </c>
      <c r="G8" t="s">
        <v>63</v>
      </c>
    </row>
    <row r="9" spans="1:12" x14ac:dyDescent="0.35">
      <c r="A9" s="8" t="s">
        <v>27</v>
      </c>
      <c r="C9" t="s">
        <v>97</v>
      </c>
      <c r="E9" t="s">
        <v>144</v>
      </c>
      <c r="G9" t="s">
        <v>130</v>
      </c>
    </row>
    <row r="10" spans="1:12" x14ac:dyDescent="0.35">
      <c r="A10" s="8" t="s">
        <v>6</v>
      </c>
      <c r="C10" t="s">
        <v>99</v>
      </c>
      <c r="E10" t="s">
        <v>110</v>
      </c>
      <c r="G10" t="s">
        <v>115</v>
      </c>
    </row>
    <row r="11" spans="1:12" x14ac:dyDescent="0.35">
      <c r="A11" s="8" t="s">
        <v>14</v>
      </c>
      <c r="C11" t="s">
        <v>68</v>
      </c>
      <c r="E11" t="s">
        <v>88</v>
      </c>
      <c r="G11" t="s">
        <v>113</v>
      </c>
    </row>
    <row r="12" spans="1:12" x14ac:dyDescent="0.35">
      <c r="A12" s="8" t="s">
        <v>185</v>
      </c>
      <c r="C12" t="s">
        <v>87</v>
      </c>
      <c r="E12" t="s">
        <v>85</v>
      </c>
      <c r="G12" t="s">
        <v>120</v>
      </c>
    </row>
    <row r="13" spans="1:12" x14ac:dyDescent="0.35">
      <c r="A13" s="8" t="s">
        <v>9</v>
      </c>
      <c r="C13" t="s">
        <v>107</v>
      </c>
      <c r="E13" t="s">
        <v>106</v>
      </c>
      <c r="G13" t="s">
        <v>41</v>
      </c>
    </row>
    <row r="14" spans="1:12" x14ac:dyDescent="0.35">
      <c r="A14" s="8" t="s">
        <v>21</v>
      </c>
      <c r="C14" t="s">
        <v>102</v>
      </c>
      <c r="E14" t="s">
        <v>131</v>
      </c>
      <c r="G14" t="s">
        <v>141</v>
      </c>
    </row>
    <row r="15" spans="1:12" x14ac:dyDescent="0.35">
      <c r="A15" s="8" t="s">
        <v>10</v>
      </c>
      <c r="C15" t="s">
        <v>88</v>
      </c>
      <c r="E15" t="s">
        <v>120</v>
      </c>
    </row>
    <row r="16" spans="1:12" x14ac:dyDescent="0.35">
      <c r="A16" s="8" t="s">
        <v>15</v>
      </c>
      <c r="C16" t="s">
        <v>85</v>
      </c>
    </row>
    <row r="17" spans="1:7" x14ac:dyDescent="0.35">
      <c r="A17" s="8" t="s">
        <v>12</v>
      </c>
      <c r="C17" t="s">
        <v>106</v>
      </c>
    </row>
    <row r="18" spans="1:7" x14ac:dyDescent="0.35">
      <c r="A18" s="8" t="s">
        <v>19</v>
      </c>
      <c r="C18" t="s">
        <v>96</v>
      </c>
      <c r="G18" t="s">
        <v>112</v>
      </c>
    </row>
    <row r="19" spans="1:7" x14ac:dyDescent="0.35">
      <c r="A19" s="8"/>
      <c r="C19" t="s">
        <v>41</v>
      </c>
    </row>
    <row r="20" spans="1:7" x14ac:dyDescent="0.35">
      <c r="C20" t="s">
        <v>49</v>
      </c>
    </row>
    <row r="21" spans="1:7" x14ac:dyDescent="0.35">
      <c r="C21" t="s">
        <v>105</v>
      </c>
      <c r="G21" t="s">
        <v>137</v>
      </c>
    </row>
    <row r="22" spans="1:7" x14ac:dyDescent="0.35">
      <c r="A22" s="8"/>
      <c r="C22" t="s">
        <v>101</v>
      </c>
      <c r="G22" t="s">
        <v>118</v>
      </c>
    </row>
    <row r="23" spans="1:7" x14ac:dyDescent="0.35">
      <c r="A23" s="8"/>
      <c r="C23" t="s">
        <v>81</v>
      </c>
    </row>
    <row r="24" spans="1:7" x14ac:dyDescent="0.35">
      <c r="A24" s="8"/>
    </row>
    <row r="25" spans="1:7" x14ac:dyDescent="0.35">
      <c r="A25" s="8"/>
      <c r="C25" s="4" t="s">
        <v>158</v>
      </c>
    </row>
    <row r="26" spans="1:7" x14ac:dyDescent="0.35">
      <c r="A26" s="8"/>
      <c r="C26" t="s">
        <v>109</v>
      </c>
    </row>
    <row r="27" spans="1:7" x14ac:dyDescent="0.35">
      <c r="A27" s="8"/>
      <c r="C27" t="s">
        <v>89</v>
      </c>
    </row>
    <row r="28" spans="1:7" x14ac:dyDescent="0.35">
      <c r="C28" t="s">
        <v>140</v>
      </c>
    </row>
    <row r="29" spans="1:7" x14ac:dyDescent="0.35">
      <c r="C29" t="s">
        <v>93</v>
      </c>
    </row>
    <row r="30" spans="1:7" x14ac:dyDescent="0.35">
      <c r="C30" t="s">
        <v>78</v>
      </c>
    </row>
    <row r="31" spans="1:7" x14ac:dyDescent="0.35">
      <c r="A31" s="8"/>
      <c r="C31" t="s">
        <v>74</v>
      </c>
    </row>
    <row r="32" spans="1:7" x14ac:dyDescent="0.35">
      <c r="A32" s="8"/>
      <c r="C32" t="s">
        <v>111</v>
      </c>
    </row>
    <row r="33" spans="1:3" x14ac:dyDescent="0.35">
      <c r="A33" s="8"/>
      <c r="C33" t="s">
        <v>125</v>
      </c>
    </row>
    <row r="34" spans="1:3" x14ac:dyDescent="0.35">
      <c r="A34" s="8"/>
      <c r="C34" t="s">
        <v>112</v>
      </c>
    </row>
    <row r="35" spans="1:3" x14ac:dyDescent="0.35">
      <c r="A35" s="8"/>
      <c r="C35" t="s">
        <v>136</v>
      </c>
    </row>
    <row r="36" spans="1:3" x14ac:dyDescent="0.35">
      <c r="A36" s="8"/>
      <c r="C36" t="s">
        <v>63</v>
      </c>
    </row>
    <row r="37" spans="1:3" x14ac:dyDescent="0.35">
      <c r="A37" s="8"/>
      <c r="C37" t="s">
        <v>130</v>
      </c>
    </row>
    <row r="38" spans="1:3" x14ac:dyDescent="0.35">
      <c r="A38" s="8"/>
      <c r="C38" t="s">
        <v>133</v>
      </c>
    </row>
    <row r="39" spans="1:3" x14ac:dyDescent="0.35">
      <c r="A39" s="8"/>
      <c r="C39" t="s">
        <v>132</v>
      </c>
    </row>
    <row r="40" spans="1:3" x14ac:dyDescent="0.35">
      <c r="A40" s="8"/>
      <c r="C40" t="s">
        <v>127</v>
      </c>
    </row>
    <row r="41" spans="1:3" x14ac:dyDescent="0.35">
      <c r="A41" s="8"/>
      <c r="C41" t="s">
        <v>99</v>
      </c>
    </row>
    <row r="42" spans="1:3" x14ac:dyDescent="0.35">
      <c r="A42" s="8"/>
      <c r="C42" t="s">
        <v>119</v>
      </c>
    </row>
    <row r="43" spans="1:3" x14ac:dyDescent="0.35">
      <c r="A43" s="8"/>
      <c r="C43" t="s">
        <v>116</v>
      </c>
    </row>
    <row r="44" spans="1:3" x14ac:dyDescent="0.35">
      <c r="A44" s="8"/>
      <c r="C44" t="s">
        <v>117</v>
      </c>
    </row>
    <row r="45" spans="1:3" x14ac:dyDescent="0.35">
      <c r="A45" s="8"/>
      <c r="C45" t="s">
        <v>143</v>
      </c>
    </row>
    <row r="46" spans="1:3" x14ac:dyDescent="0.35">
      <c r="A46" s="8"/>
      <c r="C46" t="s">
        <v>114</v>
      </c>
    </row>
    <row r="47" spans="1:3" x14ac:dyDescent="0.35">
      <c r="A47" s="8"/>
      <c r="C47" t="s">
        <v>113</v>
      </c>
    </row>
    <row r="48" spans="1:3" x14ac:dyDescent="0.35">
      <c r="A48" s="8"/>
      <c r="C48" t="s">
        <v>88</v>
      </c>
    </row>
    <row r="49" spans="1:3" x14ac:dyDescent="0.35">
      <c r="A49" s="8"/>
      <c r="C49" t="s">
        <v>106</v>
      </c>
    </row>
    <row r="50" spans="1:3" x14ac:dyDescent="0.35">
      <c r="A50" s="8"/>
      <c r="C50" t="s">
        <v>123</v>
      </c>
    </row>
    <row r="51" spans="1:3" x14ac:dyDescent="0.35">
      <c r="A51" s="8"/>
      <c r="C51" t="s">
        <v>131</v>
      </c>
    </row>
    <row r="52" spans="1:3" x14ac:dyDescent="0.35">
      <c r="C52" t="s">
        <v>120</v>
      </c>
    </row>
    <row r="53" spans="1:3" x14ac:dyDescent="0.35">
      <c r="C53" t="s">
        <v>134</v>
      </c>
    </row>
    <row r="54" spans="1:3" x14ac:dyDescent="0.35">
      <c r="C54" t="s">
        <v>129</v>
      </c>
    </row>
    <row r="55" spans="1:3" x14ac:dyDescent="0.35">
      <c r="C55" t="s">
        <v>41</v>
      </c>
    </row>
    <row r="56" spans="1:3" x14ac:dyDescent="0.35">
      <c r="A56" s="8"/>
      <c r="C56" t="s">
        <v>142</v>
      </c>
    </row>
    <row r="57" spans="1:3" x14ac:dyDescent="0.35">
      <c r="C57" t="s">
        <v>135</v>
      </c>
    </row>
    <row r="58" spans="1:3" x14ac:dyDescent="0.35">
      <c r="C58" t="s">
        <v>86</v>
      </c>
    </row>
  </sheetData>
  <sortState ref="A1:A5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regeneration strategy (30 age)</vt:lpstr>
      <vt:lpstr>Reneration strategy (control)</vt:lpstr>
      <vt:lpstr>Regeneration strategy (age 15)</vt:lpstr>
      <vt:lpstr>Regeneration strategy (age 5)</vt:lpstr>
      <vt:lpstr>diversity</vt:lpstr>
      <vt:lpstr>Age 15</vt:lpstr>
      <vt:lpstr>Age 5</vt:lpstr>
      <vt:lpstr>control</vt:lpstr>
      <vt:lpstr>Sheet1</vt:lpstr>
      <vt:lpstr>NO.Sps and Abun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Dereje</dc:creator>
  <cp:lastModifiedBy>hp</cp:lastModifiedBy>
  <dcterms:created xsi:type="dcterms:W3CDTF">2025-12-09T07:50:45Z</dcterms:created>
  <dcterms:modified xsi:type="dcterms:W3CDTF">2026-04-01T21:41:09Z</dcterms:modified>
</cp:coreProperties>
</file>