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OVA" sheetId="1" r:id="rId4"/>
    <sheet state="visible" name="Collected Data" sheetId="2" r:id="rId5"/>
  </sheets>
  <definedNames/>
  <calcPr/>
  <extLst>
    <ext uri="GoogleSheetsCustomDataVersion1">
      <go:sheetsCustomData xmlns:go="http://customooxmlschemas.google.com/" r:id="rId6" roundtripDataSignature="AMtx7mhcrJdS3akCsBT3iIM1G28O3yIpDQ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G30">
      <text>
        <t xml:space="preserve">======
ID#AAAAIHjQHys
    (2021-03-27 01:11:42)
Missed data collecton point
	-Bruce Parker
----
Accidentally missed collecting data point
	-Bruce Parker</t>
      </text>
    </comment>
  </commentList>
  <extLst>
    <ext uri="GoogleSheetsCustomDataVersion1">
      <go:sheetsCustomData xmlns:go="http://customooxmlschemas.google.com/" r:id="rId1" roundtripDataSignature="AMtx7mjvu56or9ycpWtA9i4M+dtcJOBKEw=="/>
    </ext>
  </extL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H17">
      <text>
        <t xml:space="preserve">======
ID#AAAAIHjQHyw
    (2021-03-27 01:11:42)
Missed data collecton point
	-Bruce Parker
----
Accidentally missed collecting data point
	-Bruce Parker</t>
      </text>
    </comment>
  </commentList>
  <extLst>
    <ext uri="GoogleSheetsCustomDataVersion1">
      <go:sheetsCustomData xmlns:go="http://customooxmlschemas.google.com/" r:id="rId1" roundtripDataSignature="AMtx7mjh6zGeO9PaNfRBCSGNl1nZl2IXYg=="/>
    </ext>
  </extLst>
</comments>
</file>

<file path=xl/sharedStrings.xml><?xml version="1.0" encoding="utf-8"?>
<sst xmlns="http://schemas.openxmlformats.org/spreadsheetml/2006/main" count="75" uniqueCount="45">
  <si>
    <t>Days</t>
  </si>
  <si>
    <t>AIR</t>
  </si>
  <si>
    <t>sum-sq</t>
  </si>
  <si>
    <t>Model</t>
  </si>
  <si>
    <t>mod-sq</t>
  </si>
  <si>
    <t>var</t>
  </si>
  <si>
    <t>avg</t>
  </si>
  <si>
    <t>check</t>
  </si>
  <si>
    <t>df</t>
  </si>
  <si>
    <t>mean-sq</t>
  </si>
  <si>
    <t>Fcalc</t>
  </si>
  <si>
    <t>Ftable</t>
  </si>
  <si>
    <t>Total</t>
  </si>
  <si>
    <t>F(0.05),2,9</t>
  </si>
  <si>
    <t>https://www.itl.nist.gov/div898/handbook/eda/section3/eda3673.htm</t>
  </si>
  <si>
    <t>Resid</t>
  </si>
  <si>
    <t>LOT</t>
  </si>
  <si>
    <t>F(.05),20,9</t>
  </si>
  <si>
    <t>No satatistically significant left out terms at 95% confidence level</t>
  </si>
  <si>
    <t>STD</t>
  </si>
  <si>
    <t>n</t>
  </si>
  <si>
    <t>slope</t>
  </si>
  <si>
    <t>intercept</t>
  </si>
  <si>
    <t>40% O2</t>
  </si>
  <si>
    <t>F(0.05),2,4</t>
  </si>
  <si>
    <t>F(.05),5,4</t>
  </si>
  <si>
    <t>Comparing slopes</t>
  </si>
  <si>
    <t>s1,2 =</t>
  </si>
  <si>
    <t>n-total = n1 + n2</t>
  </si>
  <si>
    <t>T-table(.999)</t>
  </si>
  <si>
    <t>tcalc =</t>
  </si>
  <si>
    <t>Slopes are statistically different at greater than 0.001 significance level</t>
  </si>
  <si>
    <t>23-day preinoculum, 2 day inoculum</t>
  </si>
  <si>
    <t>6-day pre-inoculum, 3-day inoculum</t>
  </si>
  <si>
    <t>AVERAGE</t>
  </si>
  <si>
    <t>STD. DEV.</t>
  </si>
  <si>
    <t>12-day pre-inoculum, 3-day inoculum</t>
  </si>
  <si>
    <t>AIR # 1</t>
  </si>
  <si>
    <t>AIR # 2</t>
  </si>
  <si>
    <t>AIR # 3</t>
  </si>
  <si>
    <t>AIR STDEV</t>
  </si>
  <si>
    <t>40% O2 #1</t>
  </si>
  <si>
    <t>40% O2 #2</t>
  </si>
  <si>
    <r>
      <rPr>
        <rFont val="Cambria"/>
        <b/>
        <color theme="1"/>
        <sz val="11.0"/>
      </rPr>
      <t>40% O</t>
    </r>
    <r>
      <rPr>
        <rFont val="Cambria"/>
        <b/>
        <color theme="1"/>
        <sz val="11.0"/>
        <vertAlign val="subscript"/>
      </rPr>
      <t>2</t>
    </r>
  </si>
  <si>
    <t>40% O2 STDEV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</si>
</sst>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0"/>
    <numFmt numFmtId="165" formatCode="0.000"/>
  </numFmts>
  <fonts count="8">
    <font>
      <sz val="10.0"/>
      <color rgb="FF000000"/>
      <name val="Arial"/>
    </font>
    <font>
      <b/>
      <sz val="11.0"/>
      <color theme="1"/>
      <name val="Cambria"/>
    </font>
    <font>
      <sz val="11.0"/>
      <color theme="1"/>
      <name val="Arial"/>
    </font>
    <font>
      <sz val="11.0"/>
      <color theme="1"/>
      <name val="Cambria"/>
    </font>
    <font>
      <b/>
      <sz val="11.0"/>
      <color theme="1"/>
      <name val="Arial"/>
    </font>
    <font>
      <u/>
      <sz val="10.0"/>
      <color theme="10"/>
      <name val="Arial"/>
    </font>
    <font>
      <sz val="10.0"/>
      <color rgb="FF000000"/>
      <name val="Arimo"/>
    </font>
    <font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EAF1DD"/>
        <bgColor rgb="FFEAF1DD"/>
      </patternFill>
    </fill>
    <fill>
      <patternFill patternType="solid">
        <fgColor rgb="FFFDE9D9"/>
        <bgColor rgb="FFFDE9D9"/>
      </patternFill>
    </fill>
  </fills>
  <borders count="8">
    <border/>
    <border>
      <left/>
      <right/>
      <top/>
      <bottom/>
    </border>
    <border>
      <left style="thin">
        <color rgb="FF000000"/>
      </left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2" fillId="2" fontId="2" numFmtId="0" xfId="0" applyAlignment="1" applyBorder="1" applyFont="1">
      <alignment shrinkToFit="0" wrapText="1"/>
    </xf>
    <xf borderId="1" fillId="2" fontId="3" numFmtId="0" xfId="0" applyAlignment="1" applyBorder="1" applyFont="1">
      <alignment shrinkToFit="0" wrapText="1"/>
    </xf>
    <xf borderId="1" fillId="3" fontId="3" numFmtId="0" xfId="0" applyAlignment="1" applyBorder="1" applyFill="1" applyFont="1">
      <alignment shrinkToFit="0" wrapText="1"/>
    </xf>
    <xf borderId="3" fillId="2" fontId="1" numFmtId="0" xfId="0" applyBorder="1" applyFont="1"/>
    <xf borderId="4" fillId="2" fontId="4" numFmtId="0" xfId="0" applyBorder="1" applyFont="1"/>
    <xf borderId="1" fillId="2" fontId="1" numFmtId="0" xfId="0" applyBorder="1" applyFont="1"/>
    <xf borderId="0" fillId="0" fontId="1" numFmtId="0" xfId="0" applyFont="1"/>
    <xf borderId="5" fillId="0" fontId="3" numFmtId="0" xfId="0" applyBorder="1" applyFont="1"/>
    <xf borderId="0" fillId="0" fontId="3" numFmtId="0" xfId="0" applyFont="1"/>
    <xf borderId="0" fillId="0" fontId="3" numFmtId="164" xfId="0" applyFont="1" applyNumberFormat="1"/>
    <xf borderId="1" fillId="4" fontId="3" numFmtId="164" xfId="0" applyBorder="1" applyFill="1" applyFont="1" applyNumberFormat="1"/>
    <xf borderId="1" fillId="5" fontId="0" numFmtId="0" xfId="0" applyBorder="1" applyFill="1" applyFont="1"/>
    <xf borderId="1" fillId="5" fontId="0" numFmtId="0" xfId="0" applyAlignment="1" applyBorder="1" applyFont="1">
      <alignment horizontal="center"/>
    </xf>
    <xf borderId="1" fillId="5" fontId="0" numFmtId="165" xfId="0" applyBorder="1" applyFont="1" applyNumberFormat="1"/>
    <xf borderId="1" fillId="5" fontId="0" numFmtId="164" xfId="0" applyBorder="1" applyFont="1" applyNumberFormat="1"/>
    <xf borderId="0" fillId="0" fontId="0" numFmtId="0" xfId="0" applyFont="1"/>
    <xf borderId="0" fillId="0" fontId="5" numFmtId="0" xfId="0" applyFont="1"/>
    <xf borderId="1" fillId="5" fontId="0" numFmtId="1" xfId="0" applyBorder="1" applyFont="1" applyNumberFormat="1"/>
    <xf borderId="1" fillId="5" fontId="6" numFmtId="0" xfId="0" applyAlignment="1" applyBorder="1" applyFont="1">
      <alignment vertical="center"/>
    </xf>
    <xf borderId="1" fillId="5" fontId="0" numFmtId="0" xfId="0" applyAlignment="1" applyBorder="1" applyFont="1">
      <alignment horizontal="left"/>
    </xf>
    <xf borderId="1" fillId="3" fontId="0" numFmtId="0" xfId="0" applyBorder="1" applyFont="1"/>
    <xf borderId="1" fillId="4" fontId="0" numFmtId="0" xfId="0" applyBorder="1" applyFont="1"/>
    <xf borderId="0" fillId="0" fontId="0" numFmtId="0" xfId="0" applyAlignment="1" applyFont="1">
      <alignment horizontal="center"/>
    </xf>
    <xf borderId="0" fillId="0" fontId="0" numFmtId="1" xfId="0" applyFont="1" applyNumberFormat="1"/>
    <xf borderId="0" fillId="0" fontId="7" numFmtId="0" xfId="0" applyFont="1"/>
    <xf borderId="6" fillId="0" fontId="1" numFmtId="0" xfId="0" applyBorder="1" applyFont="1"/>
    <xf borderId="7" fillId="0" fontId="3" numFmtId="0" xfId="0" applyBorder="1" applyFont="1"/>
    <xf borderId="6" fillId="0" fontId="3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300">
                <a:solidFill>
                  <a:srgbClr val="757575"/>
                </a:solidFill>
                <a:latin typeface="Arial"/>
              </a:defRPr>
            </a:pPr>
            <a:r>
              <a:rPr b="0" i="0" sz="1300">
                <a:solidFill>
                  <a:srgbClr val="757575"/>
                </a:solidFill>
                <a:latin typeface="Arial"/>
              </a:rPr>
              <a:t>MH Hy-TIB Cichorium Spp. Growth Comparison</a:t>
            </a:r>
          </a:p>
        </c:rich>
      </c:tx>
      <c:overlay val="0"/>
    </c:title>
    <c:plotArea>
      <c:layout/>
      <c:scatterChart>
        <c:scatterStyle val="lineMarker"/>
        <c:varyColors val="0"/>
        <c:ser>
          <c:idx val="0"/>
          <c:order val="0"/>
          <c:tx>
            <c:v>AIR</c:v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004586"/>
              </a:solidFill>
              <a:ln cmpd="sng">
                <a:solidFill>
                  <a:srgbClr val="004586"/>
                </a:solidFill>
              </a:ln>
            </c:spPr>
          </c:marker>
          <c:trendline>
            <c:name>Linear (AIR)</c:name>
            <c:spPr>
              <a:ln w="19050">
                <a:solidFill>
                  <a:srgbClr val="000000">
                    <a:alpha val="0"/>
                  </a:srgbClr>
                </a:solidFill>
              </a:ln>
            </c:spPr>
            <c:trendlineType val="linear"/>
            <c:dispRSqr val="0"/>
            <c:dispEq val="0"/>
          </c:trendline>
          <c:xVal>
            <c:numRef>
              <c:f>ANOVA!$A$3:$A$33</c:f>
            </c:numRef>
          </c:xVal>
          <c:yVal>
            <c:numRef>
              <c:f>ANOVA!$B$3:$B$33</c:f>
              <c:numCache/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31529469"/>
        <c:axId val="202177171"/>
      </c:scatterChart>
      <c:valAx>
        <c:axId val="1431529469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i="0" sz="900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z="900">
                    <a:solidFill>
                      <a:srgbClr val="000000"/>
                    </a:solidFill>
                    <a:latin typeface="Arial"/>
                  </a:rPr>
                  <a:t>Days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Arial"/>
              </a:defRPr>
            </a:pPr>
          </a:p>
        </c:txPr>
        <c:crossAx val="202177171"/>
      </c:valAx>
      <c:valAx>
        <c:axId val="20217717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i="0" sz="900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z="900">
                    <a:solidFill>
                      <a:srgbClr val="000000"/>
                    </a:solidFill>
                    <a:latin typeface="Arial"/>
                  </a:rPr>
                  <a:t>g Sugar Consumed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Arial"/>
              </a:defRPr>
            </a:pPr>
          </a:p>
        </c:txPr>
        <c:crossAx val="1431529469"/>
      </c:valAx>
    </c:plotArea>
    <c:legend>
      <c:legendPos val="r"/>
      <c:overlay val="0"/>
      <c:txPr>
        <a:bodyPr/>
        <a:lstStyle/>
        <a:p>
          <a:pPr lvl="0">
            <a:defRPr b="0" i="0" sz="1000">
              <a:solidFill>
                <a:srgbClr val="1A1A1A"/>
              </a:solidFill>
              <a:latin typeface="Arial"/>
            </a:defRPr>
          </a:pPr>
        </a:p>
      </c:txPr>
    </c:legend>
    <c:plotVisOnly val="1"/>
  </c:chart>
  <c:spPr>
    <a:solidFill>
      <a:srgbClr val="FFFFFF"/>
    </a:solidFill>
  </c:spPr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scatterChart>
        <c:scatterStyle val="lineMarker"/>
        <c:varyColors val="0"/>
        <c:ser>
          <c:idx val="0"/>
          <c:order val="0"/>
          <c:spPr>
            <a:ln>
              <a:noFill/>
            </a:ln>
          </c:spPr>
          <c:marker>
            <c:symbol val="circle"/>
            <c:size val="7"/>
            <c:spPr>
              <a:solidFill>
                <a:schemeClr val="accent1"/>
              </a:solidFill>
              <a:ln cmpd="sng">
                <a:solidFill>
                  <a:schemeClr val="accent1"/>
                </a:solidFill>
              </a:ln>
            </c:spPr>
          </c:marker>
          <c:trendline>
            <c:name/>
            <c:spPr>
              <a:ln w="19050">
                <a:solidFill>
                  <a:srgbClr val="000000">
                    <a:alpha val="0"/>
                  </a:srgbClr>
                </a:solidFill>
              </a:ln>
            </c:spPr>
            <c:trendlineType val="linear"/>
            <c:dispRSqr val="0"/>
            <c:dispEq val="0"/>
          </c:trendline>
          <c:xVal>
            <c:numRef>
              <c:f>ANOVA!$A$41:$A$51</c:f>
            </c:numRef>
          </c:xVal>
          <c:yVal>
            <c:numRef>
              <c:f>ANOVA!$B$41:$B$51</c:f>
              <c:numCache/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546596"/>
        <c:axId val="1696228714"/>
      </c:scatterChart>
      <c:valAx>
        <c:axId val="30954659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96228714"/>
      </c:valAx>
      <c:valAx>
        <c:axId val="16962287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09546596"/>
      </c:valAx>
    </c:plotArea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300">
                <a:solidFill>
                  <a:srgbClr val="757575"/>
                </a:solidFill>
                <a:latin typeface="Arial"/>
              </a:defRPr>
            </a:pPr>
            <a:r>
              <a:rPr b="0" i="0" sz="1300">
                <a:solidFill>
                  <a:srgbClr val="757575"/>
                </a:solidFill>
                <a:latin typeface="Arial"/>
              </a:rPr>
              <a:t>MH Hy-TIB Cichorium Spp. Growth Comparison</a:t>
            </a:r>
          </a:p>
        </c:rich>
      </c:tx>
      <c:overlay val="0"/>
    </c:title>
    <c:plotArea>
      <c:layout/>
      <c:scatterChart>
        <c:scatterStyle val="lineMarker"/>
        <c:ser>
          <c:idx val="0"/>
          <c:order val="0"/>
          <c:tx>
            <c:v>AVERAGE AIR</c:v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004586"/>
              </a:solidFill>
              <a:ln cmpd="sng">
                <a:solidFill>
                  <a:srgbClr val="004586"/>
                </a:solidFill>
              </a:ln>
            </c:spPr>
          </c:marker>
          <c:xVal>
            <c:numRef>
              <c:f>'Collected Data'!$A$3:$A$23</c:f>
            </c:numRef>
          </c:xVal>
          <c:yVal>
            <c:numRef>
              <c:f>'Collected Data'!$E$3:$E$23</c:f>
              <c:numCache/>
            </c:numRef>
          </c:yVal>
        </c:ser>
        <c:ser>
          <c:idx val="1"/>
          <c:order val="1"/>
          <c:tx>
            <c:v>AVERAGE 40% O2</c:v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FF420E"/>
              </a:solidFill>
              <a:ln cmpd="sng">
                <a:solidFill>
                  <a:srgbClr val="FF420E"/>
                </a:solidFill>
              </a:ln>
            </c:spPr>
          </c:marker>
          <c:xVal>
            <c:numRef>
              <c:f>'Collected Data'!$A$3:$A$23</c:f>
            </c:numRef>
          </c:xVal>
          <c:yVal>
            <c:numRef>
              <c:f>'Collected Data'!$K$3:$K$23</c:f>
              <c:numCache/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6497144"/>
        <c:axId val="1570315008"/>
      </c:scatterChart>
      <c:valAx>
        <c:axId val="25649714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i="0" sz="900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z="900">
                    <a:solidFill>
                      <a:srgbClr val="000000"/>
                    </a:solidFill>
                    <a:latin typeface="Arial"/>
                  </a:rPr>
                  <a:t>Days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Arial"/>
              </a:defRPr>
            </a:pPr>
          </a:p>
        </c:txPr>
        <c:crossAx val="1570315008"/>
      </c:valAx>
      <c:valAx>
        <c:axId val="15703150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i="0" sz="900">
                    <a:solidFill>
                      <a:srgbClr val="000000"/>
                    </a:solidFill>
                    <a:latin typeface="Arial"/>
                  </a:defRPr>
                </a:pPr>
                <a:r>
                  <a:rPr b="0" i="0" sz="900">
                    <a:solidFill>
                      <a:srgbClr val="000000"/>
                    </a:solidFill>
                    <a:latin typeface="Arial"/>
                  </a:rPr>
                  <a:t>g Sugar Consumed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1000">
                <a:solidFill>
                  <a:srgbClr val="000000"/>
                </a:solidFill>
                <a:latin typeface="Arial"/>
              </a:defRPr>
            </a:pPr>
          </a:p>
        </c:txPr>
        <c:crossAx val="256497144"/>
      </c:valAx>
    </c:plotArea>
    <c:legend>
      <c:legendPos val="r"/>
      <c:overlay val="0"/>
      <c:txPr>
        <a:bodyPr/>
        <a:lstStyle/>
        <a:p>
          <a:pPr lvl="0">
            <a:defRPr b="0" i="0" sz="1000">
              <a:solidFill>
                <a:srgbClr val="1A1A1A"/>
              </a:solidFill>
              <a:latin typeface="Arial"/>
            </a:defRPr>
          </a:pPr>
        </a:p>
      </c:txPr>
    </c:legend>
    <c:plotVisOnly val="1"/>
  </c:chart>
  <c:spPr>
    <a:solidFill>
      <a:srgbClr val="FFFFFF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114300</xdr:colOff>
      <xdr:row>2</xdr:row>
      <xdr:rowOff>38100</xdr:rowOff>
    </xdr:from>
    <xdr:ext cx="5419725" cy="3676650"/>
    <xdr:graphicFrame>
      <xdr:nvGraphicFramePr>
        <xdr:cNvPr id="2139076209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266700</xdr:colOff>
      <xdr:row>35</xdr:row>
      <xdr:rowOff>76200</xdr:rowOff>
    </xdr:from>
    <xdr:ext cx="3324225" cy="3209925"/>
    <xdr:graphicFrame>
      <xdr:nvGraphicFramePr>
        <xdr:cNvPr id="81589779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0</xdr:col>
      <xdr:colOff>38100</xdr:colOff>
      <xdr:row>57</xdr:row>
      <xdr:rowOff>57150</xdr:rowOff>
    </xdr:from>
    <xdr:ext cx="6067425" cy="4048125"/>
    <xdr:pic>
      <xdr:nvPicPr>
        <xdr:cNvPr id="0" name="image1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12</xdr:col>
      <xdr:colOff>657225</xdr:colOff>
      <xdr:row>4</xdr:row>
      <xdr:rowOff>9525</xdr:rowOff>
    </xdr:from>
    <xdr:ext cx="5419725" cy="3676650"/>
    <xdr:graphicFrame>
      <xdr:nvGraphicFramePr>
        <xdr:cNvPr id="654469960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itl.nist.gov/div898/handbook/eda/section3/eda3673.htm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13.57"/>
    <col customWidth="1" min="3" max="6" width="11.57"/>
    <col customWidth="1" min="7" max="7" width="6.43"/>
    <col customWidth="1" min="8" max="8" width="9.14"/>
  </cols>
  <sheetData>
    <row r="1" ht="21.0" customHeight="1">
      <c r="A1" s="1"/>
      <c r="B1" s="2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5.75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15.75" customHeight="1">
      <c r="A3" s="8">
        <v>3.0</v>
      </c>
      <c r="B3" s="9">
        <v>0.42</v>
      </c>
      <c r="C3" s="10">
        <f t="shared" ref="C3:C33" si="1">B3^2</f>
        <v>0.1764</v>
      </c>
      <c r="D3" s="11">
        <f t="shared" ref="D3:D33" si="2">$C$36*A3+$C$37</f>
        <v>0.5556211755</v>
      </c>
      <c r="E3" s="11">
        <f t="shared" ref="E3:E33" si="3">D3^2</f>
        <v>0.3087148906</v>
      </c>
      <c r="F3" s="11">
        <f>VAR(B3:B5)</f>
        <v>0.0471</v>
      </c>
      <c r="G3" s="10">
        <f>AVERAGE(B3:B5)</f>
        <v>0.67</v>
      </c>
      <c r="H3" s="12">
        <f>((B3-G3)^2+(B4-G3)^2+(B5-G3)^2)/(COUNT(B3:B5)-1)</f>
        <v>0.0471</v>
      </c>
    </row>
    <row r="4" ht="15.75" customHeight="1">
      <c r="A4" s="8">
        <v>3.0</v>
      </c>
      <c r="B4" s="10">
        <v>0.810000000000001</v>
      </c>
      <c r="C4" s="10">
        <f t="shared" si="1"/>
        <v>0.6561</v>
      </c>
      <c r="D4" s="11">
        <f t="shared" si="2"/>
        <v>0.5556211755</v>
      </c>
      <c r="E4" s="11">
        <f t="shared" si="3"/>
        <v>0.3087148906</v>
      </c>
      <c r="F4" s="11"/>
      <c r="G4" s="10"/>
      <c r="H4" s="8"/>
    </row>
    <row r="5" ht="15.75" customHeight="1">
      <c r="A5" s="8">
        <v>3.0</v>
      </c>
      <c r="B5" s="10">
        <v>0.780000000000001</v>
      </c>
      <c r="C5" s="10">
        <f t="shared" si="1"/>
        <v>0.6084</v>
      </c>
      <c r="D5" s="11">
        <f t="shared" si="2"/>
        <v>0.5556211755</v>
      </c>
      <c r="E5" s="11">
        <f t="shared" si="3"/>
        <v>0.3087148906</v>
      </c>
      <c r="F5" s="11"/>
      <c r="G5" s="10"/>
      <c r="H5" s="8"/>
    </row>
    <row r="6" ht="15.75" customHeight="1">
      <c r="A6" s="8">
        <v>4.0</v>
      </c>
      <c r="B6" s="9">
        <v>0.6</v>
      </c>
      <c r="C6" s="10">
        <f t="shared" si="1"/>
        <v>0.36</v>
      </c>
      <c r="D6" s="11">
        <f t="shared" si="2"/>
        <v>0.9602518856</v>
      </c>
      <c r="E6" s="11">
        <f t="shared" si="3"/>
        <v>0.9220836838</v>
      </c>
      <c r="F6" s="11">
        <f>VAR(B6:B8)</f>
        <v>0.2028</v>
      </c>
      <c r="G6" s="10">
        <f>AVERAGE(B6:B8)</f>
        <v>1.12</v>
      </c>
      <c r="H6" s="12">
        <f>((B6-G6)^2+(B7-G6)^2+(B8-G6)^2)/(COUNT(B6:B8)-1)</f>
        <v>0.2028</v>
      </c>
    </row>
    <row r="7" ht="15.75" customHeight="1">
      <c r="A7" s="8">
        <v>4.0</v>
      </c>
      <c r="B7" s="10">
        <v>1.38</v>
      </c>
      <c r="C7" s="10">
        <f t="shared" si="1"/>
        <v>1.9044</v>
      </c>
      <c r="D7" s="11">
        <f t="shared" si="2"/>
        <v>0.9602518856</v>
      </c>
      <c r="E7" s="11">
        <f t="shared" si="3"/>
        <v>0.9220836838</v>
      </c>
      <c r="F7" s="11"/>
      <c r="G7" s="10"/>
      <c r="H7" s="8"/>
    </row>
    <row r="8" ht="15.75" customHeight="1">
      <c r="A8" s="8">
        <v>4.0</v>
      </c>
      <c r="B8" s="10">
        <v>1.38</v>
      </c>
      <c r="C8" s="10">
        <f t="shared" si="1"/>
        <v>1.9044</v>
      </c>
      <c r="D8" s="11">
        <f t="shared" si="2"/>
        <v>0.9602518856</v>
      </c>
      <c r="E8" s="11">
        <f t="shared" si="3"/>
        <v>0.9220836838</v>
      </c>
      <c r="F8" s="11"/>
      <c r="G8" s="10"/>
      <c r="H8" s="8"/>
    </row>
    <row r="9" ht="15.75" customHeight="1">
      <c r="A9" s="8">
        <v>5.0</v>
      </c>
      <c r="B9" s="9">
        <v>0.84</v>
      </c>
      <c r="C9" s="10">
        <f t="shared" si="1"/>
        <v>0.7056</v>
      </c>
      <c r="D9" s="11">
        <f t="shared" si="2"/>
        <v>1.364882596</v>
      </c>
      <c r="E9" s="11">
        <f t="shared" si="3"/>
        <v>1.8629045</v>
      </c>
      <c r="F9" s="11">
        <f>VAR(B9:B11)</f>
        <v>0.1659</v>
      </c>
      <c r="G9" s="10">
        <f>AVERAGE(B9:B11)</f>
        <v>1.31</v>
      </c>
      <c r="H9" s="12">
        <f>((B9-G9)^2+(B10-G9)^2+(B11-G9)^2)/(COUNT(B9:B11)-1)</f>
        <v>0.1659</v>
      </c>
    </row>
    <row r="10" ht="15.75" customHeight="1">
      <c r="A10" s="8">
        <v>5.0</v>
      </c>
      <c r="B10" s="10">
        <v>1.56</v>
      </c>
      <c r="C10" s="10">
        <f t="shared" si="1"/>
        <v>2.4336</v>
      </c>
      <c r="D10" s="11">
        <f t="shared" si="2"/>
        <v>1.364882596</v>
      </c>
      <c r="E10" s="11">
        <f t="shared" si="3"/>
        <v>1.8629045</v>
      </c>
      <c r="F10" s="11"/>
      <c r="G10" s="10"/>
      <c r="H10" s="8"/>
    </row>
    <row r="11" ht="15.75" customHeight="1">
      <c r="A11" s="8">
        <v>5.0</v>
      </c>
      <c r="B11" s="10">
        <v>1.53</v>
      </c>
      <c r="C11" s="10">
        <f t="shared" si="1"/>
        <v>2.3409</v>
      </c>
      <c r="D11" s="11">
        <f t="shared" si="2"/>
        <v>1.364882596</v>
      </c>
      <c r="E11" s="11">
        <f t="shared" si="3"/>
        <v>1.8629045</v>
      </c>
      <c r="F11" s="11"/>
      <c r="G11" s="10"/>
      <c r="H11" s="8"/>
    </row>
    <row r="12" ht="15.75" customHeight="1">
      <c r="A12" s="8">
        <v>6.0</v>
      </c>
      <c r="B12" s="9">
        <v>1.05</v>
      </c>
      <c r="C12" s="10">
        <f t="shared" si="1"/>
        <v>1.1025</v>
      </c>
      <c r="D12" s="11">
        <f t="shared" si="2"/>
        <v>1.769513306</v>
      </c>
      <c r="E12" s="11">
        <f t="shared" si="3"/>
        <v>3.131177339</v>
      </c>
      <c r="F12" s="11"/>
      <c r="G12" s="10"/>
      <c r="H12" s="8"/>
    </row>
    <row r="13" ht="15.75" customHeight="1">
      <c r="A13" s="8">
        <v>7.0</v>
      </c>
      <c r="B13" s="9">
        <v>1.44</v>
      </c>
      <c r="C13" s="10">
        <f t="shared" si="1"/>
        <v>2.0736</v>
      </c>
      <c r="D13" s="11">
        <f t="shared" si="2"/>
        <v>2.174144016</v>
      </c>
      <c r="E13" s="11">
        <f t="shared" si="3"/>
        <v>4.726902202</v>
      </c>
      <c r="F13" s="11">
        <f>VAR(B13:B15)</f>
        <v>0.3468</v>
      </c>
      <c r="G13" s="10">
        <f>AVERAGE(B13:B15)</f>
        <v>2.12</v>
      </c>
      <c r="H13" s="12">
        <f>((B13-G13)^2+(B14-G13)^2+(B15-G13)^2)/(COUNT(B13:B15)-1)</f>
        <v>0.3468</v>
      </c>
    </row>
    <row r="14" ht="15.75" customHeight="1">
      <c r="A14" s="8">
        <v>7.0</v>
      </c>
      <c r="B14" s="10">
        <v>2.46</v>
      </c>
      <c r="C14" s="10">
        <f t="shared" si="1"/>
        <v>6.0516</v>
      </c>
      <c r="D14" s="11">
        <f t="shared" si="2"/>
        <v>2.174144016</v>
      </c>
      <c r="E14" s="11">
        <f t="shared" si="3"/>
        <v>4.726902202</v>
      </c>
      <c r="F14" s="11"/>
      <c r="G14" s="10"/>
      <c r="H14" s="8"/>
    </row>
    <row r="15" ht="15.75" customHeight="1">
      <c r="A15" s="8">
        <v>7.0</v>
      </c>
      <c r="B15" s="10">
        <v>2.46</v>
      </c>
      <c r="C15" s="10">
        <f t="shared" si="1"/>
        <v>6.0516</v>
      </c>
      <c r="D15" s="11">
        <f t="shared" si="2"/>
        <v>2.174144016</v>
      </c>
      <c r="E15" s="11">
        <f t="shared" si="3"/>
        <v>4.726902202</v>
      </c>
      <c r="F15" s="11"/>
      <c r="G15" s="10"/>
      <c r="H15" s="8"/>
    </row>
    <row r="16" ht="15.75" customHeight="1">
      <c r="A16" s="8">
        <v>8.0</v>
      </c>
      <c r="B16" s="9">
        <v>1.98</v>
      </c>
      <c r="C16" s="10">
        <f t="shared" si="1"/>
        <v>3.9204</v>
      </c>
      <c r="D16" s="11">
        <f t="shared" si="2"/>
        <v>2.578774726</v>
      </c>
      <c r="E16" s="11">
        <f t="shared" si="3"/>
        <v>6.650079088</v>
      </c>
      <c r="F16" s="11">
        <f>VAR(B16:B18)</f>
        <v>0.2892</v>
      </c>
      <c r="G16" s="10">
        <f>AVERAGE(B16:B18)</f>
        <v>2.6</v>
      </c>
      <c r="H16" s="12">
        <f>((B16-G16)^2+(B17-G16)^2+(B18-G16)^2)/(COUNT(B16:B18)-1)</f>
        <v>0.2892</v>
      </c>
    </row>
    <row r="17" ht="15.75" customHeight="1">
      <c r="A17" s="8">
        <v>8.0</v>
      </c>
      <c r="B17" s="10">
        <v>2.88</v>
      </c>
      <c r="C17" s="10">
        <f t="shared" si="1"/>
        <v>8.2944</v>
      </c>
      <c r="D17" s="11">
        <f t="shared" si="2"/>
        <v>2.578774726</v>
      </c>
      <c r="E17" s="11">
        <f t="shared" si="3"/>
        <v>6.650079088</v>
      </c>
      <c r="F17" s="11"/>
      <c r="G17" s="10"/>
      <c r="H17" s="8"/>
    </row>
    <row r="18" ht="15.75" customHeight="1">
      <c r="A18" s="8">
        <v>8.0</v>
      </c>
      <c r="B18" s="10">
        <v>2.94</v>
      </c>
      <c r="C18" s="10">
        <f t="shared" si="1"/>
        <v>8.6436</v>
      </c>
      <c r="D18" s="11">
        <f t="shared" si="2"/>
        <v>2.578774726</v>
      </c>
      <c r="E18" s="11">
        <f t="shared" si="3"/>
        <v>6.650079088</v>
      </c>
      <c r="F18" s="11"/>
      <c r="G18" s="10"/>
      <c r="H18" s="8"/>
    </row>
    <row r="19" ht="15.75" customHeight="1">
      <c r="A19" s="8">
        <v>9.0</v>
      </c>
      <c r="B19" s="9">
        <v>2.37</v>
      </c>
      <c r="C19" s="10">
        <f t="shared" si="1"/>
        <v>5.6169</v>
      </c>
      <c r="D19" s="11">
        <f t="shared" si="2"/>
        <v>2.983405436</v>
      </c>
      <c r="E19" s="11">
        <f t="shared" si="3"/>
        <v>8.900707997</v>
      </c>
      <c r="F19" s="11">
        <f>VAR(B19:B21)</f>
        <v>0.3369</v>
      </c>
      <c r="G19" s="10">
        <f>AVERAGE(B19:B21)</f>
        <v>3.04</v>
      </c>
      <c r="H19" s="12">
        <f>((B19-G19)^2+(B20-G19)^2+(B21-G19)^2)/(COUNT(B19:B21)-1)</f>
        <v>0.3369</v>
      </c>
    </row>
    <row r="20" ht="15.75" customHeight="1">
      <c r="A20" s="8">
        <v>9.0</v>
      </c>
      <c r="B20" s="10">
        <v>3.36</v>
      </c>
      <c r="C20" s="10">
        <f t="shared" si="1"/>
        <v>11.2896</v>
      </c>
      <c r="D20" s="11">
        <f t="shared" si="2"/>
        <v>2.983405436</v>
      </c>
      <c r="E20" s="11">
        <f t="shared" si="3"/>
        <v>8.900707997</v>
      </c>
      <c r="F20" s="11"/>
      <c r="G20" s="10"/>
      <c r="H20" s="8"/>
    </row>
    <row r="21" ht="15.75" customHeight="1">
      <c r="A21" s="8">
        <v>9.0</v>
      </c>
      <c r="B21" s="10">
        <v>3.39</v>
      </c>
      <c r="C21" s="10">
        <f t="shared" si="1"/>
        <v>11.4921</v>
      </c>
      <c r="D21" s="11">
        <f t="shared" si="2"/>
        <v>2.983405436</v>
      </c>
      <c r="E21" s="11">
        <f t="shared" si="3"/>
        <v>8.900707997</v>
      </c>
      <c r="F21" s="11"/>
      <c r="G21" s="10"/>
      <c r="H21" s="8"/>
    </row>
    <row r="22" ht="15.75" customHeight="1">
      <c r="A22" s="8">
        <v>10.0</v>
      </c>
      <c r="B22" s="9">
        <v>3.0</v>
      </c>
      <c r="C22" s="10">
        <f t="shared" si="1"/>
        <v>9</v>
      </c>
      <c r="D22" s="11">
        <f t="shared" si="2"/>
        <v>3.388036146</v>
      </c>
      <c r="E22" s="11">
        <f t="shared" si="3"/>
        <v>11.47878893</v>
      </c>
      <c r="F22" s="11"/>
      <c r="G22" s="10"/>
      <c r="H22" s="8"/>
    </row>
    <row r="23" ht="15.75" customHeight="1">
      <c r="A23" s="8">
        <v>11.0</v>
      </c>
      <c r="B23" s="9">
        <v>3.27</v>
      </c>
      <c r="C23" s="10">
        <f t="shared" si="1"/>
        <v>10.6929</v>
      </c>
      <c r="D23" s="11">
        <f t="shared" si="2"/>
        <v>3.792666856</v>
      </c>
      <c r="E23" s="11">
        <f t="shared" si="3"/>
        <v>14.38432188</v>
      </c>
      <c r="F23" s="11">
        <f>VAR(B23:B25)</f>
        <v>0.3477</v>
      </c>
      <c r="G23" s="10">
        <f>AVERAGE(B23:B25)</f>
        <v>3.95</v>
      </c>
      <c r="H23" s="12">
        <f>((B23-G23)^2+(B24-G23)^2+(B25-G23)^2)/(COUNT(B23:B25)-1)</f>
        <v>0.3477</v>
      </c>
      <c r="J23" s="13"/>
      <c r="K23" s="14" t="s">
        <v>2</v>
      </c>
      <c r="L23" s="14" t="s">
        <v>8</v>
      </c>
      <c r="M23" s="14" t="s">
        <v>9</v>
      </c>
      <c r="N23" s="14" t="s">
        <v>10</v>
      </c>
      <c r="O23" s="14" t="s">
        <v>11</v>
      </c>
    </row>
    <row r="24" ht="15.75" customHeight="1">
      <c r="A24" s="8">
        <v>11.0</v>
      </c>
      <c r="B24" s="10">
        <v>4.26</v>
      </c>
      <c r="C24" s="10">
        <f t="shared" si="1"/>
        <v>18.1476</v>
      </c>
      <c r="D24" s="11">
        <f t="shared" si="2"/>
        <v>3.792666856</v>
      </c>
      <c r="E24" s="11">
        <f t="shared" si="3"/>
        <v>14.38432188</v>
      </c>
      <c r="F24" s="11"/>
      <c r="G24" s="10"/>
      <c r="H24" s="8"/>
      <c r="J24" s="13" t="s">
        <v>12</v>
      </c>
      <c r="K24" s="13">
        <f>SUM(C3:C33)</f>
        <v>328.0059</v>
      </c>
      <c r="L24" s="13">
        <f>COUNT(B3:B33)</f>
        <v>31</v>
      </c>
      <c r="M24" s="15">
        <f t="shared" ref="M24:M28" si="4">K24/L24</f>
        <v>10.58083548</v>
      </c>
      <c r="N24" s="13"/>
      <c r="O24" s="13"/>
    </row>
    <row r="25" ht="15.75" customHeight="1">
      <c r="A25" s="8">
        <v>11.0</v>
      </c>
      <c r="B25" s="10">
        <v>4.32</v>
      </c>
      <c r="C25" s="10">
        <f t="shared" si="1"/>
        <v>18.6624</v>
      </c>
      <c r="D25" s="11">
        <f t="shared" si="2"/>
        <v>3.792666856</v>
      </c>
      <c r="E25" s="11">
        <f t="shared" si="3"/>
        <v>14.38432188</v>
      </c>
      <c r="F25" s="11"/>
      <c r="G25" s="10"/>
      <c r="H25" s="8"/>
      <c r="J25" s="13" t="s">
        <v>3</v>
      </c>
      <c r="K25" s="16">
        <f>SUM(E3:E33)</f>
        <v>321.9362021</v>
      </c>
      <c r="L25" s="13">
        <v>2.0</v>
      </c>
      <c r="M25" s="15">
        <f t="shared" si="4"/>
        <v>160.9681011</v>
      </c>
      <c r="N25" s="15">
        <f>M25/M28</f>
        <v>632.0736953</v>
      </c>
      <c r="O25" s="13">
        <v>4.256</v>
      </c>
      <c r="P25" s="17" t="s">
        <v>13</v>
      </c>
      <c r="Q25" s="18" t="s">
        <v>14</v>
      </c>
    </row>
    <row r="26" ht="15.75" customHeight="1">
      <c r="A26" s="8">
        <v>12.0</v>
      </c>
      <c r="B26" s="9">
        <v>3.63</v>
      </c>
      <c r="C26" s="10">
        <f t="shared" si="1"/>
        <v>13.1769</v>
      </c>
      <c r="D26" s="11">
        <f t="shared" si="2"/>
        <v>4.197297567</v>
      </c>
      <c r="E26" s="11">
        <f t="shared" si="3"/>
        <v>17.61730686</v>
      </c>
      <c r="F26" s="11"/>
      <c r="G26" s="10"/>
      <c r="H26" s="8"/>
      <c r="J26" s="13" t="s">
        <v>15</v>
      </c>
      <c r="K26" s="16">
        <f t="shared" ref="K26:L26" si="5">K24-K25</f>
        <v>6.069697851</v>
      </c>
      <c r="L26" s="19">
        <f t="shared" si="5"/>
        <v>29</v>
      </c>
      <c r="M26" s="15">
        <f t="shared" si="4"/>
        <v>0.2092999259</v>
      </c>
      <c r="N26" s="13"/>
      <c r="O26" s="13"/>
    </row>
    <row r="27" ht="15.75" customHeight="1">
      <c r="A27" s="8">
        <v>13.0</v>
      </c>
      <c r="B27" s="9">
        <v>4.05</v>
      </c>
      <c r="C27" s="10">
        <f t="shared" si="1"/>
        <v>16.4025</v>
      </c>
      <c r="D27" s="11">
        <f t="shared" si="2"/>
        <v>4.601928277</v>
      </c>
      <c r="E27" s="11">
        <f t="shared" si="3"/>
        <v>21.17774386</v>
      </c>
      <c r="F27" s="11">
        <f>VAR(B27:B29)</f>
        <v>0.3423</v>
      </c>
      <c r="G27" s="10">
        <f>AVERAGE(B27:B29)</f>
        <v>4.72</v>
      </c>
      <c r="H27" s="12">
        <f>((B27-G27)^2+(B28-G27)^2+(B29-G27)^2)/(COUNT(B27:B29)-1)</f>
        <v>0.3423</v>
      </c>
      <c r="J27" s="13" t="s">
        <v>16</v>
      </c>
      <c r="K27" s="16">
        <f t="shared" ref="K27:L27" si="6">K26-K28</f>
        <v>3.777697851</v>
      </c>
      <c r="L27" s="19">
        <f t="shared" si="6"/>
        <v>20</v>
      </c>
      <c r="M27" s="15">
        <f t="shared" si="4"/>
        <v>0.1888848926</v>
      </c>
      <c r="N27" s="16">
        <f>M27/M28</f>
        <v>0.7416946043</v>
      </c>
      <c r="O27" s="20">
        <v>2.936</v>
      </c>
      <c r="P27" s="17" t="s">
        <v>17</v>
      </c>
    </row>
    <row r="28" ht="15.75" customHeight="1">
      <c r="A28" s="8">
        <v>13.0</v>
      </c>
      <c r="B28" s="10">
        <v>4.98</v>
      </c>
      <c r="C28" s="10">
        <f t="shared" si="1"/>
        <v>24.8004</v>
      </c>
      <c r="D28" s="11">
        <f t="shared" si="2"/>
        <v>4.601928277</v>
      </c>
      <c r="E28" s="11">
        <f t="shared" si="3"/>
        <v>21.17774386</v>
      </c>
      <c r="F28" s="11"/>
      <c r="G28" s="10"/>
      <c r="H28" s="8"/>
      <c r="J28" s="21" t="b">
        <v>1</v>
      </c>
      <c r="K28" s="16">
        <f>SUM(F3:F33)</f>
        <v>2.292</v>
      </c>
      <c r="L28" s="13">
        <f>COUNT(F3:F33)</f>
        <v>9</v>
      </c>
      <c r="M28" s="15">
        <f t="shared" si="4"/>
        <v>0.2546666667</v>
      </c>
      <c r="N28" s="13"/>
      <c r="O28" s="13"/>
    </row>
    <row r="29" ht="15.75" customHeight="1">
      <c r="A29" s="8">
        <v>13.0</v>
      </c>
      <c r="B29" s="10">
        <v>5.13</v>
      </c>
      <c r="C29" s="10">
        <f t="shared" si="1"/>
        <v>26.3169</v>
      </c>
      <c r="D29" s="11">
        <f t="shared" si="2"/>
        <v>4.601928277</v>
      </c>
      <c r="E29" s="11">
        <f t="shared" si="3"/>
        <v>21.17774386</v>
      </c>
      <c r="F29" s="11"/>
      <c r="G29" s="10"/>
      <c r="H29" s="8"/>
    </row>
    <row r="30" ht="15.75" customHeight="1">
      <c r="A30" s="8">
        <v>14.0</v>
      </c>
      <c r="B30" s="9">
        <v>4.62</v>
      </c>
      <c r="C30" s="10">
        <f t="shared" si="1"/>
        <v>21.3444</v>
      </c>
      <c r="D30" s="11">
        <f t="shared" si="2"/>
        <v>5.006558987</v>
      </c>
      <c r="E30" s="11">
        <f t="shared" si="3"/>
        <v>25.06563289</v>
      </c>
      <c r="F30" s="11"/>
      <c r="G30" s="10"/>
      <c r="H30" s="8"/>
      <c r="L30" s="22" t="s">
        <v>18</v>
      </c>
      <c r="M30" s="22"/>
      <c r="N30" s="22"/>
      <c r="O30" s="22"/>
    </row>
    <row r="31" ht="15.75" customHeight="1">
      <c r="A31" s="8">
        <v>15.0</v>
      </c>
      <c r="B31" s="9">
        <v>5.07</v>
      </c>
      <c r="C31" s="10">
        <f t="shared" si="1"/>
        <v>25.7049</v>
      </c>
      <c r="D31" s="11">
        <f t="shared" si="2"/>
        <v>5.411189697</v>
      </c>
      <c r="E31" s="11">
        <f t="shared" si="3"/>
        <v>29.28097394</v>
      </c>
      <c r="F31" s="11">
        <f>VAR(B31:B33)</f>
        <v>0.2133</v>
      </c>
      <c r="G31" s="10">
        <f>AVERAGE(B31:B33)</f>
        <v>5.58</v>
      </c>
      <c r="H31" s="12">
        <f>((B31-G31)^2+(B32-G31)^2+(B33-G31)^2)/(COUNT(B31:B33)-1)</f>
        <v>0.2133</v>
      </c>
    </row>
    <row r="32" ht="15.75" customHeight="1">
      <c r="A32" s="8">
        <v>15.0</v>
      </c>
      <c r="B32" s="10">
        <v>5.7</v>
      </c>
      <c r="C32" s="10">
        <f t="shared" si="1"/>
        <v>32.49</v>
      </c>
      <c r="D32" s="11">
        <f t="shared" si="2"/>
        <v>5.411189697</v>
      </c>
      <c r="E32" s="11">
        <f t="shared" si="3"/>
        <v>29.28097394</v>
      </c>
      <c r="F32" s="11"/>
    </row>
    <row r="33" ht="15.75" customHeight="1">
      <c r="A33" s="8">
        <v>15.0</v>
      </c>
      <c r="B33" s="10">
        <v>5.97</v>
      </c>
      <c r="C33" s="10">
        <f t="shared" si="1"/>
        <v>35.6409</v>
      </c>
      <c r="D33" s="11">
        <f t="shared" si="2"/>
        <v>5.411189697</v>
      </c>
      <c r="E33" s="11">
        <f t="shared" si="3"/>
        <v>29.28097394</v>
      </c>
      <c r="F33" s="11"/>
    </row>
    <row r="34" ht="15.75" customHeight="1">
      <c r="A34" s="8"/>
      <c r="B34" s="10"/>
      <c r="C34" s="10"/>
      <c r="D34" s="11"/>
      <c r="E34" s="11"/>
      <c r="F34" s="11"/>
    </row>
    <row r="35" ht="15.75" customHeight="1">
      <c r="B35" s="23"/>
      <c r="C35" s="23"/>
      <c r="D35" s="23" t="s">
        <v>19</v>
      </c>
      <c r="E35" s="24" t="s">
        <v>20</v>
      </c>
    </row>
    <row r="36" ht="15.75" customHeight="1">
      <c r="B36" s="23" t="s">
        <v>21</v>
      </c>
      <c r="C36" s="23">
        <f t="array" ref="C36">INDEX(LINEST(B3:B33,A3:A33,TRUE,G36)*1,1)</f>
        <v>0.4046307101</v>
      </c>
      <c r="D36" s="23">
        <f t="array" ref="D36">INDEX(LINEST(B3:B33,A3:A33,TRUE,TRUE),2,1)</f>
        <v>0.02148648673</v>
      </c>
      <c r="E36" s="25">
        <f>L26</f>
        <v>29</v>
      </c>
    </row>
    <row r="37" ht="15.75" customHeight="1">
      <c r="B37" s="23" t="s">
        <v>22</v>
      </c>
      <c r="C37" s="23">
        <f t="array" ref="C37">INDEX(LINEST(B3:B33,A3:A33,TRUE,G37)*1,2)</f>
        <v>-0.6582709549</v>
      </c>
      <c r="D37" s="23">
        <f t="array" ref="D37">INDEX(LINEST(B3:B33,A3:A33,TRUE,TRUE),2,2)</f>
        <v>0.2024825812</v>
      </c>
    </row>
    <row r="38" ht="15.75" customHeight="1"/>
    <row r="39" ht="15.75" customHeight="1"/>
    <row r="40" ht="15.75" customHeight="1">
      <c r="A40" s="5" t="s">
        <v>0</v>
      </c>
      <c r="B40" s="6" t="s">
        <v>23</v>
      </c>
      <c r="C40" s="7" t="s">
        <v>2</v>
      </c>
      <c r="D40" s="7" t="s">
        <v>3</v>
      </c>
      <c r="E40" s="7" t="s">
        <v>4</v>
      </c>
      <c r="F40" s="7" t="s">
        <v>5</v>
      </c>
      <c r="G40" s="7" t="s">
        <v>6</v>
      </c>
      <c r="H40" s="7" t="s">
        <v>7</v>
      </c>
    </row>
    <row r="41" ht="15.75" customHeight="1">
      <c r="A41" s="8">
        <v>4.0</v>
      </c>
      <c r="B41" s="10">
        <v>1.2</v>
      </c>
      <c r="C41" s="10">
        <f t="shared" ref="C41:C51" si="7">B41^2</f>
        <v>1.44</v>
      </c>
      <c r="D41" s="11">
        <f t="shared" ref="D41:D51" si="8">$C$54*A41+$C$55</f>
        <v>1.165326633</v>
      </c>
      <c r="E41" s="11">
        <f t="shared" ref="E41:E51" si="9">D41^2</f>
        <v>1.357986162</v>
      </c>
      <c r="F41" s="10">
        <f>VAR(B41:B42)</f>
        <v>0.00045</v>
      </c>
      <c r="G41" s="26">
        <f>AVERAGE(B41:B42)</f>
        <v>1.185</v>
      </c>
    </row>
    <row r="42" ht="15.75" customHeight="1">
      <c r="A42" s="8">
        <v>4.0</v>
      </c>
      <c r="B42" s="10">
        <v>1.17</v>
      </c>
      <c r="C42" s="10">
        <f t="shared" si="7"/>
        <v>1.3689</v>
      </c>
      <c r="D42" s="11">
        <f t="shared" si="8"/>
        <v>1.165326633</v>
      </c>
      <c r="E42" s="11">
        <f t="shared" si="9"/>
        <v>1.357986162</v>
      </c>
      <c r="F42" s="10"/>
    </row>
    <row r="43" ht="15.75" customHeight="1">
      <c r="A43" s="8">
        <v>5.0</v>
      </c>
      <c r="B43" s="10">
        <v>1.86</v>
      </c>
      <c r="C43" s="10">
        <f t="shared" si="7"/>
        <v>3.4596</v>
      </c>
      <c r="D43" s="11">
        <f t="shared" si="8"/>
        <v>1.894522613</v>
      </c>
      <c r="E43" s="11">
        <f t="shared" si="9"/>
        <v>3.589215931</v>
      </c>
      <c r="F43" s="10"/>
    </row>
    <row r="44" ht="15.75" customHeight="1">
      <c r="A44" s="8">
        <v>7.0</v>
      </c>
      <c r="B44" s="10">
        <v>3.21</v>
      </c>
      <c r="C44" s="10">
        <f t="shared" si="7"/>
        <v>10.3041</v>
      </c>
      <c r="D44" s="11">
        <f t="shared" si="8"/>
        <v>3.352914573</v>
      </c>
      <c r="E44" s="11">
        <f t="shared" si="9"/>
        <v>11.24203613</v>
      </c>
      <c r="F44" s="10">
        <f>VAR(B44:B45)</f>
        <v>0.03645</v>
      </c>
      <c r="G44" s="26">
        <f>AVERAGE(B44:B45)</f>
        <v>3.345</v>
      </c>
    </row>
    <row r="45" ht="15.75" customHeight="1">
      <c r="A45" s="8">
        <v>7.0</v>
      </c>
      <c r="B45" s="10">
        <v>3.48</v>
      </c>
      <c r="C45" s="10">
        <f t="shared" si="7"/>
        <v>12.1104</v>
      </c>
      <c r="D45" s="11">
        <f t="shared" si="8"/>
        <v>3.352914573</v>
      </c>
      <c r="E45" s="11">
        <f t="shared" si="9"/>
        <v>11.24203613</v>
      </c>
      <c r="F45" s="10"/>
    </row>
    <row r="46" ht="15.75" customHeight="1">
      <c r="A46" s="8">
        <v>8.0</v>
      </c>
      <c r="B46" s="10">
        <v>3.84</v>
      </c>
      <c r="C46" s="10">
        <f t="shared" si="7"/>
        <v>14.7456</v>
      </c>
      <c r="D46" s="11">
        <f t="shared" si="8"/>
        <v>4.082110553</v>
      </c>
      <c r="E46" s="11">
        <f t="shared" si="9"/>
        <v>16.66362656</v>
      </c>
      <c r="F46" s="10"/>
    </row>
    <row r="47" ht="15.75" customHeight="1">
      <c r="A47" s="8">
        <v>10.0</v>
      </c>
      <c r="B47" s="10">
        <v>5.7</v>
      </c>
      <c r="C47" s="10">
        <f t="shared" si="7"/>
        <v>32.49</v>
      </c>
      <c r="D47" s="11">
        <f t="shared" si="8"/>
        <v>5.540502513</v>
      </c>
      <c r="E47" s="11">
        <f t="shared" si="9"/>
        <v>30.69716809</v>
      </c>
      <c r="F47" s="10">
        <f>VAR(B47:B48)</f>
        <v>0.16245</v>
      </c>
      <c r="G47" s="26">
        <f>AVERAGE(B47:B48)</f>
        <v>5.985</v>
      </c>
    </row>
    <row r="48" ht="15.75" customHeight="1">
      <c r="A48" s="8">
        <v>10.0</v>
      </c>
      <c r="B48" s="10">
        <v>6.27</v>
      </c>
      <c r="C48" s="10">
        <f t="shared" si="7"/>
        <v>39.3129</v>
      </c>
      <c r="D48" s="11">
        <f t="shared" si="8"/>
        <v>5.540502513</v>
      </c>
      <c r="E48" s="11">
        <f t="shared" si="9"/>
        <v>30.69716809</v>
      </c>
      <c r="F48" s="10"/>
    </row>
    <row r="49" ht="15.75" customHeight="1">
      <c r="A49" s="8">
        <v>11.0</v>
      </c>
      <c r="B49" s="10">
        <v>5.55</v>
      </c>
      <c r="C49" s="10">
        <f t="shared" si="7"/>
        <v>30.8025</v>
      </c>
      <c r="D49" s="11">
        <f t="shared" si="8"/>
        <v>6.269698492</v>
      </c>
      <c r="E49" s="11">
        <f t="shared" si="9"/>
        <v>39.30911919</v>
      </c>
      <c r="F49" s="10"/>
    </row>
    <row r="50" ht="15.75" customHeight="1">
      <c r="A50" s="8">
        <v>13.0</v>
      </c>
      <c r="B50" s="10">
        <v>7.68</v>
      </c>
      <c r="C50" s="10">
        <f t="shared" si="7"/>
        <v>58.9824</v>
      </c>
      <c r="D50" s="11">
        <f t="shared" si="8"/>
        <v>7.728090452</v>
      </c>
      <c r="E50" s="11">
        <f t="shared" si="9"/>
        <v>59.72338204</v>
      </c>
      <c r="F50" s="10">
        <f>VAR(B50:B51)</f>
        <v>0.0162</v>
      </c>
      <c r="G50" s="26">
        <f>AVERAGE(B50:B51)</f>
        <v>7.77</v>
      </c>
    </row>
    <row r="51" ht="15.75" customHeight="1">
      <c r="A51" s="8">
        <v>13.0</v>
      </c>
      <c r="B51" s="10">
        <v>7.86</v>
      </c>
      <c r="C51" s="10">
        <f t="shared" si="7"/>
        <v>61.7796</v>
      </c>
      <c r="D51" s="11">
        <f t="shared" si="8"/>
        <v>7.728090452</v>
      </c>
      <c r="E51" s="11">
        <f t="shared" si="9"/>
        <v>59.72338204</v>
      </c>
      <c r="F51" s="10"/>
    </row>
    <row r="52" ht="15.75" customHeight="1"/>
    <row r="53" ht="15.75" customHeight="1">
      <c r="B53" s="23"/>
      <c r="C53" s="23"/>
      <c r="D53" s="23" t="s">
        <v>19</v>
      </c>
      <c r="E53" s="24" t="s">
        <v>20</v>
      </c>
    </row>
    <row r="54" ht="15.75" customHeight="1">
      <c r="B54" s="23" t="s">
        <v>21</v>
      </c>
      <c r="C54" s="23">
        <f t="array" ref="C54">INDEX(LINEST(B41:B51,A41:A51,TRUE,TRUE),1,1)</f>
        <v>0.7291959799</v>
      </c>
      <c r="D54" s="23">
        <f t="array" ref="D54">INDEX(LINEST(B41:B51,A41:A51,TRUE,TRUE),2,1)</f>
        <v>0.03494409156</v>
      </c>
      <c r="E54" s="25">
        <f>L57</f>
        <v>9</v>
      </c>
      <c r="J54" s="13"/>
      <c r="K54" s="14" t="s">
        <v>2</v>
      </c>
      <c r="L54" s="14" t="s">
        <v>8</v>
      </c>
      <c r="M54" s="14" t="s">
        <v>9</v>
      </c>
      <c r="N54" s="14" t="s">
        <v>10</v>
      </c>
      <c r="O54" s="14" t="s">
        <v>11</v>
      </c>
    </row>
    <row r="55" ht="15.75" customHeight="1">
      <c r="B55" s="23" t="s">
        <v>22</v>
      </c>
      <c r="C55" s="23">
        <f t="array" ref="C55">INDEX(LINEST(B41:B51,A41:A51,TRUE,TRUE),1,2)</f>
        <v>-1.751457286</v>
      </c>
      <c r="D55" s="23">
        <f t="array" ref="D55">INDEX(LINEST(B41:B51,A41:A51,TRUE,TRUE),2,2)</f>
        <v>0.3121940847</v>
      </c>
      <c r="J55" s="13" t="s">
        <v>12</v>
      </c>
      <c r="K55" s="13">
        <f>SUM(C41:C51)</f>
        <v>266.796</v>
      </c>
      <c r="L55" s="13">
        <f>COUNT(B41:B51)</f>
        <v>11</v>
      </c>
      <c r="M55" s="15">
        <f t="shared" ref="M55:M59" si="10">K55/L55</f>
        <v>24.25418182</v>
      </c>
      <c r="N55" s="13"/>
      <c r="O55" s="13"/>
    </row>
    <row r="56" ht="15.75" customHeight="1">
      <c r="J56" s="13" t="s">
        <v>3</v>
      </c>
      <c r="K56" s="16">
        <f>SUM(E41:E51)</f>
        <v>265.6031065</v>
      </c>
      <c r="L56" s="13">
        <v>2.0</v>
      </c>
      <c r="M56" s="15">
        <f t="shared" si="10"/>
        <v>132.8015533</v>
      </c>
      <c r="N56" s="15">
        <f>M56/M59</f>
        <v>2464.422236</v>
      </c>
      <c r="O56" s="20">
        <v>6.944</v>
      </c>
      <c r="P56" s="17" t="s">
        <v>24</v>
      </c>
    </row>
    <row r="57" ht="15.75" customHeight="1">
      <c r="J57" s="13" t="s">
        <v>15</v>
      </c>
      <c r="K57" s="16">
        <f t="shared" ref="K57:L57" si="11">K55-K56</f>
        <v>1.192893467</v>
      </c>
      <c r="L57" s="19">
        <f t="shared" si="11"/>
        <v>9</v>
      </c>
      <c r="M57" s="15">
        <f t="shared" si="10"/>
        <v>0.1325437186</v>
      </c>
      <c r="N57" s="13"/>
      <c r="O57" s="13"/>
    </row>
    <row r="58" ht="15.75" customHeight="1">
      <c r="J58" s="13" t="s">
        <v>16</v>
      </c>
      <c r="K58" s="16">
        <f t="shared" ref="K58:L58" si="12">K57-K59</f>
        <v>0.9773434673</v>
      </c>
      <c r="L58" s="19">
        <f t="shared" si="12"/>
        <v>5</v>
      </c>
      <c r="M58" s="15">
        <f t="shared" si="10"/>
        <v>0.1954686935</v>
      </c>
      <c r="N58" s="16">
        <f>M58/M59</f>
        <v>3.627347594</v>
      </c>
      <c r="O58" s="20">
        <v>6.256</v>
      </c>
      <c r="P58" s="17" t="s">
        <v>25</v>
      </c>
    </row>
    <row r="59" ht="15.75" customHeight="1">
      <c r="J59" s="21" t="b">
        <v>1</v>
      </c>
      <c r="K59" s="16">
        <f>SUM(F41:F51)</f>
        <v>0.21555</v>
      </c>
      <c r="L59" s="13">
        <f>COUNT(F41:F51)</f>
        <v>4</v>
      </c>
      <c r="M59" s="15">
        <f t="shared" si="10"/>
        <v>0.0538875</v>
      </c>
      <c r="N59" s="13"/>
      <c r="O59" s="13"/>
    </row>
    <row r="60" ht="15.75" customHeight="1"/>
    <row r="61" ht="15.75" customHeight="1">
      <c r="L61" s="22" t="s">
        <v>18</v>
      </c>
      <c r="M61" s="22"/>
      <c r="N61" s="22"/>
      <c r="O61" s="22"/>
    </row>
    <row r="62" ht="15.75" customHeight="1"/>
    <row r="63" ht="15.75" customHeight="1"/>
    <row r="64" ht="15.75" customHeight="1">
      <c r="J64" s="17" t="s">
        <v>26</v>
      </c>
    </row>
    <row r="65" ht="15.75" customHeight="1">
      <c r="J65" s="17" t="s">
        <v>27</v>
      </c>
      <c r="K65" s="26">
        <f>SQRT((E36-1)*D36^2+(E54-1)*D54^2/(E36+E54-2))</f>
        <v>0.1148829333</v>
      </c>
      <c r="L65" s="26" t="s">
        <v>28</v>
      </c>
      <c r="N65" s="26" t="s">
        <v>29</v>
      </c>
    </row>
    <row r="66" ht="15.75" customHeight="1">
      <c r="J66" s="17" t="s">
        <v>30</v>
      </c>
      <c r="K66" s="26">
        <f>(C54-C36)/(K65*SQRT(1/E36+1/E54))</f>
        <v>7.404146198</v>
      </c>
      <c r="L66" s="25">
        <f>E36+E54</f>
        <v>38</v>
      </c>
      <c r="N66" s="26">
        <v>3.319</v>
      </c>
    </row>
    <row r="67" ht="15.75" customHeight="1"/>
    <row r="68" ht="15.75" customHeight="1">
      <c r="K68" s="26" t="s">
        <v>31</v>
      </c>
    </row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2" ref="Q25"/>
  </hyperlinks>
  <printOptions/>
  <pageMargins bottom="0.984027777777778" footer="0.0" header="0.0" left="0.747916666666667" right="0.747916666666667" top="0.984027777777778"/>
  <pageSetup paperSize="9" orientation="portrait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13.57"/>
    <col customWidth="1" min="3" max="3" width="11.29"/>
    <col customWidth="1" min="4" max="8" width="11.57"/>
    <col customWidth="1" min="9" max="9" width="10.43"/>
    <col customWidth="1" min="10" max="10" width="11.0"/>
  </cols>
  <sheetData>
    <row r="1" ht="56.25" customHeight="1">
      <c r="A1" s="1"/>
      <c r="B1" s="2" t="s">
        <v>32</v>
      </c>
      <c r="C1" s="3" t="s">
        <v>33</v>
      </c>
      <c r="D1" s="3" t="s">
        <v>33</v>
      </c>
      <c r="E1" s="3" t="s">
        <v>34</v>
      </c>
      <c r="F1" s="3" t="s">
        <v>35</v>
      </c>
      <c r="G1" s="3"/>
      <c r="H1" s="3"/>
      <c r="I1" s="3" t="s">
        <v>36</v>
      </c>
      <c r="J1" s="3" t="s">
        <v>36</v>
      </c>
      <c r="K1" s="3" t="s">
        <v>34</v>
      </c>
      <c r="L1" s="3" t="s">
        <v>35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5" t="s">
        <v>0</v>
      </c>
      <c r="B2" s="6" t="s">
        <v>37</v>
      </c>
      <c r="C2" s="5" t="s">
        <v>38</v>
      </c>
      <c r="D2" s="5" t="s">
        <v>39</v>
      </c>
      <c r="E2" s="7" t="s">
        <v>1</v>
      </c>
      <c r="F2" s="7" t="s">
        <v>40</v>
      </c>
      <c r="G2" s="7"/>
      <c r="H2" s="7" t="s">
        <v>41</v>
      </c>
      <c r="I2" s="7" t="s">
        <v>42</v>
      </c>
      <c r="J2" s="7" t="s">
        <v>41</v>
      </c>
      <c r="K2" s="7" t="s">
        <v>43</v>
      </c>
      <c r="L2" s="7" t="s">
        <v>44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15.75" customHeight="1">
      <c r="A3" s="27">
        <v>0.0</v>
      </c>
      <c r="B3" s="28">
        <v>0.0</v>
      </c>
      <c r="C3" s="29">
        <v>0.0</v>
      </c>
      <c r="D3" s="29">
        <v>0.0</v>
      </c>
      <c r="E3" s="27">
        <f t="shared" ref="E3:E23" si="1">AVERAGEA(B3:D3)</f>
        <v>0</v>
      </c>
      <c r="F3" s="27">
        <f>STDEV(B3:D3)</f>
        <v>0</v>
      </c>
      <c r="G3" s="29"/>
      <c r="H3" s="29">
        <v>0.0</v>
      </c>
      <c r="I3" s="29">
        <v>0.0</v>
      </c>
      <c r="J3" s="29">
        <v>0.0</v>
      </c>
      <c r="K3" s="27">
        <f>AVERAGE(H3:J3)</f>
        <v>0</v>
      </c>
      <c r="L3" s="27">
        <f>STDEV(H3:J3)</f>
        <v>0</v>
      </c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ht="15.75" customHeight="1">
      <c r="A4" s="8">
        <v>1.0</v>
      </c>
      <c r="B4" s="9">
        <v>0.0600000000000005</v>
      </c>
      <c r="C4" s="10"/>
      <c r="D4" s="10"/>
      <c r="E4" s="8">
        <f t="shared" si="1"/>
        <v>0.06</v>
      </c>
      <c r="F4" s="8"/>
      <c r="G4" s="10"/>
      <c r="H4" s="10"/>
      <c r="I4" s="10"/>
      <c r="J4" s="10"/>
      <c r="K4" s="8"/>
      <c r="L4" s="8"/>
    </row>
    <row r="5" ht="15.75" customHeight="1">
      <c r="A5" s="8">
        <v>2.0</v>
      </c>
      <c r="B5" s="9">
        <v>0.270000000000001</v>
      </c>
      <c r="C5" s="10"/>
      <c r="D5" s="10"/>
      <c r="E5" s="8">
        <f t="shared" si="1"/>
        <v>0.27</v>
      </c>
      <c r="F5" s="8"/>
      <c r="G5" s="10"/>
      <c r="H5" s="10"/>
      <c r="I5" s="10"/>
      <c r="J5" s="10"/>
      <c r="K5" s="8"/>
      <c r="L5" s="8"/>
    </row>
    <row r="6" ht="15.75" customHeight="1">
      <c r="A6" s="8">
        <v>3.0</v>
      </c>
      <c r="B6" s="9">
        <v>0.42</v>
      </c>
      <c r="C6" s="10">
        <v>0.810000000000001</v>
      </c>
      <c r="D6" s="10">
        <v>0.780000000000001</v>
      </c>
      <c r="E6" s="8">
        <f t="shared" si="1"/>
        <v>0.67</v>
      </c>
      <c r="F6" s="8">
        <f t="shared" ref="F6:F8" si="2">STDEV(B6:D6)</f>
        <v>0.2170253441</v>
      </c>
      <c r="G6" s="10"/>
      <c r="H6" s="10"/>
      <c r="I6" s="10"/>
      <c r="J6" s="10"/>
      <c r="K6" s="8"/>
      <c r="L6" s="8"/>
    </row>
    <row r="7" ht="15.75" customHeight="1">
      <c r="A7" s="8">
        <v>4.0</v>
      </c>
      <c r="B7" s="9">
        <v>0.6</v>
      </c>
      <c r="C7" s="10">
        <v>1.38</v>
      </c>
      <c r="D7" s="10">
        <v>1.38</v>
      </c>
      <c r="E7" s="8">
        <f t="shared" si="1"/>
        <v>1.12</v>
      </c>
      <c r="F7" s="8">
        <f t="shared" si="2"/>
        <v>0.45033321</v>
      </c>
      <c r="G7" s="10"/>
      <c r="H7" s="10"/>
      <c r="I7" s="10">
        <v>1.2</v>
      </c>
      <c r="J7" s="10">
        <v>1.17</v>
      </c>
      <c r="K7" s="8">
        <f t="shared" ref="K7:K8" si="3">AVERAGE(H7:J7)</f>
        <v>1.185</v>
      </c>
      <c r="L7" s="8">
        <f>STDEV(H7:J7)</f>
        <v>0.02121320344</v>
      </c>
    </row>
    <row r="8" ht="15.75" customHeight="1">
      <c r="A8" s="8">
        <v>5.0</v>
      </c>
      <c r="B8" s="9">
        <v>0.84</v>
      </c>
      <c r="C8" s="10">
        <v>1.56</v>
      </c>
      <c r="D8" s="10">
        <v>1.53</v>
      </c>
      <c r="E8" s="8">
        <f t="shared" si="1"/>
        <v>1.31</v>
      </c>
      <c r="F8" s="8">
        <f t="shared" si="2"/>
        <v>0.4073082371</v>
      </c>
      <c r="G8" s="10"/>
      <c r="H8" s="10">
        <v>1.86</v>
      </c>
      <c r="I8" s="10"/>
      <c r="J8" s="10"/>
      <c r="K8" s="8">
        <f t="shared" si="3"/>
        <v>1.86</v>
      </c>
      <c r="L8" s="8"/>
    </row>
    <row r="9" ht="15.75" customHeight="1">
      <c r="A9" s="8">
        <v>6.0</v>
      </c>
      <c r="B9" s="9">
        <v>1.05</v>
      </c>
      <c r="C9" s="10"/>
      <c r="D9" s="10"/>
      <c r="E9" s="8">
        <f t="shared" si="1"/>
        <v>1.05</v>
      </c>
      <c r="F9" s="8"/>
      <c r="G9" s="10"/>
      <c r="H9" s="10"/>
      <c r="I9" s="10"/>
      <c r="J9" s="10"/>
      <c r="K9" s="8"/>
      <c r="L9" s="8"/>
    </row>
    <row r="10" ht="15.75" customHeight="1">
      <c r="A10" s="8">
        <v>7.0</v>
      </c>
      <c r="B10" s="9">
        <v>1.44</v>
      </c>
      <c r="C10" s="10">
        <v>2.46</v>
      </c>
      <c r="D10" s="10">
        <v>2.46</v>
      </c>
      <c r="E10" s="8">
        <f t="shared" si="1"/>
        <v>2.12</v>
      </c>
      <c r="F10" s="8">
        <f t="shared" ref="F10:F12" si="4">STDEV(B10:D10)</f>
        <v>0.5888972746</v>
      </c>
      <c r="G10" s="10"/>
      <c r="H10" s="10"/>
      <c r="I10" s="10">
        <v>3.21</v>
      </c>
      <c r="J10" s="10">
        <v>3.48</v>
      </c>
      <c r="K10" s="8">
        <f t="shared" ref="K10:K11" si="5">AVERAGE(H10:J10)</f>
        <v>3.345</v>
      </c>
      <c r="L10" s="8">
        <f>STDEV(H10:J10)</f>
        <v>0.1909188309</v>
      </c>
    </row>
    <row r="11" ht="15.75" customHeight="1">
      <c r="A11" s="8">
        <v>8.0</v>
      </c>
      <c r="B11" s="9">
        <v>1.98</v>
      </c>
      <c r="C11" s="10">
        <v>2.88</v>
      </c>
      <c r="D11" s="10">
        <v>2.94</v>
      </c>
      <c r="E11" s="8">
        <f t="shared" si="1"/>
        <v>2.6</v>
      </c>
      <c r="F11" s="8">
        <f t="shared" si="4"/>
        <v>0.5377731864</v>
      </c>
      <c r="G11" s="10"/>
      <c r="H11" s="10">
        <v>3.84</v>
      </c>
      <c r="I11" s="10"/>
      <c r="J11" s="10"/>
      <c r="K11" s="8">
        <f t="shared" si="5"/>
        <v>3.84</v>
      </c>
      <c r="L11" s="8"/>
    </row>
    <row r="12" ht="15.75" customHeight="1">
      <c r="A12" s="8">
        <v>9.0</v>
      </c>
      <c r="B12" s="9">
        <v>2.37</v>
      </c>
      <c r="C12" s="10">
        <v>3.36</v>
      </c>
      <c r="D12" s="10">
        <v>3.39</v>
      </c>
      <c r="E12" s="8">
        <f t="shared" si="1"/>
        <v>3.04</v>
      </c>
      <c r="F12" s="8">
        <f t="shared" si="4"/>
        <v>0.5804308744</v>
      </c>
      <c r="G12" s="10"/>
      <c r="H12" s="10"/>
      <c r="I12" s="10"/>
      <c r="J12" s="10"/>
      <c r="K12" s="8"/>
      <c r="L12" s="8"/>
    </row>
    <row r="13" ht="15.75" customHeight="1">
      <c r="A13" s="8">
        <v>10.0</v>
      </c>
      <c r="B13" s="9">
        <v>3.0</v>
      </c>
      <c r="C13" s="10"/>
      <c r="D13" s="10"/>
      <c r="E13" s="8">
        <f t="shared" si="1"/>
        <v>3</v>
      </c>
      <c r="F13" s="8"/>
      <c r="G13" s="10"/>
      <c r="H13" s="10"/>
      <c r="I13" s="10">
        <v>5.7</v>
      </c>
      <c r="J13" s="10">
        <v>6.27</v>
      </c>
      <c r="K13" s="8">
        <f t="shared" ref="K13:K14" si="6">AVERAGE(H13:J13)</f>
        <v>5.985</v>
      </c>
      <c r="L13" s="8">
        <f>STDEV(H13:J13)</f>
        <v>0.4030508653</v>
      </c>
    </row>
    <row r="14" ht="15.75" customHeight="1">
      <c r="A14" s="8">
        <v>11.0</v>
      </c>
      <c r="B14" s="9">
        <v>3.27</v>
      </c>
      <c r="C14" s="10">
        <v>4.26</v>
      </c>
      <c r="D14" s="10">
        <v>4.32</v>
      </c>
      <c r="E14" s="8">
        <f t="shared" si="1"/>
        <v>3.95</v>
      </c>
      <c r="F14" s="8">
        <f>STDEV(B14:D14)</f>
        <v>0.5896609195</v>
      </c>
      <c r="G14" s="10"/>
      <c r="H14" s="10">
        <v>5.55</v>
      </c>
      <c r="I14" s="10"/>
      <c r="J14" s="10"/>
      <c r="K14" s="8">
        <f t="shared" si="6"/>
        <v>5.55</v>
      </c>
      <c r="L14" s="8"/>
    </row>
    <row r="15" ht="15.75" customHeight="1">
      <c r="A15" s="8">
        <v>12.0</v>
      </c>
      <c r="B15" s="9">
        <v>3.63</v>
      </c>
      <c r="C15" s="10"/>
      <c r="D15" s="10"/>
      <c r="E15" s="8">
        <f t="shared" si="1"/>
        <v>3.63</v>
      </c>
      <c r="F15" s="8"/>
      <c r="G15" s="10"/>
      <c r="H15" s="10"/>
      <c r="I15" s="10"/>
      <c r="J15" s="10"/>
      <c r="K15" s="8"/>
      <c r="L15" s="8"/>
    </row>
    <row r="16" ht="15.75" customHeight="1">
      <c r="A16" s="8">
        <v>13.0</v>
      </c>
      <c r="B16" s="9">
        <v>4.05</v>
      </c>
      <c r="C16" s="10">
        <v>4.98</v>
      </c>
      <c r="D16" s="10">
        <v>5.13</v>
      </c>
      <c r="E16" s="8">
        <f t="shared" si="1"/>
        <v>4.72</v>
      </c>
      <c r="F16" s="8">
        <f>STDEV(B16:D16)</f>
        <v>0.5850640991</v>
      </c>
      <c r="G16" s="10"/>
      <c r="H16" s="10"/>
      <c r="I16" s="10">
        <v>7.68</v>
      </c>
      <c r="J16" s="10">
        <v>7.86</v>
      </c>
      <c r="K16" s="8">
        <f>AVERAGE(H16:J16)</f>
        <v>7.77</v>
      </c>
      <c r="L16" s="8">
        <f>STDEV(H16:J16)</f>
        <v>0.1272792206</v>
      </c>
    </row>
    <row r="17" ht="15.75" customHeight="1">
      <c r="A17" s="8">
        <v>14.0</v>
      </c>
      <c r="B17" s="9">
        <v>4.62</v>
      </c>
      <c r="C17" s="10"/>
      <c r="D17" s="10"/>
      <c r="E17" s="8">
        <f t="shared" si="1"/>
        <v>4.62</v>
      </c>
      <c r="F17" s="8"/>
      <c r="G17" s="10"/>
      <c r="H17" s="10"/>
      <c r="K17" s="8"/>
      <c r="L17" s="8"/>
    </row>
    <row r="18" ht="15.75" customHeight="1">
      <c r="A18" s="8">
        <v>15.0</v>
      </c>
      <c r="B18" s="9">
        <v>5.07</v>
      </c>
      <c r="C18" s="10">
        <v>5.7</v>
      </c>
      <c r="D18" s="10">
        <v>5.97</v>
      </c>
      <c r="E18" s="8">
        <f t="shared" si="1"/>
        <v>5.58</v>
      </c>
      <c r="F18" s="8">
        <f>STDEV(B18:D18)</f>
        <v>0.4618441296</v>
      </c>
      <c r="G18" s="10"/>
      <c r="H18" s="10"/>
      <c r="K18" s="8"/>
      <c r="L18" s="8"/>
    </row>
    <row r="19" ht="15.75" customHeight="1">
      <c r="A19" s="8">
        <v>16.0</v>
      </c>
      <c r="B19" s="9">
        <v>5.52</v>
      </c>
      <c r="C19" s="10"/>
      <c r="D19" s="10"/>
      <c r="E19" s="8">
        <f t="shared" si="1"/>
        <v>5.52</v>
      </c>
      <c r="F19" s="8"/>
      <c r="G19" s="10"/>
      <c r="H19" s="10">
        <v>7.86</v>
      </c>
      <c r="K19" s="8">
        <f>AVERAGE(H19:J19)</f>
        <v>7.86</v>
      </c>
      <c r="L19" s="8"/>
    </row>
    <row r="20" ht="15.75" customHeight="1">
      <c r="A20" s="8">
        <v>17.0</v>
      </c>
      <c r="B20" s="9">
        <v>5.88</v>
      </c>
      <c r="C20" s="10"/>
      <c r="D20" s="10"/>
      <c r="E20" s="8">
        <f t="shared" si="1"/>
        <v>5.88</v>
      </c>
      <c r="F20" s="8"/>
      <c r="K20" s="8"/>
      <c r="L20" s="8"/>
    </row>
    <row r="21" ht="15.75" customHeight="1">
      <c r="A21" s="8">
        <v>18.0</v>
      </c>
      <c r="B21" s="9">
        <v>6.21</v>
      </c>
      <c r="C21" s="10">
        <v>6.27</v>
      </c>
      <c r="D21" s="10">
        <v>6.78</v>
      </c>
      <c r="E21" s="8">
        <f t="shared" si="1"/>
        <v>6.42</v>
      </c>
      <c r="F21" s="8">
        <f t="shared" ref="F21:F22" si="7">STDEV(B21:D21)</f>
        <v>0.3132091953</v>
      </c>
      <c r="G21" s="10"/>
      <c r="H21" s="10"/>
      <c r="K21" s="8"/>
      <c r="L21" s="8"/>
    </row>
    <row r="22" ht="15.75" customHeight="1">
      <c r="A22" s="8">
        <v>19.0</v>
      </c>
      <c r="B22" s="9">
        <v>6.51</v>
      </c>
      <c r="C22" s="10">
        <v>6.81</v>
      </c>
      <c r="D22" s="10">
        <v>6.99</v>
      </c>
      <c r="E22" s="8">
        <f t="shared" si="1"/>
        <v>6.77</v>
      </c>
      <c r="F22" s="8">
        <f t="shared" si="7"/>
        <v>0.2424871131</v>
      </c>
      <c r="K22" s="8"/>
      <c r="L22" s="8"/>
    </row>
    <row r="23" ht="15.75" customHeight="1">
      <c r="A23" s="8">
        <v>20.0</v>
      </c>
      <c r="B23" s="9">
        <v>6.96</v>
      </c>
      <c r="E23" s="8">
        <f t="shared" si="1"/>
        <v>6.96</v>
      </c>
      <c r="F23" s="8"/>
      <c r="I23" s="10"/>
      <c r="J23" s="1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