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7.xml" ContentType="application/vnd.openxmlformats-officedocument.drawingml.chartshapes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8.xml" ContentType="application/vnd.openxmlformats-officedocument.drawingml.chartshapes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9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Drive\New publications\Invases soil response to cellulose and ammonium\Roaa et al\Final Figures\Final Figs and Supp\"/>
    </mc:Choice>
  </mc:AlternateContent>
  <bookViews>
    <workbookView xWindow="0" yWindow="0" windowWidth="23040" windowHeight="8268" tabRatio="797" activeTab="5"/>
  </bookViews>
  <sheets>
    <sheet name="Table 4A Temp_Metadata" sheetId="1" r:id="rId1"/>
    <sheet name="Table 4A CO2_Metadata" sheetId="2" r:id="rId2"/>
    <sheet name="Table 4A Fertilize_Metadata" sheetId="6" r:id="rId3"/>
    <sheet name="Fig. 4SA EEA" sheetId="3" r:id="rId4"/>
    <sheet name="Fig. 4SB gene abundance" sheetId="4" r:id="rId5"/>
    <sheet name="Table 4C Eco-Stoichio Fig. 4C" sheetId="5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29" i="2" l="1"/>
  <c r="V4" i="2"/>
  <c r="U4" i="2"/>
  <c r="T4" i="2"/>
  <c r="M4" i="1" l="1"/>
  <c r="R4" i="1"/>
  <c r="R5" i="6" l="1"/>
  <c r="S5" i="6"/>
  <c r="R6" i="6"/>
  <c r="S6" i="6"/>
  <c r="R7" i="6"/>
  <c r="S7" i="6"/>
  <c r="R8" i="6"/>
  <c r="S8" i="6"/>
  <c r="R9" i="6"/>
  <c r="S9" i="6"/>
  <c r="R10" i="6"/>
  <c r="S10" i="6"/>
  <c r="R11" i="6"/>
  <c r="S11" i="6"/>
  <c r="R12" i="6"/>
  <c r="S12" i="6"/>
  <c r="R14" i="6"/>
  <c r="S14" i="6"/>
  <c r="R15" i="6"/>
  <c r="S15" i="6"/>
  <c r="R16" i="6"/>
  <c r="S16" i="6"/>
  <c r="R17" i="6"/>
  <c r="S17" i="6"/>
  <c r="R18" i="6"/>
  <c r="S18" i="6"/>
  <c r="R19" i="6"/>
  <c r="S19" i="6"/>
  <c r="R20" i="6"/>
  <c r="S20" i="6"/>
  <c r="R21" i="6"/>
  <c r="S21" i="6"/>
  <c r="R22" i="6"/>
  <c r="S22" i="6"/>
  <c r="R23" i="6"/>
  <c r="S23" i="6"/>
  <c r="R24" i="6"/>
  <c r="S24" i="6"/>
  <c r="R25" i="6"/>
  <c r="S25" i="6"/>
  <c r="R26" i="6"/>
  <c r="S26" i="6"/>
  <c r="R27" i="6"/>
  <c r="S27" i="6"/>
  <c r="R28" i="6"/>
  <c r="S28" i="6"/>
  <c r="R29" i="6"/>
  <c r="S29" i="6"/>
  <c r="R30" i="6"/>
  <c r="S30" i="6"/>
  <c r="R31" i="6"/>
  <c r="S31" i="6"/>
  <c r="R32" i="6"/>
  <c r="S32" i="6"/>
  <c r="L32" i="6" s="1"/>
  <c r="R33" i="6"/>
  <c r="S33" i="6"/>
  <c r="L33" i="6" s="1"/>
  <c r="R34" i="6"/>
  <c r="S34" i="6"/>
  <c r="L34" i="6" s="1"/>
  <c r="R35" i="6"/>
  <c r="S35" i="6"/>
  <c r="L35" i="6" s="1"/>
  <c r="S4" i="6"/>
  <c r="R4" i="6"/>
  <c r="R5" i="2"/>
  <c r="S5" i="2"/>
  <c r="R6" i="2"/>
  <c r="S6" i="2"/>
  <c r="R7" i="2"/>
  <c r="S7" i="2"/>
  <c r="R8" i="2"/>
  <c r="S8" i="2"/>
  <c r="R9" i="2"/>
  <c r="S9" i="2"/>
  <c r="R10" i="2"/>
  <c r="S10" i="2"/>
  <c r="R11" i="2"/>
  <c r="S11" i="2"/>
  <c r="R12" i="2"/>
  <c r="S12" i="2"/>
  <c r="R13" i="2"/>
  <c r="S13" i="2"/>
  <c r="R14" i="2"/>
  <c r="S14" i="2"/>
  <c r="R15" i="2"/>
  <c r="S15" i="2"/>
  <c r="R16" i="2"/>
  <c r="S16" i="2"/>
  <c r="R18" i="2"/>
  <c r="S18" i="2"/>
  <c r="R19" i="2"/>
  <c r="S19" i="2"/>
  <c r="R20" i="2"/>
  <c r="S20" i="2"/>
  <c r="R21" i="2"/>
  <c r="S21" i="2"/>
  <c r="R22" i="2"/>
  <c r="S22" i="2"/>
  <c r="R23" i="2"/>
  <c r="S23" i="2"/>
  <c r="R24" i="2"/>
  <c r="S24" i="2"/>
  <c r="R25" i="2"/>
  <c r="S25" i="2"/>
  <c r="R26" i="2"/>
  <c r="S26" i="2"/>
  <c r="R27" i="2"/>
  <c r="S27" i="2"/>
  <c r="R28" i="2"/>
  <c r="S28" i="2"/>
  <c r="R29" i="2"/>
  <c r="S29" i="2"/>
  <c r="R30" i="2"/>
  <c r="S30" i="2"/>
  <c r="R31" i="2"/>
  <c r="S31" i="2"/>
  <c r="R32" i="2"/>
  <c r="S32" i="2"/>
  <c r="R33" i="2"/>
  <c r="S33" i="2"/>
  <c r="R34" i="2"/>
  <c r="S34" i="2"/>
  <c r="R35" i="2"/>
  <c r="S35" i="2"/>
  <c r="R4" i="2"/>
  <c r="S4" i="2"/>
  <c r="R5" i="1"/>
  <c r="S5" i="1"/>
  <c r="R6" i="1"/>
  <c r="S6" i="1"/>
  <c r="R7" i="1"/>
  <c r="S7" i="1"/>
  <c r="R8" i="1"/>
  <c r="S8" i="1"/>
  <c r="R9" i="1"/>
  <c r="S9" i="1"/>
  <c r="R10" i="1"/>
  <c r="S10" i="1"/>
  <c r="R11" i="1"/>
  <c r="S11" i="1"/>
  <c r="R12" i="1"/>
  <c r="S12" i="1"/>
  <c r="R13" i="1"/>
  <c r="S13" i="1"/>
  <c r="R14" i="1"/>
  <c r="S14" i="1"/>
  <c r="R15" i="1"/>
  <c r="S15" i="1"/>
  <c r="R16" i="1"/>
  <c r="S16" i="1"/>
  <c r="R17" i="1"/>
  <c r="S17" i="1"/>
  <c r="R18" i="1"/>
  <c r="S18" i="1"/>
  <c r="R19" i="1"/>
  <c r="S19" i="1"/>
  <c r="R20" i="1"/>
  <c r="S20" i="1"/>
  <c r="R21" i="1"/>
  <c r="S21" i="1"/>
  <c r="R22" i="1"/>
  <c r="S22" i="1"/>
  <c r="R23" i="1"/>
  <c r="S23" i="1"/>
  <c r="R24" i="1"/>
  <c r="S24" i="1"/>
  <c r="R25" i="1"/>
  <c r="S25" i="1"/>
  <c r="R26" i="1"/>
  <c r="S26" i="1"/>
  <c r="R27" i="1"/>
  <c r="S27" i="1"/>
  <c r="R28" i="1"/>
  <c r="S28" i="1"/>
  <c r="R29" i="1"/>
  <c r="S29" i="1"/>
  <c r="R30" i="1"/>
  <c r="S30" i="1"/>
  <c r="R31" i="1"/>
  <c r="S31" i="1"/>
  <c r="R32" i="1"/>
  <c r="S32" i="1"/>
  <c r="R33" i="1"/>
  <c r="S33" i="1"/>
  <c r="R34" i="1"/>
  <c r="S34" i="1"/>
  <c r="R35" i="1"/>
  <c r="S35" i="1"/>
  <c r="R36" i="1"/>
  <c r="S36" i="1"/>
  <c r="R37" i="1"/>
  <c r="S37" i="1"/>
  <c r="R38" i="1"/>
  <c r="S38" i="1"/>
  <c r="R39" i="1"/>
  <c r="S39" i="1"/>
  <c r="R40" i="1"/>
  <c r="S40" i="1"/>
  <c r="R41" i="1"/>
  <c r="S41" i="1"/>
  <c r="R43" i="1"/>
  <c r="S43" i="1"/>
  <c r="S4" i="1"/>
  <c r="T4" i="5" l="1"/>
  <c r="T35" i="5"/>
  <c r="T34" i="5"/>
  <c r="T33" i="5"/>
  <c r="T32" i="5"/>
  <c r="U32" i="5" s="1"/>
  <c r="T31" i="5"/>
  <c r="T30" i="5"/>
  <c r="U28" i="5"/>
  <c r="T28" i="5"/>
  <c r="T27" i="5"/>
  <c r="T26" i="5"/>
  <c r="T25" i="5"/>
  <c r="T24" i="5"/>
  <c r="U24" i="5" s="1"/>
  <c r="T23" i="5"/>
  <c r="T22" i="5"/>
  <c r="T21" i="5"/>
  <c r="T20" i="5"/>
  <c r="T19" i="5"/>
  <c r="T18" i="5"/>
  <c r="T17" i="5"/>
  <c r="T16" i="5"/>
  <c r="U16" i="5" s="1"/>
  <c r="T15" i="5"/>
  <c r="T14" i="5"/>
  <c r="T13" i="5"/>
  <c r="T12" i="5"/>
  <c r="T11" i="5"/>
  <c r="T10" i="5"/>
  <c r="T9" i="5"/>
  <c r="T8" i="5"/>
  <c r="U8" i="5" s="1"/>
  <c r="T7" i="5"/>
  <c r="T6" i="5"/>
  <c r="T5" i="5"/>
  <c r="U4" i="5" s="1"/>
  <c r="L29" i="6"/>
  <c r="J29" i="6"/>
  <c r="K29" i="6"/>
  <c r="M29" i="6"/>
  <c r="N29" i="6"/>
  <c r="U20" i="5" l="1"/>
  <c r="U12" i="5"/>
  <c r="V35" i="6"/>
  <c r="N35" i="6"/>
  <c r="K35" i="6"/>
  <c r="J35" i="6"/>
  <c r="M35" i="6" s="1"/>
  <c r="G35" i="6"/>
  <c r="U35" i="6" s="1"/>
  <c r="V34" i="6"/>
  <c r="N34" i="6"/>
  <c r="K34" i="6"/>
  <c r="J34" i="6"/>
  <c r="G34" i="6"/>
  <c r="T34" i="6" s="1"/>
  <c r="V33" i="6"/>
  <c r="N33" i="6"/>
  <c r="K33" i="6"/>
  <c r="J33" i="6"/>
  <c r="G33" i="6"/>
  <c r="U33" i="6" s="1"/>
  <c r="V32" i="6"/>
  <c r="N32" i="6"/>
  <c r="K32" i="6"/>
  <c r="J32" i="6"/>
  <c r="G32" i="6"/>
  <c r="U32" i="6" s="1"/>
  <c r="V31" i="6"/>
  <c r="N31" i="6"/>
  <c r="K31" i="6"/>
  <c r="J31" i="6"/>
  <c r="G31" i="6"/>
  <c r="T31" i="6" s="1"/>
  <c r="V30" i="6"/>
  <c r="N30" i="6"/>
  <c r="K30" i="6"/>
  <c r="M30" i="6" s="1"/>
  <c r="J30" i="6"/>
  <c r="G30" i="6"/>
  <c r="U30" i="6" s="1"/>
  <c r="V29" i="6"/>
  <c r="G29" i="6"/>
  <c r="U29" i="6" s="1"/>
  <c r="V28" i="6"/>
  <c r="N28" i="6"/>
  <c r="K28" i="6"/>
  <c r="J28" i="6"/>
  <c r="G28" i="6"/>
  <c r="U28" i="6" s="1"/>
  <c r="V27" i="6"/>
  <c r="L27" i="6"/>
  <c r="N27" i="6"/>
  <c r="K27" i="6"/>
  <c r="M27" i="6" s="1"/>
  <c r="J27" i="6"/>
  <c r="G27" i="6"/>
  <c r="T27" i="6" s="1"/>
  <c r="V26" i="6"/>
  <c r="N26" i="6"/>
  <c r="M26" i="6"/>
  <c r="K26" i="6"/>
  <c r="J26" i="6"/>
  <c r="G26" i="6"/>
  <c r="U26" i="6" s="1"/>
  <c r="V25" i="6"/>
  <c r="N25" i="6"/>
  <c r="K25" i="6"/>
  <c r="M25" i="6" s="1"/>
  <c r="J25" i="6"/>
  <c r="G25" i="6"/>
  <c r="U25" i="6" s="1"/>
  <c r="V24" i="6"/>
  <c r="U24" i="6"/>
  <c r="N24" i="6"/>
  <c r="K24" i="6"/>
  <c r="M24" i="6" s="1"/>
  <c r="J24" i="6"/>
  <c r="G24" i="6"/>
  <c r="T24" i="6" s="1"/>
  <c r="V23" i="6"/>
  <c r="N23" i="6"/>
  <c r="K23" i="6"/>
  <c r="M23" i="6" s="1"/>
  <c r="J23" i="6"/>
  <c r="G23" i="6"/>
  <c r="U23" i="6" s="1"/>
  <c r="V22" i="6"/>
  <c r="N22" i="6"/>
  <c r="K22" i="6"/>
  <c r="J22" i="6"/>
  <c r="G22" i="6"/>
  <c r="T22" i="6" s="1"/>
  <c r="V21" i="6"/>
  <c r="N21" i="6"/>
  <c r="K21" i="6"/>
  <c r="J21" i="6"/>
  <c r="G21" i="6"/>
  <c r="T21" i="6" s="1"/>
  <c r="V20" i="6"/>
  <c r="N20" i="6"/>
  <c r="K20" i="6"/>
  <c r="J20" i="6"/>
  <c r="G20" i="6"/>
  <c r="T20" i="6" s="1"/>
  <c r="V19" i="6"/>
  <c r="N19" i="6"/>
  <c r="K19" i="6"/>
  <c r="J19" i="6"/>
  <c r="G19" i="6"/>
  <c r="T19" i="6" s="1"/>
  <c r="V18" i="6"/>
  <c r="L18" i="6"/>
  <c r="N18" i="6"/>
  <c r="K18" i="6"/>
  <c r="J18" i="6"/>
  <c r="M18" i="6" s="1"/>
  <c r="U18" i="6"/>
  <c r="V17" i="6"/>
  <c r="N17" i="6"/>
  <c r="K17" i="6"/>
  <c r="J17" i="6"/>
  <c r="G17" i="6"/>
  <c r="U17" i="6" s="1"/>
  <c r="V16" i="6"/>
  <c r="N16" i="6"/>
  <c r="K16" i="6"/>
  <c r="J16" i="6"/>
  <c r="G16" i="6"/>
  <c r="T16" i="6" s="1"/>
  <c r="V15" i="6"/>
  <c r="N15" i="6"/>
  <c r="K15" i="6"/>
  <c r="M15" i="6" s="1"/>
  <c r="J15" i="6"/>
  <c r="G15" i="6"/>
  <c r="U15" i="6" s="1"/>
  <c r="V14" i="6"/>
  <c r="N14" i="6"/>
  <c r="K14" i="6"/>
  <c r="J14" i="6"/>
  <c r="G14" i="6"/>
  <c r="T14" i="6" s="1"/>
  <c r="V13" i="6"/>
  <c r="N13" i="6"/>
  <c r="K13" i="6"/>
  <c r="J13" i="6"/>
  <c r="G13" i="6"/>
  <c r="T13" i="6" s="1"/>
  <c r="V12" i="6"/>
  <c r="N12" i="6"/>
  <c r="K12" i="6"/>
  <c r="J12" i="6"/>
  <c r="M12" i="6" s="1"/>
  <c r="G12" i="6"/>
  <c r="U12" i="6" s="1"/>
  <c r="V11" i="6"/>
  <c r="N11" i="6"/>
  <c r="K11" i="6"/>
  <c r="M11" i="6" s="1"/>
  <c r="J11" i="6"/>
  <c r="G11" i="6"/>
  <c r="U11" i="6" s="1"/>
  <c r="V10" i="6"/>
  <c r="L10" i="6"/>
  <c r="N10" i="6"/>
  <c r="K10" i="6"/>
  <c r="J10" i="6"/>
  <c r="G10" i="6"/>
  <c r="U10" i="6" s="1"/>
  <c r="V9" i="6"/>
  <c r="N9" i="6"/>
  <c r="K9" i="6"/>
  <c r="J9" i="6"/>
  <c r="G9" i="6"/>
  <c r="U9" i="6" s="1"/>
  <c r="V8" i="6"/>
  <c r="N8" i="6"/>
  <c r="K8" i="6"/>
  <c r="J8" i="6"/>
  <c r="G8" i="6"/>
  <c r="T8" i="6" s="1"/>
  <c r="V7" i="6"/>
  <c r="N7" i="6"/>
  <c r="K7" i="6"/>
  <c r="M7" i="6" s="1"/>
  <c r="J7" i="6"/>
  <c r="G7" i="6"/>
  <c r="U7" i="6" s="1"/>
  <c r="V6" i="6"/>
  <c r="N6" i="6"/>
  <c r="K6" i="6"/>
  <c r="J6" i="6"/>
  <c r="G6" i="6"/>
  <c r="T6" i="6" s="1"/>
  <c r="V5" i="6"/>
  <c r="N5" i="6"/>
  <c r="K5" i="6"/>
  <c r="J5" i="6"/>
  <c r="G5" i="6"/>
  <c r="T5" i="6" s="1"/>
  <c r="V4" i="6"/>
  <c r="N4" i="6"/>
  <c r="K4" i="6"/>
  <c r="J4" i="6"/>
  <c r="G4" i="6"/>
  <c r="T4" i="6" s="1"/>
  <c r="M16" i="5"/>
  <c r="L5" i="5"/>
  <c r="L6" i="5"/>
  <c r="L7" i="5"/>
  <c r="L8" i="5"/>
  <c r="M8" i="5" s="1"/>
  <c r="L9" i="5"/>
  <c r="L10" i="5"/>
  <c r="L11" i="5"/>
  <c r="L12" i="5"/>
  <c r="L13" i="5"/>
  <c r="M12" i="5" s="1"/>
  <c r="L14" i="5"/>
  <c r="L15" i="5"/>
  <c r="L16" i="5"/>
  <c r="L17" i="5"/>
  <c r="L18" i="5"/>
  <c r="L19" i="5"/>
  <c r="L20" i="5"/>
  <c r="M20" i="5" s="1"/>
  <c r="L21" i="5"/>
  <c r="L22" i="5"/>
  <c r="L23" i="5"/>
  <c r="L24" i="5"/>
  <c r="L25" i="5"/>
  <c r="L26" i="5"/>
  <c r="L27" i="5"/>
  <c r="L28" i="5"/>
  <c r="L30" i="5"/>
  <c r="L31" i="5"/>
  <c r="L32" i="5"/>
  <c r="L33" i="5"/>
  <c r="L34" i="5"/>
  <c r="L35" i="5"/>
  <c r="L4" i="5"/>
  <c r="M4" i="5" s="1"/>
  <c r="E5" i="5"/>
  <c r="F4" i="5" s="1"/>
  <c r="E6" i="5"/>
  <c r="E7" i="5"/>
  <c r="E8" i="5"/>
  <c r="E9" i="5"/>
  <c r="E10" i="5"/>
  <c r="E11" i="5"/>
  <c r="E12" i="5"/>
  <c r="F9" i="5" s="1"/>
  <c r="E13" i="5"/>
  <c r="E14" i="5"/>
  <c r="F14" i="5" s="1"/>
  <c r="E15" i="5"/>
  <c r="E16" i="5"/>
  <c r="E17" i="5"/>
  <c r="E18" i="5"/>
  <c r="E19" i="5"/>
  <c r="F19" i="5" s="1"/>
  <c r="E20" i="5"/>
  <c r="E21" i="5"/>
  <c r="E22" i="5"/>
  <c r="E23" i="5"/>
  <c r="E24" i="5"/>
  <c r="E25" i="5"/>
  <c r="E26" i="5"/>
  <c r="E27" i="5"/>
  <c r="E28" i="5"/>
  <c r="E29" i="5"/>
  <c r="F29" i="5" s="1"/>
  <c r="E30" i="5"/>
  <c r="E31" i="5"/>
  <c r="E32" i="5"/>
  <c r="E33" i="5"/>
  <c r="E34" i="5"/>
  <c r="F34" i="5" s="1"/>
  <c r="E35" i="5"/>
  <c r="E36" i="5"/>
  <c r="E37" i="5"/>
  <c r="E38" i="5"/>
  <c r="E39" i="5"/>
  <c r="E40" i="5"/>
  <c r="E41" i="5"/>
  <c r="E42" i="5"/>
  <c r="E43" i="5"/>
  <c r="E4" i="5"/>
  <c r="L4" i="1"/>
  <c r="K4" i="1"/>
  <c r="L11" i="6" l="1"/>
  <c r="L19" i="6"/>
  <c r="L31" i="6"/>
  <c r="L24" i="6"/>
  <c r="L21" i="6"/>
  <c r="M20" i="6"/>
  <c r="L26" i="6"/>
  <c r="M33" i="6"/>
  <c r="M22" i="6"/>
  <c r="M21" i="6"/>
  <c r="L5" i="6"/>
  <c r="M10" i="6"/>
  <c r="M9" i="6"/>
  <c r="M8" i="6"/>
  <c r="M16" i="6"/>
  <c r="M13" i="6"/>
  <c r="M6" i="6"/>
  <c r="M5" i="6"/>
  <c r="L8" i="6"/>
  <c r="L16" i="6"/>
  <c r="U8" i="6"/>
  <c r="U5" i="6"/>
  <c r="U16" i="6"/>
  <c r="U13" i="6"/>
  <c r="T11" i="6"/>
  <c r="M14" i="6"/>
  <c r="M17" i="6"/>
  <c r="M19" i="6"/>
  <c r="L7" i="6"/>
  <c r="L25" i="6"/>
  <c r="L12" i="6"/>
  <c r="L14" i="6"/>
  <c r="L15" i="6"/>
  <c r="L17" i="6"/>
  <c r="L20" i="6"/>
  <c r="L4" i="6"/>
  <c r="L9" i="6"/>
  <c r="L23" i="6"/>
  <c r="M34" i="6"/>
  <c r="L28" i="6"/>
  <c r="L6" i="6"/>
  <c r="L22" i="6"/>
  <c r="M31" i="6"/>
  <c r="M32" i="6"/>
  <c r="M4" i="6"/>
  <c r="M28" i="6"/>
  <c r="L30" i="6"/>
  <c r="U21" i="6"/>
  <c r="T29" i="6"/>
  <c r="U31" i="6"/>
  <c r="T35" i="6"/>
  <c r="U34" i="6"/>
  <c r="U6" i="6"/>
  <c r="T9" i="6"/>
  <c r="U14" i="6"/>
  <c r="T17" i="6"/>
  <c r="U22" i="6"/>
  <c r="T25" i="6"/>
  <c r="T12" i="6"/>
  <c r="T28" i="6"/>
  <c r="U4" i="6"/>
  <c r="T7" i="6"/>
  <c r="T15" i="6"/>
  <c r="U20" i="6"/>
  <c r="T23" i="6"/>
  <c r="T30" i="6"/>
  <c r="T10" i="6"/>
  <c r="T18" i="6"/>
  <c r="T26" i="6"/>
  <c r="T33" i="6"/>
  <c r="U27" i="6"/>
  <c r="T32" i="6"/>
  <c r="U19" i="6"/>
  <c r="M24" i="5"/>
  <c r="F24" i="5"/>
  <c r="M32" i="5"/>
  <c r="F39" i="5"/>
  <c r="M28" i="5"/>
  <c r="U26" i="2" l="1"/>
  <c r="U27" i="2"/>
  <c r="U28" i="2"/>
  <c r="U29" i="2"/>
  <c r="U25" i="2"/>
  <c r="T26" i="2"/>
  <c r="T25" i="2"/>
  <c r="G35" i="2" l="1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V35" i="2" l="1"/>
  <c r="N35" i="2"/>
  <c r="K35" i="2"/>
  <c r="J35" i="2"/>
  <c r="T35" i="2"/>
  <c r="V34" i="2"/>
  <c r="N34" i="2"/>
  <c r="K34" i="2"/>
  <c r="J34" i="2"/>
  <c r="T34" i="2"/>
  <c r="V33" i="2"/>
  <c r="N33" i="2"/>
  <c r="K33" i="2"/>
  <c r="J33" i="2"/>
  <c r="U33" i="2"/>
  <c r="V32" i="2"/>
  <c r="N32" i="2"/>
  <c r="K32" i="2"/>
  <c r="J32" i="2"/>
  <c r="T32" i="2"/>
  <c r="V31" i="2"/>
  <c r="N31" i="2"/>
  <c r="K31" i="2"/>
  <c r="J31" i="2"/>
  <c r="T31" i="2"/>
  <c r="V30" i="2"/>
  <c r="N30" i="2"/>
  <c r="K30" i="2"/>
  <c r="J30" i="2"/>
  <c r="U30" i="2"/>
  <c r="K29" i="2"/>
  <c r="V28" i="2"/>
  <c r="N28" i="2"/>
  <c r="K28" i="2"/>
  <c r="J28" i="2"/>
  <c r="V27" i="2"/>
  <c r="N27" i="2"/>
  <c r="K27" i="2"/>
  <c r="J27" i="2"/>
  <c r="V26" i="2"/>
  <c r="N26" i="2"/>
  <c r="K26" i="2"/>
  <c r="J26" i="2"/>
  <c r="V25" i="2"/>
  <c r="N25" i="2"/>
  <c r="K25" i="2"/>
  <c r="J25" i="2"/>
  <c r="V24" i="2"/>
  <c r="N24" i="2"/>
  <c r="K24" i="2"/>
  <c r="J24" i="2"/>
  <c r="T24" i="2"/>
  <c r="V23" i="2"/>
  <c r="N23" i="2"/>
  <c r="K23" i="2"/>
  <c r="J23" i="2"/>
  <c r="T23" i="2"/>
  <c r="V22" i="2"/>
  <c r="N22" i="2"/>
  <c r="K22" i="2"/>
  <c r="M22" i="2" s="1"/>
  <c r="J22" i="2"/>
  <c r="T22" i="2"/>
  <c r="V21" i="2"/>
  <c r="N21" i="2"/>
  <c r="K21" i="2"/>
  <c r="J21" i="2"/>
  <c r="U21" i="2"/>
  <c r="V20" i="2"/>
  <c r="N20" i="2"/>
  <c r="K20" i="2"/>
  <c r="J20" i="2"/>
  <c r="T20" i="2"/>
  <c r="V19" i="2"/>
  <c r="N19" i="2"/>
  <c r="K19" i="2"/>
  <c r="J19" i="2"/>
  <c r="T19" i="2"/>
  <c r="V18" i="2"/>
  <c r="N18" i="2"/>
  <c r="K18" i="2"/>
  <c r="J18" i="2"/>
  <c r="T18" i="2"/>
  <c r="V17" i="2"/>
  <c r="N17" i="2"/>
  <c r="K17" i="2"/>
  <c r="J17" i="2"/>
  <c r="U17" i="2"/>
  <c r="V16" i="2"/>
  <c r="N16" i="2"/>
  <c r="K16" i="2"/>
  <c r="J16" i="2"/>
  <c r="T16" i="2"/>
  <c r="V15" i="2"/>
  <c r="N15" i="2"/>
  <c r="K15" i="2"/>
  <c r="J15" i="2"/>
  <c r="U15" i="2"/>
  <c r="V14" i="2"/>
  <c r="N14" i="2"/>
  <c r="K14" i="2"/>
  <c r="J14" i="2"/>
  <c r="T14" i="2"/>
  <c r="V13" i="2"/>
  <c r="N13" i="2"/>
  <c r="K13" i="2"/>
  <c r="J13" i="2"/>
  <c r="U13" i="2"/>
  <c r="V12" i="2"/>
  <c r="N12" i="2"/>
  <c r="K12" i="2"/>
  <c r="J12" i="2"/>
  <c r="T12" i="2"/>
  <c r="V11" i="2"/>
  <c r="N11" i="2"/>
  <c r="K11" i="2"/>
  <c r="J11" i="2"/>
  <c r="T11" i="2"/>
  <c r="V10" i="2"/>
  <c r="N10" i="2"/>
  <c r="K10" i="2"/>
  <c r="J10" i="2"/>
  <c r="T10" i="2"/>
  <c r="V9" i="2"/>
  <c r="N9" i="2"/>
  <c r="K9" i="2"/>
  <c r="J9" i="2"/>
  <c r="U9" i="2"/>
  <c r="V8" i="2"/>
  <c r="N8" i="2"/>
  <c r="K8" i="2"/>
  <c r="J8" i="2"/>
  <c r="T8" i="2"/>
  <c r="V7" i="2"/>
  <c r="N7" i="2"/>
  <c r="K7" i="2"/>
  <c r="J7" i="2"/>
  <c r="U7" i="2"/>
  <c r="V6" i="2"/>
  <c r="N6" i="2"/>
  <c r="K6" i="2"/>
  <c r="J6" i="2"/>
  <c r="T6" i="2"/>
  <c r="V5" i="2"/>
  <c r="N5" i="2"/>
  <c r="K5" i="2"/>
  <c r="J5" i="2"/>
  <c r="T5" i="2"/>
  <c r="L4" i="2"/>
  <c r="N4" i="2"/>
  <c r="K4" i="2"/>
  <c r="J4" i="2"/>
  <c r="G4" i="2"/>
  <c r="L18" i="2" l="1"/>
  <c r="L20" i="2"/>
  <c r="M27" i="2"/>
  <c r="L22" i="2"/>
  <c r="L27" i="2"/>
  <c r="L24" i="2"/>
  <c r="M26" i="2"/>
  <c r="M31" i="2"/>
  <c r="T28" i="2"/>
  <c r="U24" i="2"/>
  <c r="M17" i="2"/>
  <c r="M14" i="2"/>
  <c r="M34" i="2"/>
  <c r="M20" i="2"/>
  <c r="M23" i="2"/>
  <c r="M25" i="2"/>
  <c r="M28" i="2"/>
  <c r="M29" i="2"/>
  <c r="M30" i="2"/>
  <c r="U34" i="2"/>
  <c r="M18" i="2"/>
  <c r="M33" i="2"/>
  <c r="U18" i="2"/>
  <c r="M11" i="2"/>
  <c r="M24" i="2"/>
  <c r="M4" i="2"/>
  <c r="M10" i="2"/>
  <c r="M9" i="2"/>
  <c r="L7" i="2"/>
  <c r="L13" i="2"/>
  <c r="M7" i="2"/>
  <c r="M13" i="2"/>
  <c r="L5" i="2"/>
  <c r="L21" i="2"/>
  <c r="L6" i="2"/>
  <c r="L9" i="2"/>
  <c r="L19" i="2"/>
  <c r="L8" i="2"/>
  <c r="L16" i="2"/>
  <c r="L14" i="2"/>
  <c r="M19" i="2"/>
  <c r="L23" i="2"/>
  <c r="L25" i="2"/>
  <c r="L26" i="2"/>
  <c r="L28" i="2"/>
  <c r="L30" i="2"/>
  <c r="L31" i="2"/>
  <c r="M15" i="2"/>
  <c r="M21" i="2"/>
  <c r="M5" i="2"/>
  <c r="M8" i="2"/>
  <c r="L12" i="2"/>
  <c r="L15" i="2"/>
  <c r="M32" i="2"/>
  <c r="M35" i="2"/>
  <c r="M12" i="2"/>
  <c r="M6" i="2"/>
  <c r="L10" i="2"/>
  <c r="L11" i="2"/>
  <c r="M16" i="2"/>
  <c r="L32" i="2"/>
  <c r="L33" i="2"/>
  <c r="L34" i="2"/>
  <c r="L35" i="2"/>
  <c r="U12" i="2"/>
  <c r="U19" i="2"/>
  <c r="U5" i="2"/>
  <c r="U6" i="2"/>
  <c r="T21" i="2"/>
  <c r="U22" i="2"/>
  <c r="U32" i="2"/>
  <c r="U35" i="2"/>
  <c r="T30" i="2"/>
  <c r="U10" i="2"/>
  <c r="U16" i="2"/>
  <c r="U23" i="2"/>
  <c r="U20" i="2"/>
  <c r="U14" i="2"/>
  <c r="T15" i="2"/>
  <c r="U8" i="2"/>
  <c r="T17" i="2"/>
  <c r="T7" i="2"/>
  <c r="U11" i="2"/>
  <c r="T13" i="2"/>
  <c r="T27" i="2"/>
  <c r="U31" i="2"/>
  <c r="T33" i="2"/>
  <c r="T9" i="2"/>
  <c r="J4" i="1"/>
  <c r="V4" i="1" l="1"/>
  <c r="N4" i="1" l="1"/>
  <c r="G4" i="1" l="1"/>
  <c r="G5" i="1"/>
  <c r="U5" i="1" s="1"/>
  <c r="J5" i="1"/>
  <c r="K5" i="1"/>
  <c r="N5" i="1"/>
  <c r="V5" i="1"/>
  <c r="G6" i="1"/>
  <c r="U6" i="1" s="1"/>
  <c r="J6" i="1"/>
  <c r="K6" i="1"/>
  <c r="N6" i="1"/>
  <c r="V6" i="1"/>
  <c r="G7" i="1"/>
  <c r="U7" i="1" s="1"/>
  <c r="J7" i="1"/>
  <c r="K7" i="1"/>
  <c r="N7" i="1"/>
  <c r="V7" i="1"/>
  <c r="G8" i="1"/>
  <c r="U8" i="1" s="1"/>
  <c r="J8" i="1"/>
  <c r="M8" i="1" s="1"/>
  <c r="K8" i="1"/>
  <c r="N8" i="1"/>
  <c r="L8" i="1"/>
  <c r="V8" i="1"/>
  <c r="G9" i="1"/>
  <c r="T9" i="1" s="1"/>
  <c r="J9" i="1"/>
  <c r="K9" i="1"/>
  <c r="N9" i="1"/>
  <c r="V9" i="1"/>
  <c r="G10" i="1"/>
  <c r="T10" i="1" s="1"/>
  <c r="J10" i="1"/>
  <c r="K10" i="1"/>
  <c r="N10" i="1"/>
  <c r="L10" i="1"/>
  <c r="V10" i="1"/>
  <c r="G11" i="1"/>
  <c r="U11" i="1" s="1"/>
  <c r="J11" i="1"/>
  <c r="K11" i="1"/>
  <c r="N11" i="1"/>
  <c r="V11" i="1"/>
  <c r="G12" i="1"/>
  <c r="U12" i="1" s="1"/>
  <c r="J12" i="1"/>
  <c r="K12" i="1"/>
  <c r="N12" i="1"/>
  <c r="V12" i="1"/>
  <c r="G13" i="1"/>
  <c r="U13" i="1" s="1"/>
  <c r="J13" i="1"/>
  <c r="K13" i="1"/>
  <c r="N13" i="1"/>
  <c r="L13" i="1"/>
  <c r="V13" i="1"/>
  <c r="G14" i="1"/>
  <c r="U14" i="1" s="1"/>
  <c r="J14" i="1"/>
  <c r="K14" i="1"/>
  <c r="N14" i="1"/>
  <c r="V14" i="1"/>
  <c r="G15" i="1"/>
  <c r="T15" i="1" s="1"/>
  <c r="J15" i="1"/>
  <c r="K15" i="1"/>
  <c r="N15" i="1"/>
  <c r="V15" i="1"/>
  <c r="G16" i="1"/>
  <c r="U16" i="1" s="1"/>
  <c r="J16" i="1"/>
  <c r="K16" i="1"/>
  <c r="N16" i="1"/>
  <c r="L16" i="1"/>
  <c r="V16" i="1"/>
  <c r="G17" i="1"/>
  <c r="U17" i="1" s="1"/>
  <c r="J17" i="1"/>
  <c r="K17" i="1"/>
  <c r="N17" i="1"/>
  <c r="V17" i="1"/>
  <c r="G18" i="1"/>
  <c r="U18" i="1" s="1"/>
  <c r="J18" i="1"/>
  <c r="K18" i="1"/>
  <c r="N18" i="1"/>
  <c r="L18" i="1"/>
  <c r="V18" i="1"/>
  <c r="G19" i="1"/>
  <c r="U19" i="1" s="1"/>
  <c r="J19" i="1"/>
  <c r="K19" i="1"/>
  <c r="N19" i="1"/>
  <c r="V19" i="1"/>
  <c r="G20" i="1"/>
  <c r="U20" i="1" s="1"/>
  <c r="J20" i="1"/>
  <c r="K20" i="1"/>
  <c r="N20" i="1"/>
  <c r="L20" i="1"/>
  <c r="V20" i="1"/>
  <c r="G21" i="1"/>
  <c r="T21" i="1" s="1"/>
  <c r="J21" i="1"/>
  <c r="K21" i="1"/>
  <c r="N21" i="1"/>
  <c r="V21" i="1"/>
  <c r="G22" i="1"/>
  <c r="U22" i="1" s="1"/>
  <c r="J22" i="1"/>
  <c r="K22" i="1"/>
  <c r="N22" i="1"/>
  <c r="V22" i="1"/>
  <c r="G23" i="1"/>
  <c r="U23" i="1" s="1"/>
  <c r="J23" i="1"/>
  <c r="K23" i="1"/>
  <c r="M23" i="1" s="1"/>
  <c r="N23" i="1"/>
  <c r="V23" i="1"/>
  <c r="G24" i="1"/>
  <c r="T24" i="1" s="1"/>
  <c r="J24" i="1"/>
  <c r="K24" i="1"/>
  <c r="N24" i="1"/>
  <c r="L24" i="1"/>
  <c r="V24" i="1"/>
  <c r="G25" i="1"/>
  <c r="T25" i="1" s="1"/>
  <c r="J25" i="1"/>
  <c r="K25" i="1"/>
  <c r="N25" i="1"/>
  <c r="V25" i="1"/>
  <c r="G26" i="1"/>
  <c r="U26" i="1" s="1"/>
  <c r="J26" i="1"/>
  <c r="K26" i="1"/>
  <c r="N26" i="1"/>
  <c r="V26" i="1"/>
  <c r="G27" i="1"/>
  <c r="T27" i="1" s="1"/>
  <c r="J27" i="1"/>
  <c r="K27" i="1"/>
  <c r="N27" i="1"/>
  <c r="V27" i="1"/>
  <c r="G28" i="1"/>
  <c r="U28" i="1" s="1"/>
  <c r="J28" i="1"/>
  <c r="K28" i="1"/>
  <c r="N28" i="1"/>
  <c r="V28" i="1"/>
  <c r="G29" i="1"/>
  <c r="T29" i="1" s="1"/>
  <c r="J29" i="1"/>
  <c r="K29" i="1"/>
  <c r="N29" i="1"/>
  <c r="V29" i="1"/>
  <c r="G30" i="1"/>
  <c r="U30" i="1" s="1"/>
  <c r="J30" i="1"/>
  <c r="K30" i="1"/>
  <c r="M30" i="1" s="1"/>
  <c r="N30" i="1"/>
  <c r="V30" i="1"/>
  <c r="J31" i="1"/>
  <c r="K31" i="1"/>
  <c r="M31" i="1" s="1"/>
  <c r="N31" i="1"/>
  <c r="V31" i="1"/>
  <c r="G32" i="1"/>
  <c r="T32" i="1" s="1"/>
  <c r="J32" i="1"/>
  <c r="K32" i="1"/>
  <c r="N32" i="1"/>
  <c r="L32" i="1"/>
  <c r="V32" i="1"/>
  <c r="G33" i="1"/>
  <c r="T33" i="1" s="1"/>
  <c r="J33" i="1"/>
  <c r="K33" i="1"/>
  <c r="N33" i="1"/>
  <c r="V33" i="1"/>
  <c r="G34" i="1"/>
  <c r="U34" i="1" s="1"/>
  <c r="J34" i="1"/>
  <c r="K34" i="1"/>
  <c r="N34" i="1"/>
  <c r="V34" i="1"/>
  <c r="G35" i="1"/>
  <c r="T35" i="1" s="1"/>
  <c r="J35" i="1"/>
  <c r="K35" i="1"/>
  <c r="N35" i="1"/>
  <c r="V35" i="1"/>
  <c r="G36" i="1"/>
  <c r="T36" i="1" s="1"/>
  <c r="J36" i="1"/>
  <c r="K36" i="1"/>
  <c r="N36" i="1"/>
  <c r="V36" i="1"/>
  <c r="G37" i="1"/>
  <c r="U37" i="1" s="1"/>
  <c r="J37" i="1"/>
  <c r="K37" i="1"/>
  <c r="N37" i="1"/>
  <c r="V37" i="1"/>
  <c r="G38" i="1"/>
  <c r="T38" i="1" s="1"/>
  <c r="J38" i="1"/>
  <c r="K38" i="1"/>
  <c r="N38" i="1"/>
  <c r="L38" i="1"/>
  <c r="V38" i="1"/>
  <c r="G39" i="1"/>
  <c r="U39" i="1" s="1"/>
  <c r="J39" i="1"/>
  <c r="K39" i="1"/>
  <c r="N39" i="1"/>
  <c r="V39" i="1"/>
  <c r="G40" i="1"/>
  <c r="U40" i="1" s="1"/>
  <c r="J40" i="1"/>
  <c r="K40" i="1"/>
  <c r="M40" i="1"/>
  <c r="N40" i="1"/>
  <c r="L40" i="1"/>
  <c r="V40" i="1"/>
  <c r="G41" i="1"/>
  <c r="T41" i="1" s="1"/>
  <c r="J41" i="1"/>
  <c r="K41" i="1"/>
  <c r="N41" i="1"/>
  <c r="L41" i="1"/>
  <c r="V41" i="1"/>
  <c r="G42" i="1"/>
  <c r="T42" i="1" s="1"/>
  <c r="J42" i="1"/>
  <c r="K42" i="1"/>
  <c r="N42" i="1"/>
  <c r="V42" i="1"/>
  <c r="G43" i="1"/>
  <c r="U43" i="1" s="1"/>
  <c r="J43" i="1"/>
  <c r="K43" i="1"/>
  <c r="N43" i="1"/>
  <c r="L43" i="1"/>
  <c r="V43" i="1"/>
  <c r="M29" i="1" l="1"/>
  <c r="M15" i="1"/>
  <c r="M10" i="1"/>
  <c r="T4" i="1"/>
  <c r="U4" i="1"/>
  <c r="L29" i="1"/>
  <c r="L21" i="1"/>
  <c r="L14" i="1"/>
  <c r="M38" i="1"/>
  <c r="M28" i="1"/>
  <c r="L23" i="1"/>
  <c r="M20" i="1"/>
  <c r="M22" i="1"/>
  <c r="L17" i="1"/>
  <c r="M43" i="1"/>
  <c r="L19" i="1"/>
  <c r="M7" i="1"/>
  <c r="U32" i="1"/>
  <c r="T43" i="1"/>
  <c r="U24" i="1"/>
  <c r="T40" i="1"/>
  <c r="T13" i="1"/>
  <c r="T16" i="1"/>
  <c r="U15" i="1"/>
  <c r="T22" i="1"/>
  <c r="U21" i="1"/>
  <c r="T20" i="1"/>
  <c r="T19" i="1"/>
  <c r="M9" i="1"/>
  <c r="T5" i="1"/>
  <c r="L26" i="1"/>
  <c r="T8" i="1"/>
  <c r="L7" i="1"/>
  <c r="L5" i="1"/>
  <c r="M42" i="1"/>
  <c r="U35" i="1"/>
  <c r="T30" i="1"/>
  <c r="M19" i="1"/>
  <c r="L36" i="1"/>
  <c r="L31" i="1"/>
  <c r="L30" i="1"/>
  <c r="M5" i="1"/>
  <c r="M33" i="1"/>
  <c r="M24" i="1"/>
  <c r="M17" i="1"/>
  <c r="M41" i="1"/>
  <c r="M39" i="1"/>
  <c r="M37" i="1"/>
  <c r="M35" i="1"/>
  <c r="M34" i="1"/>
  <c r="M32" i="1"/>
  <c r="U25" i="1"/>
  <c r="L25" i="1"/>
  <c r="T23" i="1"/>
  <c r="M13" i="1"/>
  <c r="M12" i="1"/>
  <c r="U38" i="1"/>
  <c r="U10" i="1"/>
  <c r="L37" i="1"/>
  <c r="L35" i="1"/>
  <c r="L15" i="1"/>
  <c r="T14" i="1"/>
  <c r="U9" i="1"/>
  <c r="T18" i="1"/>
  <c r="U41" i="1"/>
  <c r="T34" i="1"/>
  <c r="U33" i="1"/>
  <c r="L42" i="1"/>
  <c r="M36" i="1"/>
  <c r="L34" i="1"/>
  <c r="L33" i="1"/>
  <c r="M26" i="1"/>
  <c r="M21" i="1"/>
  <c r="T17" i="1"/>
  <c r="M14" i="1"/>
  <c r="L11" i="1"/>
  <c r="L6" i="1"/>
  <c r="U29" i="1"/>
  <c r="T7" i="1"/>
  <c r="U42" i="1"/>
  <c r="M25" i="1"/>
  <c r="T39" i="1"/>
  <c r="T28" i="1"/>
  <c r="T26" i="1"/>
  <c r="L22" i="1"/>
  <c r="M18" i="1"/>
  <c r="M11" i="1"/>
  <c r="L9" i="1"/>
  <c r="M6" i="1"/>
  <c r="L39" i="1"/>
  <c r="L28" i="1"/>
  <c r="L27" i="1"/>
  <c r="T12" i="1"/>
  <c r="M16" i="1"/>
  <c r="M27" i="1"/>
  <c r="L12" i="1"/>
  <c r="T11" i="1"/>
  <c r="T6" i="1"/>
  <c r="T37" i="1"/>
  <c r="U36" i="1"/>
  <c r="U27" i="1"/>
</calcChain>
</file>

<file path=xl/sharedStrings.xml><?xml version="1.0" encoding="utf-8"?>
<sst xmlns="http://schemas.openxmlformats.org/spreadsheetml/2006/main" count="425" uniqueCount="40">
  <si>
    <t>Competition</t>
  </si>
  <si>
    <t>NA</t>
  </si>
  <si>
    <t>Native</t>
  </si>
  <si>
    <t>Invasive</t>
  </si>
  <si>
    <t>Control</t>
  </si>
  <si>
    <t>N-Acquisition Efficiency</t>
  </si>
  <si>
    <t>Specific N-Availability</t>
  </si>
  <si>
    <t>N_Scavenging_Effort</t>
  </si>
  <si>
    <t>Specific Enzyme Activity (SEA) - alpha-Glucase</t>
  </si>
  <si>
    <t>Specific Enzyme Activity (SEA) - NAGase</t>
  </si>
  <si>
    <t>16S</t>
  </si>
  <si>
    <t>amoA_bac</t>
  </si>
  <si>
    <t>nirS</t>
  </si>
  <si>
    <t>Vector Length L</t>
  </si>
  <si>
    <t>C:N</t>
  </si>
  <si>
    <t>NAGase</t>
  </si>
  <si>
    <t>N</t>
  </si>
  <si>
    <t>pH</t>
  </si>
  <si>
    <t>Sample</t>
  </si>
  <si>
    <t>Temp.</t>
  </si>
  <si>
    <t>Treatment</t>
  </si>
  <si>
    <t>mg N-NO3/kg dry soil</t>
  </si>
  <si>
    <t>mg N-NH4/kg dry soil</t>
  </si>
  <si>
    <t>ln NAGase</t>
  </si>
  <si>
    <t>ln Glucase</t>
  </si>
  <si>
    <t>Elevated</t>
  </si>
  <si>
    <t>Ambient</t>
  </si>
  <si>
    <r>
      <t>CO</t>
    </r>
    <r>
      <rPr>
        <vertAlign val="subscript"/>
        <sz val="11"/>
        <rFont val="Calibri"/>
        <family val="2"/>
        <scheme val="minor"/>
      </rPr>
      <t>2</t>
    </r>
  </si>
  <si>
    <t>alpha-Gluase</t>
  </si>
  <si>
    <r>
      <t xml:space="preserve">Vector Angle </t>
    </r>
    <r>
      <rPr>
        <sz val="11"/>
        <rFont val="Calibri"/>
        <family val="2"/>
      </rPr>
      <t>θ</t>
    </r>
  </si>
  <si>
    <r>
      <t>Supplementary Table 4. CO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 xml:space="preserve"> experiment: Raw extracellular enzyme activities, gene abundances, and derived ecoenzymatic indices across soil legacies and temperature treatments.</t>
    </r>
  </si>
  <si>
    <t>Supplementary Table 4. Temperature experiment: Raw extracellular enzyme activities, gene abundances, and derived ecoenzymatic indices across soil legacies and temperature treatments.</t>
  </si>
  <si>
    <t>Supplementary Figure 4. Raw extracellular enzyme activity across the temperature, fertilization, and CO₂ experiments.</t>
  </si>
  <si>
    <t>Supplementary Figure S4B. Raw functional gene abundances across the temperature, fertilization, and CO₂ experiments.</t>
  </si>
  <si>
    <t>CO2</t>
  </si>
  <si>
    <t>Supplemental Figure 4: Ecoenzymatic Stoichiometry and Microbial Nutrient Demand</t>
  </si>
  <si>
    <t>Fertilize</t>
  </si>
  <si>
    <t>No</t>
  </si>
  <si>
    <t>Yes</t>
  </si>
  <si>
    <t>No fertilize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</si>
</sst>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"/>
  </numFmts>
  <fonts count="9" x14ac:knownFonts="1">
    <font>
      <sz val="11"/>
      <color theme="1"/>
      <name val="Calibri"/>
      <family val="2"/>
      <charset val="1"/>
      <scheme val="minor"/>
    </font>
    <font>
      <sz val="11"/>
      <name val="Calibri"/>
      <family val="2"/>
      <scheme val="minor"/>
    </font>
    <font>
      <vertAlign val="subscript"/>
      <sz val="1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/>
    </xf>
    <xf numFmtId="164" fontId="1" fillId="0" borderId="0" xfId="0" applyNumberFormat="1" applyFont="1" applyFill="1" applyAlignment="1">
      <alignment horizontal="center" vertical="center"/>
    </xf>
    <xf numFmtId="11" fontId="1" fillId="0" borderId="0" xfId="0" applyNumberFormat="1" applyFont="1" applyFill="1"/>
    <xf numFmtId="0" fontId="5" fillId="0" borderId="0" xfId="0" applyFont="1"/>
    <xf numFmtId="0" fontId="0" fillId="0" borderId="0" xfId="0" applyAlignment="1"/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1" fontId="8" fillId="0" borderId="0" xfId="0" applyNumberFormat="1" applyFont="1" applyFill="1" applyAlignment="1">
      <alignment horizontal="center" vertical="center"/>
    </xf>
    <xf numFmtId="0" fontId="5" fillId="0" borderId="0" xfId="0" applyFont="1" applyFill="1"/>
    <xf numFmtId="0" fontId="7" fillId="0" borderId="0" xfId="0" applyFont="1" applyFill="1"/>
    <xf numFmtId="164" fontId="7" fillId="0" borderId="0" xfId="0" applyNumberFormat="1" applyFont="1" applyFill="1"/>
    <xf numFmtId="0" fontId="4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/>
    <xf numFmtId="164" fontId="7" fillId="0" borderId="1" xfId="0" applyNumberFormat="1" applyFont="1" applyFill="1" applyBorder="1"/>
    <xf numFmtId="165" fontId="1" fillId="0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27B00"/>
      <color rgb="FFC6572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'Table 4A Temp_Metadata'!$Q$4:$Q$43</c:f>
              <c:numCache>
                <c:formatCode>0.00E+00</c:formatCode>
                <c:ptCount val="40"/>
                <c:pt idx="0">
                  <c:v>36738.445484715405</c:v>
                </c:pt>
                <c:pt idx="1">
                  <c:v>27457.795349619548</c:v>
                </c:pt>
                <c:pt idx="2">
                  <c:v>57939.280395186775</c:v>
                </c:pt>
                <c:pt idx="3">
                  <c:v>37352.213908319747</c:v>
                </c:pt>
                <c:pt idx="4">
                  <c:v>16806.182645112545</c:v>
                </c:pt>
                <c:pt idx="5">
                  <c:v>143967.78401070999</c:v>
                </c:pt>
                <c:pt idx="6">
                  <c:v>338282.14209314366</c:v>
                </c:pt>
                <c:pt idx="7">
                  <c:v>90753.743131939525</c:v>
                </c:pt>
                <c:pt idx="8">
                  <c:v>134429.34276444573</c:v>
                </c:pt>
                <c:pt idx="9">
                  <c:v>23791.250896039459</c:v>
                </c:pt>
                <c:pt idx="10">
                  <c:v>44554.108215373213</c:v>
                </c:pt>
                <c:pt idx="11">
                  <c:v>102023.74833467184</c:v>
                </c:pt>
                <c:pt idx="12">
                  <c:v>153944.92710745739</c:v>
                </c:pt>
                <c:pt idx="13">
                  <c:v>144389.95064065213</c:v>
                </c:pt>
                <c:pt idx="14">
                  <c:v>82965.529717749872</c:v>
                </c:pt>
                <c:pt idx="15">
                  <c:v>106485.46479704334</c:v>
                </c:pt>
                <c:pt idx="16">
                  <c:v>104439.05014834838</c:v>
                </c:pt>
                <c:pt idx="17">
                  <c:v>21714.736146999199</c:v>
                </c:pt>
                <c:pt idx="18">
                  <c:v>88018.581179146451</c:v>
                </c:pt>
                <c:pt idx="19">
                  <c:v>82053.959989413008</c:v>
                </c:pt>
                <c:pt idx="20">
                  <c:v>59457.432611837488</c:v>
                </c:pt>
                <c:pt idx="21">
                  <c:v>64931.469450036529</c:v>
                </c:pt>
                <c:pt idx="22">
                  <c:v>105503.61313525971</c:v>
                </c:pt>
                <c:pt idx="23">
                  <c:v>119442.90143537194</c:v>
                </c:pt>
                <c:pt idx="24">
                  <c:v>68641.17870380955</c:v>
                </c:pt>
                <c:pt idx="25">
                  <c:v>94156.460276392216</c:v>
                </c:pt>
                <c:pt idx="26">
                  <c:v>280093.47363363201</c:v>
                </c:pt>
                <c:pt idx="27">
                  <c:v>256925.23191506547</c:v>
                </c:pt>
                <c:pt idx="28">
                  <c:v>313335.98873172869</c:v>
                </c:pt>
                <c:pt idx="29">
                  <c:v>285644.4928012676</c:v>
                </c:pt>
                <c:pt idx="30">
                  <c:v>150339.37511504826</c:v>
                </c:pt>
                <c:pt idx="31">
                  <c:v>643275.57864911691</c:v>
                </c:pt>
                <c:pt idx="32">
                  <c:v>263899.0402851649</c:v>
                </c:pt>
                <c:pt idx="33">
                  <c:v>537166.13142601587</c:v>
                </c:pt>
                <c:pt idx="34">
                  <c:v>176429.44232760349</c:v>
                </c:pt>
                <c:pt idx="35">
                  <c:v>437558.2611627304</c:v>
                </c:pt>
                <c:pt idx="36">
                  <c:v>597097.88002237631</c:v>
                </c:pt>
                <c:pt idx="37">
                  <c:v>540826.43059374497</c:v>
                </c:pt>
                <c:pt idx="39">
                  <c:v>52512.870545862213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D03-4609-88AD-1E363F3B5D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9282255"/>
        <c:axId val="1319285999"/>
      </c:scatterChart>
      <c:valAx>
        <c:axId val="1319282255"/>
        <c:scaling>
          <c:orientation val="minMax"/>
          <c:max val="4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# sample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9285999"/>
        <c:crosses val="autoZero"/>
        <c:crossBetween val="midCat"/>
      </c:valAx>
      <c:valAx>
        <c:axId val="1319285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16S copies/g dry soil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9282255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'Table 4A Temp_Metadata'!$P$4:$P$43</c:f>
              <c:numCache>
                <c:formatCode>General</c:formatCode>
                <c:ptCount val="40"/>
                <c:pt idx="0">
                  <c:v>55.349045163517005</c:v>
                </c:pt>
                <c:pt idx="1">
                  <c:v>51.904585517088002</c:v>
                </c:pt>
                <c:pt idx="2">
                  <c:v>52.372011093212087</c:v>
                </c:pt>
                <c:pt idx="3">
                  <c:v>4.613532686937857</c:v>
                </c:pt>
                <c:pt idx="4">
                  <c:v>17.107747268421985</c:v>
                </c:pt>
                <c:pt idx="5">
                  <c:v>29.989025086138351</c:v>
                </c:pt>
                <c:pt idx="6">
                  <c:v>113.19825098087466</c:v>
                </c:pt>
                <c:pt idx="7">
                  <c:v>87.116469474260526</c:v>
                </c:pt>
                <c:pt idx="8">
                  <c:v>66.643266194388957</c:v>
                </c:pt>
                <c:pt idx="9">
                  <c:v>23.096161259812373</c:v>
                </c:pt>
                <c:pt idx="10">
                  <c:v>17.209087477366797</c:v>
                </c:pt>
                <c:pt idx="11">
                  <c:v>69.130922923760977</c:v>
                </c:pt>
                <c:pt idx="12">
                  <c:v>32.595596442924339</c:v>
                </c:pt>
                <c:pt idx="13">
                  <c:v>51.358280984433527</c:v>
                </c:pt>
                <c:pt idx="14">
                  <c:v>47.404729257871345</c:v>
                </c:pt>
                <c:pt idx="15">
                  <c:v>45.6670849673134</c:v>
                </c:pt>
                <c:pt idx="16">
                  <c:v>50.10014746484994</c:v>
                </c:pt>
                <c:pt idx="17">
                  <c:v>49.852078472051524</c:v>
                </c:pt>
                <c:pt idx="18">
                  <c:v>56.9747455639245</c:v>
                </c:pt>
                <c:pt idx="19">
                  <c:v>28.931627269132662</c:v>
                </c:pt>
                <c:pt idx="20">
                  <c:v>485.34025379885861</c:v>
                </c:pt>
                <c:pt idx="21">
                  <c:v>389.88030896472736</c:v>
                </c:pt>
                <c:pt idx="22">
                  <c:v>474.80277373703086</c:v>
                </c:pt>
                <c:pt idx="23">
                  <c:v>436.35002771669139</c:v>
                </c:pt>
                <c:pt idx="24">
                  <c:v>311.96311006857479</c:v>
                </c:pt>
                <c:pt idx="25">
                  <c:v>682.95711256063282</c:v>
                </c:pt>
                <c:pt idx="26">
                  <c:v>646.43145218778318</c:v>
                </c:pt>
                <c:pt idx="27">
                  <c:v>182.78598517423376</c:v>
                </c:pt>
                <c:pt idx="28">
                  <c:v>730.13074015982204</c:v>
                </c:pt>
                <c:pt idx="29">
                  <c:v>687.35823420772169</c:v>
                </c:pt>
                <c:pt idx="30">
                  <c:v>645.36989827635659</c:v>
                </c:pt>
                <c:pt idx="31">
                  <c:v>518.56605118347079</c:v>
                </c:pt>
                <c:pt idx="32">
                  <c:v>262.20154186679719</c:v>
                </c:pt>
                <c:pt idx="33">
                  <c:v>561.05347703220184</c:v>
                </c:pt>
                <c:pt idx="34">
                  <c:v>607.19857511312046</c:v>
                </c:pt>
                <c:pt idx="35">
                  <c:v>572.77536205306171</c:v>
                </c:pt>
                <c:pt idx="36">
                  <c:v>510.55292464760288</c:v>
                </c:pt>
                <c:pt idx="37">
                  <c:v>45.654170156616459</c:v>
                </c:pt>
                <c:pt idx="38">
                  <c:v>282.17924790565718</c:v>
                </c:pt>
                <c:pt idx="39">
                  <c:v>682.54506228598166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FD7-448C-8256-160F36264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9282255"/>
        <c:axId val="1319285999"/>
      </c:scatterChart>
      <c:valAx>
        <c:axId val="1319282255"/>
        <c:scaling>
          <c:orientation val="minMax"/>
          <c:max val="4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# sample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9285999"/>
        <c:crosses val="autoZero"/>
        <c:crossBetween val="midCat"/>
      </c:valAx>
      <c:valAx>
        <c:axId val="1319285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amoA</a:t>
                </a:r>
                <a:r>
                  <a:rPr lang="en-US" baseline="0"/>
                  <a:t> bac</a:t>
                </a:r>
                <a:r>
                  <a:rPr lang="en-US"/>
                  <a:t>/g dry soil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92822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'Table 4A Temp_Metadata'!$O$4:$O$43</c:f>
              <c:numCache>
                <c:formatCode>General</c:formatCode>
                <c:ptCount val="40"/>
                <c:pt idx="0">
                  <c:v>288.98347648847113</c:v>
                </c:pt>
                <c:pt idx="1">
                  <c:v>281.64958339420645</c:v>
                </c:pt>
                <c:pt idx="2">
                  <c:v>179.28968652752707</c:v>
                </c:pt>
                <c:pt idx="3">
                  <c:v>95.044136716649277</c:v>
                </c:pt>
                <c:pt idx="4">
                  <c:v>53.054719404554483</c:v>
                </c:pt>
                <c:pt idx="5">
                  <c:v>833.23789897438451</c:v>
                </c:pt>
                <c:pt idx="6">
                  <c:v>1316.6254803140873</c:v>
                </c:pt>
                <c:pt idx="7">
                  <c:v>886.22899932702956</c:v>
                </c:pt>
                <c:pt idx="8">
                  <c:v>1761.6128575219091</c:v>
                </c:pt>
                <c:pt idx="9">
                  <c:v>1035.9763059836666</c:v>
                </c:pt>
                <c:pt idx="10">
                  <c:v>1808.0440650512887</c:v>
                </c:pt>
                <c:pt idx="11">
                  <c:v>1711.8372073805426</c:v>
                </c:pt>
                <c:pt idx="12">
                  <c:v>1406.8778294451549</c:v>
                </c:pt>
                <c:pt idx="13">
                  <c:v>1365.8685038061599</c:v>
                </c:pt>
                <c:pt idx="14">
                  <c:v>304.85055843937414</c:v>
                </c:pt>
                <c:pt idx="15">
                  <c:v>1159.8484415224516</c:v>
                </c:pt>
                <c:pt idx="16">
                  <c:v>1381.667177596916</c:v>
                </c:pt>
                <c:pt idx="17">
                  <c:v>1469.069973847782</c:v>
                </c:pt>
                <c:pt idx="18">
                  <c:v>1334.1471683908337</c:v>
                </c:pt>
                <c:pt idx="19">
                  <c:v>1598.1754394426862</c:v>
                </c:pt>
                <c:pt idx="20">
                  <c:v>971.72483750220897</c:v>
                </c:pt>
                <c:pt idx="21">
                  <c:v>68.849722986801154</c:v>
                </c:pt>
                <c:pt idx="22">
                  <c:v>1469.6088873468309</c:v>
                </c:pt>
                <c:pt idx="23">
                  <c:v>2470.6351006590457</c:v>
                </c:pt>
                <c:pt idx="24">
                  <c:v>878.60914914151613</c:v>
                </c:pt>
                <c:pt idx="25">
                  <c:v>2552.065061201884</c:v>
                </c:pt>
                <c:pt idx="26">
                  <c:v>1906.9940877224526</c:v>
                </c:pt>
                <c:pt idx="27">
                  <c:v>1360.1894823732946</c:v>
                </c:pt>
                <c:pt idx="28">
                  <c:v>2173.0159641590121</c:v>
                </c:pt>
                <c:pt idx="29">
                  <c:v>233.96505263630272</c:v>
                </c:pt>
                <c:pt idx="30">
                  <c:v>3265.3313702741507</c:v>
                </c:pt>
                <c:pt idx="31">
                  <c:v>1724.6602794148289</c:v>
                </c:pt>
                <c:pt idx="32">
                  <c:v>1995.5364456482712</c:v>
                </c:pt>
                <c:pt idx="33">
                  <c:v>1494.7521941139803</c:v>
                </c:pt>
                <c:pt idx="34">
                  <c:v>2948.4200697014849</c:v>
                </c:pt>
                <c:pt idx="35">
                  <c:v>2295.175335446841</c:v>
                </c:pt>
                <c:pt idx="36">
                  <c:v>1679.3471201865875</c:v>
                </c:pt>
                <c:pt idx="37">
                  <c:v>1031.9252114553535</c:v>
                </c:pt>
                <c:pt idx="39">
                  <c:v>814.69700306153527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6CD-4A3D-998A-0199EDCF8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9282255"/>
        <c:axId val="1319285999"/>
      </c:scatterChart>
      <c:valAx>
        <c:axId val="1319282255"/>
        <c:scaling>
          <c:orientation val="minMax"/>
          <c:max val="4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# sample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9285999"/>
        <c:crosses val="autoZero"/>
        <c:crossBetween val="midCat"/>
      </c:valAx>
      <c:valAx>
        <c:axId val="1319285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aseline="0"/>
                  <a:t>nirS bac</a:t>
                </a:r>
                <a:r>
                  <a:rPr lang="en-US"/>
                  <a:t>/g dry soil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92822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'Table 4A CO2_Metadata'!$Q$4:$Q$35</c:f>
              <c:numCache>
                <c:formatCode>0.00E+00</c:formatCode>
                <c:ptCount val="32"/>
                <c:pt idx="0">
                  <c:v>101189.65455840823</c:v>
                </c:pt>
                <c:pt idx="1">
                  <c:v>134013.35915744785</c:v>
                </c:pt>
                <c:pt idx="2">
                  <c:v>288357.16102872544</c:v>
                </c:pt>
                <c:pt idx="3">
                  <c:v>176089.02051072405</c:v>
                </c:pt>
                <c:pt idx="4">
                  <c:v>157786.51733967426</c:v>
                </c:pt>
                <c:pt idx="5">
                  <c:v>122797.76662602686</c:v>
                </c:pt>
                <c:pt idx="6">
                  <c:v>156505.60058304507</c:v>
                </c:pt>
                <c:pt idx="7">
                  <c:v>197610.10608342968</c:v>
                </c:pt>
                <c:pt idx="8">
                  <c:v>76953.099634177852</c:v>
                </c:pt>
                <c:pt idx="9">
                  <c:v>189485.59956201856</c:v>
                </c:pt>
                <c:pt idx="10">
                  <c:v>261149.94365291126</c:v>
                </c:pt>
                <c:pt idx="11">
                  <c:v>109854.04680649431</c:v>
                </c:pt>
                <c:pt idx="12">
                  <c:v>159063.729530757</c:v>
                </c:pt>
                <c:pt idx="14">
                  <c:v>67476.345116915269</c:v>
                </c:pt>
                <c:pt idx="15">
                  <c:v>140530.43898022559</c:v>
                </c:pt>
                <c:pt idx="16" formatCode="General">
                  <c:v>190682.77871896618</c:v>
                </c:pt>
                <c:pt idx="17" formatCode="General">
                  <c:v>120433.65358297127</c:v>
                </c:pt>
                <c:pt idx="18" formatCode="General">
                  <c:v>42331.790994496143</c:v>
                </c:pt>
                <c:pt idx="19" formatCode="General">
                  <c:v>130807.24426239861</c:v>
                </c:pt>
                <c:pt idx="20" formatCode="General">
                  <c:v>131248.53297950065</c:v>
                </c:pt>
                <c:pt idx="21" formatCode="General">
                  <c:v>94101.27194959324</c:v>
                </c:pt>
                <c:pt idx="22" formatCode="General">
                  <c:v>95723.517610169991</c:v>
                </c:pt>
                <c:pt idx="23" formatCode="General">
                  <c:v>196769.14881263056</c:v>
                </c:pt>
                <c:pt idx="24" formatCode="General">
                  <c:v>216694.06135277537</c:v>
                </c:pt>
                <c:pt idx="25" formatCode="General">
                  <c:v>136112.32070925401</c:v>
                </c:pt>
                <c:pt idx="26">
                  <c:v>770270.04498259746</c:v>
                </c:pt>
                <c:pt idx="27">
                  <c:v>873916.94854405592</c:v>
                </c:pt>
                <c:pt idx="28">
                  <c:v>959163.21741649765</c:v>
                </c:pt>
                <c:pt idx="29">
                  <c:v>1272436.5209478787</c:v>
                </c:pt>
                <c:pt idx="30">
                  <c:v>1684953.3559128498</c:v>
                </c:pt>
                <c:pt idx="31">
                  <c:v>1176475.21918915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FFB-4250-BFC3-26093155C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102016"/>
        <c:axId val="687097024"/>
      </c:scatterChart>
      <c:valAx>
        <c:axId val="687102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097024"/>
        <c:crosses val="autoZero"/>
        <c:crossBetween val="midCat"/>
      </c:valAx>
      <c:valAx>
        <c:axId val="68709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16S copies/g dry soil</a:t>
                </a:r>
              </a:p>
            </c:rich>
          </c:tx>
          <c:layout>
            <c:manualLayout>
              <c:xMode val="edge"/>
              <c:yMode val="edge"/>
              <c:x val="2.5000000000000001E-2"/>
              <c:y val="0.27257327209098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1020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'Table 4A CO2_Metadata'!$P$4:$P$35</c:f>
              <c:numCache>
                <c:formatCode>General</c:formatCode>
                <c:ptCount val="32"/>
                <c:pt idx="0">
                  <c:v>3.3795961133498889</c:v>
                </c:pt>
                <c:pt idx="1">
                  <c:v>2.0654507197597805</c:v>
                </c:pt>
                <c:pt idx="2">
                  <c:v>3.8220708650710633</c:v>
                </c:pt>
                <c:pt idx="3">
                  <c:v>3.2125079832379795</c:v>
                </c:pt>
                <c:pt idx="4">
                  <c:v>2.5069627296479156</c:v>
                </c:pt>
                <c:pt idx="5">
                  <c:v>2.3295627421590335</c:v>
                </c:pt>
                <c:pt idx="6">
                  <c:v>2.2766060523882965</c:v>
                </c:pt>
                <c:pt idx="7">
                  <c:v>2.7816693579694771</c:v>
                </c:pt>
                <c:pt idx="8">
                  <c:v>1.6381538686299604</c:v>
                </c:pt>
                <c:pt idx="9">
                  <c:v>3.2603718111114341</c:v>
                </c:pt>
                <c:pt idx="10">
                  <c:v>3.2970808118158939</c:v>
                </c:pt>
                <c:pt idx="11">
                  <c:v>2.6116718759580229</c:v>
                </c:pt>
                <c:pt idx="12">
                  <c:v>2.4141073342421495</c:v>
                </c:pt>
                <c:pt idx="13">
                  <c:v>0.19330608965105353</c:v>
                </c:pt>
                <c:pt idx="14">
                  <c:v>1.1088621804353536</c:v>
                </c:pt>
                <c:pt idx="15">
                  <c:v>2.3772248522176254</c:v>
                </c:pt>
                <c:pt idx="16">
                  <c:v>3.5351227941211061</c:v>
                </c:pt>
                <c:pt idx="17">
                  <c:v>2.3539087420375528</c:v>
                </c:pt>
                <c:pt idx="18">
                  <c:v>1.8640165299357203</c:v>
                </c:pt>
                <c:pt idx="19">
                  <c:v>2.1659250932143634</c:v>
                </c:pt>
                <c:pt idx="20">
                  <c:v>2.6271287184683336</c:v>
                </c:pt>
                <c:pt idx="21">
                  <c:v>1.6708902622259356</c:v>
                </c:pt>
                <c:pt idx="22">
                  <c:v>0.74636679625683833</c:v>
                </c:pt>
                <c:pt idx="23">
                  <c:v>1.9470814682009336</c:v>
                </c:pt>
                <c:pt idx="24">
                  <c:v>2.3316530402573088</c:v>
                </c:pt>
                <c:pt idx="25">
                  <c:v>2.6982604803690595</c:v>
                </c:pt>
                <c:pt idx="26">
                  <c:v>1.1677980525179781</c:v>
                </c:pt>
                <c:pt idx="27">
                  <c:v>2.3184160997579641</c:v>
                </c:pt>
                <c:pt idx="28">
                  <c:v>1.8273527151480411</c:v>
                </c:pt>
                <c:pt idx="29">
                  <c:v>1.8785711184768914</c:v>
                </c:pt>
                <c:pt idx="30">
                  <c:v>1.9186297008573194</c:v>
                </c:pt>
                <c:pt idx="31">
                  <c:v>1.5485143869689451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AB4-4562-BE11-C77A5DF2CA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102016"/>
        <c:axId val="687097024"/>
      </c:scatterChart>
      <c:valAx>
        <c:axId val="687102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097024"/>
        <c:crosses val="autoZero"/>
        <c:crossBetween val="midCat"/>
      </c:valAx>
      <c:valAx>
        <c:axId val="68709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amoA</a:t>
                </a:r>
                <a:r>
                  <a:rPr lang="en-US" baseline="0"/>
                  <a:t> </a:t>
                </a:r>
                <a:r>
                  <a:rPr lang="en-US"/>
                  <a:t>/g dry soil</a:t>
                </a:r>
              </a:p>
            </c:rich>
          </c:tx>
          <c:layout>
            <c:manualLayout>
              <c:xMode val="edge"/>
              <c:yMode val="edge"/>
              <c:x val="2.5000000000000001E-2"/>
              <c:y val="0.27257327209098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1020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'Table 4A CO2_Metadata'!$O$4:$O$35</c:f>
              <c:numCache>
                <c:formatCode>0.00E+00</c:formatCode>
                <c:ptCount val="32"/>
                <c:pt idx="0">
                  <c:v>1584.3533079244851</c:v>
                </c:pt>
                <c:pt idx="1">
                  <c:v>12397.956677352977</c:v>
                </c:pt>
                <c:pt idx="2">
                  <c:v>2137.9727954134819</c:v>
                </c:pt>
                <c:pt idx="3">
                  <c:v>11356.492190865913</c:v>
                </c:pt>
                <c:pt idx="4">
                  <c:v>2580.7346057169989</c:v>
                </c:pt>
                <c:pt idx="5">
                  <c:v>465.4742151487979</c:v>
                </c:pt>
                <c:pt idx="6">
                  <c:v>4799.8207178634275</c:v>
                </c:pt>
                <c:pt idx="7">
                  <c:v>4027.7200790674156</c:v>
                </c:pt>
                <c:pt idx="8">
                  <c:v>4285.9837904865199</c:v>
                </c:pt>
                <c:pt idx="9">
                  <c:v>3698.2420597330383</c:v>
                </c:pt>
                <c:pt idx="10">
                  <c:v>6684.1038481071628</c:v>
                </c:pt>
                <c:pt idx="11">
                  <c:v>2699.2648764007281</c:v>
                </c:pt>
                <c:pt idx="12">
                  <c:v>10097.583720005523</c:v>
                </c:pt>
                <c:pt idx="13">
                  <c:v>3188.2047636161392</c:v>
                </c:pt>
                <c:pt idx="14">
                  <c:v>4588.7773951170248</c:v>
                </c:pt>
                <c:pt idx="15">
                  <c:v>6972.1660227264065</c:v>
                </c:pt>
                <c:pt idx="16">
                  <c:v>4961.0962404957972</c:v>
                </c:pt>
                <c:pt idx="17">
                  <c:v>11769.858867126066</c:v>
                </c:pt>
                <c:pt idx="18">
                  <c:v>4356.9720061154394</c:v>
                </c:pt>
                <c:pt idx="19">
                  <c:v>5314.2914281925296</c:v>
                </c:pt>
                <c:pt idx="20">
                  <c:v>144.43894279588093</c:v>
                </c:pt>
                <c:pt idx="21">
                  <c:v>90.46926620827621</c:v>
                </c:pt>
                <c:pt idx="22">
                  <c:v>93.770889407681565</c:v>
                </c:pt>
                <c:pt idx="23">
                  <c:v>91.697522297176747</c:v>
                </c:pt>
                <c:pt idx="24">
                  <c:v>144.26733503903677</c:v>
                </c:pt>
                <c:pt idx="25">
                  <c:v>149.40969774444486</c:v>
                </c:pt>
                <c:pt idx="26">
                  <c:v>102.91047451755311</c:v>
                </c:pt>
                <c:pt idx="27">
                  <c:v>118.16679035355254</c:v>
                </c:pt>
                <c:pt idx="28">
                  <c:v>137.04401165528071</c:v>
                </c:pt>
                <c:pt idx="29">
                  <c:v>178.52643623826978</c:v>
                </c:pt>
                <c:pt idx="30">
                  <c:v>583.95915285067838</c:v>
                </c:pt>
                <c:pt idx="31">
                  <c:v>229.57030974181998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1D1-4C8F-9FA6-F752E46AD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102016"/>
        <c:axId val="687097024"/>
      </c:scatterChart>
      <c:valAx>
        <c:axId val="687102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097024"/>
        <c:crosses val="autoZero"/>
        <c:crossBetween val="midCat"/>
      </c:valAx>
      <c:valAx>
        <c:axId val="68709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nirS</a:t>
                </a:r>
                <a:r>
                  <a:rPr lang="en-US" baseline="0"/>
                  <a:t> </a:t>
                </a:r>
                <a:r>
                  <a:rPr lang="en-US"/>
                  <a:t>/g dry soil</a:t>
                </a:r>
              </a:p>
            </c:rich>
          </c:tx>
          <c:layout>
            <c:manualLayout>
              <c:xMode val="edge"/>
              <c:yMode val="edge"/>
              <c:x val="2.5000000000000001E-2"/>
              <c:y val="0.27257327209098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1020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'Table 4A Fertilize_Metadata'!$Q$4:$Q$35</c:f>
              <c:numCache>
                <c:formatCode>0.00E+00</c:formatCode>
                <c:ptCount val="32"/>
                <c:pt idx="0">
                  <c:v>47794.1874388176</c:v>
                </c:pt>
                <c:pt idx="1">
                  <c:v>6181.6856246368443</c:v>
                </c:pt>
                <c:pt idx="2">
                  <c:v>48208.547464463489</c:v>
                </c:pt>
                <c:pt idx="3">
                  <c:v>36023.80856484305</c:v>
                </c:pt>
                <c:pt idx="4">
                  <c:v>31787.062401068873</c:v>
                </c:pt>
                <c:pt idx="5">
                  <c:v>13828.497673273476</c:v>
                </c:pt>
                <c:pt idx="6">
                  <c:v>47442.307304334485</c:v>
                </c:pt>
                <c:pt idx="7">
                  <c:v>21716.796736596061</c:v>
                </c:pt>
                <c:pt idx="8">
                  <c:v>58783.364376805715</c:v>
                </c:pt>
                <c:pt idx="9">
                  <c:v>0</c:v>
                </c:pt>
                <c:pt idx="10">
                  <c:v>177610.95529288691</c:v>
                </c:pt>
                <c:pt idx="11">
                  <c:v>59420.271968678702</c:v>
                </c:pt>
                <c:pt idx="12">
                  <c:v>18056.408387487823</c:v>
                </c:pt>
                <c:pt idx="13">
                  <c:v>13338.578670084155</c:v>
                </c:pt>
                <c:pt idx="14">
                  <c:v>41123.417587889533</c:v>
                </c:pt>
                <c:pt idx="15">
                  <c:v>10147.596445124596</c:v>
                </c:pt>
                <c:pt idx="16">
                  <c:v>9573.0787453074754</c:v>
                </c:pt>
                <c:pt idx="17">
                  <c:v>20367.814456007032</c:v>
                </c:pt>
                <c:pt idx="18">
                  <c:v>93942.100321615959</c:v>
                </c:pt>
                <c:pt idx="19">
                  <c:v>24832.848170933779</c:v>
                </c:pt>
                <c:pt idx="20">
                  <c:v>6451.7715298054809</c:v>
                </c:pt>
                <c:pt idx="21">
                  <c:v>8406.6901020350942</c:v>
                </c:pt>
                <c:pt idx="22">
                  <c:v>78080.314736007567</c:v>
                </c:pt>
                <c:pt idx="23">
                  <c:v>43446.81445435754</c:v>
                </c:pt>
                <c:pt idx="24">
                  <c:v>160417.04871586472</c:v>
                </c:pt>
                <c:pt idx="25">
                  <c:v>13265.164825870659</c:v>
                </c:pt>
                <c:pt idx="26">
                  <c:v>45894.423143868422</c:v>
                </c:pt>
                <c:pt idx="27">
                  <c:v>84859.434981199403</c:v>
                </c:pt>
                <c:pt idx="28">
                  <c:v>9268.337395588138</c:v>
                </c:pt>
                <c:pt idx="29">
                  <c:v>31138.213109800356</c:v>
                </c:pt>
                <c:pt idx="30">
                  <c:v>141567.966299853</c:v>
                </c:pt>
                <c:pt idx="31">
                  <c:v>11993.153087829494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C28-4E54-A4CF-8685D43FF7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102016"/>
        <c:axId val="687097024"/>
      </c:scatterChart>
      <c:valAx>
        <c:axId val="687102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097024"/>
        <c:crosses val="autoZero"/>
        <c:crossBetween val="midCat"/>
      </c:valAx>
      <c:valAx>
        <c:axId val="68709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16S copies/g dry soil</a:t>
                </a:r>
              </a:p>
            </c:rich>
          </c:tx>
          <c:layout>
            <c:manualLayout>
              <c:xMode val="edge"/>
              <c:yMode val="edge"/>
              <c:x val="2.5000000000000001E-2"/>
              <c:y val="0.27257327209098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1020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'Table 4A Fertilize_Metadata'!$P$4:$P$35</c:f>
              <c:numCache>
                <c:formatCode>General</c:formatCode>
                <c:ptCount val="32"/>
                <c:pt idx="0">
                  <c:v>208.74511265019891</c:v>
                </c:pt>
                <c:pt idx="1">
                  <c:v>199.12945693860237</c:v>
                </c:pt>
                <c:pt idx="2">
                  <c:v>247.05131985717182</c:v>
                </c:pt>
                <c:pt idx="3">
                  <c:v>40.693500622809154</c:v>
                </c:pt>
                <c:pt idx="4">
                  <c:v>61.080525083359916</c:v>
                </c:pt>
                <c:pt idx="5">
                  <c:v>38.742902549945384</c:v>
                </c:pt>
                <c:pt idx="6">
                  <c:v>216.45446263518522</c:v>
                </c:pt>
                <c:pt idx="7">
                  <c:v>132.27252778652527</c:v>
                </c:pt>
                <c:pt idx="8">
                  <c:v>116.70852389226977</c:v>
                </c:pt>
                <c:pt idx="9">
                  <c:v>138.68230981728621</c:v>
                </c:pt>
                <c:pt idx="10">
                  <c:v>29.521609596076175</c:v>
                </c:pt>
                <c:pt idx="11">
                  <c:v>386.46647003079016</c:v>
                </c:pt>
                <c:pt idx="12">
                  <c:v>219.18980857843479</c:v>
                </c:pt>
                <c:pt idx="13">
                  <c:v>174.52942556244381</c:v>
                </c:pt>
                <c:pt idx="14">
                  <c:v>166.70756688656525</c:v>
                </c:pt>
                <c:pt idx="15">
                  <c:v>206.60311909389031</c:v>
                </c:pt>
                <c:pt idx="16">
                  <c:v>212.89105789602897</c:v>
                </c:pt>
                <c:pt idx="17">
                  <c:v>126.05531917255378</c:v>
                </c:pt>
                <c:pt idx="18">
                  <c:v>538.06304920893524</c:v>
                </c:pt>
                <c:pt idx="19">
                  <c:v>292.45463367539548</c:v>
                </c:pt>
                <c:pt idx="20">
                  <c:v>55.633801426757387</c:v>
                </c:pt>
                <c:pt idx="21">
                  <c:v>186.80178721097096</c:v>
                </c:pt>
                <c:pt idx="22">
                  <c:v>553.35579494007004</c:v>
                </c:pt>
                <c:pt idx="23">
                  <c:v>184.55176340765269</c:v>
                </c:pt>
                <c:pt idx="24">
                  <c:v>309.63488771132461</c:v>
                </c:pt>
                <c:pt idx="25">
                  <c:v>310.2131126194077</c:v>
                </c:pt>
                <c:pt idx="26">
                  <c:v>658.50720623537416</c:v>
                </c:pt>
                <c:pt idx="27">
                  <c:v>225.96605630412537</c:v>
                </c:pt>
                <c:pt idx="28">
                  <c:v>77.290687027782809</c:v>
                </c:pt>
                <c:pt idx="29">
                  <c:v>183.02857144364219</c:v>
                </c:pt>
                <c:pt idx="30">
                  <c:v>187.50676253229835</c:v>
                </c:pt>
                <c:pt idx="31">
                  <c:v>252.51620655089201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444-4441-8812-3363F60A40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102016"/>
        <c:axId val="687097024"/>
      </c:scatterChart>
      <c:valAx>
        <c:axId val="687102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097024"/>
        <c:crosses val="autoZero"/>
        <c:crossBetween val="midCat"/>
      </c:valAx>
      <c:valAx>
        <c:axId val="68709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amoA</a:t>
                </a:r>
                <a:r>
                  <a:rPr lang="en-US" baseline="0"/>
                  <a:t> </a:t>
                </a:r>
                <a:r>
                  <a:rPr lang="en-US"/>
                  <a:t>/g dry soil</a:t>
                </a:r>
              </a:p>
            </c:rich>
          </c:tx>
          <c:layout>
            <c:manualLayout>
              <c:xMode val="edge"/>
              <c:yMode val="edge"/>
              <c:x val="2.5000000000000001E-2"/>
              <c:y val="0.27257327209098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1020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'Table 4A Fertilize_Metadata'!$O$4:$O$35</c:f>
              <c:numCache>
                <c:formatCode>0.00E+00</c:formatCode>
                <c:ptCount val="32"/>
                <c:pt idx="0">
                  <c:v>106.72868356439101</c:v>
                </c:pt>
                <c:pt idx="1">
                  <c:v>89.71846611937417</c:v>
                </c:pt>
                <c:pt idx="2">
                  <c:v>100.36739085793975</c:v>
                </c:pt>
                <c:pt idx="3">
                  <c:v>90.663369116588058</c:v>
                </c:pt>
                <c:pt idx="4">
                  <c:v>49.938353481346311</c:v>
                </c:pt>
                <c:pt idx="5">
                  <c:v>98.890765852277269</c:v>
                </c:pt>
                <c:pt idx="6">
                  <c:v>92.157816674317075</c:v>
                </c:pt>
                <c:pt idx="7">
                  <c:v>104.65251101853683</c:v>
                </c:pt>
                <c:pt idx="8">
                  <c:v>72.369196225684192</c:v>
                </c:pt>
                <c:pt idx="9">
                  <c:v>65.077265001122967</c:v>
                </c:pt>
                <c:pt idx="10">
                  <c:v>141.88864794208695</c:v>
                </c:pt>
                <c:pt idx="11">
                  <c:v>200.94686841569467</c:v>
                </c:pt>
                <c:pt idx="12">
                  <c:v>64.820935019616471</c:v>
                </c:pt>
                <c:pt idx="13">
                  <c:v>82.215994496879006</c:v>
                </c:pt>
                <c:pt idx="14">
                  <c:v>54.123555421605232</c:v>
                </c:pt>
                <c:pt idx="15">
                  <c:v>90.399484709064339</c:v>
                </c:pt>
                <c:pt idx="16">
                  <c:v>94.402226321687252</c:v>
                </c:pt>
                <c:pt idx="17">
                  <c:v>44.754010120485013</c:v>
                </c:pt>
                <c:pt idx="18">
                  <c:v>247.19662585620713</c:v>
                </c:pt>
                <c:pt idx="19">
                  <c:v>93.993171186991887</c:v>
                </c:pt>
                <c:pt idx="20">
                  <c:v>99.157238156717199</c:v>
                </c:pt>
                <c:pt idx="21">
                  <c:v>60.815652263573497</c:v>
                </c:pt>
                <c:pt idx="22">
                  <c:v>202.71343067318719</c:v>
                </c:pt>
                <c:pt idx="23">
                  <c:v>104.65251101853683</c:v>
                </c:pt>
                <c:pt idx="24">
                  <c:v>191.38736741274127</c:v>
                </c:pt>
                <c:pt idx="25">
                  <c:v>140.14126077603669</c:v>
                </c:pt>
                <c:pt idx="26">
                  <c:v>62.345800014727942</c:v>
                </c:pt>
                <c:pt idx="27">
                  <c:v>115.92123396089376</c:v>
                </c:pt>
                <c:pt idx="28">
                  <c:v>70.713769401256357</c:v>
                </c:pt>
                <c:pt idx="29">
                  <c:v>96.377924693481873</c:v>
                </c:pt>
                <c:pt idx="30">
                  <c:v>71.83203477671286</c:v>
                </c:pt>
                <c:pt idx="31">
                  <c:v>40.37001053363246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20C-4DDA-9B31-25D2CAACE9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102016"/>
        <c:axId val="687097024"/>
      </c:scatterChart>
      <c:valAx>
        <c:axId val="6871020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097024"/>
        <c:crosses val="autoZero"/>
        <c:crossBetween val="midCat"/>
      </c:valAx>
      <c:valAx>
        <c:axId val="68709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nirS</a:t>
                </a:r>
                <a:r>
                  <a:rPr lang="en-US" baseline="0"/>
                  <a:t> </a:t>
                </a:r>
                <a:r>
                  <a:rPr lang="en-US"/>
                  <a:t>/g dry soil</a:t>
                </a:r>
              </a:p>
            </c:rich>
          </c:tx>
          <c:layout>
            <c:manualLayout>
              <c:xMode val="edge"/>
              <c:yMode val="edge"/>
              <c:x val="2.5000000000000001E-2"/>
              <c:y val="0.27257327209098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1020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27021547456266"/>
          <c:y val="5.1597039953339169E-2"/>
          <c:w val="0.66199066434061016"/>
          <c:h val="0.794413160476152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'Table 4C Eco-Stoichio Fig. 4C'!$I$8</c:f>
              <c:strCache>
                <c:ptCount val="1"/>
                <c:pt idx="0">
                  <c:v>Elevated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'Table 4C Eco-Stoichio Fig. 4C'!$J$4:$J$19</c:f>
              <c:numCache>
                <c:formatCode>General</c:formatCode>
                <c:ptCount val="16"/>
                <c:pt idx="0">
                  <c:v>3.3797055539741314</c:v>
                </c:pt>
                <c:pt idx="1">
                  <c:v>3.144806176751493</c:v>
                </c:pt>
                <c:pt idx="2">
                  <c:v>3.6921975268769689</c:v>
                </c:pt>
                <c:pt idx="3">
                  <c:v>3.3357963152921863</c:v>
                </c:pt>
                <c:pt idx="4">
                  <c:v>3.7779769166929271</c:v>
                </c:pt>
                <c:pt idx="5">
                  <c:v>3.9622273603709437</c:v>
                </c:pt>
                <c:pt idx="6">
                  <c:v>3.8843524650318852</c:v>
                </c:pt>
                <c:pt idx="7">
                  <c:v>2.7818914734006821</c:v>
                </c:pt>
                <c:pt idx="8">
                  <c:v>3.1828433655574209</c:v>
                </c:pt>
                <c:pt idx="9">
                  <c:v>3.1754462269388051</c:v>
                </c:pt>
                <c:pt idx="10">
                  <c:v>3.8368990412997155</c:v>
                </c:pt>
                <c:pt idx="11">
                  <c:v>3.6147882291942501</c:v>
                </c:pt>
                <c:pt idx="12">
                  <c:v>3.5700271156961736</c:v>
                </c:pt>
                <c:pt idx="13">
                  <c:v>3.1145049760072929</c:v>
                </c:pt>
                <c:pt idx="14">
                  <c:v>3.0292369159485291</c:v>
                </c:pt>
                <c:pt idx="15">
                  <c:v>2.9300886708249423</c:v>
                </c:pt>
              </c:numCache>
            </c:numRef>
          </c:xVal>
          <c:yVal>
            <c:numRef>
              <c:f>'Table 4C Eco-Stoichio Fig. 4C'!$K$4:$K$19</c:f>
              <c:numCache>
                <c:formatCode>General</c:formatCode>
                <c:ptCount val="16"/>
                <c:pt idx="0">
                  <c:v>3.4948582439461524</c:v>
                </c:pt>
                <c:pt idx="1">
                  <c:v>3.6355779019802639</c:v>
                </c:pt>
                <c:pt idx="2">
                  <c:v>3.5207235572966975</c:v>
                </c:pt>
                <c:pt idx="3">
                  <c:v>4.1164330585055176</c:v>
                </c:pt>
                <c:pt idx="4">
                  <c:v>3.8172889331669002</c:v>
                </c:pt>
                <c:pt idx="5">
                  <c:v>3.8891331564358911</c:v>
                </c:pt>
                <c:pt idx="6">
                  <c:v>4.1122264929813532</c:v>
                </c:pt>
                <c:pt idx="7">
                  <c:v>3.4864721761265298</c:v>
                </c:pt>
                <c:pt idx="8">
                  <c:v>3.7865368987455925</c:v>
                </c:pt>
                <c:pt idx="9">
                  <c:v>3.4444922140370973</c:v>
                </c:pt>
                <c:pt idx="10">
                  <c:v>4.2242848001989257</c:v>
                </c:pt>
                <c:pt idx="11">
                  <c:v>3.9872885352081866</c:v>
                </c:pt>
                <c:pt idx="12">
                  <c:v>3.9258376331363092</c:v>
                </c:pt>
                <c:pt idx="13">
                  <c:v>3.5456124911054978</c:v>
                </c:pt>
                <c:pt idx="14">
                  <c:v>3.5713960276251941</c:v>
                </c:pt>
                <c:pt idx="15">
                  <c:v>3.4569489880451592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15A-4829-97A1-A6ADD725182B}"/>
            </c:ext>
          </c:extLst>
        </c:ser>
        <c:ser>
          <c:idx val="2"/>
          <c:order val="1"/>
          <c:tx>
            <c:strRef>
              <c:f>'Table 4C Eco-Stoichio Fig. 4C'!$I$24</c:f>
              <c:strCache>
                <c:ptCount val="1"/>
                <c:pt idx="0">
                  <c:v>Ambient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A27B00"/>
              </a:solidFill>
              <a:ln w="9525">
                <a:noFill/>
              </a:ln>
              <a:effectLst/>
            </c:spPr>
          </c:marker>
          <c:xVal>
            <c:numRef>
              <c:f>'Table 4C Eco-Stoichio Fig. 4C'!$J$20:$J$35</c:f>
              <c:numCache>
                <c:formatCode>General</c:formatCode>
                <c:ptCount val="16"/>
                <c:pt idx="0">
                  <c:v>3.0104360905564964</c:v>
                </c:pt>
                <c:pt idx="1">
                  <c:v>3.1733445997943295</c:v>
                </c:pt>
                <c:pt idx="2">
                  <c:v>3.1850408008737121</c:v>
                </c:pt>
                <c:pt idx="3">
                  <c:v>3.1967565300386278</c:v>
                </c:pt>
                <c:pt idx="4">
                  <c:v>3.1848803384571385</c:v>
                </c:pt>
                <c:pt idx="5">
                  <c:v>3.0277705097374574</c:v>
                </c:pt>
                <c:pt idx="6">
                  <c:v>2.7655215126956469</c:v>
                </c:pt>
                <c:pt idx="7">
                  <c:v>3.2508343295728097</c:v>
                </c:pt>
                <c:pt idx="8">
                  <c:v>2.8703172822221275</c:v>
                </c:pt>
                <c:pt idx="10">
                  <c:v>3.2695193531532905</c:v>
                </c:pt>
                <c:pt idx="11">
                  <c:v>3.5450720684851933</c:v>
                </c:pt>
                <c:pt idx="12">
                  <c:v>3.817265318450394</c:v>
                </c:pt>
                <c:pt idx="13">
                  <c:v>3.5342825953583614</c:v>
                </c:pt>
                <c:pt idx="14">
                  <c:v>3.2132492793873864</c:v>
                </c:pt>
                <c:pt idx="15">
                  <c:v>3.7057406925055871</c:v>
                </c:pt>
              </c:numCache>
            </c:numRef>
          </c:xVal>
          <c:yVal>
            <c:numRef>
              <c:f>'Table 4C Eco-Stoichio Fig. 4C'!$K$20:$K$35</c:f>
              <c:numCache>
                <c:formatCode>General</c:formatCode>
                <c:ptCount val="16"/>
                <c:pt idx="0">
                  <c:v>3.2530673985850362</c:v>
                </c:pt>
                <c:pt idx="1">
                  <c:v>3.7720782144200578</c:v>
                </c:pt>
                <c:pt idx="2">
                  <c:v>3.488997821560861</c:v>
                </c:pt>
                <c:pt idx="3">
                  <c:v>3.2304271558400561</c:v>
                </c:pt>
                <c:pt idx="4">
                  <c:v>3.9291233684622893</c:v>
                </c:pt>
                <c:pt idx="5">
                  <c:v>3.5282384147579573</c:v>
                </c:pt>
                <c:pt idx="6">
                  <c:v>3.4829483245211983</c:v>
                </c:pt>
                <c:pt idx="7">
                  <c:v>4.0557645229900379</c:v>
                </c:pt>
                <c:pt idx="8">
                  <c:v>3.5794557588623341</c:v>
                </c:pt>
                <c:pt idx="9">
                  <c:v>2.6515358448662338</c:v>
                </c:pt>
                <c:pt idx="10">
                  <c:v>3.8406508022187422</c:v>
                </c:pt>
                <c:pt idx="11">
                  <c:v>4.2324755628199968</c:v>
                </c:pt>
                <c:pt idx="12">
                  <c:v>4.1685281253215596</c:v>
                </c:pt>
                <c:pt idx="13">
                  <c:v>3.8403427061297495</c:v>
                </c:pt>
                <c:pt idx="14">
                  <c:v>3.5386390349656467</c:v>
                </c:pt>
                <c:pt idx="15">
                  <c:v>4.23859388378016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15A-4829-97A1-A6ADD72518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3376735"/>
        <c:axId val="1073387551"/>
      </c:scatterChart>
      <c:valAx>
        <c:axId val="1073376735"/>
        <c:scaling>
          <c:orientation val="minMax"/>
          <c:max val="5"/>
          <c:min val="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ln (NAGase)</a:t>
                </a:r>
              </a:p>
            </c:rich>
          </c:tx>
          <c:layout>
            <c:manualLayout>
              <c:xMode val="edge"/>
              <c:yMode val="edge"/>
              <c:x val="0.39873339934304619"/>
              <c:y val="0.9292971711869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73387551"/>
        <c:crosses val="autoZero"/>
        <c:crossBetween val="midCat"/>
        <c:majorUnit val="0.5"/>
      </c:valAx>
      <c:valAx>
        <c:axId val="1073387551"/>
        <c:scaling>
          <c:orientation val="minMax"/>
          <c:max val="5"/>
          <c:min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ln (</a:t>
                </a:r>
                <a:r>
                  <a:rPr lang="el-GR"/>
                  <a:t>α</a:t>
                </a:r>
                <a:r>
                  <a:rPr lang="en-US"/>
                  <a:t>-Glucase)</a:t>
                </a:r>
              </a:p>
            </c:rich>
          </c:tx>
          <c:layout>
            <c:manualLayout>
              <c:xMode val="edge"/>
              <c:yMode val="edge"/>
              <c:x val="3.4115076932748678E-2"/>
              <c:y val="0.332976484000106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73376735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552689895798958"/>
          <c:y val="0.38832657403276344"/>
          <c:w val="0.1292900812548132"/>
          <c:h val="0.131837937847075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27021547456266"/>
          <c:y val="5.1597039953339169E-2"/>
          <c:w val="0.66199066434061016"/>
          <c:h val="0.794413160476152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'Table 4C Eco-Stoichio Fig. 4C'!$B$9</c:f>
              <c:strCache>
                <c:ptCount val="1"/>
                <c:pt idx="0">
                  <c:v>27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0070C0"/>
              </a:solidFill>
              <a:ln w="9525">
                <a:noFill/>
              </a:ln>
              <a:effectLst/>
            </c:spPr>
          </c:marker>
          <c:xVal>
            <c:numRef>
              <c:f>'Table 4C Eco-Stoichio Fig. 4C'!$C$4:$C$23</c:f>
              <c:numCache>
                <c:formatCode>General</c:formatCode>
                <c:ptCount val="20"/>
                <c:pt idx="0">
                  <c:v>3.1167037580340438</c:v>
                </c:pt>
                <c:pt idx="1">
                  <c:v>2.5968743769213356</c:v>
                </c:pt>
                <c:pt idx="2">
                  <c:v>2.7594882446908673</c:v>
                </c:pt>
                <c:pt idx="3">
                  <c:v>2.6201578953602755</c:v>
                </c:pt>
                <c:pt idx="4">
                  <c:v>2.4730452954003153</c:v>
                </c:pt>
                <c:pt idx="5">
                  <c:v>4.3251852329185274</c:v>
                </c:pt>
                <c:pt idx="6">
                  <c:v>3.3684671312165468</c:v>
                </c:pt>
                <c:pt idx="7">
                  <c:v>3.4965906834662968</c:v>
                </c:pt>
                <c:pt idx="8">
                  <c:v>3.1665200135076037</c:v>
                </c:pt>
                <c:pt idx="9">
                  <c:v>2.8475870454877121</c:v>
                </c:pt>
                <c:pt idx="10">
                  <c:v>3.3196368594314039</c:v>
                </c:pt>
                <c:pt idx="11">
                  <c:v>2.94857063334429</c:v>
                </c:pt>
                <c:pt idx="12">
                  <c:v>3.2296175182869757</c:v>
                </c:pt>
                <c:pt idx="13">
                  <c:v>3.2078593545783014</c:v>
                </c:pt>
                <c:pt idx="14">
                  <c:v>3.1576670723639824</c:v>
                </c:pt>
                <c:pt idx="15">
                  <c:v>2.5983699832715943</c:v>
                </c:pt>
                <c:pt idx="16">
                  <c:v>3.0143774181535634</c:v>
                </c:pt>
                <c:pt idx="17">
                  <c:v>2.5085677676979734</c:v>
                </c:pt>
                <c:pt idx="18">
                  <c:v>2.4507716263196708</c:v>
                </c:pt>
                <c:pt idx="19">
                  <c:v>2.653617872818109</c:v>
                </c:pt>
              </c:numCache>
            </c:numRef>
          </c:xVal>
          <c:yVal>
            <c:numRef>
              <c:f>'Table 4C Eco-Stoichio Fig. 4C'!$D$4:$D$23</c:f>
              <c:numCache>
                <c:formatCode>General</c:formatCode>
                <c:ptCount val="20"/>
                <c:pt idx="0">
                  <c:v>3.3240764084975818</c:v>
                </c:pt>
                <c:pt idx="1">
                  <c:v>2.347499496573501</c:v>
                </c:pt>
                <c:pt idx="2">
                  <c:v>2.7311529551983136</c:v>
                </c:pt>
                <c:pt idx="3">
                  <c:v>2.9991160142408702</c:v>
                </c:pt>
                <c:pt idx="4">
                  <c:v>1.9047987107157134</c:v>
                </c:pt>
                <c:pt idx="5">
                  <c:v>4.2475077642726706</c:v>
                </c:pt>
                <c:pt idx="6">
                  <c:v>3.2007580284630106</c:v>
                </c:pt>
                <c:pt idx="7">
                  <c:v>3.3251856090280829</c:v>
                </c:pt>
                <c:pt idx="8">
                  <c:v>3.1708768996266716</c:v>
                </c:pt>
                <c:pt idx="9">
                  <c:v>3.4353994907177938</c:v>
                </c:pt>
                <c:pt idx="10">
                  <c:v>2.9211346915865839</c:v>
                </c:pt>
                <c:pt idx="11">
                  <c:v>2.9896009905949938</c:v>
                </c:pt>
                <c:pt idx="12">
                  <c:v>3.5103348419761469</c:v>
                </c:pt>
                <c:pt idx="13">
                  <c:v>2.6775984423870103</c:v>
                </c:pt>
                <c:pt idx="14">
                  <c:v>3.5151037846811559</c:v>
                </c:pt>
                <c:pt idx="15">
                  <c:v>2.9096368649372191</c:v>
                </c:pt>
                <c:pt idx="16">
                  <c:v>3.1708877954026917</c:v>
                </c:pt>
                <c:pt idx="17">
                  <c:v>2.6288863570963179</c:v>
                </c:pt>
                <c:pt idx="18">
                  <c:v>2.0829121523871144</c:v>
                </c:pt>
                <c:pt idx="19">
                  <c:v>2.5373209017094998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8CF-4D6F-887C-78AFB4B9C646}"/>
            </c:ext>
          </c:extLst>
        </c:ser>
        <c:ser>
          <c:idx val="2"/>
          <c:order val="1"/>
          <c:tx>
            <c:strRef>
              <c:f>'Table 4C Eco-Stoichio Fig. 4C'!$B$29</c:f>
              <c:strCache>
                <c:ptCount val="1"/>
                <c:pt idx="0">
                  <c:v>29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0000"/>
              </a:solidFill>
              <a:ln w="9525">
                <a:noFill/>
              </a:ln>
              <a:effectLst/>
            </c:spPr>
          </c:marker>
          <c:xVal>
            <c:numRef>
              <c:f>'Table 4C Eco-Stoichio Fig. 4C'!$C$24:$C$43</c:f>
              <c:numCache>
                <c:formatCode>General</c:formatCode>
                <c:ptCount val="20"/>
                <c:pt idx="0">
                  <c:v>2.4003659100772357</c:v>
                </c:pt>
                <c:pt idx="1">
                  <c:v>2.2811102491668156</c:v>
                </c:pt>
                <c:pt idx="2">
                  <c:v>2.8607844416814343</c:v>
                </c:pt>
                <c:pt idx="3">
                  <c:v>2.5669910323370524</c:v>
                </c:pt>
                <c:pt idx="4">
                  <c:v>2.7066701948870553</c:v>
                </c:pt>
                <c:pt idx="5">
                  <c:v>3.4336411126667974</c:v>
                </c:pt>
                <c:pt idx="6">
                  <c:v>3.1857925241270006</c:v>
                </c:pt>
                <c:pt idx="7">
                  <c:v>3.1346444110341887</c:v>
                </c:pt>
                <c:pt idx="8">
                  <c:v>3.3084714660576653</c:v>
                </c:pt>
                <c:pt idx="9">
                  <c:v>3.352614894742977</c:v>
                </c:pt>
                <c:pt idx="10">
                  <c:v>3.7194818082676715</c:v>
                </c:pt>
                <c:pt idx="11">
                  <c:v>3.4007198863460766</c:v>
                </c:pt>
                <c:pt idx="12">
                  <c:v>3.6568348713416947</c:v>
                </c:pt>
                <c:pt idx="13">
                  <c:v>3.6271881045561334</c:v>
                </c:pt>
                <c:pt idx="14">
                  <c:v>3.107975341666835</c:v>
                </c:pt>
                <c:pt idx="15">
                  <c:v>3.1698369864418883</c:v>
                </c:pt>
                <c:pt idx="16">
                  <c:v>2.6747132444954911</c:v>
                </c:pt>
                <c:pt idx="17">
                  <c:v>3.095003059037202</c:v>
                </c:pt>
                <c:pt idx="18">
                  <c:v>2.8735838465516372</c:v>
                </c:pt>
                <c:pt idx="19">
                  <c:v>2.9610822057755319</c:v>
                </c:pt>
              </c:numCache>
            </c:numRef>
          </c:xVal>
          <c:yVal>
            <c:numRef>
              <c:f>'Table 4C Eco-Stoichio Fig. 4C'!$D$24:$D$43</c:f>
              <c:numCache>
                <c:formatCode>General</c:formatCode>
                <c:ptCount val="20"/>
                <c:pt idx="0">
                  <c:v>3.0168423865677427</c:v>
                </c:pt>
                <c:pt idx="1">
                  <c:v>2.5516510754511192</c:v>
                </c:pt>
                <c:pt idx="2">
                  <c:v>2.7551615418729587</c:v>
                </c:pt>
                <c:pt idx="3">
                  <c:v>2.5326830317353259</c:v>
                </c:pt>
                <c:pt idx="4">
                  <c:v>2.6921897816436644</c:v>
                </c:pt>
                <c:pt idx="5">
                  <c:v>3.5031247730871948</c:v>
                </c:pt>
                <c:pt idx="6">
                  <c:v>3.154593965687909</c:v>
                </c:pt>
                <c:pt idx="7">
                  <c:v>3.4765849732298202</c:v>
                </c:pt>
                <c:pt idx="8">
                  <c:v>3.0969984674037581</c:v>
                </c:pt>
                <c:pt idx="9">
                  <c:v>3.5947332839125008</c:v>
                </c:pt>
                <c:pt idx="10">
                  <c:v>3.527505164364102</c:v>
                </c:pt>
                <c:pt idx="11">
                  <c:v>3.7100990847479567</c:v>
                </c:pt>
                <c:pt idx="12">
                  <c:v>3.5579524579599324</c:v>
                </c:pt>
                <c:pt idx="13">
                  <c:v>3.4884440868395648</c:v>
                </c:pt>
                <c:pt idx="14">
                  <c:v>3.0367352267402392</c:v>
                </c:pt>
                <c:pt idx="15">
                  <c:v>3.0970651078318654</c:v>
                </c:pt>
                <c:pt idx="16">
                  <c:v>2.8066644797893496</c:v>
                </c:pt>
                <c:pt idx="17">
                  <c:v>3.0194038732180961</c:v>
                </c:pt>
                <c:pt idx="18">
                  <c:v>2.7786488570565386</c:v>
                </c:pt>
                <c:pt idx="19">
                  <c:v>2.8736425220459236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8CF-4D6F-887C-78AFB4B9C6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3376735"/>
        <c:axId val="1073387551"/>
      </c:scatterChart>
      <c:valAx>
        <c:axId val="1073376735"/>
        <c:scaling>
          <c:orientation val="minMax"/>
          <c:max val="5"/>
          <c:min val="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ln (NAGase)</a:t>
                </a:r>
              </a:p>
            </c:rich>
          </c:tx>
          <c:layout>
            <c:manualLayout>
              <c:xMode val="edge"/>
              <c:yMode val="edge"/>
              <c:x val="0.39873339934304619"/>
              <c:y val="0.9292971711869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73387551"/>
        <c:crosses val="autoZero"/>
        <c:crossBetween val="midCat"/>
        <c:majorUnit val="0.5"/>
      </c:valAx>
      <c:valAx>
        <c:axId val="1073387551"/>
        <c:scaling>
          <c:orientation val="minMax"/>
          <c:max val="5"/>
          <c:min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ln (</a:t>
                </a:r>
                <a:r>
                  <a:rPr lang="el-GR"/>
                  <a:t>α</a:t>
                </a:r>
                <a:r>
                  <a:rPr lang="en-US"/>
                  <a:t>-Glucase)</a:t>
                </a:r>
              </a:p>
            </c:rich>
          </c:tx>
          <c:layout>
            <c:manualLayout>
              <c:xMode val="edge"/>
              <c:yMode val="edge"/>
              <c:x val="3.4115076932748678E-2"/>
              <c:y val="0.332976484000106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7337673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552689895798958"/>
          <c:y val="0.38832657403276344"/>
          <c:w val="0.1292900812548132"/>
          <c:h val="0.1311955454266532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27021547456266"/>
          <c:y val="5.1597039953339169E-2"/>
          <c:w val="0.66199066434061016"/>
          <c:h val="0.794413160476152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'Table 4C Eco-Stoichio Fig. 4C'!$P$8</c:f>
              <c:strCache>
                <c:ptCount val="1"/>
                <c:pt idx="0">
                  <c:v>No fertilize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4"/>
              </a:solidFill>
              <a:ln w="9525">
                <a:noFill/>
              </a:ln>
              <a:effectLst/>
            </c:spPr>
          </c:marker>
          <c:xVal>
            <c:numRef>
              <c:f>'Table 4C Eco-Stoichio Fig. 4C'!$R$4:$R$19</c:f>
              <c:numCache>
                <c:formatCode>General</c:formatCode>
                <c:ptCount val="16"/>
                <c:pt idx="0">
                  <c:v>2.6390529360747048</c:v>
                </c:pt>
                <c:pt idx="1">
                  <c:v>3.1913996303821879</c:v>
                </c:pt>
                <c:pt idx="2">
                  <c:v>2.8757656624658265</c:v>
                </c:pt>
                <c:pt idx="3">
                  <c:v>3.8278125245713204</c:v>
                </c:pt>
                <c:pt idx="4">
                  <c:v>3.6699756916616688</c:v>
                </c:pt>
                <c:pt idx="5">
                  <c:v>3.4333409117359062</c:v>
                </c:pt>
                <c:pt idx="6">
                  <c:v>4.2621125810603644</c:v>
                </c:pt>
                <c:pt idx="7">
                  <c:v>3.4819185386669123</c:v>
                </c:pt>
                <c:pt idx="8">
                  <c:v>3.418387239113533</c:v>
                </c:pt>
                <c:pt idx="9">
                  <c:v>3.1567220307944508</c:v>
                </c:pt>
                <c:pt idx="10">
                  <c:v>2.8710697825106681</c:v>
                </c:pt>
                <c:pt idx="11">
                  <c:v>3.5070344462670122</c:v>
                </c:pt>
                <c:pt idx="12">
                  <c:v>2.7957905218063441</c:v>
                </c:pt>
                <c:pt idx="13">
                  <c:v>2.4938964885289927</c:v>
                </c:pt>
                <c:pt idx="14">
                  <c:v>2.1824736904481674</c:v>
                </c:pt>
                <c:pt idx="15">
                  <c:v>4.0254601836737214</c:v>
                </c:pt>
              </c:numCache>
            </c:numRef>
          </c:xVal>
          <c:yVal>
            <c:numRef>
              <c:f>'Table 4C Eco-Stoichio Fig. 4C'!$S$4:$S$19</c:f>
              <c:numCache>
                <c:formatCode>General</c:formatCode>
                <c:ptCount val="16"/>
                <c:pt idx="0">
                  <c:v>3.1130372083789788</c:v>
                </c:pt>
                <c:pt idx="1">
                  <c:v>3.8019381876784997</c:v>
                </c:pt>
                <c:pt idx="2">
                  <c:v>4.051082391275119</c:v>
                </c:pt>
                <c:pt idx="3">
                  <c:v>4.5389324376631235</c:v>
                </c:pt>
                <c:pt idx="4">
                  <c:v>3.7802699638088115</c:v>
                </c:pt>
                <c:pt idx="5">
                  <c:v>4.1002452409781869</c:v>
                </c:pt>
                <c:pt idx="6">
                  <c:v>4.4878426472906803</c:v>
                </c:pt>
                <c:pt idx="7">
                  <c:v>3.9591538952330105</c:v>
                </c:pt>
                <c:pt idx="8">
                  <c:v>3.9047396801813203</c:v>
                </c:pt>
                <c:pt idx="9">
                  <c:v>4.0649946072957022</c:v>
                </c:pt>
                <c:pt idx="10">
                  <c:v>3.5603733596956308</c:v>
                </c:pt>
                <c:pt idx="11">
                  <c:v>3.6128317635180505</c:v>
                </c:pt>
                <c:pt idx="12">
                  <c:v>3.0976394248264043</c:v>
                </c:pt>
                <c:pt idx="13">
                  <c:v>3.2368079973842465</c:v>
                </c:pt>
                <c:pt idx="14">
                  <c:v>2.534762491678566</c:v>
                </c:pt>
                <c:pt idx="15">
                  <c:v>3.7763548854543552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95-406C-B62F-D6A13F25563C}"/>
            </c:ext>
          </c:extLst>
        </c:ser>
        <c:ser>
          <c:idx val="2"/>
          <c:order val="1"/>
          <c:tx>
            <c:strRef>
              <c:f>'Table 4C Eco-Stoichio Fig. 4C'!$P$24</c:f>
              <c:strCache>
                <c:ptCount val="1"/>
                <c:pt idx="0">
                  <c:v>Fertilize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xVal>
            <c:numRef>
              <c:f>'Table 4C Eco-Stoichio Fig. 4C'!$R$20:$R$35</c:f>
              <c:numCache>
                <c:formatCode>General</c:formatCode>
                <c:ptCount val="16"/>
                <c:pt idx="0">
                  <c:v>3.0150524847799645</c:v>
                </c:pt>
                <c:pt idx="1">
                  <c:v>3.0683592897390239</c:v>
                </c:pt>
                <c:pt idx="2">
                  <c:v>3.3354232489794886</c:v>
                </c:pt>
                <c:pt idx="3">
                  <c:v>3.5442988800321333</c:v>
                </c:pt>
                <c:pt idx="4">
                  <c:v>2.8145111932576756</c:v>
                </c:pt>
                <c:pt idx="5">
                  <c:v>3.2714182651241264</c:v>
                </c:pt>
                <c:pt idx="6">
                  <c:v>2.9500048033923254</c:v>
                </c:pt>
                <c:pt idx="7">
                  <c:v>2.4039366594242098</c:v>
                </c:pt>
                <c:pt idx="8">
                  <c:v>2.4099970808771576</c:v>
                </c:pt>
                <c:pt idx="9">
                  <c:v>3.0928714712300267</c:v>
                </c:pt>
                <c:pt idx="10">
                  <c:v>3.4289893870104962</c:v>
                </c:pt>
                <c:pt idx="11">
                  <c:v>3.504988873160968</c:v>
                </c:pt>
                <c:pt idx="12">
                  <c:v>3.8041195003454082</c:v>
                </c:pt>
                <c:pt idx="13">
                  <c:v>2.9536060588387758</c:v>
                </c:pt>
                <c:pt idx="14">
                  <c:v>3.2386119397360011</c:v>
                </c:pt>
                <c:pt idx="15">
                  <c:v>3.4132493389627974</c:v>
                </c:pt>
              </c:numCache>
            </c:numRef>
          </c:xVal>
          <c:yVal>
            <c:numRef>
              <c:f>'Table 4C Eco-Stoichio Fig. 4C'!$S$20:$S$35</c:f>
              <c:numCache>
                <c:formatCode>General</c:formatCode>
                <c:ptCount val="16"/>
                <c:pt idx="0">
                  <c:v>4.0701780304619124</c:v>
                </c:pt>
                <c:pt idx="1">
                  <c:v>3.566652561562095</c:v>
                </c:pt>
                <c:pt idx="2">
                  <c:v>3.7810918566955234</c:v>
                </c:pt>
                <c:pt idx="3">
                  <c:v>4.104329904688619</c:v>
                </c:pt>
                <c:pt idx="4">
                  <c:v>3.6695414228835084</c:v>
                </c:pt>
                <c:pt idx="5">
                  <c:v>3.6729171327368038</c:v>
                </c:pt>
                <c:pt idx="6">
                  <c:v>3.9706687672293821</c:v>
                </c:pt>
                <c:pt idx="7">
                  <c:v>3.4641431668048916</c:v>
                </c:pt>
                <c:pt idx="8">
                  <c:v>3.9136621752670888</c:v>
                </c:pt>
                <c:pt idx="9">
                  <c:v>3.9501432111054604</c:v>
                </c:pt>
                <c:pt idx="10">
                  <c:v>3.9400938682657376</c:v>
                </c:pt>
                <c:pt idx="11">
                  <c:v>4.003606832735028</c:v>
                </c:pt>
                <c:pt idx="12">
                  <c:v>4.0884549189010375</c:v>
                </c:pt>
                <c:pt idx="13">
                  <c:v>3.5677002939629405</c:v>
                </c:pt>
                <c:pt idx="14">
                  <c:v>3.505322207440654</c:v>
                </c:pt>
                <c:pt idx="15">
                  <c:v>5.0692077703737093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95-406C-B62F-D6A13F2556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3376735"/>
        <c:axId val="1073387551"/>
      </c:scatterChart>
      <c:valAx>
        <c:axId val="1073376735"/>
        <c:scaling>
          <c:orientation val="minMax"/>
          <c:max val="5"/>
          <c:min val="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ln (NAGase)</a:t>
                </a:r>
              </a:p>
            </c:rich>
          </c:tx>
          <c:layout>
            <c:manualLayout>
              <c:xMode val="edge"/>
              <c:yMode val="edge"/>
              <c:x val="0.39873339934304619"/>
              <c:y val="0.9292971711869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73387551"/>
        <c:crosses val="autoZero"/>
        <c:crossBetween val="midCat"/>
        <c:majorUnit val="0.5"/>
      </c:valAx>
      <c:valAx>
        <c:axId val="1073387551"/>
        <c:scaling>
          <c:orientation val="minMax"/>
          <c:max val="5"/>
          <c:min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ln (</a:t>
                </a:r>
                <a:r>
                  <a:rPr lang="el-GR"/>
                  <a:t>α</a:t>
                </a:r>
                <a:r>
                  <a:rPr lang="en-US"/>
                  <a:t>-Glucase)</a:t>
                </a:r>
              </a:p>
            </c:rich>
          </c:tx>
          <c:layout>
            <c:manualLayout>
              <c:xMode val="edge"/>
              <c:yMode val="edge"/>
              <c:x val="3.4115076932748678E-2"/>
              <c:y val="0.332976484000106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073376735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552689895798958"/>
          <c:y val="0.38832657403276344"/>
          <c:w val="0.17320225690351582"/>
          <c:h val="0.1516661375688911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274320</xdr:colOff>
      <xdr:row>45</xdr:row>
      <xdr:rowOff>15240</xdr:rowOff>
    </xdr:from>
    <xdr:to>
      <xdr:col>17</xdr:col>
      <xdr:colOff>2019300</xdr:colOff>
      <xdr:row>60</xdr:row>
      <xdr:rowOff>15240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45</xdr:row>
      <xdr:rowOff>7620</xdr:rowOff>
    </xdr:from>
    <xdr:to>
      <xdr:col>13</xdr:col>
      <xdr:colOff>190500</xdr:colOff>
      <xdr:row>60</xdr:row>
      <xdr:rowOff>7620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632460</xdr:colOff>
      <xdr:row>45</xdr:row>
      <xdr:rowOff>7620</xdr:rowOff>
    </xdr:from>
    <xdr:to>
      <xdr:col>7</xdr:col>
      <xdr:colOff>91440</xdr:colOff>
      <xdr:row>60</xdr:row>
      <xdr:rowOff>7620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1</xdr:col>
      <xdr:colOff>533400</xdr:colOff>
      <xdr:row>45</xdr:row>
      <xdr:rowOff>152400</xdr:rowOff>
    </xdr:from>
    <xdr:ext cx="1836420" cy="264560"/>
    <xdr:sp macro="" textlink="">
      <xdr:nvSpPr>
        <xdr:cNvPr id="5" name="TextBox 4"/>
        <xdr:cNvSpPr txBox="1"/>
      </xdr:nvSpPr>
      <xdr:spPr>
        <a:xfrm>
          <a:off x="1325880" y="8016240"/>
          <a:ext cx="1836420" cy="26456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n-US" sz="1100"/>
            <a:t>27</a:t>
          </a:r>
          <a:r>
            <a:rPr lang="en-IL" sz="1100"/>
            <a:t>°</a:t>
          </a:r>
          <a:r>
            <a:rPr lang="en-US" sz="1100"/>
            <a:t>C</a:t>
          </a:r>
        </a:p>
      </xdr:txBody>
    </xdr:sp>
    <xdr:clientData/>
  </xdr:oneCellAnchor>
  <xdr:oneCellAnchor>
    <xdr:from>
      <xdr:col>4</xdr:col>
      <xdr:colOff>579120</xdr:colOff>
      <xdr:row>45</xdr:row>
      <xdr:rowOff>152400</xdr:rowOff>
    </xdr:from>
    <xdr:ext cx="1783080" cy="264560"/>
    <xdr:sp macro="" textlink="">
      <xdr:nvSpPr>
        <xdr:cNvPr id="6" name="TextBox 5"/>
        <xdr:cNvSpPr txBox="1"/>
      </xdr:nvSpPr>
      <xdr:spPr>
        <a:xfrm>
          <a:off x="3200400" y="8016240"/>
          <a:ext cx="1783080" cy="26456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n-US" sz="1100"/>
            <a:t>29</a:t>
          </a:r>
          <a:r>
            <a:rPr lang="en-IL" sz="1100"/>
            <a:t>°</a:t>
          </a:r>
          <a:r>
            <a:rPr lang="en-US" sz="1100"/>
            <a:t>C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114300</xdr:colOff>
      <xdr:row>36</xdr:row>
      <xdr:rowOff>0</xdr:rowOff>
    </xdr:from>
    <xdr:to>
      <xdr:col>17</xdr:col>
      <xdr:colOff>1859280</xdr:colOff>
      <xdr:row>51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792480</xdr:colOff>
      <xdr:row>35</xdr:row>
      <xdr:rowOff>160020</xdr:rowOff>
    </xdr:from>
    <xdr:to>
      <xdr:col>13</xdr:col>
      <xdr:colOff>45720</xdr:colOff>
      <xdr:row>50</xdr:row>
      <xdr:rowOff>160020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388620</xdr:colOff>
      <xdr:row>35</xdr:row>
      <xdr:rowOff>160020</xdr:rowOff>
    </xdr:from>
    <xdr:to>
      <xdr:col>6</xdr:col>
      <xdr:colOff>655320</xdr:colOff>
      <xdr:row>50</xdr:row>
      <xdr:rowOff>160020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114300</xdr:colOff>
      <xdr:row>36</xdr:row>
      <xdr:rowOff>0</xdr:rowOff>
    </xdr:from>
    <xdr:to>
      <xdr:col>17</xdr:col>
      <xdr:colOff>1859280</xdr:colOff>
      <xdr:row>51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792480</xdr:colOff>
      <xdr:row>35</xdr:row>
      <xdr:rowOff>160020</xdr:rowOff>
    </xdr:from>
    <xdr:to>
      <xdr:col>13</xdr:col>
      <xdr:colOff>45720</xdr:colOff>
      <xdr:row>50</xdr:row>
      <xdr:rowOff>160020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388620</xdr:colOff>
      <xdr:row>35</xdr:row>
      <xdr:rowOff>160020</xdr:rowOff>
    </xdr:from>
    <xdr:to>
      <xdr:col>6</xdr:col>
      <xdr:colOff>655320</xdr:colOff>
      <xdr:row>50</xdr:row>
      <xdr:rowOff>160020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2</xdr:row>
      <xdr:rowOff>15240</xdr:rowOff>
    </xdr:from>
    <xdr:to>
      <xdr:col>14</xdr:col>
      <xdr:colOff>150085</xdr:colOff>
      <xdr:row>54</xdr:row>
      <xdr:rowOff>52643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396240"/>
          <a:ext cx="8455885" cy="9547163"/>
        </a:xfrm>
        <a:prstGeom prst="rect">
          <a:avLst/>
        </a:prstGeom>
      </xdr:spPr>
    </xdr:pic>
    <xdr:clientData/>
  </xdr:twoCellAnchor>
  <xdr:twoCellAnchor>
    <xdr:from>
      <xdr:col>14</xdr:col>
      <xdr:colOff>144780</xdr:colOff>
      <xdr:row>2</xdr:row>
      <xdr:rowOff>30480</xdr:rowOff>
    </xdr:from>
    <xdr:to>
      <xdr:col>22</xdr:col>
      <xdr:colOff>373380</xdr:colOff>
      <xdr:row>14</xdr:row>
      <xdr:rowOff>68580</xdr:rowOff>
    </xdr:to>
    <xdr:sp macro="" textlink="">
      <xdr:nvSpPr>
        <xdr:cNvPr id="6" name="Rectangle 5"/>
        <xdr:cNvSpPr/>
      </xdr:nvSpPr>
      <xdr:spPr>
        <a:xfrm>
          <a:off x="8679180" y="411480"/>
          <a:ext cx="5105400" cy="223266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b="0">
              <a:solidFill>
                <a:sysClr val="windowText" lastClr="000000"/>
              </a:solidFill>
            </a:rPr>
            <a:t>Boxplots show </a:t>
          </a:r>
          <a:r>
            <a:rPr lang="el-GR" b="0">
              <a:solidFill>
                <a:sysClr val="windowText" lastClr="000000"/>
              </a:solidFill>
            </a:rPr>
            <a:t>β-1,4-</a:t>
          </a:r>
          <a:r>
            <a:rPr lang="en-US" b="0">
              <a:solidFill>
                <a:sysClr val="windowText" lastClr="000000"/>
              </a:solidFill>
            </a:rPr>
            <a:t>N-acetylglucosaminidase (NAGase) and </a:t>
          </a:r>
          <a:r>
            <a:rPr lang="el-GR" b="0">
              <a:solidFill>
                <a:sysClr val="windowText" lastClr="000000"/>
              </a:solidFill>
            </a:rPr>
            <a:t>α-</a:t>
          </a:r>
          <a:r>
            <a:rPr lang="en-US" b="0">
              <a:solidFill>
                <a:sysClr val="windowText" lastClr="000000"/>
              </a:solidFill>
            </a:rPr>
            <a:t>D-glucosidase activities (units: µmol g⁻¹ soil h⁻¹) measured in soils conditioned by four plant–soil legacies (Control, Native, Invasive, Competition; colors as shown). 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b="0">
              <a:solidFill>
                <a:sysClr val="windowText" lastClr="000000"/>
              </a:solidFill>
            </a:rPr>
            <a:t>Panels are grouped by experiment: 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b="0">
              <a:solidFill>
                <a:sysClr val="windowText" lastClr="000000"/>
              </a:solidFill>
            </a:rPr>
            <a:t>Temperature (27 vs 29 °C), Fertilization (No vs Yes), and CO₂ (Low/ambient vs High/elevated). Points represent individual replicates (n ≈ 4–5 per SoilType × treatment level); boxes show the interquartile range with the median line, and whiskers extend to 1.5×IQR. Letters above boxes denote compact letter displays from Holm-adjusted pairwise contrasts (art.con; </a:t>
          </a:r>
          <a:r>
            <a:rPr lang="el-GR" b="0">
              <a:solidFill>
                <a:sysClr val="windowText" lastClr="000000"/>
              </a:solidFill>
            </a:rPr>
            <a:t>α = 0.05) </a:t>
          </a:r>
          <a:r>
            <a:rPr lang="en-US" b="0">
              <a:solidFill>
                <a:sysClr val="windowText" lastClr="000000"/>
              </a:solidFill>
            </a:rPr>
            <a:t>computed within each treatment level (e.g., among soil types at 27 °C, among soil types at 29 °C); groups sharing a letter are not significantly different. Raw values are provided in Supplementary Table 4 (within this file).</a:t>
          </a:r>
        </a:p>
        <a:p>
          <a:pPr algn="l"/>
          <a:endParaRPr lang="en-US" sz="1100" b="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411480</xdr:colOff>
      <xdr:row>2</xdr:row>
      <xdr:rowOff>22860</xdr:rowOff>
    </xdr:from>
    <xdr:to>
      <xdr:col>14</xdr:col>
      <xdr:colOff>363448</xdr:colOff>
      <xdr:row>53</xdr:row>
      <xdr:rowOff>78537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1480" y="388620"/>
          <a:ext cx="8486368" cy="9382557"/>
        </a:xfrm>
        <a:prstGeom prst="rect">
          <a:avLst/>
        </a:prstGeom>
      </xdr:spPr>
    </xdr:pic>
    <xdr:clientData/>
  </xdr:twoCellAnchor>
  <xdr:twoCellAnchor>
    <xdr:from>
      <xdr:col>14</xdr:col>
      <xdr:colOff>38100</xdr:colOff>
      <xdr:row>5</xdr:row>
      <xdr:rowOff>167640</xdr:rowOff>
    </xdr:from>
    <xdr:to>
      <xdr:col>22</xdr:col>
      <xdr:colOff>266700</xdr:colOff>
      <xdr:row>17</xdr:row>
      <xdr:rowOff>22860</xdr:rowOff>
    </xdr:to>
    <xdr:sp macro="" textlink="">
      <xdr:nvSpPr>
        <xdr:cNvPr id="6" name="Rectangle 5"/>
        <xdr:cNvSpPr/>
      </xdr:nvSpPr>
      <xdr:spPr>
        <a:xfrm>
          <a:off x="8572500" y="1097280"/>
          <a:ext cx="5105400" cy="204978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b="0">
              <a:solidFill>
                <a:sysClr val="windowText" lastClr="000000"/>
              </a:solidFill>
            </a:rPr>
            <a:t>Boxplots show nirS and bacterial amoA (amoA_bac) gene copy numbers in soils conditioned by four plant–soil legacies (Control, Native, Invasive, Competition; colors as shown), expressed as log₁₀(copies g⁻¹ soil). Panels are grouped by experiment: Temperature (27 vs 29 °C), Fertilization (No vs Yes), and CO₂ (Low/ambient vs High/elevated). Points represent individual replicates (typically n ≈ 4–5 per SoilType × treatment level); boxes show the interquartile range with the median line, and whiskers extend to 1.5×IQR. Letters above boxes indicate compact letter displays from Holm-adjusted pairwise contrasts (art.con; </a:t>
          </a:r>
          <a:r>
            <a:rPr lang="el-GR" b="0">
              <a:solidFill>
                <a:sysClr val="windowText" lastClr="000000"/>
              </a:solidFill>
            </a:rPr>
            <a:t>α = 0.05) </a:t>
          </a:r>
          <a:r>
            <a:rPr lang="en-US" b="0">
              <a:solidFill>
                <a:sysClr val="windowText" lastClr="000000"/>
              </a:solidFill>
            </a:rPr>
            <a:t>performed within each treatment level (e.g., among soil types at 27 °C, among soil types at 29 °C); groups sharing a letter are not significantly different. Raw values are provided in Supplementary Table 4 (within this file).</a:t>
          </a:r>
        </a:p>
        <a:p>
          <a:pPr algn="l"/>
          <a:endParaRPr lang="en-US" sz="1100" b="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566420</xdr:colOff>
      <xdr:row>22</xdr:row>
      <xdr:rowOff>116205</xdr:rowOff>
    </xdr:from>
    <xdr:to>
      <xdr:col>32</xdr:col>
      <xdr:colOff>223520</xdr:colOff>
      <xdr:row>43</xdr:row>
      <xdr:rowOff>47625</xdr:rowOff>
    </xdr:to>
    <xdr:grpSp>
      <xdr:nvGrpSpPr>
        <xdr:cNvPr id="10" name="Group 9"/>
        <xdr:cNvGrpSpPr/>
      </xdr:nvGrpSpPr>
      <xdr:grpSpPr>
        <a:xfrm>
          <a:off x="15696353" y="4222538"/>
          <a:ext cx="6362700" cy="3843020"/>
          <a:chOff x="7957820" y="535305"/>
          <a:chExt cx="6362700" cy="3665220"/>
        </a:xfrm>
      </xdr:grpSpPr>
      <xdr:graphicFrame macro="">
        <xdr:nvGraphicFramePr>
          <xdr:cNvPr id="2" name="Chart 1"/>
          <xdr:cNvGraphicFramePr/>
        </xdr:nvGraphicFramePr>
        <xdr:xfrm>
          <a:off x="7957820" y="535305"/>
          <a:ext cx="6362700" cy="366522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TextBox 3"/>
          <xdr:cNvSpPr txBox="1"/>
        </xdr:nvSpPr>
        <xdr:spPr>
          <a:xfrm>
            <a:off x="8885555" y="776605"/>
            <a:ext cx="831894" cy="311496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400"/>
              <a:t>C limited</a:t>
            </a:r>
          </a:p>
        </xdr:txBody>
      </xdr:sp>
      <xdr:sp macro="" textlink="">
        <xdr:nvSpPr>
          <xdr:cNvPr id="5" name="TextBox 4"/>
          <xdr:cNvSpPr txBox="1"/>
        </xdr:nvSpPr>
        <xdr:spPr>
          <a:xfrm>
            <a:off x="12133580" y="3271520"/>
            <a:ext cx="852028" cy="311496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400"/>
              <a:t>N limited</a:t>
            </a:r>
          </a:p>
        </xdr:txBody>
      </xdr:sp>
    </xdr:grpSp>
    <xdr:clientData/>
  </xdr:twoCellAnchor>
  <xdr:twoCellAnchor>
    <xdr:from>
      <xdr:col>21</xdr:col>
      <xdr:colOff>539750</xdr:colOff>
      <xdr:row>1</xdr:row>
      <xdr:rowOff>130175</xdr:rowOff>
    </xdr:from>
    <xdr:to>
      <xdr:col>32</xdr:col>
      <xdr:colOff>196850</xdr:colOff>
      <xdr:row>22</xdr:row>
      <xdr:rowOff>61595</xdr:rowOff>
    </xdr:to>
    <xdr:grpSp>
      <xdr:nvGrpSpPr>
        <xdr:cNvPr id="9" name="Group 8"/>
        <xdr:cNvGrpSpPr/>
      </xdr:nvGrpSpPr>
      <xdr:grpSpPr>
        <a:xfrm>
          <a:off x="15669683" y="324908"/>
          <a:ext cx="6362700" cy="3843020"/>
          <a:chOff x="7969250" y="4257675"/>
          <a:chExt cx="6362700" cy="3665220"/>
        </a:xfrm>
      </xdr:grpSpPr>
      <xdr:graphicFrame macro="">
        <xdr:nvGraphicFramePr>
          <xdr:cNvPr id="6" name="Chart 5"/>
          <xdr:cNvGraphicFramePr>
            <a:graphicFrameLocks/>
          </xdr:cNvGraphicFramePr>
        </xdr:nvGraphicFramePr>
        <xdr:xfrm>
          <a:off x="7969250" y="4257675"/>
          <a:ext cx="6362700" cy="366522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">
        <xdr:nvSpPr>
          <xdr:cNvPr id="7" name="TextBox 6"/>
          <xdr:cNvSpPr txBox="1"/>
        </xdr:nvSpPr>
        <xdr:spPr>
          <a:xfrm>
            <a:off x="8809355" y="4465955"/>
            <a:ext cx="831894" cy="311496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400"/>
              <a:t>C limited</a:t>
            </a:r>
          </a:p>
        </xdr:txBody>
      </xdr:sp>
      <xdr:sp macro="" textlink="">
        <xdr:nvSpPr>
          <xdr:cNvPr id="8" name="TextBox 7"/>
          <xdr:cNvSpPr txBox="1"/>
        </xdr:nvSpPr>
        <xdr:spPr>
          <a:xfrm>
            <a:off x="12131675" y="7016750"/>
            <a:ext cx="852028" cy="311496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400"/>
              <a:t>N limited</a:t>
            </a:r>
          </a:p>
        </xdr:txBody>
      </xdr:sp>
    </xdr:grpSp>
    <xdr:clientData/>
  </xdr:twoCellAnchor>
  <xdr:twoCellAnchor>
    <xdr:from>
      <xdr:col>32</xdr:col>
      <xdr:colOff>370609</xdr:colOff>
      <xdr:row>1</xdr:row>
      <xdr:rowOff>124690</xdr:rowOff>
    </xdr:from>
    <xdr:to>
      <xdr:col>38</xdr:col>
      <xdr:colOff>592281</xdr:colOff>
      <xdr:row>20</xdr:row>
      <xdr:rowOff>127000</xdr:rowOff>
    </xdr:to>
    <xdr:sp macro="" textlink="">
      <xdr:nvSpPr>
        <xdr:cNvPr id="11" name="TextBox 10"/>
        <xdr:cNvSpPr txBox="1"/>
      </xdr:nvSpPr>
      <xdr:spPr>
        <a:xfrm>
          <a:off x="22206142" y="319423"/>
          <a:ext cx="3879272" cy="35413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Supplemental Figure 4. Relationship between natural log-transformed C-acquiring (</a:t>
          </a:r>
          <a:r>
            <a:rPr lang="el-G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α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-D-glucosidase) and N-acquiring (</a:t>
          </a:r>
          <a:r>
            <a:rPr lang="el-G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β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-1,4-N-acetylglucosaminidase) enzyme activities across experimental treatments.</a:t>
          </a:r>
          <a:r>
            <a:rPr lang="en-US"/>
            <a:t> </a:t>
          </a: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Temperature Experiment</a:t>
          </a:r>
          <a:r>
            <a:rPr lang="en-US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</a:t>
          </a:r>
          <a:r>
            <a:rPr lang="en-US" b="0"/>
            <a:t> Comparison </a:t>
          </a:r>
          <a:r>
            <a:rPr lang="en-US"/>
            <a:t>of enzymatic investment at 27°C (blue) and 29°C (red). While total enzymatic output shifted with temperature, the C:N investment ratio remained largely constrained near the 1:1 equilibrium line (dashed), consistent with global stoichiometric homeostasis.</a:t>
          </a:r>
        </a:p>
        <a:p>
          <a:r>
            <a:rPr lang="en-US" sz="1100" b="1"/>
            <a:t>CO</a:t>
          </a:r>
          <a:r>
            <a:rPr lang="en-US" sz="1100" b="1" baseline="-25000"/>
            <a:t>2</a:t>
          </a:r>
          <a:r>
            <a:rPr lang="en-US" sz="1100" b="1" baseline="0"/>
            <a:t> </a:t>
          </a:r>
          <a:r>
            <a:rPr lang="en-US" sz="1100" b="1"/>
            <a:t>Experiment</a:t>
          </a:r>
          <a:r>
            <a:rPr lang="en-US" sz="1100"/>
            <a:t>: Comparison of enzymatic investment under Ambient (brown) and Elevated (light blue)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</a:t>
          </a:r>
          <a:r>
            <a:rPr lang="en-US" sz="1100" baseline="-25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/>
            <a:t>conditions. </a:t>
          </a:r>
        </a:p>
        <a:p>
          <a:r>
            <a:rPr lang="en-US" sz="1100"/>
            <a:t>The shift toward the lower right quadrant in elevated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</a:t>
          </a:r>
          <a:r>
            <a:rPr lang="en-US" sz="1100" baseline="-25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 </a:t>
          </a:r>
          <a:r>
            <a:rPr lang="en-US" sz="1100"/>
            <a:t>suggests a subtle intensification of microbial N-limitation as carbon availability increases.</a:t>
          </a:r>
        </a:p>
        <a:p>
          <a:r>
            <a:rPr lang="en-US" sz="1100" b="1"/>
            <a:t>Fertilization Experiment</a:t>
          </a:r>
          <a:r>
            <a:rPr lang="en-US" sz="1100"/>
            <a:t>: Comparison of enzymatic investment in non-fertilized (yellow) and N-fertilized (green) soils. Nitrogen addition shifted the microbial functional envelope upward and toward the left, effectively alleviating the N-limitation observed in control soils and "resetting" the community toward the C-limitation or equilibrium zone.</a:t>
          </a:r>
        </a:p>
      </xdr:txBody>
    </xdr:sp>
    <xdr:clientData/>
  </xdr:twoCellAnchor>
  <xdr:twoCellAnchor>
    <xdr:from>
      <xdr:col>22</xdr:col>
      <xdr:colOff>0</xdr:colOff>
      <xdr:row>44</xdr:row>
      <xdr:rowOff>25402</xdr:rowOff>
    </xdr:from>
    <xdr:to>
      <xdr:col>32</xdr:col>
      <xdr:colOff>266700</xdr:colOff>
      <xdr:row>64</xdr:row>
      <xdr:rowOff>143089</xdr:rowOff>
    </xdr:to>
    <xdr:grpSp>
      <xdr:nvGrpSpPr>
        <xdr:cNvPr id="12" name="Group 11"/>
        <xdr:cNvGrpSpPr/>
      </xdr:nvGrpSpPr>
      <xdr:grpSpPr>
        <a:xfrm>
          <a:off x="15739533" y="8229602"/>
          <a:ext cx="6362700" cy="3843020"/>
          <a:chOff x="7957820" y="535305"/>
          <a:chExt cx="6362700" cy="3665220"/>
        </a:xfrm>
      </xdr:grpSpPr>
      <xdr:graphicFrame macro="">
        <xdr:nvGraphicFramePr>
          <xdr:cNvPr id="13" name="Chart 12"/>
          <xdr:cNvGraphicFramePr/>
        </xdr:nvGraphicFramePr>
        <xdr:xfrm>
          <a:off x="7957820" y="535305"/>
          <a:ext cx="6362700" cy="366522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4" name="TextBox 13"/>
          <xdr:cNvSpPr txBox="1"/>
        </xdr:nvSpPr>
        <xdr:spPr>
          <a:xfrm>
            <a:off x="8885555" y="776605"/>
            <a:ext cx="831894" cy="311496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400"/>
              <a:t>C limited</a:t>
            </a:r>
          </a:p>
        </xdr:txBody>
      </xdr:sp>
      <xdr:sp macro="" textlink="">
        <xdr:nvSpPr>
          <xdr:cNvPr id="15" name="TextBox 14"/>
          <xdr:cNvSpPr txBox="1"/>
        </xdr:nvSpPr>
        <xdr:spPr>
          <a:xfrm>
            <a:off x="12133580" y="3271520"/>
            <a:ext cx="852028" cy="311496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400"/>
              <a:t>N limited</a:t>
            </a:r>
          </a:p>
        </xdr:txBody>
      </xdr:sp>
    </xdr:grpSp>
    <xdr:clientData/>
  </xdr:twoCellAnchor>
  <xdr:twoCellAnchor>
    <xdr:from>
      <xdr:col>27</xdr:col>
      <xdr:colOff>177800</xdr:colOff>
      <xdr:row>28</xdr:row>
      <xdr:rowOff>8467</xdr:rowOff>
    </xdr:from>
    <xdr:to>
      <xdr:col>27</xdr:col>
      <xdr:colOff>601133</xdr:colOff>
      <xdr:row>31</xdr:row>
      <xdr:rowOff>0</xdr:rowOff>
    </xdr:to>
    <xdr:sp macro="" textlink="">
      <xdr:nvSpPr>
        <xdr:cNvPr id="3" name="Oval 2"/>
        <xdr:cNvSpPr/>
      </xdr:nvSpPr>
      <xdr:spPr>
        <a:xfrm rot="2194457">
          <a:off x="15604067" y="5232400"/>
          <a:ext cx="423333" cy="550333"/>
        </a:xfrm>
        <a:prstGeom prst="ellipse">
          <a:avLst/>
        </a:prstGeom>
        <a:solidFill>
          <a:schemeClr val="accent1">
            <a:lumMod val="60000"/>
            <a:lumOff val="40000"/>
            <a:alpha val="2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27</xdr:col>
      <xdr:colOff>592666</xdr:colOff>
      <xdr:row>28</xdr:row>
      <xdr:rowOff>84667</xdr:rowOff>
    </xdr:from>
    <xdr:ext cx="647100" cy="264560"/>
    <xdr:sp macro="" textlink="">
      <xdr:nvSpPr>
        <xdr:cNvPr id="16" name="TextBox 15"/>
        <xdr:cNvSpPr txBox="1"/>
      </xdr:nvSpPr>
      <xdr:spPr>
        <a:xfrm>
          <a:off x="16018933" y="5308600"/>
          <a:ext cx="6471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Invasive</a:t>
          </a:r>
        </a:p>
      </xdr:txBody>
    </xdr:sp>
    <xdr:clientData/>
  </xdr:one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0.13174</cdr:x>
      <cdr:y>0.05253</cdr:y>
    </cdr:from>
    <cdr:to>
      <cdr:x>0.79042</cdr:x>
      <cdr:y>0.84242</cdr:y>
    </cdr:to>
    <cdr:cxnSp macro="">
      <cdr:nvCxnSpPr>
        <cdr:cNvPr id="3" name="Straight Connector 2"/>
        <cdr:cNvCxnSpPr/>
      </cdr:nvCxnSpPr>
      <cdr:spPr>
        <a:xfrm xmlns:a="http://schemas.openxmlformats.org/drawingml/2006/main" flipV="1">
          <a:off x="838200" y="198120"/>
          <a:ext cx="4191000" cy="2979420"/>
        </a:xfrm>
        <a:prstGeom xmlns:a="http://schemas.openxmlformats.org/drawingml/2006/main" prst="line">
          <a:avLst/>
        </a:prstGeom>
        <a:ln xmlns:a="http://schemas.openxmlformats.org/drawingml/2006/main" w="19050">
          <a:solidFill>
            <a:schemeClr val="bg1">
              <a:lumMod val="65000"/>
            </a:schemeClr>
          </a:solidFill>
          <a:prstDash val="sysDot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0.13174</cdr:x>
      <cdr:y>0.05253</cdr:y>
    </cdr:from>
    <cdr:to>
      <cdr:x>0.79042</cdr:x>
      <cdr:y>0.84242</cdr:y>
    </cdr:to>
    <cdr:cxnSp macro="">
      <cdr:nvCxnSpPr>
        <cdr:cNvPr id="3" name="Straight Connector 2"/>
        <cdr:cNvCxnSpPr/>
      </cdr:nvCxnSpPr>
      <cdr:spPr>
        <a:xfrm xmlns:a="http://schemas.openxmlformats.org/drawingml/2006/main" flipV="1">
          <a:off x="838200" y="198120"/>
          <a:ext cx="4191000" cy="2979420"/>
        </a:xfrm>
        <a:prstGeom xmlns:a="http://schemas.openxmlformats.org/drawingml/2006/main" prst="line">
          <a:avLst/>
        </a:prstGeom>
        <a:ln xmlns:a="http://schemas.openxmlformats.org/drawingml/2006/main" w="19050">
          <a:solidFill>
            <a:schemeClr val="bg1">
              <a:lumMod val="65000"/>
            </a:schemeClr>
          </a:solidFill>
          <a:prstDash val="sysDot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0.13174</cdr:x>
      <cdr:y>0.05253</cdr:y>
    </cdr:from>
    <cdr:to>
      <cdr:x>0.79042</cdr:x>
      <cdr:y>0.84242</cdr:y>
    </cdr:to>
    <cdr:cxnSp macro="">
      <cdr:nvCxnSpPr>
        <cdr:cNvPr id="3" name="Straight Connector 2"/>
        <cdr:cNvCxnSpPr/>
      </cdr:nvCxnSpPr>
      <cdr:spPr>
        <a:xfrm xmlns:a="http://schemas.openxmlformats.org/drawingml/2006/main" flipV="1">
          <a:off x="838200" y="198120"/>
          <a:ext cx="4191000" cy="2979420"/>
        </a:xfrm>
        <a:prstGeom xmlns:a="http://schemas.openxmlformats.org/drawingml/2006/main" prst="line">
          <a:avLst/>
        </a:prstGeom>
        <a:ln xmlns:a="http://schemas.openxmlformats.org/drawingml/2006/main" w="19050">
          <a:solidFill>
            <a:schemeClr val="bg1">
              <a:lumMod val="65000"/>
            </a:schemeClr>
          </a:solidFill>
          <a:prstDash val="sysDot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3"/>
  <sheetViews>
    <sheetView topLeftCell="M1" zoomScale="80" zoomScaleNormal="80" workbookViewId="0">
      <pane ySplit="3" topLeftCell="A15" activePane="bottomLeft" state="frozen"/>
      <selection pane="bottomLeft" activeCell="V15" sqref="V15:V43"/>
    </sheetView>
  </sheetViews>
  <sheetFormatPr defaultRowHeight="14.4" x14ac:dyDescent="0.3"/>
  <cols>
    <col min="1" max="1" width="11.5546875" style="1" bestFit="1" customWidth="1"/>
    <col min="2" max="4" width="8.88671875" style="1"/>
    <col min="5" max="5" width="12" style="1" bestFit="1" customWidth="1"/>
    <col min="6" max="6" width="12.5546875" style="1" bestFit="1" customWidth="1"/>
    <col min="7" max="7" width="11.77734375" style="1" customWidth="1"/>
    <col min="8" max="8" width="8.88671875" style="1"/>
    <col min="9" max="9" width="12" style="1" bestFit="1" customWidth="1"/>
    <col min="10" max="10" width="8.88671875" style="1"/>
    <col min="11" max="13" width="12" style="1" customWidth="1"/>
    <col min="14" max="14" width="13.77734375" style="1" bestFit="1" customWidth="1"/>
    <col min="15" max="15" width="8.88671875" style="1"/>
    <col min="16" max="16" width="9.6640625" style="1" bestFit="1" customWidth="1"/>
    <col min="17" max="17" width="8.88671875" style="1"/>
    <col min="18" max="18" width="33.44140625" style="1" bestFit="1" customWidth="1"/>
    <col min="19" max="19" width="38.6640625" style="1" bestFit="1" customWidth="1"/>
    <col min="20" max="20" width="12.5546875" style="1" customWidth="1"/>
    <col min="21" max="21" width="12" style="1" bestFit="1" customWidth="1"/>
    <col min="22" max="16384" width="8.88671875" style="1"/>
  </cols>
  <sheetData>
    <row r="1" spans="1:22" ht="15.6" x14ac:dyDescent="0.3">
      <c r="A1" s="7" t="s">
        <v>31</v>
      </c>
    </row>
    <row r="3" spans="1:22" x14ac:dyDescent="0.3">
      <c r="A3" s="1" t="s">
        <v>20</v>
      </c>
      <c r="B3" s="1" t="s">
        <v>19</v>
      </c>
      <c r="C3" s="1" t="s">
        <v>18</v>
      </c>
      <c r="D3" s="1" t="s">
        <v>17</v>
      </c>
      <c r="E3" s="1" t="s">
        <v>21</v>
      </c>
      <c r="F3" s="1" t="s">
        <v>22</v>
      </c>
      <c r="G3" s="1" t="s">
        <v>16</v>
      </c>
      <c r="H3" s="1" t="s">
        <v>15</v>
      </c>
      <c r="I3" s="1" t="s">
        <v>28</v>
      </c>
      <c r="J3" s="1" t="s">
        <v>23</v>
      </c>
      <c r="K3" s="1" t="s">
        <v>24</v>
      </c>
      <c r="L3" s="1" t="s">
        <v>14</v>
      </c>
      <c r="M3" s="1" t="s">
        <v>29</v>
      </c>
      <c r="N3" s="1" t="s">
        <v>13</v>
      </c>
      <c r="O3" s="1" t="s">
        <v>12</v>
      </c>
      <c r="P3" s="1" t="s">
        <v>11</v>
      </c>
      <c r="Q3" s="1" t="s">
        <v>10</v>
      </c>
      <c r="R3" s="1" t="s">
        <v>9</v>
      </c>
      <c r="S3" s="1" t="s">
        <v>8</v>
      </c>
      <c r="T3" s="1" t="s">
        <v>7</v>
      </c>
      <c r="U3" s="1" t="s">
        <v>6</v>
      </c>
      <c r="V3" s="1" t="s">
        <v>5</v>
      </c>
    </row>
    <row r="4" spans="1:22" x14ac:dyDescent="0.3">
      <c r="A4" s="1" t="s">
        <v>4</v>
      </c>
      <c r="B4" s="1">
        <v>27</v>
      </c>
      <c r="C4" s="1">
        <v>1</v>
      </c>
      <c r="D4" s="1">
        <v>8</v>
      </c>
      <c r="E4" s="3">
        <v>1.0864661654135337</v>
      </c>
      <c r="F4" s="3">
        <v>34.766917293233078</v>
      </c>
      <c r="G4" s="3">
        <f t="shared" ref="G4:G30" si="0">E4+F4</f>
        <v>35.853383458646611</v>
      </c>
      <c r="H4" s="3">
        <v>22.571854590000001</v>
      </c>
      <c r="I4" s="3">
        <v>27.773335576666664</v>
      </c>
      <c r="J4" s="3">
        <f>LN(H4)</f>
        <v>3.1167037580340438</v>
      </c>
      <c r="K4" s="3">
        <f>LN(I4)</f>
        <v>3.3240764084975818</v>
      </c>
      <c r="L4" s="3">
        <f>S4/R4</f>
        <v>1.2304410107697163</v>
      </c>
      <c r="M4" s="3">
        <f>DEGREES(ATAN2(K4,J4))</f>
        <v>43.155895049731903</v>
      </c>
      <c r="N4" s="4">
        <f t="shared" ref="N4:N43" si="1">SQRT((LN(I4)^2) + (LN(H4)^2))</f>
        <v>4.5566793045894416</v>
      </c>
      <c r="O4" s="1">
        <v>288.98347648847113</v>
      </c>
      <c r="P4" s="1">
        <v>55.349045163517005</v>
      </c>
      <c r="Q4" s="2">
        <v>36738.445484715405</v>
      </c>
      <c r="R4" s="3">
        <f>(H4/Q4)*10^3</f>
        <v>0.61439329542102572</v>
      </c>
      <c r="S4" s="3">
        <f>(I4/Q4)*10^3</f>
        <v>0.75597470742798389</v>
      </c>
      <c r="T4" s="5">
        <f t="shared" ref="T4:T30" si="2">H4/G4</f>
        <v>0.62955995815665311</v>
      </c>
      <c r="U4" s="3">
        <f t="shared" ref="U4:U30" si="3">(G4/Q4)*10^9</f>
        <v>975909.1051787422</v>
      </c>
      <c r="V4" s="1">
        <f t="shared" ref="V4:V43" si="4">H4/(O4+P4)</f>
        <v>6.5552491184126496E-2</v>
      </c>
    </row>
    <row r="5" spans="1:22" x14ac:dyDescent="0.3">
      <c r="A5" s="1" t="s">
        <v>4</v>
      </c>
      <c r="B5" s="1">
        <v>27</v>
      </c>
      <c r="C5" s="1">
        <v>2</v>
      </c>
      <c r="D5" s="1">
        <v>7.9</v>
      </c>
      <c r="E5" s="3">
        <v>2.1729323308270674</v>
      </c>
      <c r="F5" s="3">
        <v>38.026315789473678</v>
      </c>
      <c r="G5" s="3">
        <f t="shared" si="0"/>
        <v>40.199248120300744</v>
      </c>
      <c r="H5" s="3">
        <v>13.421721163333336</v>
      </c>
      <c r="I5" s="3">
        <v>10.459383275</v>
      </c>
      <c r="J5" s="3">
        <f t="shared" ref="J5:J43" si="5">LN(H5)</f>
        <v>2.5968743769213356</v>
      </c>
      <c r="K5" s="3">
        <f t="shared" ref="K5:K43" si="6">LN(I5)</f>
        <v>2.347499496573501</v>
      </c>
      <c r="L5" s="3">
        <f t="shared" ref="L5:L43" si="7">S5/R5</f>
        <v>0.77928777894551138</v>
      </c>
      <c r="M5" s="3">
        <f t="shared" ref="M5:M43" si="8">DEGREES(ATAN2(K5,J5))</f>
        <v>47.887328427825288</v>
      </c>
      <c r="N5" s="3">
        <f t="shared" si="1"/>
        <v>3.5006442858313118</v>
      </c>
      <c r="O5" s="1">
        <v>281.64958339420645</v>
      </c>
      <c r="P5" s="1">
        <v>51.904585517088002</v>
      </c>
      <c r="Q5" s="2">
        <v>27457.795349619548</v>
      </c>
      <c r="R5" s="3">
        <f t="shared" ref="R5:R43" si="9">(H5/Q5)*10^3</f>
        <v>0.48881277584142629</v>
      </c>
      <c r="S5" s="3">
        <f t="shared" ref="S5:S43" si="10">(I5/Q5)*10^3</f>
        <v>0.3809258224056552</v>
      </c>
      <c r="T5" s="5">
        <f t="shared" si="2"/>
        <v>0.33387990549393698</v>
      </c>
      <c r="U5" s="3">
        <f t="shared" si="3"/>
        <v>1464037.7207435826</v>
      </c>
      <c r="V5" s="1">
        <f t="shared" si="4"/>
        <v>4.0238505209337423E-2</v>
      </c>
    </row>
    <row r="6" spans="1:22" x14ac:dyDescent="0.3">
      <c r="A6" s="1" t="s">
        <v>4</v>
      </c>
      <c r="B6" s="1">
        <v>27</v>
      </c>
      <c r="C6" s="1">
        <v>3</v>
      </c>
      <c r="D6" s="1">
        <v>7.8</v>
      </c>
      <c r="E6" s="3">
        <v>1.9130434782608705</v>
      </c>
      <c r="F6" s="3">
        <v>24.869565217391315</v>
      </c>
      <c r="G6" s="3">
        <f t="shared" si="0"/>
        <v>26.782608695652186</v>
      </c>
      <c r="H6" s="3">
        <v>15.791759363333334</v>
      </c>
      <c r="I6" s="3">
        <v>15.350575346666666</v>
      </c>
      <c r="J6" s="3">
        <f t="shared" si="5"/>
        <v>2.7594882446908673</v>
      </c>
      <c r="K6" s="3">
        <f t="shared" si="6"/>
        <v>2.7311529551983136</v>
      </c>
      <c r="L6" s="3">
        <f t="shared" si="7"/>
        <v>0.97206238985055438</v>
      </c>
      <c r="M6" s="3">
        <f t="shared" si="8"/>
        <v>45.295680964730415</v>
      </c>
      <c r="N6" s="3">
        <f t="shared" si="1"/>
        <v>3.882521324767652</v>
      </c>
      <c r="O6" s="1">
        <v>179.28968652752707</v>
      </c>
      <c r="P6" s="1">
        <v>52.372011093212087</v>
      </c>
      <c r="Q6" s="2">
        <v>57939.280395186775</v>
      </c>
      <c r="R6" s="3">
        <f t="shared" si="9"/>
        <v>0.27255705033998334</v>
      </c>
      <c r="S6" s="3">
        <f t="shared" si="10"/>
        <v>0.26494245772410208</v>
      </c>
      <c r="T6" s="5">
        <f t="shared" si="2"/>
        <v>0.58962737882575733</v>
      </c>
      <c r="U6" s="3">
        <f t="shared" si="3"/>
        <v>462253.04340985767</v>
      </c>
      <c r="V6" s="1">
        <f t="shared" si="4"/>
        <v>6.8167329884573899E-2</v>
      </c>
    </row>
    <row r="7" spans="1:22" x14ac:dyDescent="0.3">
      <c r="A7" s="1" t="s">
        <v>4</v>
      </c>
      <c r="B7" s="1">
        <v>27</v>
      </c>
      <c r="C7" s="1">
        <v>4</v>
      </c>
      <c r="D7" s="1">
        <v>8</v>
      </c>
      <c r="E7" s="3">
        <v>2.6621621621621636</v>
      </c>
      <c r="F7" s="3">
        <v>34.608108108108127</v>
      </c>
      <c r="G7" s="3">
        <f t="shared" si="0"/>
        <v>37.270270270270288</v>
      </c>
      <c r="H7" s="3">
        <v>13.737892563333332</v>
      </c>
      <c r="I7" s="3">
        <v>20.067789439999999</v>
      </c>
      <c r="J7" s="3">
        <f t="shared" si="5"/>
        <v>2.6201578953602755</v>
      </c>
      <c r="K7" s="3">
        <f t="shared" si="6"/>
        <v>2.9991160142408702</v>
      </c>
      <c r="L7" s="3">
        <f t="shared" si="7"/>
        <v>1.4607618561205866</v>
      </c>
      <c r="M7" s="3">
        <f t="shared" si="8"/>
        <v>41.141872752318797</v>
      </c>
      <c r="N7" s="3">
        <f t="shared" si="1"/>
        <v>3.9824520415812708</v>
      </c>
      <c r="O7" s="1">
        <v>95.044136716649277</v>
      </c>
      <c r="P7" s="1">
        <v>4.613532686937857</v>
      </c>
      <c r="Q7" s="2">
        <v>37352.213908319747</v>
      </c>
      <c r="R7" s="3">
        <f t="shared" si="9"/>
        <v>0.36779326111840949</v>
      </c>
      <c r="S7" s="3">
        <f t="shared" si="10"/>
        <v>0.53725836677997141</v>
      </c>
      <c r="T7" s="5">
        <f t="shared" si="2"/>
        <v>0.3686019034396904</v>
      </c>
      <c r="U7" s="3">
        <f t="shared" si="3"/>
        <v>997806.19059821754</v>
      </c>
      <c r="V7" s="1">
        <f t="shared" si="4"/>
        <v>0.13785083120596078</v>
      </c>
    </row>
    <row r="8" spans="1:22" x14ac:dyDescent="0.3">
      <c r="A8" s="1" t="s">
        <v>4</v>
      </c>
      <c r="B8" s="1">
        <v>27</v>
      </c>
      <c r="C8" s="1">
        <v>5</v>
      </c>
      <c r="D8" s="1">
        <v>7.9</v>
      </c>
      <c r="E8" s="3">
        <v>4.0909090909090944</v>
      </c>
      <c r="F8" s="3">
        <v>30.681818181818208</v>
      </c>
      <c r="G8" s="3">
        <f t="shared" si="0"/>
        <v>34.772727272727302</v>
      </c>
      <c r="H8" s="3">
        <v>11.858504569999999</v>
      </c>
      <c r="I8" s="3">
        <v>6.718055219</v>
      </c>
      <c r="J8" s="3">
        <f t="shared" si="5"/>
        <v>2.4730452954003153</v>
      </c>
      <c r="K8" s="3">
        <f t="shared" si="6"/>
        <v>1.9047987107157134</v>
      </c>
      <c r="L8" s="3">
        <f t="shared" si="7"/>
        <v>0.56651790951748993</v>
      </c>
      <c r="M8" s="3">
        <f t="shared" si="8"/>
        <v>52.395674436618329</v>
      </c>
      <c r="N8" s="3">
        <f t="shared" si="1"/>
        <v>3.121571905538278</v>
      </c>
      <c r="O8" s="1">
        <v>53.054719404554483</v>
      </c>
      <c r="P8" s="1">
        <v>17.107747268421985</v>
      </c>
      <c r="Q8" s="2">
        <v>16806.182645112545</v>
      </c>
      <c r="R8" s="3">
        <f t="shared" si="9"/>
        <v>0.70560369480743479</v>
      </c>
      <c r="S8" s="3">
        <f t="shared" si="10"/>
        <v>0.39973713013012491</v>
      </c>
      <c r="T8" s="5">
        <f t="shared" si="2"/>
        <v>0.34102888959477096</v>
      </c>
      <c r="U8" s="3">
        <f t="shared" si="3"/>
        <v>2069043.7565153833</v>
      </c>
      <c r="V8" s="1">
        <f t="shared" si="4"/>
        <v>0.16901493251757896</v>
      </c>
    </row>
    <row r="9" spans="1:22" x14ac:dyDescent="0.3">
      <c r="A9" s="1" t="s">
        <v>3</v>
      </c>
      <c r="B9" s="1">
        <v>27</v>
      </c>
      <c r="C9" s="1">
        <v>6</v>
      </c>
      <c r="D9" s="1">
        <v>7.9</v>
      </c>
      <c r="E9" s="3">
        <v>2.9698275862068981</v>
      </c>
      <c r="F9" s="3">
        <v>32.668103448275879</v>
      </c>
      <c r="G9" s="3">
        <f t="shared" si="0"/>
        <v>35.637931034482776</v>
      </c>
      <c r="H9" s="3">
        <v>75.579511376666673</v>
      </c>
      <c r="I9" s="3">
        <v>69.930910673333329</v>
      </c>
      <c r="J9" s="3">
        <f t="shared" si="5"/>
        <v>4.3251852329185274</v>
      </c>
      <c r="K9" s="3">
        <f t="shared" si="6"/>
        <v>4.2475077642726706</v>
      </c>
      <c r="L9" s="3">
        <f t="shared" si="7"/>
        <v>0.92526280468813382</v>
      </c>
      <c r="M9" s="3">
        <f t="shared" si="8"/>
        <v>45.51914483847677</v>
      </c>
      <c r="N9" s="3">
        <f t="shared" si="1"/>
        <v>6.0620581906323796</v>
      </c>
      <c r="O9" s="1">
        <v>833.23789897438451</v>
      </c>
      <c r="P9" s="1">
        <v>29.989025086138351</v>
      </c>
      <c r="Q9" s="2">
        <v>143967.78401070999</v>
      </c>
      <c r="R9" s="3">
        <f t="shared" si="9"/>
        <v>0.52497516646532671</v>
      </c>
      <c r="S9" s="3">
        <f t="shared" si="10"/>
        <v>0.48573999491532815</v>
      </c>
      <c r="T9" s="5">
        <f t="shared" si="2"/>
        <v>2.1207603579325909</v>
      </c>
      <c r="U9" s="3">
        <f t="shared" si="3"/>
        <v>247541.01259092533</v>
      </c>
      <c r="V9" s="1">
        <f t="shared" si="4"/>
        <v>8.7554627028023066E-2</v>
      </c>
    </row>
    <row r="10" spans="1:22" x14ac:dyDescent="0.3">
      <c r="A10" s="1" t="s">
        <v>3</v>
      </c>
      <c r="B10" s="1">
        <v>27</v>
      </c>
      <c r="C10" s="1">
        <v>7</v>
      </c>
      <c r="D10" s="1">
        <v>7.9</v>
      </c>
      <c r="E10" s="3">
        <v>2.077181208053692</v>
      </c>
      <c r="F10" s="3">
        <v>32.196308724832228</v>
      </c>
      <c r="G10" s="3">
        <f t="shared" si="0"/>
        <v>34.273489932885923</v>
      </c>
      <c r="H10" s="3">
        <v>29.033987636666666</v>
      </c>
      <c r="I10" s="3">
        <v>24.551133603333337</v>
      </c>
      <c r="J10" s="3">
        <f t="shared" si="5"/>
        <v>3.3684671312165468</v>
      </c>
      <c r="K10" s="3">
        <f t="shared" si="6"/>
        <v>3.2007580284630106</v>
      </c>
      <c r="L10" s="3">
        <f t="shared" si="7"/>
        <v>0.8455997815583558</v>
      </c>
      <c r="M10" s="3">
        <f t="shared" si="8"/>
        <v>46.462415547774128</v>
      </c>
      <c r="N10" s="3">
        <f t="shared" si="1"/>
        <v>4.6466571608906824</v>
      </c>
      <c r="O10" s="1">
        <v>1316.6254803140873</v>
      </c>
      <c r="P10" s="1">
        <v>113.19825098087466</v>
      </c>
      <c r="Q10" s="2">
        <v>338282.14209314366</v>
      </c>
      <c r="R10" s="3">
        <f t="shared" si="9"/>
        <v>8.5827727875367299E-2</v>
      </c>
      <c r="S10" s="3">
        <f t="shared" si="10"/>
        <v>7.2575907943060597E-2</v>
      </c>
      <c r="T10" s="5">
        <f t="shared" si="2"/>
        <v>0.847126677018325</v>
      </c>
      <c r="U10" s="3">
        <f t="shared" si="3"/>
        <v>101316.28504187772</v>
      </c>
      <c r="V10" s="1">
        <f t="shared" si="4"/>
        <v>2.030599087229527E-2</v>
      </c>
    </row>
    <row r="11" spans="1:22" x14ac:dyDescent="0.3">
      <c r="A11" s="1" t="s">
        <v>3</v>
      </c>
      <c r="B11" s="1">
        <v>27</v>
      </c>
      <c r="C11" s="1">
        <v>8</v>
      </c>
      <c r="D11" s="1">
        <v>7.9</v>
      </c>
      <c r="E11" s="3">
        <v>2.4488188976377958</v>
      </c>
      <c r="F11" s="3">
        <v>37.956692913385837</v>
      </c>
      <c r="G11" s="3">
        <f t="shared" si="0"/>
        <v>40.405511811023629</v>
      </c>
      <c r="H11" s="3">
        <v>33.00274314</v>
      </c>
      <c r="I11" s="3">
        <v>27.804158866666668</v>
      </c>
      <c r="J11" s="3">
        <f t="shared" si="5"/>
        <v>3.4965906834662968</v>
      </c>
      <c r="K11" s="3">
        <f t="shared" si="6"/>
        <v>3.3251856090280829</v>
      </c>
      <c r="L11" s="3">
        <f t="shared" si="7"/>
        <v>0.84248023713421138</v>
      </c>
      <c r="M11" s="3">
        <f t="shared" si="8"/>
        <v>46.439320349109309</v>
      </c>
      <c r="N11" s="3">
        <f t="shared" si="1"/>
        <v>4.8252467027283448</v>
      </c>
      <c r="O11" s="1">
        <v>886.22899932702956</v>
      </c>
      <c r="P11" s="1">
        <v>87.116469474260526</v>
      </c>
      <c r="Q11" s="2">
        <v>90753.743131939525</v>
      </c>
      <c r="R11" s="3">
        <f t="shared" si="9"/>
        <v>0.36365159167065964</v>
      </c>
      <c r="S11" s="3">
        <f t="shared" si="10"/>
        <v>0.30636927918493073</v>
      </c>
      <c r="T11" s="5">
        <f t="shared" si="2"/>
        <v>0.81678814747734563</v>
      </c>
      <c r="U11" s="3">
        <f t="shared" si="3"/>
        <v>445221.4356853725</v>
      </c>
      <c r="V11" s="1">
        <f t="shared" si="4"/>
        <v>3.3906505139068524E-2</v>
      </c>
    </row>
    <row r="12" spans="1:22" x14ac:dyDescent="0.3">
      <c r="A12" s="1" t="s">
        <v>3</v>
      </c>
      <c r="B12" s="1">
        <v>27</v>
      </c>
      <c r="C12" s="1">
        <v>9</v>
      </c>
      <c r="D12" s="1">
        <v>8</v>
      </c>
      <c r="E12" s="3">
        <v>1.0398773006134971</v>
      </c>
      <c r="F12" s="3">
        <v>32.236196319018411</v>
      </c>
      <c r="G12" s="3">
        <f t="shared" si="0"/>
        <v>33.276073619631909</v>
      </c>
      <c r="H12" s="3">
        <v>23.724778623333332</v>
      </c>
      <c r="I12" s="3">
        <v>23.828370286666665</v>
      </c>
      <c r="J12" s="3">
        <f t="shared" si="5"/>
        <v>3.1665200135076037</v>
      </c>
      <c r="K12" s="3">
        <f t="shared" si="6"/>
        <v>3.1708768996266716</v>
      </c>
      <c r="L12" s="3">
        <f t="shared" si="7"/>
        <v>1.0043663911464891</v>
      </c>
      <c r="M12" s="3">
        <f t="shared" si="8"/>
        <v>44.960609829156226</v>
      </c>
      <c r="N12" s="3">
        <f t="shared" si="1"/>
        <v>4.4812173913491682</v>
      </c>
      <c r="O12" s="1">
        <v>1761.6128575219091</v>
      </c>
      <c r="P12" s="1">
        <v>66.643266194388957</v>
      </c>
      <c r="Q12" s="2">
        <v>134429.34276444573</v>
      </c>
      <c r="R12" s="3">
        <f t="shared" si="9"/>
        <v>0.17648511950925147</v>
      </c>
      <c r="S12" s="3">
        <f t="shared" si="10"/>
        <v>0.17725572257256372</v>
      </c>
      <c r="T12" s="5">
        <f t="shared" si="2"/>
        <v>0.71296808915990639</v>
      </c>
      <c r="U12" s="3">
        <f t="shared" si="3"/>
        <v>247535.79044078212</v>
      </c>
      <c r="V12" s="1">
        <f t="shared" si="4"/>
        <v>1.2976725916885184E-2</v>
      </c>
    </row>
    <row r="13" spans="1:22" x14ac:dyDescent="0.3">
      <c r="A13" s="1" t="s">
        <v>3</v>
      </c>
      <c r="B13" s="1">
        <v>27</v>
      </c>
      <c r="C13" s="1">
        <v>10</v>
      </c>
      <c r="D13" s="1">
        <v>8</v>
      </c>
      <c r="E13" s="3">
        <v>0.63435700575815757</v>
      </c>
      <c r="F13" s="3">
        <v>15.224568138195782</v>
      </c>
      <c r="G13" s="3">
        <f t="shared" si="0"/>
        <v>15.85892514395394</v>
      </c>
      <c r="H13" s="3">
        <v>17.246117496666667</v>
      </c>
      <c r="I13" s="3">
        <v>31.04381180333333</v>
      </c>
      <c r="J13" s="3">
        <f t="shared" si="5"/>
        <v>2.8475870454877121</v>
      </c>
      <c r="K13" s="3">
        <f t="shared" si="6"/>
        <v>3.4353994907177938</v>
      </c>
      <c r="L13" s="3">
        <f t="shared" si="7"/>
        <v>1.8000464051885001</v>
      </c>
      <c r="M13" s="3">
        <f t="shared" si="8"/>
        <v>39.655181428259425</v>
      </c>
      <c r="N13" s="3">
        <f t="shared" si="1"/>
        <v>4.4621431669606384</v>
      </c>
      <c r="O13" s="1">
        <v>1035.9763059836666</v>
      </c>
      <c r="P13" s="1">
        <v>23.096161259812373</v>
      </c>
      <c r="Q13" s="2">
        <v>23791.250896039459</v>
      </c>
      <c r="R13" s="3">
        <f t="shared" si="9"/>
        <v>0.72489326315908997</v>
      </c>
      <c r="S13" s="3">
        <f t="shared" si="10"/>
        <v>1.3048415124948813</v>
      </c>
      <c r="T13" s="5">
        <f t="shared" si="2"/>
        <v>1.087470767414624</v>
      </c>
      <c r="U13" s="3">
        <f t="shared" si="3"/>
        <v>666586.43604964809</v>
      </c>
      <c r="V13" s="1">
        <f t="shared" si="4"/>
        <v>1.6284171319791107E-2</v>
      </c>
    </row>
    <row r="14" spans="1:22" x14ac:dyDescent="0.3">
      <c r="A14" s="1" t="s">
        <v>2</v>
      </c>
      <c r="B14" s="1">
        <v>27</v>
      </c>
      <c r="C14" s="1">
        <v>11</v>
      </c>
      <c r="D14" s="1">
        <v>7.9</v>
      </c>
      <c r="E14" s="3">
        <v>1.3897058823529418</v>
      </c>
      <c r="F14" s="3">
        <v>30.573529411764717</v>
      </c>
      <c r="G14" s="3">
        <f t="shared" si="0"/>
        <v>31.963235294117659</v>
      </c>
      <c r="H14" s="3">
        <v>27.650307786666669</v>
      </c>
      <c r="I14" s="3">
        <v>18.56233804333333</v>
      </c>
      <c r="J14" s="3">
        <f t="shared" si="5"/>
        <v>3.3196368594314039</v>
      </c>
      <c r="K14" s="3">
        <f t="shared" si="6"/>
        <v>2.9211346915865839</v>
      </c>
      <c r="L14" s="3">
        <f t="shared" si="7"/>
        <v>0.67132482526231874</v>
      </c>
      <c r="M14" s="3">
        <f t="shared" si="8"/>
        <v>48.653640475252693</v>
      </c>
      <c r="N14" s="3">
        <f t="shared" si="1"/>
        <v>4.4218793250026893</v>
      </c>
      <c r="O14" s="1">
        <v>1808.0440650512887</v>
      </c>
      <c r="P14" s="1">
        <v>17.209087477366797</v>
      </c>
      <c r="Q14" s="2">
        <v>44554.108215373213</v>
      </c>
      <c r="R14" s="3">
        <f t="shared" si="9"/>
        <v>0.6206006335713401</v>
      </c>
      <c r="S14" s="3">
        <f t="shared" si="10"/>
        <v>0.41662461188996419</v>
      </c>
      <c r="T14" s="5">
        <f t="shared" si="2"/>
        <v>0.86506599010505303</v>
      </c>
      <c r="U14" s="3">
        <f t="shared" si="3"/>
        <v>717402.6498209401</v>
      </c>
      <c r="V14" s="1">
        <f t="shared" si="4"/>
        <v>1.5148752242044174E-2</v>
      </c>
    </row>
    <row r="15" spans="1:22" x14ac:dyDescent="0.3">
      <c r="A15" s="1" t="s">
        <v>2</v>
      </c>
      <c r="B15" s="1">
        <v>27</v>
      </c>
      <c r="C15" s="1">
        <v>12</v>
      </c>
      <c r="D15" s="1">
        <v>7.8</v>
      </c>
      <c r="E15" s="3">
        <v>1.0503048780487807</v>
      </c>
      <c r="F15" s="3">
        <v>30.45884146341464</v>
      </c>
      <c r="G15" s="3">
        <f t="shared" si="0"/>
        <v>31.509146341463421</v>
      </c>
      <c r="H15" s="3">
        <v>19.078663823333333</v>
      </c>
      <c r="I15" s="3">
        <v>19.8777495</v>
      </c>
      <c r="J15" s="3">
        <f t="shared" si="5"/>
        <v>2.94857063334429</v>
      </c>
      <c r="K15" s="3">
        <f t="shared" si="6"/>
        <v>2.9896009905949938</v>
      </c>
      <c r="L15" s="3">
        <f t="shared" si="7"/>
        <v>1.0418837337911149</v>
      </c>
      <c r="M15" s="3">
        <f t="shared" si="8"/>
        <v>44.604115704251456</v>
      </c>
      <c r="N15" s="3">
        <f t="shared" si="1"/>
        <v>4.199021655432003</v>
      </c>
      <c r="O15" s="1">
        <v>1711.8372073805426</v>
      </c>
      <c r="P15" s="1">
        <v>69.130922923760977</v>
      </c>
      <c r="Q15" s="2">
        <v>102023.74833467184</v>
      </c>
      <c r="R15" s="3">
        <f t="shared" si="9"/>
        <v>0.18700218463596308</v>
      </c>
      <c r="S15" s="3">
        <f t="shared" si="10"/>
        <v>0.19483453435561265</v>
      </c>
      <c r="T15" s="5">
        <f t="shared" si="2"/>
        <v>0.60549605554458941</v>
      </c>
      <c r="U15" s="3">
        <f t="shared" si="3"/>
        <v>308841.29289293446</v>
      </c>
      <c r="V15" s="1">
        <f t="shared" si="4"/>
        <v>1.071252399113592E-2</v>
      </c>
    </row>
    <row r="16" spans="1:22" x14ac:dyDescent="0.3">
      <c r="A16" s="1" t="s">
        <v>2</v>
      </c>
      <c r="B16" s="1">
        <v>27</v>
      </c>
      <c r="C16" s="1">
        <v>13</v>
      </c>
      <c r="D16" s="1">
        <v>8</v>
      </c>
      <c r="E16" s="3">
        <v>1.2200000000000009</v>
      </c>
      <c r="F16" s="3">
        <v>30.500000000000025</v>
      </c>
      <c r="G16" s="3">
        <f t="shared" si="0"/>
        <v>31.720000000000027</v>
      </c>
      <c r="H16" s="3">
        <v>25.269989813333336</v>
      </c>
      <c r="I16" s="3">
        <v>33.459469543333334</v>
      </c>
      <c r="J16" s="3">
        <f t="shared" si="5"/>
        <v>3.2296175182869757</v>
      </c>
      <c r="K16" s="3">
        <f t="shared" si="6"/>
        <v>3.5103348419761469</v>
      </c>
      <c r="L16" s="3">
        <f t="shared" si="7"/>
        <v>1.3240792651874731</v>
      </c>
      <c r="M16" s="3">
        <f t="shared" si="8"/>
        <v>42.615023604566787</v>
      </c>
      <c r="N16" s="3">
        <f t="shared" si="1"/>
        <v>4.7699979053682853</v>
      </c>
      <c r="O16" s="1">
        <v>1406.8778294451549</v>
      </c>
      <c r="P16" s="1">
        <v>32.595596442924339</v>
      </c>
      <c r="Q16" s="2">
        <v>153944.92710745739</v>
      </c>
      <c r="R16" s="3">
        <f t="shared" si="9"/>
        <v>0.16414954547800237</v>
      </c>
      <c r="S16" s="3">
        <f t="shared" si="10"/>
        <v>0.21734700955737107</v>
      </c>
      <c r="T16" s="5">
        <f t="shared" si="2"/>
        <v>0.79665793862967571</v>
      </c>
      <c r="U16" s="3">
        <f t="shared" si="3"/>
        <v>206047.71197077952</v>
      </c>
      <c r="V16" s="1">
        <f t="shared" si="4"/>
        <v>1.7555023496000341E-2</v>
      </c>
    </row>
    <row r="17" spans="1:22" x14ac:dyDescent="0.3">
      <c r="A17" s="1" t="s">
        <v>2</v>
      </c>
      <c r="B17" s="1">
        <v>27</v>
      </c>
      <c r="C17" s="1">
        <v>14</v>
      </c>
      <c r="D17" s="1">
        <v>7.9</v>
      </c>
      <c r="E17" s="3">
        <v>1.103040540540541</v>
      </c>
      <c r="F17" s="3">
        <v>27.576013513513523</v>
      </c>
      <c r="G17" s="3">
        <f t="shared" si="0"/>
        <v>28.679054054054063</v>
      </c>
      <c r="H17" s="3">
        <v>24.726099719999997</v>
      </c>
      <c r="I17" s="3">
        <v>14.550108379999999</v>
      </c>
      <c r="J17" s="3">
        <f t="shared" si="5"/>
        <v>3.2078593545783014</v>
      </c>
      <c r="K17" s="3">
        <f t="shared" si="6"/>
        <v>2.6775984423870103</v>
      </c>
      <c r="L17" s="3">
        <f t="shared" si="7"/>
        <v>0.58845141549886137</v>
      </c>
      <c r="M17" s="3">
        <f t="shared" si="8"/>
        <v>50.14826616040061</v>
      </c>
      <c r="N17" s="3">
        <f t="shared" si="1"/>
        <v>4.178503925740511</v>
      </c>
      <c r="O17" s="1">
        <v>1365.8685038061599</v>
      </c>
      <c r="P17" s="1">
        <v>51.358280984433527</v>
      </c>
      <c r="Q17" s="2">
        <v>144389.95064065213</v>
      </c>
      <c r="R17" s="3">
        <f t="shared" si="9"/>
        <v>0.17124529519049861</v>
      </c>
      <c r="S17" s="3">
        <f t="shared" si="10"/>
        <v>0.10076953635236927</v>
      </c>
      <c r="T17" s="5">
        <f t="shared" si="2"/>
        <v>0.86216580482035532</v>
      </c>
      <c r="U17" s="3">
        <f t="shared" si="3"/>
        <v>198622.23047245538</v>
      </c>
      <c r="V17" s="1">
        <f t="shared" si="4"/>
        <v>1.7446819369599676E-2</v>
      </c>
    </row>
    <row r="18" spans="1:22" x14ac:dyDescent="0.3">
      <c r="A18" s="1" t="s">
        <v>2</v>
      </c>
      <c r="B18" s="1">
        <v>27</v>
      </c>
      <c r="C18" s="1">
        <v>15</v>
      </c>
      <c r="D18" s="1">
        <v>7.8</v>
      </c>
      <c r="E18" s="3">
        <v>1.930555555555556</v>
      </c>
      <c r="F18" s="3">
        <v>17.375000000000004</v>
      </c>
      <c r="G18" s="3">
        <f t="shared" si="0"/>
        <v>19.305555555555561</v>
      </c>
      <c r="H18" s="3">
        <v>23.515671526666665</v>
      </c>
      <c r="I18" s="3">
        <v>33.619416923333333</v>
      </c>
      <c r="J18" s="3">
        <f t="shared" si="5"/>
        <v>3.1576670723639824</v>
      </c>
      <c r="K18" s="3">
        <f t="shared" si="6"/>
        <v>3.5151037846811559</v>
      </c>
      <c r="L18" s="3">
        <f t="shared" si="7"/>
        <v>1.4296600837109441</v>
      </c>
      <c r="M18" s="3">
        <f t="shared" si="8"/>
        <v>41.933798370048223</v>
      </c>
      <c r="N18" s="3">
        <f t="shared" si="1"/>
        <v>4.7251260255120719</v>
      </c>
      <c r="O18" s="1">
        <v>304.85055843937414</v>
      </c>
      <c r="P18" s="1">
        <v>47.404729257871345</v>
      </c>
      <c r="Q18" s="2">
        <v>82965.529717749872</v>
      </c>
      <c r="R18" s="3">
        <f t="shared" si="9"/>
        <v>0.28343905724060797</v>
      </c>
      <c r="S18" s="3">
        <f t="shared" si="10"/>
        <v>0.40522150630155868</v>
      </c>
      <c r="T18" s="5">
        <f t="shared" si="2"/>
        <v>1.2180779495827334</v>
      </c>
      <c r="U18" s="3">
        <f t="shared" si="3"/>
        <v>232693.69364883687</v>
      </c>
      <c r="V18" s="1">
        <f t="shared" si="4"/>
        <v>6.6757469221804241E-2</v>
      </c>
    </row>
    <row r="19" spans="1:22" x14ac:dyDescent="0.3">
      <c r="A19" s="1" t="s">
        <v>0</v>
      </c>
      <c r="B19" s="1">
        <v>27</v>
      </c>
      <c r="C19" s="1">
        <v>16</v>
      </c>
      <c r="D19" s="1">
        <v>7.9</v>
      </c>
      <c r="E19" s="3">
        <v>1.0130813953488373</v>
      </c>
      <c r="F19" s="3">
        <v>19.248546511627907</v>
      </c>
      <c r="G19" s="3">
        <f t="shared" si="0"/>
        <v>20.261627906976745</v>
      </c>
      <c r="H19" s="3">
        <v>13.441809793333334</v>
      </c>
      <c r="I19" s="3">
        <v>18.350133779999997</v>
      </c>
      <c r="J19" s="3">
        <f t="shared" si="5"/>
        <v>2.5983699832715943</v>
      </c>
      <c r="K19" s="3">
        <f t="shared" si="6"/>
        <v>2.9096368649372191</v>
      </c>
      <c r="L19" s="3">
        <f t="shared" si="7"/>
        <v>1.3651535070151801</v>
      </c>
      <c r="M19" s="3">
        <f t="shared" si="8"/>
        <v>41.765557781133879</v>
      </c>
      <c r="N19" s="3">
        <f t="shared" si="1"/>
        <v>3.9009631189961937</v>
      </c>
      <c r="O19" s="1">
        <v>1159.8484415224516</v>
      </c>
      <c r="P19" s="1">
        <v>45.6670849673134</v>
      </c>
      <c r="Q19" s="2">
        <v>106485.46479704334</v>
      </c>
      <c r="R19" s="3">
        <f t="shared" si="9"/>
        <v>0.12623140462365298</v>
      </c>
      <c r="S19" s="3">
        <f t="shared" si="10"/>
        <v>0.1723252447174321</v>
      </c>
      <c r="T19" s="5">
        <f t="shared" si="2"/>
        <v>0.66341213327211856</v>
      </c>
      <c r="U19" s="3">
        <f t="shared" si="3"/>
        <v>190275.99631174569</v>
      </c>
      <c r="V19" s="1">
        <f t="shared" si="4"/>
        <v>1.1150258539160719E-2</v>
      </c>
    </row>
    <row r="20" spans="1:22" x14ac:dyDescent="0.3">
      <c r="A20" s="1" t="s">
        <v>0</v>
      </c>
      <c r="B20" s="1">
        <v>27</v>
      </c>
      <c r="C20" s="1">
        <v>17</v>
      </c>
      <c r="D20" s="1">
        <v>7.7</v>
      </c>
      <c r="E20" s="3">
        <v>1.141472868217055</v>
      </c>
      <c r="F20" s="3">
        <v>57.073643410852753</v>
      </c>
      <c r="G20" s="3">
        <f t="shared" si="0"/>
        <v>58.215116279069811</v>
      </c>
      <c r="H20" s="3">
        <v>20.376401013333332</v>
      </c>
      <c r="I20" s="3">
        <v>23.828629916666667</v>
      </c>
      <c r="J20" s="3">
        <f t="shared" si="5"/>
        <v>3.0143774181535634</v>
      </c>
      <c r="K20" s="3">
        <f t="shared" si="6"/>
        <v>3.1708877954026917</v>
      </c>
      <c r="L20" s="3">
        <f t="shared" si="7"/>
        <v>1.1694228976488223</v>
      </c>
      <c r="M20" s="3">
        <f t="shared" si="8"/>
        <v>43.550511479422916</v>
      </c>
      <c r="N20" s="3">
        <f t="shared" si="1"/>
        <v>4.3750429289445707</v>
      </c>
      <c r="O20" s="1">
        <v>1381.667177596916</v>
      </c>
      <c r="P20" s="1">
        <v>50.10014746484994</v>
      </c>
      <c r="Q20" s="2">
        <v>104439.05014834838</v>
      </c>
      <c r="R20" s="3">
        <f t="shared" si="9"/>
        <v>0.1951032777911143</v>
      </c>
      <c r="S20" s="3">
        <f t="shared" si="10"/>
        <v>0.22815824045526803</v>
      </c>
      <c r="T20" s="5">
        <f t="shared" si="2"/>
        <v>0.35001907263490767</v>
      </c>
      <c r="U20" s="3">
        <f t="shared" si="3"/>
        <v>557407.56160056323</v>
      </c>
      <c r="V20" s="1">
        <f t="shared" si="4"/>
        <v>1.4231642709442544E-2</v>
      </c>
    </row>
    <row r="21" spans="1:22" x14ac:dyDescent="0.3">
      <c r="A21" s="1" t="s">
        <v>0</v>
      </c>
      <c r="B21" s="1">
        <v>27</v>
      </c>
      <c r="C21" s="1">
        <v>18</v>
      </c>
      <c r="D21" s="1">
        <v>7.8</v>
      </c>
      <c r="E21" s="3">
        <v>1.1401515151515156</v>
      </c>
      <c r="F21" s="3">
        <v>45.606060606060616</v>
      </c>
      <c r="G21" s="3">
        <f t="shared" si="0"/>
        <v>46.746212121212132</v>
      </c>
      <c r="H21" s="3">
        <v>12.287319156666667</v>
      </c>
      <c r="I21" s="3">
        <v>13.858328076666666</v>
      </c>
      <c r="J21" s="3">
        <f t="shared" si="5"/>
        <v>2.5085677676979734</v>
      </c>
      <c r="K21" s="3">
        <f t="shared" si="6"/>
        <v>2.6288863570963179</v>
      </c>
      <c r="L21" s="3">
        <f t="shared" si="7"/>
        <v>1.1278561173490496</v>
      </c>
      <c r="M21" s="3">
        <f t="shared" si="8"/>
        <v>43.658384633627108</v>
      </c>
      <c r="N21" s="3">
        <f t="shared" si="1"/>
        <v>3.6337247726899107</v>
      </c>
      <c r="O21" s="1">
        <v>1469.069973847782</v>
      </c>
      <c r="P21" s="1">
        <v>49.852078472051524</v>
      </c>
      <c r="Q21" s="2">
        <v>21714.736146999199</v>
      </c>
      <c r="R21" s="3">
        <f t="shared" si="9"/>
        <v>0.56585164440806135</v>
      </c>
      <c r="S21" s="3">
        <f t="shared" si="10"/>
        <v>0.63819923865765116</v>
      </c>
      <c r="T21" s="5">
        <f t="shared" si="2"/>
        <v>0.26285165362288304</v>
      </c>
      <c r="U21" s="3">
        <f t="shared" si="3"/>
        <v>2152741.4288969878</v>
      </c>
      <c r="V21" s="1">
        <f t="shared" si="4"/>
        <v>8.0894994828078076E-3</v>
      </c>
    </row>
    <row r="22" spans="1:22" x14ac:dyDescent="0.3">
      <c r="A22" s="1" t="s">
        <v>0</v>
      </c>
      <c r="B22" s="1">
        <v>27</v>
      </c>
      <c r="C22" s="1">
        <v>19</v>
      </c>
      <c r="D22" s="1">
        <v>7.8</v>
      </c>
      <c r="E22" s="3">
        <v>1.0553691275167789</v>
      </c>
      <c r="F22" s="3">
        <v>56.989932885906065</v>
      </c>
      <c r="G22" s="3">
        <f t="shared" si="0"/>
        <v>58.045302013422841</v>
      </c>
      <c r="H22" s="3">
        <v>11.597292043333333</v>
      </c>
      <c r="I22" s="3">
        <v>8.0278131219999995</v>
      </c>
      <c r="J22" s="3">
        <f t="shared" si="5"/>
        <v>2.4507716263196708</v>
      </c>
      <c r="K22" s="3">
        <f t="shared" si="6"/>
        <v>2.0829121523871144</v>
      </c>
      <c r="L22" s="3">
        <f t="shared" si="7"/>
        <v>0.69221444902862161</v>
      </c>
      <c r="M22" s="3">
        <f t="shared" si="8"/>
        <v>49.63877161985824</v>
      </c>
      <c r="N22" s="3">
        <f t="shared" si="1"/>
        <v>3.2163340309948354</v>
      </c>
      <c r="O22" s="1">
        <v>1334.1471683908337</v>
      </c>
      <c r="P22" s="1">
        <v>56.9747455639245</v>
      </c>
      <c r="Q22" s="2">
        <v>88018.581179146451</v>
      </c>
      <c r="R22" s="3">
        <f t="shared" si="9"/>
        <v>0.13175958857742856</v>
      </c>
      <c r="S22" s="3">
        <f t="shared" si="10"/>
        <v>9.1205891011362575E-2</v>
      </c>
      <c r="T22" s="5">
        <f t="shared" si="2"/>
        <v>0.19979725560996281</v>
      </c>
      <c r="U22" s="3">
        <f t="shared" si="3"/>
        <v>659466.4585115473</v>
      </c>
      <c r="V22" s="1">
        <f t="shared" si="4"/>
        <v>8.3366467934962735E-3</v>
      </c>
    </row>
    <row r="23" spans="1:22" x14ac:dyDescent="0.3">
      <c r="A23" s="1" t="s">
        <v>0</v>
      </c>
      <c r="B23" s="1">
        <v>27</v>
      </c>
      <c r="C23" s="1">
        <v>20</v>
      </c>
      <c r="D23" s="1">
        <v>7.7</v>
      </c>
      <c r="E23" s="3">
        <v>1.0234375000000002</v>
      </c>
      <c r="F23" s="3">
        <v>41.960937500000007</v>
      </c>
      <c r="G23" s="3">
        <f t="shared" si="0"/>
        <v>42.984375000000007</v>
      </c>
      <c r="H23" s="3">
        <v>14.205338900000001</v>
      </c>
      <c r="I23" s="3">
        <v>12.645746350000001</v>
      </c>
      <c r="J23" s="3">
        <f t="shared" si="5"/>
        <v>2.653617872818109</v>
      </c>
      <c r="K23" s="3">
        <f t="shared" si="6"/>
        <v>2.5373209017094998</v>
      </c>
      <c r="L23" s="3">
        <f t="shared" si="7"/>
        <v>0.89021081714565786</v>
      </c>
      <c r="M23" s="3">
        <f t="shared" si="8"/>
        <v>46.283430877139622</v>
      </c>
      <c r="N23" s="3">
        <f t="shared" si="1"/>
        <v>3.671469075614231</v>
      </c>
      <c r="O23" s="1">
        <v>1598.1754394426862</v>
      </c>
      <c r="P23" s="1">
        <v>28.931627269132662</v>
      </c>
      <c r="Q23" s="2">
        <v>82053.959989413008</v>
      </c>
      <c r="R23" s="3">
        <f t="shared" si="9"/>
        <v>0.1731219175995021</v>
      </c>
      <c r="S23" s="3">
        <f t="shared" si="10"/>
        <v>0.15411500373207601</v>
      </c>
      <c r="T23" s="5">
        <f t="shared" si="2"/>
        <v>0.33047680465285345</v>
      </c>
      <c r="U23" s="3">
        <f t="shared" si="3"/>
        <v>523854.97306340915</v>
      </c>
      <c r="V23" s="1">
        <f t="shared" si="4"/>
        <v>8.730426651460144E-3</v>
      </c>
    </row>
    <row r="24" spans="1:22" x14ac:dyDescent="0.3">
      <c r="A24" s="1" t="s">
        <v>4</v>
      </c>
      <c r="B24" s="1">
        <v>29</v>
      </c>
      <c r="C24" s="1">
        <v>21</v>
      </c>
      <c r="D24" s="1">
        <v>7.9</v>
      </c>
      <c r="E24" s="3">
        <v>2.1558441558441568</v>
      </c>
      <c r="F24" s="3">
        <v>49.584415584415609</v>
      </c>
      <c r="G24" s="3">
        <f t="shared" si="0"/>
        <v>51.740259740259766</v>
      </c>
      <c r="H24" s="3">
        <v>11.027210609999999</v>
      </c>
      <c r="I24" s="3">
        <v>20.426690153333332</v>
      </c>
      <c r="J24" s="3">
        <f t="shared" si="5"/>
        <v>2.4003659100772357</v>
      </c>
      <c r="K24" s="3">
        <f t="shared" si="6"/>
        <v>3.0168423865677427</v>
      </c>
      <c r="L24" s="3">
        <f t="shared" si="7"/>
        <v>1.8523895911455104</v>
      </c>
      <c r="M24" s="3">
        <f t="shared" si="8"/>
        <v>38.507689414193521</v>
      </c>
      <c r="N24" s="3">
        <f t="shared" si="1"/>
        <v>3.8552684066939711</v>
      </c>
      <c r="O24" s="1">
        <v>971.72483750220897</v>
      </c>
      <c r="P24" s="1">
        <v>485.34025379885861</v>
      </c>
      <c r="Q24" s="2">
        <v>59457.432611837488</v>
      </c>
      <c r="R24" s="3">
        <f t="shared" si="9"/>
        <v>0.18546395506160104</v>
      </c>
      <c r="S24" s="3">
        <f t="shared" si="10"/>
        <v>0.34355149988878847</v>
      </c>
      <c r="T24" s="5">
        <f t="shared" si="2"/>
        <v>0.21312630948042155</v>
      </c>
      <c r="U24" s="3">
        <f t="shared" si="3"/>
        <v>870206.7591455119</v>
      </c>
      <c r="V24" s="1">
        <f t="shared" si="4"/>
        <v>7.5680974555181963E-3</v>
      </c>
    </row>
    <row r="25" spans="1:22" x14ac:dyDescent="0.3">
      <c r="A25" s="1" t="s">
        <v>4</v>
      </c>
      <c r="B25" s="1">
        <v>29</v>
      </c>
      <c r="C25" s="1">
        <v>22</v>
      </c>
      <c r="D25" s="1">
        <v>7.9</v>
      </c>
      <c r="E25" s="3">
        <v>1.7439613526570052</v>
      </c>
      <c r="F25" s="3">
        <v>41.855072463768124</v>
      </c>
      <c r="G25" s="3">
        <f t="shared" si="0"/>
        <v>43.599033816425127</v>
      </c>
      <c r="H25" s="3">
        <v>9.7875409886666649</v>
      </c>
      <c r="I25" s="3">
        <v>12.828266743333335</v>
      </c>
      <c r="J25" s="3">
        <f t="shared" si="5"/>
        <v>2.2811102491668156</v>
      </c>
      <c r="K25" s="3">
        <f t="shared" si="6"/>
        <v>2.5516510754511192</v>
      </c>
      <c r="L25" s="3">
        <f t="shared" si="7"/>
        <v>1.3106731055520109</v>
      </c>
      <c r="M25" s="3">
        <f t="shared" si="8"/>
        <v>41.795892751829584</v>
      </c>
      <c r="N25" s="3">
        <f t="shared" si="1"/>
        <v>3.4226286943962743</v>
      </c>
      <c r="O25" s="1">
        <v>68.849722986801154</v>
      </c>
      <c r="P25" s="1">
        <v>389.88030896472736</v>
      </c>
      <c r="Q25" s="2">
        <v>64931.469450036529</v>
      </c>
      <c r="R25" s="3">
        <f t="shared" si="9"/>
        <v>0.15073647757499131</v>
      </c>
      <c r="S25" s="3">
        <f t="shared" si="10"/>
        <v>0.19756624718318491</v>
      </c>
      <c r="T25" s="5">
        <f t="shared" si="2"/>
        <v>0.22448985979545699</v>
      </c>
      <c r="U25" s="3">
        <f t="shared" si="3"/>
        <v>671462.29995570506</v>
      </c>
      <c r="V25" s="1">
        <f t="shared" si="4"/>
        <v>2.1336167913464318E-2</v>
      </c>
    </row>
    <row r="26" spans="1:22" x14ac:dyDescent="0.3">
      <c r="A26" s="1" t="s">
        <v>4</v>
      </c>
      <c r="B26" s="1">
        <v>29</v>
      </c>
      <c r="C26" s="1">
        <v>23</v>
      </c>
      <c r="D26" s="1">
        <v>7.9</v>
      </c>
      <c r="E26" s="3">
        <v>2.0277777777777786</v>
      </c>
      <c r="F26" s="3">
        <v>46.6388888888889</v>
      </c>
      <c r="G26" s="3">
        <f t="shared" si="0"/>
        <v>48.666666666666679</v>
      </c>
      <c r="H26" s="3">
        <v>17.475229860000002</v>
      </c>
      <c r="I26" s="3">
        <v>15.723580714333332</v>
      </c>
      <c r="J26" s="3">
        <f t="shared" si="5"/>
        <v>2.8607844416814343</v>
      </c>
      <c r="K26" s="3">
        <f t="shared" si="6"/>
        <v>2.7551615418729587</v>
      </c>
      <c r="L26" s="3">
        <f t="shared" si="7"/>
        <v>0.89976388524215556</v>
      </c>
      <c r="M26" s="3">
        <f t="shared" si="8"/>
        <v>46.07747349943169</v>
      </c>
      <c r="N26" s="3">
        <f t="shared" si="1"/>
        <v>3.9717757670319629</v>
      </c>
      <c r="O26" s="1">
        <v>1469.6088873468309</v>
      </c>
      <c r="P26" s="1">
        <v>474.80277373703086</v>
      </c>
      <c r="Q26" s="2">
        <v>105503.61313525971</v>
      </c>
      <c r="R26" s="3">
        <f t="shared" si="9"/>
        <v>0.165636316526867</v>
      </c>
      <c r="S26" s="3">
        <f t="shared" si="10"/>
        <v>0.14903357569541331</v>
      </c>
      <c r="T26" s="5">
        <f t="shared" si="2"/>
        <v>0.35908006561643829</v>
      </c>
      <c r="U26" s="3">
        <f t="shared" si="3"/>
        <v>461279.62086259673</v>
      </c>
      <c r="V26" s="1">
        <f t="shared" si="4"/>
        <v>8.9874125987595074E-3</v>
      </c>
    </row>
    <row r="27" spans="1:22" x14ac:dyDescent="0.3">
      <c r="A27" s="1" t="s">
        <v>4</v>
      </c>
      <c r="B27" s="1">
        <v>29</v>
      </c>
      <c r="C27" s="1">
        <v>24</v>
      </c>
      <c r="D27" s="1">
        <v>8</v>
      </c>
      <c r="E27" s="3">
        <v>2.0277777777777786</v>
      </c>
      <c r="F27" s="3">
        <v>43.597222222222236</v>
      </c>
      <c r="G27" s="3">
        <f t="shared" si="0"/>
        <v>45.625000000000014</v>
      </c>
      <c r="H27" s="3">
        <v>13.026568886666666</v>
      </c>
      <c r="I27" s="3">
        <v>12.587232816666665</v>
      </c>
      <c r="J27" s="3">
        <f t="shared" si="5"/>
        <v>2.5669910323370524</v>
      </c>
      <c r="K27" s="3">
        <f t="shared" si="6"/>
        <v>2.5326830317353259</v>
      </c>
      <c r="L27" s="3">
        <f t="shared" si="7"/>
        <v>0.96627384587435883</v>
      </c>
      <c r="M27" s="3">
        <f t="shared" si="8"/>
        <v>45.385450905055791</v>
      </c>
      <c r="N27" s="3">
        <f t="shared" si="1"/>
        <v>3.6060957141122709</v>
      </c>
      <c r="O27" s="1">
        <v>2470.6351006590457</v>
      </c>
      <c r="P27" s="1">
        <v>436.35002771669139</v>
      </c>
      <c r="Q27" s="2">
        <v>119442.90143537194</v>
      </c>
      <c r="R27" s="3">
        <f t="shared" si="9"/>
        <v>0.10906105536723813</v>
      </c>
      <c r="S27" s="3">
        <f t="shared" si="10"/>
        <v>0.10538284540481757</v>
      </c>
      <c r="T27" s="5">
        <f t="shared" si="2"/>
        <v>0.28551383861187207</v>
      </c>
      <c r="U27" s="3">
        <f t="shared" si="3"/>
        <v>381981.67870768567</v>
      </c>
      <c r="V27" s="1">
        <f t="shared" si="4"/>
        <v>4.4811267727211234E-3</v>
      </c>
    </row>
    <row r="28" spans="1:22" x14ac:dyDescent="0.3">
      <c r="A28" s="1" t="s">
        <v>4</v>
      </c>
      <c r="B28" s="1">
        <v>29</v>
      </c>
      <c r="C28" s="1">
        <v>25</v>
      </c>
      <c r="D28" s="1">
        <v>8.1</v>
      </c>
      <c r="E28" s="3">
        <v>0</v>
      </c>
      <c r="F28" s="3">
        <v>37.5138888888889</v>
      </c>
      <c r="G28" s="3">
        <f t="shared" si="0"/>
        <v>37.5138888888889</v>
      </c>
      <c r="H28" s="3">
        <v>14.979314183333331</v>
      </c>
      <c r="I28" s="3">
        <v>14.76397042</v>
      </c>
      <c r="J28" s="3">
        <f t="shared" si="5"/>
        <v>2.7066701948870553</v>
      </c>
      <c r="K28" s="3">
        <f t="shared" si="6"/>
        <v>2.6921897816436644</v>
      </c>
      <c r="L28" s="3">
        <f t="shared" si="7"/>
        <v>0.98562392371922258</v>
      </c>
      <c r="M28" s="3">
        <f t="shared" si="8"/>
        <v>45.153674030922154</v>
      </c>
      <c r="N28" s="3">
        <f t="shared" si="1"/>
        <v>3.8175842314579636</v>
      </c>
      <c r="O28" s="1">
        <v>878.60914914151613</v>
      </c>
      <c r="P28" s="1">
        <v>311.96311006857479</v>
      </c>
      <c r="Q28" s="2">
        <v>68641.17870380955</v>
      </c>
      <c r="R28" s="3">
        <f t="shared" si="9"/>
        <v>0.21822635429921583</v>
      </c>
      <c r="S28" s="3">
        <f t="shared" si="10"/>
        <v>0.21508911558333435</v>
      </c>
      <c r="T28" s="5">
        <f t="shared" si="2"/>
        <v>0.39930048915216571</v>
      </c>
      <c r="U28" s="3">
        <f t="shared" si="3"/>
        <v>546521.63027041522</v>
      </c>
      <c r="V28" s="1">
        <f t="shared" si="4"/>
        <v>1.2581608606664208E-2</v>
      </c>
    </row>
    <row r="29" spans="1:22" x14ac:dyDescent="0.3">
      <c r="A29" s="1" t="s">
        <v>3</v>
      </c>
      <c r="B29" s="1">
        <v>29</v>
      </c>
      <c r="C29" s="1">
        <v>26</v>
      </c>
      <c r="D29" s="1">
        <v>7.9</v>
      </c>
      <c r="E29" s="3">
        <v>1.3738532110091743</v>
      </c>
      <c r="F29" s="3">
        <v>53.580275229357802</v>
      </c>
      <c r="G29" s="3">
        <f t="shared" si="0"/>
        <v>54.954128440366979</v>
      </c>
      <c r="H29" s="3">
        <v>30.989273009999994</v>
      </c>
      <c r="I29" s="3">
        <v>33.219092073333336</v>
      </c>
      <c r="J29" s="3">
        <f t="shared" si="5"/>
        <v>3.4336411126667974</v>
      </c>
      <c r="K29" s="3">
        <f t="shared" si="6"/>
        <v>3.5031247730871948</v>
      </c>
      <c r="L29" s="3">
        <f t="shared" si="7"/>
        <v>1.0719545457750428</v>
      </c>
      <c r="M29" s="3">
        <f t="shared" si="8"/>
        <v>44.426103257257374</v>
      </c>
      <c r="N29" s="3">
        <f t="shared" si="1"/>
        <v>4.9052802637986845</v>
      </c>
      <c r="O29" s="1">
        <v>2552.065061201884</v>
      </c>
      <c r="P29" s="1">
        <v>682.95711256063282</v>
      </c>
      <c r="Q29" s="2">
        <v>94156.460276392216</v>
      </c>
      <c r="R29" s="3">
        <f t="shared" si="9"/>
        <v>0.32912529760605191</v>
      </c>
      <c r="S29" s="3">
        <f t="shared" si="10"/>
        <v>0.35280735889837117</v>
      </c>
      <c r="T29" s="5">
        <f t="shared" si="2"/>
        <v>0.56391164575792974</v>
      </c>
      <c r="U29" s="3">
        <f t="shared" si="3"/>
        <v>583646.92426894046</v>
      </c>
      <c r="V29" s="1">
        <f t="shared" si="4"/>
        <v>9.5793077591049981E-3</v>
      </c>
    </row>
    <row r="30" spans="1:22" x14ac:dyDescent="0.3">
      <c r="A30" s="1" t="s">
        <v>3</v>
      </c>
      <c r="B30" s="1">
        <v>29</v>
      </c>
      <c r="C30" s="1">
        <v>27</v>
      </c>
      <c r="D30" s="1">
        <v>7.6</v>
      </c>
      <c r="E30" s="3">
        <v>1.950617283950618</v>
      </c>
      <c r="F30" s="3">
        <v>45.839506172839521</v>
      </c>
      <c r="G30" s="3">
        <f t="shared" si="0"/>
        <v>47.790123456790141</v>
      </c>
      <c r="H30" s="3">
        <v>24.186449156666669</v>
      </c>
      <c r="I30" s="3">
        <v>23.443516286666664</v>
      </c>
      <c r="J30" s="3">
        <f t="shared" si="5"/>
        <v>3.1857925241270006</v>
      </c>
      <c r="K30" s="3">
        <f t="shared" si="6"/>
        <v>3.154593965687909</v>
      </c>
      <c r="L30" s="3">
        <f t="shared" si="7"/>
        <v>0.969283094629241</v>
      </c>
      <c r="M30" s="3">
        <f t="shared" si="8"/>
        <v>45.28192781333086</v>
      </c>
      <c r="N30" s="3">
        <f t="shared" si="1"/>
        <v>4.483384558025115</v>
      </c>
      <c r="O30" s="1">
        <v>1906.9940877224526</v>
      </c>
      <c r="P30" s="1">
        <v>646.43145218778318</v>
      </c>
      <c r="Q30" s="2">
        <v>280093.47363363201</v>
      </c>
      <c r="R30" s="3">
        <f t="shared" si="9"/>
        <v>8.6351348508402009E-2</v>
      </c>
      <c r="S30" s="3">
        <f t="shared" si="10"/>
        <v>8.3698902307631995E-2</v>
      </c>
      <c r="T30" s="5">
        <f t="shared" si="2"/>
        <v>0.50609723112632377</v>
      </c>
      <c r="U30" s="3">
        <f t="shared" si="3"/>
        <v>170622.05283404994</v>
      </c>
      <c r="V30" s="1">
        <f t="shared" si="4"/>
        <v>9.472157608918147E-3</v>
      </c>
    </row>
    <row r="31" spans="1:22" x14ac:dyDescent="0.3">
      <c r="A31" s="1" t="s">
        <v>3</v>
      </c>
      <c r="B31" s="1">
        <v>29</v>
      </c>
      <c r="C31" s="1">
        <v>28</v>
      </c>
      <c r="D31" s="1">
        <v>7.8</v>
      </c>
      <c r="E31" s="3">
        <v>2.2549668874172202</v>
      </c>
      <c r="F31" s="3" t="s">
        <v>1</v>
      </c>
      <c r="G31" s="3"/>
      <c r="H31" s="3">
        <v>22.980462790000001</v>
      </c>
      <c r="I31" s="3">
        <v>32.34906032</v>
      </c>
      <c r="J31" s="3">
        <f t="shared" si="5"/>
        <v>3.1346444110341887</v>
      </c>
      <c r="K31" s="3">
        <f t="shared" si="6"/>
        <v>3.4765849732298202</v>
      </c>
      <c r="L31" s="3">
        <f t="shared" si="7"/>
        <v>1.407676625819597</v>
      </c>
      <c r="M31" s="3">
        <f t="shared" si="8"/>
        <v>42.039233087766689</v>
      </c>
      <c r="N31" s="3">
        <f t="shared" si="1"/>
        <v>4.6810937460934561</v>
      </c>
      <c r="O31" s="1">
        <v>1360.1894823732946</v>
      </c>
      <c r="P31" s="1">
        <v>182.78598517423376</v>
      </c>
      <c r="Q31" s="2">
        <v>256925.23191506547</v>
      </c>
      <c r="R31" s="3">
        <f t="shared" si="9"/>
        <v>8.944416482067008E-2</v>
      </c>
      <c r="S31" s="3">
        <f t="shared" si="10"/>
        <v>0.12590846013401275</v>
      </c>
      <c r="T31" s="5"/>
      <c r="U31" s="3"/>
      <c r="V31" s="1">
        <f t="shared" si="4"/>
        <v>1.4893602181845534E-2</v>
      </c>
    </row>
    <row r="32" spans="1:22" x14ac:dyDescent="0.3">
      <c r="A32" s="1" t="s">
        <v>3</v>
      </c>
      <c r="B32" s="1">
        <v>29</v>
      </c>
      <c r="C32" s="1">
        <v>29</v>
      </c>
      <c r="D32" s="1">
        <v>7.7</v>
      </c>
      <c r="E32" s="3">
        <v>2.2553191489361701</v>
      </c>
      <c r="F32" s="3">
        <v>67.659574468085111</v>
      </c>
      <c r="G32" s="3">
        <f t="shared" ref="G32:G43" si="11">E32+F32</f>
        <v>69.914893617021278</v>
      </c>
      <c r="H32" s="3">
        <v>27.343298353333335</v>
      </c>
      <c r="I32" s="3">
        <v>22.131423299999998</v>
      </c>
      <c r="J32" s="3">
        <f t="shared" si="5"/>
        <v>3.3084714660576653</v>
      </c>
      <c r="K32" s="3">
        <f t="shared" si="6"/>
        <v>3.0969984674037581</v>
      </c>
      <c r="L32" s="3">
        <f t="shared" si="7"/>
        <v>0.80939113540784768</v>
      </c>
      <c r="M32" s="3">
        <f t="shared" si="8"/>
        <v>46.890901239599565</v>
      </c>
      <c r="N32" s="3">
        <f t="shared" si="1"/>
        <v>4.5318189448409107</v>
      </c>
      <c r="O32" s="1">
        <v>2173.0159641590121</v>
      </c>
      <c r="P32" s="1">
        <v>730.13074015982204</v>
      </c>
      <c r="Q32" s="2">
        <v>313335.98873172869</v>
      </c>
      <c r="R32" s="3">
        <f t="shared" si="9"/>
        <v>8.7265106265032505E-2</v>
      </c>
      <c r="S32" s="3">
        <f t="shared" si="10"/>
        <v>7.0631603441341145E-2</v>
      </c>
      <c r="T32" s="5">
        <f t="shared" ref="T32:T43" si="12">H32/G32</f>
        <v>0.39109404218096977</v>
      </c>
      <c r="U32" s="3">
        <f t="shared" ref="U32:U43" si="13">(G32/Q32)*10^9</f>
        <v>223130.74824252268</v>
      </c>
      <c r="V32" s="1">
        <f t="shared" si="4"/>
        <v>9.4185038298809972E-3</v>
      </c>
    </row>
    <row r="33" spans="1:22" x14ac:dyDescent="0.3">
      <c r="A33" s="1" t="s">
        <v>3</v>
      </c>
      <c r="B33" s="1">
        <v>29</v>
      </c>
      <c r="C33" s="1">
        <v>30</v>
      </c>
      <c r="D33" s="1">
        <v>7.6</v>
      </c>
      <c r="E33" s="3">
        <v>1.0601851851851851</v>
      </c>
      <c r="F33" s="3">
        <v>73.152777777777786</v>
      </c>
      <c r="G33" s="3">
        <f t="shared" si="11"/>
        <v>74.212962962962976</v>
      </c>
      <c r="H33" s="3">
        <v>28.577362823333335</v>
      </c>
      <c r="I33" s="3">
        <v>36.405988630000003</v>
      </c>
      <c r="J33" s="3">
        <f t="shared" si="5"/>
        <v>3.352614894742977</v>
      </c>
      <c r="K33" s="3">
        <f t="shared" si="6"/>
        <v>3.5947332839125008</v>
      </c>
      <c r="L33" s="3">
        <f t="shared" si="7"/>
        <v>1.2739450051799255</v>
      </c>
      <c r="M33" s="3">
        <f t="shared" si="8"/>
        <v>43.004022639621788</v>
      </c>
      <c r="N33" s="3">
        <f t="shared" si="1"/>
        <v>4.9154993657736155</v>
      </c>
      <c r="O33" s="1">
        <v>233.96505263630272</v>
      </c>
      <c r="P33" s="1">
        <v>687.35823420772169</v>
      </c>
      <c r="Q33" s="2">
        <v>285644.4928012676</v>
      </c>
      <c r="R33" s="3">
        <f t="shared" si="9"/>
        <v>0.10004520844452465</v>
      </c>
      <c r="S33" s="3">
        <f t="shared" si="10"/>
        <v>0.12745209359008669</v>
      </c>
      <c r="T33" s="5">
        <f t="shared" si="12"/>
        <v>0.38507238738864624</v>
      </c>
      <c r="U33" s="3">
        <f t="shared" si="13"/>
        <v>259808.83522440394</v>
      </c>
      <c r="V33" s="1">
        <f t="shared" si="4"/>
        <v>3.1017736370503077E-2</v>
      </c>
    </row>
    <row r="34" spans="1:22" x14ac:dyDescent="0.3">
      <c r="A34" s="1" t="s">
        <v>2</v>
      </c>
      <c r="B34" s="1">
        <v>29</v>
      </c>
      <c r="C34" s="1">
        <v>31</v>
      </c>
      <c r="D34" s="1">
        <v>7.5</v>
      </c>
      <c r="E34" s="3">
        <v>3.7407407407407423</v>
      </c>
      <c r="F34" s="3">
        <v>104.74074074074078</v>
      </c>
      <c r="G34" s="3">
        <f t="shared" si="11"/>
        <v>108.48148148148152</v>
      </c>
      <c r="H34" s="3">
        <v>41.243016779999998</v>
      </c>
      <c r="I34" s="3">
        <v>34.03894003333334</v>
      </c>
      <c r="J34" s="3">
        <f t="shared" si="5"/>
        <v>3.7194818082676715</v>
      </c>
      <c r="K34" s="3">
        <f t="shared" si="6"/>
        <v>3.527505164364102</v>
      </c>
      <c r="L34" s="3">
        <f t="shared" si="7"/>
        <v>0.82532614466359455</v>
      </c>
      <c r="M34" s="3">
        <f t="shared" si="8"/>
        <v>46.517441611744985</v>
      </c>
      <c r="N34" s="3">
        <f t="shared" si="1"/>
        <v>5.126191335353135</v>
      </c>
      <c r="O34" s="1">
        <v>3265.3313702741507</v>
      </c>
      <c r="P34" s="1">
        <v>645.36989827635659</v>
      </c>
      <c r="Q34" s="2">
        <v>150339.37511504826</v>
      </c>
      <c r="R34" s="3">
        <f t="shared" si="9"/>
        <v>0.27433276710401711</v>
      </c>
      <c r="S34" s="3">
        <f t="shared" si="10"/>
        <v>0.22641400502885423</v>
      </c>
      <c r="T34" s="5">
        <f t="shared" si="12"/>
        <v>0.38018485935814256</v>
      </c>
      <c r="U34" s="3">
        <f t="shared" si="13"/>
        <v>721577.30733193026</v>
      </c>
      <c r="V34" s="1">
        <f t="shared" si="4"/>
        <v>1.0546194645873995E-2</v>
      </c>
    </row>
    <row r="35" spans="1:22" x14ac:dyDescent="0.3">
      <c r="A35" s="1" t="s">
        <v>2</v>
      </c>
      <c r="B35" s="1">
        <v>29</v>
      </c>
      <c r="C35" s="1">
        <v>32</v>
      </c>
      <c r="D35" s="1">
        <v>7.6</v>
      </c>
      <c r="E35" s="3">
        <v>0.89864864864864924</v>
      </c>
      <c r="F35" s="3">
        <v>52.121621621621657</v>
      </c>
      <c r="G35" s="3">
        <f t="shared" si="11"/>
        <v>53.020270270270309</v>
      </c>
      <c r="H35" s="3">
        <v>29.98567856</v>
      </c>
      <c r="I35" s="3">
        <v>40.857854716666672</v>
      </c>
      <c r="J35" s="3">
        <f t="shared" si="5"/>
        <v>3.4007198863460766</v>
      </c>
      <c r="K35" s="3">
        <f t="shared" si="6"/>
        <v>3.7100990847479567</v>
      </c>
      <c r="L35" s="3">
        <f t="shared" si="7"/>
        <v>1.3625789603164034</v>
      </c>
      <c r="M35" s="3">
        <f t="shared" si="8"/>
        <v>42.508732804243955</v>
      </c>
      <c r="N35" s="3">
        <f t="shared" si="1"/>
        <v>5.0328650850223768</v>
      </c>
      <c r="O35" s="1">
        <v>1724.6602794148289</v>
      </c>
      <c r="P35" s="1">
        <v>518.56605118347079</v>
      </c>
      <c r="Q35" s="2">
        <v>643275.57864911691</v>
      </c>
      <c r="R35" s="3">
        <f t="shared" si="9"/>
        <v>4.6614047781776718E-2</v>
      </c>
      <c r="S35" s="3">
        <f t="shared" si="10"/>
        <v>6.3515320762632471E-2</v>
      </c>
      <c r="T35" s="5">
        <f t="shared" si="12"/>
        <v>0.56555122045112738</v>
      </c>
      <c r="U35" s="3">
        <f t="shared" si="13"/>
        <v>82422.327273193296</v>
      </c>
      <c r="V35" s="1">
        <f t="shared" si="4"/>
        <v>1.3367210499888526E-2</v>
      </c>
    </row>
    <row r="36" spans="1:22" x14ac:dyDescent="0.3">
      <c r="A36" s="1" t="s">
        <v>2</v>
      </c>
      <c r="B36" s="1">
        <v>29</v>
      </c>
      <c r="C36" s="1">
        <v>33</v>
      </c>
      <c r="D36" s="1">
        <v>7.7</v>
      </c>
      <c r="E36" s="3">
        <v>2.1250000000000004</v>
      </c>
      <c r="F36" s="3">
        <v>119.00000000000003</v>
      </c>
      <c r="G36" s="3">
        <f t="shared" si="11"/>
        <v>121.12500000000003</v>
      </c>
      <c r="H36" s="3">
        <v>38.73853617333333</v>
      </c>
      <c r="I36" s="3">
        <v>35.091272680000003</v>
      </c>
      <c r="J36" s="3">
        <f t="shared" si="5"/>
        <v>3.6568348713416947</v>
      </c>
      <c r="K36" s="3">
        <f t="shared" si="6"/>
        <v>3.5579524579599324</v>
      </c>
      <c r="L36" s="3">
        <f t="shared" si="7"/>
        <v>0.90584921750750069</v>
      </c>
      <c r="M36" s="3">
        <f t="shared" si="8"/>
        <v>45.785219299636388</v>
      </c>
      <c r="N36" s="3">
        <f t="shared" si="1"/>
        <v>5.1021041707675625</v>
      </c>
      <c r="O36" s="1">
        <v>1995.5364456482712</v>
      </c>
      <c r="P36" s="1">
        <v>262.20154186679719</v>
      </c>
      <c r="Q36" s="2">
        <v>263899.0402851649</v>
      </c>
      <c r="R36" s="3">
        <f t="shared" si="9"/>
        <v>0.14679301649400889</v>
      </c>
      <c r="S36" s="3">
        <f t="shared" si="10"/>
        <v>0.13297233912666359</v>
      </c>
      <c r="T36" s="5">
        <f t="shared" si="12"/>
        <v>0.3198227960646714</v>
      </c>
      <c r="U36" s="3">
        <f t="shared" si="13"/>
        <v>458982.34366109996</v>
      </c>
      <c r="V36" s="1">
        <f t="shared" si="4"/>
        <v>1.7158118607008992E-2</v>
      </c>
    </row>
    <row r="37" spans="1:22" x14ac:dyDescent="0.3">
      <c r="A37" s="1" t="s">
        <v>2</v>
      </c>
      <c r="B37" s="1">
        <v>29</v>
      </c>
      <c r="C37" s="1">
        <v>34</v>
      </c>
      <c r="D37" s="1">
        <v>7.7</v>
      </c>
      <c r="E37" s="3">
        <v>3.3698630136986321</v>
      </c>
      <c r="F37" s="3">
        <v>60.657534246575381</v>
      </c>
      <c r="G37" s="3">
        <f t="shared" si="11"/>
        <v>64.027397260274014</v>
      </c>
      <c r="H37" s="3">
        <v>37.606921073333332</v>
      </c>
      <c r="I37" s="3">
        <v>32.734975283333334</v>
      </c>
      <c r="J37" s="3">
        <f t="shared" si="5"/>
        <v>3.6271881045561334</v>
      </c>
      <c r="K37" s="3">
        <f t="shared" si="6"/>
        <v>3.4884440868395648</v>
      </c>
      <c r="L37" s="3">
        <f t="shared" si="7"/>
        <v>0.87045081993020068</v>
      </c>
      <c r="M37" s="3">
        <f t="shared" si="8"/>
        <v>46.117039108884256</v>
      </c>
      <c r="N37" s="3">
        <f t="shared" si="1"/>
        <v>5.0324681511997111</v>
      </c>
      <c r="O37" s="1">
        <v>1494.7521941139803</v>
      </c>
      <c r="P37" s="1">
        <v>561.05347703220184</v>
      </c>
      <c r="Q37" s="2">
        <v>537166.13142601587</v>
      </c>
      <c r="R37" s="3">
        <f t="shared" si="9"/>
        <v>7.0009851465315145E-2</v>
      </c>
      <c r="S37" s="3">
        <f t="shared" si="10"/>
        <v>6.0940132611175132E-2</v>
      </c>
      <c r="T37" s="5">
        <f t="shared" si="12"/>
        <v>0.58735670482527413</v>
      </c>
      <c r="U37" s="3">
        <f t="shared" si="13"/>
        <v>119194.77702419617</v>
      </c>
      <c r="V37" s="1">
        <f t="shared" si="4"/>
        <v>1.8293033043520198E-2</v>
      </c>
    </row>
    <row r="38" spans="1:22" x14ac:dyDescent="0.3">
      <c r="A38" s="1" t="s">
        <v>2</v>
      </c>
      <c r="B38" s="1">
        <v>29</v>
      </c>
      <c r="C38" s="1">
        <v>35</v>
      </c>
      <c r="D38" s="1">
        <v>7.6</v>
      </c>
      <c r="E38" s="3">
        <v>15.058823529411764</v>
      </c>
      <c r="F38" s="3">
        <v>399.05882352941177</v>
      </c>
      <c r="G38" s="3">
        <f t="shared" si="11"/>
        <v>414.11764705882354</v>
      </c>
      <c r="H38" s="3">
        <v>22.375695369999999</v>
      </c>
      <c r="I38" s="3">
        <v>20.837103646666666</v>
      </c>
      <c r="J38" s="3">
        <f t="shared" si="5"/>
        <v>3.107975341666835</v>
      </c>
      <c r="K38" s="3">
        <f t="shared" si="6"/>
        <v>3.0367352267402392</v>
      </c>
      <c r="L38" s="3">
        <f t="shared" si="7"/>
        <v>0.93123826107338825</v>
      </c>
      <c r="M38" s="3">
        <f t="shared" si="8"/>
        <v>45.664242034518288</v>
      </c>
      <c r="N38" s="3">
        <f t="shared" si="1"/>
        <v>4.3452585149486991</v>
      </c>
      <c r="O38" s="1">
        <v>2948.4200697014849</v>
      </c>
      <c r="P38" s="1">
        <v>607.19857511312046</v>
      </c>
      <c r="Q38" s="2">
        <v>176429.44232760349</v>
      </c>
      <c r="R38" s="3">
        <f t="shared" si="9"/>
        <v>0.12682517767330256</v>
      </c>
      <c r="S38" s="3">
        <f t="shared" si="10"/>
        <v>0.11810445791680978</v>
      </c>
      <c r="T38" s="5">
        <f t="shared" si="12"/>
        <v>5.4032218933238632E-2</v>
      </c>
      <c r="U38" s="3">
        <f t="shared" si="13"/>
        <v>2347213.9434067248</v>
      </c>
      <c r="V38" s="1">
        <f t="shared" si="4"/>
        <v>6.2930526598042116E-3</v>
      </c>
    </row>
    <row r="39" spans="1:22" x14ac:dyDescent="0.3">
      <c r="A39" s="1" t="s">
        <v>0</v>
      </c>
      <c r="B39" s="1">
        <v>29</v>
      </c>
      <c r="C39" s="1">
        <v>36</v>
      </c>
      <c r="D39" s="1">
        <v>7.7</v>
      </c>
      <c r="E39" s="3">
        <v>2.0664556962025316</v>
      </c>
      <c r="F39" s="3">
        <v>54.76107594936709</v>
      </c>
      <c r="G39" s="3">
        <f t="shared" si="11"/>
        <v>56.827531645569621</v>
      </c>
      <c r="H39" s="3">
        <v>23.803603729999995</v>
      </c>
      <c r="I39" s="3">
        <v>22.132898196666662</v>
      </c>
      <c r="J39" s="3">
        <f t="shared" si="5"/>
        <v>3.1698369864418883</v>
      </c>
      <c r="K39" s="3">
        <f t="shared" si="6"/>
        <v>3.0970651078318654</v>
      </c>
      <c r="L39" s="3">
        <f t="shared" si="7"/>
        <v>0.92981291604902161</v>
      </c>
      <c r="M39" s="3">
        <f t="shared" si="8"/>
        <v>45.665294280461715</v>
      </c>
      <c r="N39" s="3">
        <f t="shared" si="1"/>
        <v>4.4316677225131169</v>
      </c>
      <c r="O39" s="1">
        <v>2295.175335446841</v>
      </c>
      <c r="P39" s="1">
        <v>572.77536205306171</v>
      </c>
      <c r="Q39" s="2">
        <v>437558.2611627304</v>
      </c>
      <c r="R39" s="3">
        <f t="shared" si="9"/>
        <v>5.440099260552482E-2</v>
      </c>
      <c r="S39" s="3">
        <f t="shared" si="10"/>
        <v>5.0582745570504295E-2</v>
      </c>
      <c r="T39" s="5">
        <f t="shared" si="12"/>
        <v>0.41887449693331469</v>
      </c>
      <c r="U39" s="3">
        <f t="shared" si="13"/>
        <v>129874.2057676181</v>
      </c>
      <c r="V39" s="1">
        <f t="shared" si="4"/>
        <v>8.29986503978275E-3</v>
      </c>
    </row>
    <row r="40" spans="1:22" x14ac:dyDescent="0.3">
      <c r="A40" s="1" t="s">
        <v>0</v>
      </c>
      <c r="B40" s="1">
        <v>29</v>
      </c>
      <c r="C40" s="1">
        <v>37</v>
      </c>
      <c r="D40" s="1">
        <v>7.8</v>
      </c>
      <c r="E40" s="3">
        <v>1.2123015873015883</v>
      </c>
      <c r="F40" s="3">
        <v>61.827380952381006</v>
      </c>
      <c r="G40" s="3">
        <f t="shared" si="11"/>
        <v>63.039682539682595</v>
      </c>
      <c r="H40" s="3">
        <v>14.508188939999998</v>
      </c>
      <c r="I40" s="3">
        <v>16.554607796666669</v>
      </c>
      <c r="J40" s="3">
        <f t="shared" si="5"/>
        <v>2.6747132444954911</v>
      </c>
      <c r="K40" s="3">
        <f t="shared" si="6"/>
        <v>2.8066644797893496</v>
      </c>
      <c r="L40" s="3">
        <f t="shared" si="7"/>
        <v>1.1410526748121239</v>
      </c>
      <c r="M40" s="3">
        <f t="shared" si="8"/>
        <v>43.621005629665895</v>
      </c>
      <c r="N40" s="3">
        <f t="shared" si="1"/>
        <v>3.8770422286055664</v>
      </c>
      <c r="O40" s="1">
        <v>1679.3471201865875</v>
      </c>
      <c r="P40" s="1">
        <v>510.55292464760288</v>
      </c>
      <c r="Q40" s="2">
        <v>597097.88002237631</v>
      </c>
      <c r="R40" s="3">
        <f t="shared" si="9"/>
        <v>2.4297840312975657E-2</v>
      </c>
      <c r="S40" s="3">
        <f t="shared" si="10"/>
        <v>2.7725115681278726E-2</v>
      </c>
      <c r="T40" s="5">
        <f t="shared" si="12"/>
        <v>0.23014375002392021</v>
      </c>
      <c r="U40" s="3">
        <f t="shared" si="13"/>
        <v>105576.79845944216</v>
      </c>
      <c r="V40" s="1">
        <f t="shared" si="4"/>
        <v>6.6250461861141682E-3</v>
      </c>
    </row>
    <row r="41" spans="1:22" x14ac:dyDescent="0.3">
      <c r="A41" s="1" t="s">
        <v>0</v>
      </c>
      <c r="B41" s="1">
        <v>29</v>
      </c>
      <c r="C41" s="1">
        <v>38</v>
      </c>
      <c r="D41" s="1">
        <v>7.9</v>
      </c>
      <c r="E41" s="3">
        <v>1.0890410958904109</v>
      </c>
      <c r="F41" s="3">
        <v>56.630136986301366</v>
      </c>
      <c r="G41" s="3">
        <f t="shared" si="11"/>
        <v>57.719178082191775</v>
      </c>
      <c r="H41" s="3">
        <v>22.087306103333333</v>
      </c>
      <c r="I41" s="3">
        <v>20.479079916666667</v>
      </c>
      <c r="J41" s="3">
        <f t="shared" si="5"/>
        <v>3.095003059037202</v>
      </c>
      <c r="K41" s="3">
        <f t="shared" si="6"/>
        <v>3.0194038732180961</v>
      </c>
      <c r="L41" s="3">
        <f t="shared" si="7"/>
        <v>0.92718776209544362</v>
      </c>
      <c r="M41" s="3">
        <f t="shared" si="8"/>
        <v>45.708375093298265</v>
      </c>
      <c r="N41" s="3">
        <f t="shared" si="1"/>
        <v>4.3238690642819053</v>
      </c>
      <c r="O41" s="1">
        <v>1031.9252114553535</v>
      </c>
      <c r="P41" s="1">
        <v>45.654170156616459</v>
      </c>
      <c r="Q41" s="2">
        <v>540826.43059374497</v>
      </c>
      <c r="R41" s="3">
        <f t="shared" si="9"/>
        <v>4.083991619840923E-2</v>
      </c>
      <c r="S41" s="3">
        <f t="shared" si="10"/>
        <v>3.7866270504168513E-2</v>
      </c>
      <c r="T41" s="5">
        <f t="shared" si="12"/>
        <v>0.38266841000197782</v>
      </c>
      <c r="U41" s="3">
        <f t="shared" si="13"/>
        <v>106724.03347377996</v>
      </c>
      <c r="V41" s="1">
        <f t="shared" si="4"/>
        <v>2.0497149890055008E-2</v>
      </c>
    </row>
    <row r="42" spans="1:22" x14ac:dyDescent="0.3">
      <c r="A42" s="1" t="s">
        <v>0</v>
      </c>
      <c r="B42" s="1">
        <v>29</v>
      </c>
      <c r="C42" s="1">
        <v>39</v>
      </c>
      <c r="D42" s="1">
        <v>7.8</v>
      </c>
      <c r="E42" s="3">
        <v>2.1233766233766236</v>
      </c>
      <c r="F42" s="3">
        <v>57.331168831168831</v>
      </c>
      <c r="G42" s="3">
        <f t="shared" si="11"/>
        <v>59.454545454545453</v>
      </c>
      <c r="H42" s="3">
        <v>17.700339966666665</v>
      </c>
      <c r="I42" s="3">
        <v>16.097256553333334</v>
      </c>
      <c r="J42" s="3">
        <f t="shared" si="5"/>
        <v>2.8735838465516372</v>
      </c>
      <c r="K42" s="3">
        <f t="shared" si="6"/>
        <v>2.7786488570565386</v>
      </c>
      <c r="L42" s="3" t="e">
        <f t="shared" si="7"/>
        <v>#DIV/0!</v>
      </c>
      <c r="M42" s="3">
        <f t="shared" si="8"/>
        <v>45.962250336162654</v>
      </c>
      <c r="N42" s="3">
        <f t="shared" si="1"/>
        <v>3.9972957851507704</v>
      </c>
      <c r="P42" s="1">
        <v>282.17924790565718</v>
      </c>
      <c r="Q42" s="6"/>
      <c r="R42" s="3"/>
      <c r="S42" s="3"/>
      <c r="T42" s="5">
        <f t="shared" si="12"/>
        <v>0.29771214011213043</v>
      </c>
      <c r="U42" s="3" t="e">
        <f t="shared" si="13"/>
        <v>#DIV/0!</v>
      </c>
      <c r="V42" s="1">
        <f t="shared" si="4"/>
        <v>6.2727291599361454E-2</v>
      </c>
    </row>
    <row r="43" spans="1:22" x14ac:dyDescent="0.3">
      <c r="A43" s="1" t="s">
        <v>0</v>
      </c>
      <c r="B43" s="1">
        <v>29</v>
      </c>
      <c r="C43" s="1">
        <v>40</v>
      </c>
      <c r="D43" s="1">
        <v>7.6</v>
      </c>
      <c r="E43" s="3">
        <v>1.1105072463768118</v>
      </c>
      <c r="F43" s="3">
        <v>66.630434782608702</v>
      </c>
      <c r="G43" s="3">
        <f t="shared" si="11"/>
        <v>67.740942028985515</v>
      </c>
      <c r="H43" s="3">
        <v>19.318867436666668</v>
      </c>
      <c r="I43" s="3">
        <v>17.701378573333333</v>
      </c>
      <c r="J43" s="3">
        <f t="shared" si="5"/>
        <v>2.9610822057755319</v>
      </c>
      <c r="K43" s="3">
        <f t="shared" si="6"/>
        <v>2.8736425220459236</v>
      </c>
      <c r="L43" s="3">
        <f t="shared" si="7"/>
        <v>0.9162741362227379</v>
      </c>
      <c r="M43" s="3">
        <f t="shared" si="8"/>
        <v>45.858575181572284</v>
      </c>
      <c r="N43" s="3">
        <f t="shared" si="1"/>
        <v>4.12623668417978</v>
      </c>
      <c r="O43" s="1">
        <v>814.69700306153527</v>
      </c>
      <c r="P43" s="1">
        <v>682.54506228598166</v>
      </c>
      <c r="Q43" s="2">
        <v>52512.870545862213</v>
      </c>
      <c r="R43" s="3">
        <f t="shared" si="9"/>
        <v>0.36788823836614493</v>
      </c>
      <c r="S43" s="3">
        <f t="shared" si="10"/>
        <v>0.33708647783544415</v>
      </c>
      <c r="T43" s="5">
        <f t="shared" si="12"/>
        <v>0.28518746356376862</v>
      </c>
      <c r="U43" s="3">
        <f t="shared" si="13"/>
        <v>1289987.4130823575</v>
      </c>
      <c r="V43" s="1">
        <f t="shared" si="4"/>
        <v>1.2902968654025005E-2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topLeftCell="Q1" workbookViewId="0">
      <pane ySplit="3" topLeftCell="A4" activePane="bottomLeft" state="frozen"/>
      <selection pane="bottomLeft" activeCell="V35" sqref="V3:V35"/>
    </sheetView>
  </sheetViews>
  <sheetFormatPr defaultRowHeight="14.4" x14ac:dyDescent="0.3"/>
  <cols>
    <col min="1" max="1" width="11.5546875" style="1" bestFit="1" customWidth="1"/>
    <col min="2" max="4" width="8.88671875" style="1"/>
    <col min="5" max="5" width="12" style="1" bestFit="1" customWidth="1"/>
    <col min="6" max="6" width="12.5546875" style="1" bestFit="1" customWidth="1"/>
    <col min="7" max="7" width="11.77734375" style="1" customWidth="1"/>
    <col min="8" max="8" width="8.88671875" style="1"/>
    <col min="9" max="9" width="12" style="1" bestFit="1" customWidth="1"/>
    <col min="10" max="10" width="8.88671875" style="1"/>
    <col min="11" max="13" width="12" style="1" customWidth="1"/>
    <col min="14" max="14" width="13.77734375" style="1" bestFit="1" customWidth="1"/>
    <col min="15" max="15" width="8.88671875" style="2"/>
    <col min="16" max="16" width="9.6640625" style="1" bestFit="1" customWidth="1"/>
    <col min="17" max="17" width="8.88671875" style="1"/>
    <col min="18" max="18" width="33.44140625" style="1" customWidth="1"/>
    <col min="19" max="19" width="38.6640625" style="1" bestFit="1" customWidth="1"/>
    <col min="20" max="20" width="12.5546875" style="1" customWidth="1"/>
    <col min="21" max="21" width="12" style="1" bestFit="1" customWidth="1"/>
    <col min="22" max="16384" width="8.88671875" style="1"/>
  </cols>
  <sheetData>
    <row r="1" spans="1:22" ht="18" x14ac:dyDescent="0.4">
      <c r="A1" s="7" t="s">
        <v>30</v>
      </c>
    </row>
    <row r="3" spans="1:22" ht="15.6" x14ac:dyDescent="0.3">
      <c r="A3" s="1" t="s">
        <v>20</v>
      </c>
      <c r="B3" s="1" t="s">
        <v>27</v>
      </c>
      <c r="C3" s="1" t="s">
        <v>18</v>
      </c>
      <c r="D3" s="1" t="s">
        <v>17</v>
      </c>
      <c r="E3" s="1" t="s">
        <v>21</v>
      </c>
      <c r="F3" s="1" t="s">
        <v>22</v>
      </c>
      <c r="G3" s="1" t="s">
        <v>16</v>
      </c>
      <c r="H3" s="1" t="s">
        <v>15</v>
      </c>
      <c r="I3" s="1" t="s">
        <v>28</v>
      </c>
      <c r="J3" s="1" t="s">
        <v>23</v>
      </c>
      <c r="K3" s="1" t="s">
        <v>24</v>
      </c>
      <c r="L3" s="1" t="s">
        <v>14</v>
      </c>
      <c r="M3" s="1" t="s">
        <v>29</v>
      </c>
      <c r="N3" s="1" t="s">
        <v>13</v>
      </c>
      <c r="O3" s="2" t="s">
        <v>12</v>
      </c>
      <c r="P3" s="1" t="s">
        <v>11</v>
      </c>
      <c r="Q3" s="1" t="s">
        <v>10</v>
      </c>
      <c r="R3" s="1" t="s">
        <v>9</v>
      </c>
      <c r="S3" s="1" t="s">
        <v>8</v>
      </c>
      <c r="T3" s="1" t="s">
        <v>7</v>
      </c>
      <c r="U3" s="1" t="s">
        <v>6</v>
      </c>
      <c r="V3" s="1" t="s">
        <v>5</v>
      </c>
    </row>
    <row r="4" spans="1:22" x14ac:dyDescent="0.3">
      <c r="A4" s="1" t="s">
        <v>4</v>
      </c>
      <c r="B4" s="1" t="s">
        <v>25</v>
      </c>
      <c r="C4" s="1">
        <v>1</v>
      </c>
      <c r="D4" s="1">
        <v>7.9</v>
      </c>
      <c r="E4" s="3">
        <v>1.138084632516704</v>
      </c>
      <c r="F4" s="3">
        <v>5.69042316258352</v>
      </c>
      <c r="G4" s="3">
        <f t="shared" ref="G4:G35" si="0">E4+F4</f>
        <v>6.828507795100224</v>
      </c>
      <c r="H4" s="3">
        <v>29.362124279533827</v>
      </c>
      <c r="I4" s="3">
        <v>32.945617381259979</v>
      </c>
      <c r="J4" s="3">
        <f>LN(H4)</f>
        <v>3.3797055539741314</v>
      </c>
      <c r="K4" s="3">
        <f>LN(I4)</f>
        <v>3.4948582439461524</v>
      </c>
      <c r="L4" s="3">
        <f>S4/R4</f>
        <v>1.1220447494742041</v>
      </c>
      <c r="M4" s="3">
        <f t="shared" ref="M4:M35" si="1">DEGREES(ATAN2(K4,J4))</f>
        <v>44.040354215292076</v>
      </c>
      <c r="N4" s="4">
        <f t="shared" ref="N4:N35" si="2">SQRT((LN(I4)^2) + (LN(H4)^2))</f>
        <v>4.8617325900178816</v>
      </c>
      <c r="O4" s="2">
        <v>1584.3533079244851</v>
      </c>
      <c r="P4" s="1">
        <v>3.3795961133498889</v>
      </c>
      <c r="Q4" s="2">
        <v>101189.65455840823</v>
      </c>
      <c r="R4" s="3">
        <f>(H4/Q4)*10^3</f>
        <v>0.29016923130798472</v>
      </c>
      <c r="S4" s="3">
        <f>(I4/Q4)*10^3</f>
        <v>0.32558286244809009</v>
      </c>
      <c r="T4" s="5">
        <f>H4/G4</f>
        <v>4.2999327467419066</v>
      </c>
      <c r="U4" s="3">
        <f>(G4/Q4)*10^9</f>
        <v>67482.272025730694</v>
      </c>
      <c r="V4" s="22">
        <f>H4/(O4+P4)</f>
        <v>1.8493113170900275E-2</v>
      </c>
    </row>
    <row r="5" spans="1:22" x14ac:dyDescent="0.3">
      <c r="A5" s="1" t="s">
        <v>4</v>
      </c>
      <c r="B5" s="1" t="s">
        <v>25</v>
      </c>
      <c r="C5" s="1">
        <v>2</v>
      </c>
      <c r="D5" s="1">
        <v>8</v>
      </c>
      <c r="E5" s="3">
        <v>5.5223880597014903</v>
      </c>
      <c r="F5" s="3">
        <v>17.67164179104477</v>
      </c>
      <c r="G5" s="3">
        <f t="shared" si="0"/>
        <v>23.194029850746261</v>
      </c>
      <c r="H5" s="3">
        <v>23.215175396478681</v>
      </c>
      <c r="I5" s="3">
        <v>37.923762783260592</v>
      </c>
      <c r="J5" s="3">
        <f t="shared" ref="J5:K35" si="3">LN(H5)</f>
        <v>3.144806176751493</v>
      </c>
      <c r="K5" s="3">
        <f t="shared" si="3"/>
        <v>3.6355779019802639</v>
      </c>
      <c r="L5" s="3">
        <f t="shared" ref="L5:L35" si="4">S5/R5</f>
        <v>1.6335764057596971</v>
      </c>
      <c r="M5" s="3">
        <f t="shared" si="1"/>
        <v>40.86008751470348</v>
      </c>
      <c r="N5" s="3">
        <f t="shared" si="2"/>
        <v>4.8069982911065781</v>
      </c>
      <c r="O5" s="2">
        <v>12397.956677352977</v>
      </c>
      <c r="P5" s="1">
        <v>2.0654507197597805</v>
      </c>
      <c r="Q5" s="2">
        <v>134013.35915744785</v>
      </c>
      <c r="R5" s="3">
        <f t="shared" ref="R5:R35" si="5">(H5/Q5)*10^3</f>
        <v>0.1732303073546865</v>
      </c>
      <c r="S5" s="3">
        <f t="shared" ref="S5:S35" si="6">(I5/Q5)*10^3</f>
        <v>0.28298494285711639</v>
      </c>
      <c r="T5" s="5">
        <f t="shared" ref="T5:T24" si="7">H5/G5</f>
        <v>1.000911680543161</v>
      </c>
      <c r="U5" s="3">
        <f t="shared" ref="U5:U16" si="8">(G5/Q5)*10^9</f>
        <v>173072.52050518611</v>
      </c>
      <c r="V5" s="1">
        <f t="shared" ref="V5:V35" si="9">H5/(O5+P5)</f>
        <v>1.8721882232710888E-3</v>
      </c>
    </row>
    <row r="6" spans="1:22" x14ac:dyDescent="0.3">
      <c r="A6" s="1" t="s">
        <v>4</v>
      </c>
      <c r="B6" s="1" t="s">
        <v>25</v>
      </c>
      <c r="C6" s="1">
        <v>3</v>
      </c>
      <c r="D6" s="1">
        <v>7.9</v>
      </c>
      <c r="E6" s="3">
        <v>10.499999999999996</v>
      </c>
      <c r="F6" s="3">
        <v>17.849999999999994</v>
      </c>
      <c r="G6" s="3">
        <f t="shared" si="0"/>
        <v>28.349999999999991</v>
      </c>
      <c r="H6" s="3">
        <v>40.132943346398513</v>
      </c>
      <c r="I6" s="3">
        <v>33.808882279380782</v>
      </c>
      <c r="J6" s="3">
        <f t="shared" si="3"/>
        <v>3.6921975268769689</v>
      </c>
      <c r="K6" s="3">
        <f t="shared" si="3"/>
        <v>3.5207235572966975</v>
      </c>
      <c r="L6" s="3">
        <f t="shared" si="4"/>
        <v>0.84242219633798066</v>
      </c>
      <c r="M6" s="3">
        <f t="shared" si="1"/>
        <v>46.361845555472037</v>
      </c>
      <c r="N6" s="3">
        <f t="shared" si="2"/>
        <v>5.1017464602212756</v>
      </c>
      <c r="O6" s="2">
        <v>2137.9727954134819</v>
      </c>
      <c r="P6" s="1">
        <v>3.8220708650710633</v>
      </c>
      <c r="Q6" s="2">
        <v>288357.16102872544</v>
      </c>
      <c r="R6" s="3">
        <f t="shared" si="5"/>
        <v>0.13917789731048352</v>
      </c>
      <c r="S6" s="3">
        <f t="shared" si="6"/>
        <v>0.11724654993399947</v>
      </c>
      <c r="T6" s="5">
        <f t="shared" si="7"/>
        <v>1.4156241039294013</v>
      </c>
      <c r="U6" s="3">
        <f t="shared" si="8"/>
        <v>98315.574681274622</v>
      </c>
      <c r="V6" s="1">
        <f t="shared" si="9"/>
        <v>1.8737995864249582E-2</v>
      </c>
    </row>
    <row r="7" spans="1:22" x14ac:dyDescent="0.3">
      <c r="A7" s="1" t="s">
        <v>4</v>
      </c>
      <c r="B7" s="1" t="s">
        <v>25</v>
      </c>
      <c r="C7" s="1">
        <v>4</v>
      </c>
      <c r="D7" s="1">
        <v>8</v>
      </c>
      <c r="E7" s="3">
        <v>20.181222707423586</v>
      </c>
      <c r="F7" s="3">
        <v>22.423580786026207</v>
      </c>
      <c r="G7" s="3">
        <f t="shared" si="0"/>
        <v>42.604803493449793</v>
      </c>
      <c r="H7" s="3">
        <v>28.100751374610301</v>
      </c>
      <c r="I7" s="3">
        <v>61.340055194947588</v>
      </c>
      <c r="J7" s="3">
        <f t="shared" si="3"/>
        <v>3.3357963152921863</v>
      </c>
      <c r="K7" s="3">
        <f t="shared" si="3"/>
        <v>4.1164330585055176</v>
      </c>
      <c r="L7" s="3">
        <f t="shared" si="4"/>
        <v>2.1828617454823576</v>
      </c>
      <c r="M7" s="3">
        <f t="shared" si="1"/>
        <v>39.019955642044884</v>
      </c>
      <c r="N7" s="3">
        <f t="shared" si="2"/>
        <v>5.298354289991754</v>
      </c>
      <c r="O7" s="2">
        <v>11356.492190865913</v>
      </c>
      <c r="P7" s="1">
        <v>3.2125079832379795</v>
      </c>
      <c r="Q7" s="2">
        <v>176089.02051072405</v>
      </c>
      <c r="R7" s="3">
        <f t="shared" si="5"/>
        <v>0.15958264344425113</v>
      </c>
      <c r="S7" s="3">
        <f t="shared" si="6"/>
        <v>0.3483468476174067</v>
      </c>
      <c r="T7" s="5">
        <f t="shared" si="7"/>
        <v>0.65956767947376183</v>
      </c>
      <c r="U7" s="3">
        <f t="shared" si="8"/>
        <v>241950.36902289488</v>
      </c>
      <c r="V7" s="1">
        <f t="shared" si="9"/>
        <v>2.4737219953840156E-3</v>
      </c>
    </row>
    <row r="8" spans="1:22" x14ac:dyDescent="0.3">
      <c r="A8" s="1" t="s">
        <v>3</v>
      </c>
      <c r="B8" s="1" t="s">
        <v>25</v>
      </c>
      <c r="C8" s="1">
        <v>5</v>
      </c>
      <c r="D8" s="1">
        <v>7.9</v>
      </c>
      <c r="E8" s="3">
        <v>1.1751269035532981</v>
      </c>
      <c r="F8" s="3">
        <v>18.802030456852769</v>
      </c>
      <c r="G8" s="3">
        <f t="shared" si="0"/>
        <v>19.977157360406068</v>
      </c>
      <c r="H8" s="3">
        <v>43.727487839114843</v>
      </c>
      <c r="I8" s="3">
        <v>45.480739705677394</v>
      </c>
      <c r="J8" s="3">
        <f t="shared" si="3"/>
        <v>3.7779769166929271</v>
      </c>
      <c r="K8" s="3">
        <f t="shared" si="3"/>
        <v>3.8172889331669002</v>
      </c>
      <c r="L8" s="3">
        <f t="shared" si="4"/>
        <v>1.0400949597885256</v>
      </c>
      <c r="M8" s="3">
        <f t="shared" si="1"/>
        <v>44.703447837207776</v>
      </c>
      <c r="N8" s="3">
        <f t="shared" si="2"/>
        <v>5.3707359255825535</v>
      </c>
      <c r="O8" s="2">
        <v>2580.7346057169989</v>
      </c>
      <c r="P8" s="1">
        <v>2.5069627296479156</v>
      </c>
      <c r="Q8" s="2">
        <v>157786.51733967426</v>
      </c>
      <c r="R8" s="3">
        <f t="shared" si="5"/>
        <v>0.27713069897461945</v>
      </c>
      <c r="S8" s="3">
        <f t="shared" si="6"/>
        <v>0.28824224320617281</v>
      </c>
      <c r="T8" s="5">
        <f t="shared" si="7"/>
        <v>2.1888743753794015</v>
      </c>
      <c r="U8" s="3">
        <f t="shared" si="8"/>
        <v>126608.77302590011</v>
      </c>
      <c r="V8" s="1">
        <f t="shared" si="9"/>
        <v>1.6927370778339182E-2</v>
      </c>
    </row>
    <row r="9" spans="1:22" x14ac:dyDescent="0.3">
      <c r="A9" s="1" t="s">
        <v>3</v>
      </c>
      <c r="B9" s="1" t="s">
        <v>25</v>
      </c>
      <c r="C9" s="1">
        <v>6</v>
      </c>
      <c r="D9" s="1">
        <v>7.9</v>
      </c>
      <c r="E9" s="3">
        <v>1.9441233140655101</v>
      </c>
      <c r="F9" s="3">
        <v>0.97206165703275504</v>
      </c>
      <c r="G9" s="3">
        <f t="shared" si="0"/>
        <v>2.9161849710982652</v>
      </c>
      <c r="H9" s="3">
        <v>52.574297538666002</v>
      </c>
      <c r="I9" s="3">
        <v>48.868506807479804</v>
      </c>
      <c r="J9" s="3">
        <f t="shared" si="3"/>
        <v>3.9622273603709437</v>
      </c>
      <c r="K9" s="3">
        <f t="shared" si="3"/>
        <v>3.8891331564358911</v>
      </c>
      <c r="L9" s="3">
        <f t="shared" si="4"/>
        <v>0.92951326209426277</v>
      </c>
      <c r="M9" s="3">
        <f t="shared" si="1"/>
        <v>45.533393976323204</v>
      </c>
      <c r="N9" s="3">
        <f t="shared" si="2"/>
        <v>5.5519908468729566</v>
      </c>
      <c r="O9" s="2">
        <v>465.4742151487979</v>
      </c>
      <c r="P9" s="1">
        <v>2.3295627421590335</v>
      </c>
      <c r="Q9" s="2">
        <v>122797.76662602686</v>
      </c>
      <c r="R9" s="3">
        <f t="shared" si="5"/>
        <v>0.42813724535217185</v>
      </c>
      <c r="S9" s="3">
        <f t="shared" si="6"/>
        <v>0.39795924755134898</v>
      </c>
      <c r="T9" s="5">
        <f t="shared" si="7"/>
        <v>18.028450890365153</v>
      </c>
      <c r="U9" s="3">
        <f t="shared" si="8"/>
        <v>23747.866522518518</v>
      </c>
      <c r="V9" s="1">
        <f t="shared" si="9"/>
        <v>0.11238536331555844</v>
      </c>
    </row>
    <row r="10" spans="1:22" x14ac:dyDescent="0.3">
      <c r="A10" s="1" t="s">
        <v>3</v>
      </c>
      <c r="B10" s="1" t="s">
        <v>25</v>
      </c>
      <c r="C10" s="1">
        <v>7</v>
      </c>
      <c r="D10" s="1">
        <v>8</v>
      </c>
      <c r="E10" s="3">
        <v>2.0359408033826636</v>
      </c>
      <c r="F10" s="3">
        <v>20.359408033826636</v>
      </c>
      <c r="G10" s="3">
        <f t="shared" si="0"/>
        <v>22.395348837209298</v>
      </c>
      <c r="H10" s="3">
        <v>48.635439113316586</v>
      </c>
      <c r="I10" s="3">
        <v>61.082566185402392</v>
      </c>
      <c r="J10" s="3">
        <f t="shared" si="3"/>
        <v>3.8843524650318852</v>
      </c>
      <c r="K10" s="3">
        <f t="shared" si="3"/>
        <v>4.1122264929813532</v>
      </c>
      <c r="L10" s="3">
        <f t="shared" si="4"/>
        <v>1.2559271037542195</v>
      </c>
      <c r="M10" s="3">
        <f t="shared" si="1"/>
        <v>43.367716024162227</v>
      </c>
      <c r="N10" s="3">
        <f t="shared" si="2"/>
        <v>5.6567305753568471</v>
      </c>
      <c r="O10" s="2">
        <v>4799.8207178634275</v>
      </c>
      <c r="P10" s="1">
        <v>2.2766060523882965</v>
      </c>
      <c r="Q10" s="2">
        <v>156505.60058304507</v>
      </c>
      <c r="R10" s="3">
        <f t="shared" si="5"/>
        <v>0.31075845804961866</v>
      </c>
      <c r="S10" s="3">
        <f t="shared" si="6"/>
        <v>0.39028997018538469</v>
      </c>
      <c r="T10" s="5">
        <f t="shared" si="7"/>
        <v>2.1716758897950297</v>
      </c>
      <c r="U10" s="3">
        <f t="shared" si="8"/>
        <v>143096.14961878548</v>
      </c>
      <c r="V10" s="1">
        <f t="shared" si="9"/>
        <v>1.0127957813578291E-2</v>
      </c>
    </row>
    <row r="11" spans="1:22" x14ac:dyDescent="0.3">
      <c r="A11" s="1" t="s">
        <v>3</v>
      </c>
      <c r="B11" s="1" t="s">
        <v>25</v>
      </c>
      <c r="C11" s="1">
        <v>8</v>
      </c>
      <c r="D11" s="1">
        <v>8</v>
      </c>
      <c r="E11" s="3">
        <v>0.93887775551102171</v>
      </c>
      <c r="F11" s="3">
        <v>19.716432865731456</v>
      </c>
      <c r="G11" s="3">
        <f t="shared" si="0"/>
        <v>20.655310621242478</v>
      </c>
      <c r="H11" s="3">
        <v>16.149538499866072</v>
      </c>
      <c r="I11" s="3">
        <v>32.670488436928899</v>
      </c>
      <c r="J11" s="3">
        <f t="shared" si="3"/>
        <v>2.7818914734006821</v>
      </c>
      <c r="K11" s="3">
        <f t="shared" si="3"/>
        <v>3.4864721761265298</v>
      </c>
      <c r="L11" s="3">
        <f t="shared" si="4"/>
        <v>2.0229982694056448</v>
      </c>
      <c r="M11" s="3">
        <f t="shared" si="1"/>
        <v>38.586721205749555</v>
      </c>
      <c r="N11" s="3">
        <f t="shared" si="2"/>
        <v>4.4603148324623767</v>
      </c>
      <c r="O11" s="2">
        <v>4027.7200790674156</v>
      </c>
      <c r="P11" s="1">
        <v>2.7816693579694771</v>
      </c>
      <c r="Q11" s="2">
        <v>197610.10608342968</v>
      </c>
      <c r="R11" s="3">
        <f t="shared" si="5"/>
        <v>8.1724253986523568E-2</v>
      </c>
      <c r="S11" s="3">
        <f t="shared" si="6"/>
        <v>0.16532802438320454</v>
      </c>
      <c r="T11" s="5">
        <f t="shared" si="7"/>
        <v>0.78185890282654236</v>
      </c>
      <c r="U11" s="3">
        <f t="shared" si="8"/>
        <v>104525.57832503741</v>
      </c>
      <c r="V11" s="1">
        <f t="shared" si="9"/>
        <v>4.006830788790822E-3</v>
      </c>
    </row>
    <row r="12" spans="1:22" x14ac:dyDescent="0.3">
      <c r="A12" s="1" t="s">
        <v>2</v>
      </c>
      <c r="B12" s="1" t="s">
        <v>25</v>
      </c>
      <c r="C12" s="1">
        <v>9</v>
      </c>
      <c r="D12" s="1">
        <v>8</v>
      </c>
      <c r="E12" s="3">
        <v>0</v>
      </c>
      <c r="F12" s="3">
        <v>15.969529085872573</v>
      </c>
      <c r="G12" s="3">
        <f t="shared" si="0"/>
        <v>15.969529085872573</v>
      </c>
      <c r="H12" s="3">
        <v>24.115224560805412</v>
      </c>
      <c r="I12" s="3">
        <v>44.10340095964515</v>
      </c>
      <c r="J12" s="3">
        <f t="shared" si="3"/>
        <v>3.1828433655574209</v>
      </c>
      <c r="K12" s="3">
        <f t="shared" si="3"/>
        <v>3.7865368987455925</v>
      </c>
      <c r="L12" s="3">
        <f t="shared" si="4"/>
        <v>1.8288613008118786</v>
      </c>
      <c r="M12" s="3">
        <f t="shared" si="1"/>
        <v>40.049348955321904</v>
      </c>
      <c r="N12" s="3">
        <f t="shared" si="2"/>
        <v>4.9465496636781863</v>
      </c>
      <c r="O12" s="2">
        <v>4285.9837904865199</v>
      </c>
      <c r="P12" s="1">
        <v>1.6381538686299604</v>
      </c>
      <c r="Q12" s="2">
        <v>76953.099634177852</v>
      </c>
      <c r="R12" s="3">
        <f t="shared" si="5"/>
        <v>0.31337561028009464</v>
      </c>
      <c r="S12" s="3">
        <f t="shared" si="6"/>
        <v>0.57312052625957022</v>
      </c>
      <c r="T12" s="5">
        <f t="shared" si="7"/>
        <v>1.5100773749264103</v>
      </c>
      <c r="U12" s="3">
        <f t="shared" si="8"/>
        <v>207522.88292205305</v>
      </c>
      <c r="V12" s="1">
        <f t="shared" si="9"/>
        <v>5.6243822038820855E-3</v>
      </c>
    </row>
    <row r="13" spans="1:22" x14ac:dyDescent="0.3">
      <c r="A13" s="1" t="s">
        <v>2</v>
      </c>
      <c r="B13" s="1" t="s">
        <v>25</v>
      </c>
      <c r="C13" s="1">
        <v>10</v>
      </c>
      <c r="D13" s="1">
        <v>8</v>
      </c>
      <c r="E13" s="3">
        <v>0</v>
      </c>
      <c r="F13" s="3">
        <v>24.514957264957264</v>
      </c>
      <c r="G13" s="3">
        <f t="shared" si="0"/>
        <v>24.514957264957264</v>
      </c>
      <c r="H13" s="3">
        <v>23.937499042450714</v>
      </c>
      <c r="I13" s="3">
        <v>31.327371807499294</v>
      </c>
      <c r="J13" s="3">
        <f t="shared" si="3"/>
        <v>3.1754462269388051</v>
      </c>
      <c r="K13" s="3">
        <f t="shared" si="3"/>
        <v>3.4444922140370973</v>
      </c>
      <c r="L13" s="3">
        <f t="shared" si="4"/>
        <v>1.3087153236828708</v>
      </c>
      <c r="M13" s="3">
        <f t="shared" si="1"/>
        <v>42.672679175711842</v>
      </c>
      <c r="N13" s="3">
        <f t="shared" si="2"/>
        <v>4.6848676985313125</v>
      </c>
      <c r="O13" s="2">
        <v>3698.2420597330383</v>
      </c>
      <c r="P13" s="1">
        <v>3.2603718111114341</v>
      </c>
      <c r="Q13" s="2">
        <v>189485.59956201856</v>
      </c>
      <c r="R13" s="3">
        <f t="shared" si="5"/>
        <v>0.12632885611244551</v>
      </c>
      <c r="S13" s="3">
        <f t="shared" si="6"/>
        <v>0.16532850981768593</v>
      </c>
      <c r="T13" s="5">
        <f t="shared" si="7"/>
        <v>0.97644465718355566</v>
      </c>
      <c r="U13" s="3">
        <f t="shared" si="8"/>
        <v>129376.36063965657</v>
      </c>
      <c r="V13" s="1">
        <f t="shared" si="9"/>
        <v>6.4669683419510135E-3</v>
      </c>
    </row>
    <row r="14" spans="1:22" x14ac:dyDescent="0.3">
      <c r="A14" s="1" t="s">
        <v>2</v>
      </c>
      <c r="B14" s="1" t="s">
        <v>25</v>
      </c>
      <c r="C14" s="1">
        <v>11</v>
      </c>
      <c r="D14" s="1">
        <v>7.9</v>
      </c>
      <c r="E14" s="3">
        <v>0</v>
      </c>
      <c r="F14" s="3">
        <v>19.715189873417717</v>
      </c>
      <c r="G14" s="3">
        <f t="shared" si="0"/>
        <v>19.715189873417717</v>
      </c>
      <c r="H14" s="3">
        <v>46.381424327196726</v>
      </c>
      <c r="I14" s="3">
        <v>68.325619600200426</v>
      </c>
      <c r="J14" s="3">
        <f t="shared" si="3"/>
        <v>3.8368990412997155</v>
      </c>
      <c r="K14" s="3">
        <f t="shared" si="3"/>
        <v>4.2242848001989257</v>
      </c>
      <c r="L14" s="3">
        <f t="shared" si="4"/>
        <v>1.4731246526238364</v>
      </c>
      <c r="M14" s="3">
        <f t="shared" si="1"/>
        <v>42.248728310278196</v>
      </c>
      <c r="N14" s="3">
        <f t="shared" si="2"/>
        <v>5.7066957450277966</v>
      </c>
      <c r="O14" s="2">
        <v>6684.1038481071628</v>
      </c>
      <c r="P14" s="1">
        <v>3.2970808118158939</v>
      </c>
      <c r="Q14" s="2">
        <v>261149.94365291126</v>
      </c>
      <c r="R14" s="3">
        <f t="shared" si="5"/>
        <v>0.17760457336663749</v>
      </c>
      <c r="S14" s="3">
        <f t="shared" si="6"/>
        <v>0.2616336754451325</v>
      </c>
      <c r="T14" s="5">
        <f t="shared" si="7"/>
        <v>2.3525730477358215</v>
      </c>
      <c r="U14" s="3">
        <f t="shared" si="8"/>
        <v>75493.755034543487</v>
      </c>
      <c r="V14" s="1">
        <f t="shared" si="9"/>
        <v>6.9356428334698787E-3</v>
      </c>
    </row>
    <row r="15" spans="1:22" x14ac:dyDescent="0.3">
      <c r="A15" s="1" t="s">
        <v>2</v>
      </c>
      <c r="B15" s="1" t="s">
        <v>25</v>
      </c>
      <c r="C15" s="1">
        <v>12</v>
      </c>
      <c r="D15" s="1">
        <v>8</v>
      </c>
      <c r="E15" s="3">
        <v>0.81938911022576344</v>
      </c>
      <c r="F15" s="3">
        <v>17.207171314741032</v>
      </c>
      <c r="G15" s="3">
        <f t="shared" si="0"/>
        <v>18.026560424966796</v>
      </c>
      <c r="H15" s="3">
        <v>37.143479188187229</v>
      </c>
      <c r="I15" s="3">
        <v>53.908519961408665</v>
      </c>
      <c r="J15" s="3">
        <f t="shared" si="3"/>
        <v>3.6147882291942501</v>
      </c>
      <c r="K15" s="3">
        <f t="shared" si="3"/>
        <v>3.9872885352081866</v>
      </c>
      <c r="L15" s="3">
        <f t="shared" si="4"/>
        <v>1.4513589232791426</v>
      </c>
      <c r="M15" s="3">
        <f t="shared" si="1"/>
        <v>42.194761446044801</v>
      </c>
      <c r="N15" s="3">
        <f t="shared" si="2"/>
        <v>5.3819293756908353</v>
      </c>
      <c r="O15" s="2">
        <v>2699.2648764007281</v>
      </c>
      <c r="P15" s="1">
        <v>2.6116718759580229</v>
      </c>
      <c r="Q15" s="2">
        <v>109854.04680649431</v>
      </c>
      <c r="R15" s="3">
        <f t="shared" si="5"/>
        <v>0.33811662171731111</v>
      </c>
      <c r="S15" s="3">
        <f t="shared" si="6"/>
        <v>0.49072857603841785</v>
      </c>
      <c r="T15" s="5">
        <f t="shared" si="7"/>
        <v>2.0604862110435382</v>
      </c>
      <c r="U15" s="3">
        <f t="shared" si="8"/>
        <v>164095.5517707984</v>
      </c>
      <c r="V15" s="1">
        <f t="shared" si="9"/>
        <v>1.3747289531743456E-2</v>
      </c>
    </row>
    <row r="16" spans="1:22" x14ac:dyDescent="0.3">
      <c r="A16" s="1" t="s">
        <v>0</v>
      </c>
      <c r="B16" s="1" t="s">
        <v>25</v>
      </c>
      <c r="C16" s="1">
        <v>13</v>
      </c>
      <c r="D16" s="1">
        <v>7.9</v>
      </c>
      <c r="E16" s="3">
        <v>1.1703296703296702</v>
      </c>
      <c r="F16" s="3">
        <v>28.087912087912084</v>
      </c>
      <c r="G16" s="3">
        <f t="shared" si="0"/>
        <v>29.258241758241756</v>
      </c>
      <c r="H16" s="3">
        <v>35.517556221834603</v>
      </c>
      <c r="I16" s="3">
        <v>50.695524530280466</v>
      </c>
      <c r="J16" s="3">
        <f t="shared" si="3"/>
        <v>3.5700271156961736</v>
      </c>
      <c r="K16" s="3">
        <f t="shared" si="3"/>
        <v>3.9258376331363092</v>
      </c>
      <c r="L16" s="3">
        <f t="shared" si="4"/>
        <v>1.4273370671576535</v>
      </c>
      <c r="M16" s="3">
        <f t="shared" si="1"/>
        <v>42.282348210923978</v>
      </c>
      <c r="N16" s="3">
        <f t="shared" si="2"/>
        <v>5.3063447615618831</v>
      </c>
      <c r="O16" s="2">
        <v>10097.583720005523</v>
      </c>
      <c r="P16" s="1">
        <v>2.4141073342421495</v>
      </c>
      <c r="Q16" s="2">
        <v>159063.729530757</v>
      </c>
      <c r="R16" s="3">
        <f t="shared" si="5"/>
        <v>0.22329135829150057</v>
      </c>
      <c r="S16" s="3">
        <f t="shared" si="6"/>
        <v>0.31871203246543922</v>
      </c>
      <c r="T16" s="5">
        <f t="shared" si="7"/>
        <v>1.2139333769716241</v>
      </c>
      <c r="U16" s="3">
        <f t="shared" si="8"/>
        <v>183940.37311054184</v>
      </c>
      <c r="V16" s="1">
        <f t="shared" si="9"/>
        <v>3.5165904814050404E-3</v>
      </c>
    </row>
    <row r="17" spans="1:22" x14ac:dyDescent="0.3">
      <c r="A17" s="1" t="s">
        <v>0</v>
      </c>
      <c r="B17" s="1" t="s">
        <v>25</v>
      </c>
      <c r="C17" s="1">
        <v>14</v>
      </c>
      <c r="D17" s="1">
        <v>7.9</v>
      </c>
      <c r="E17" s="3">
        <v>0.77496839443742072</v>
      </c>
      <c r="F17" s="3">
        <v>17.824273072060677</v>
      </c>
      <c r="G17" s="3">
        <f t="shared" si="0"/>
        <v>18.599241466498096</v>
      </c>
      <c r="H17" s="3">
        <v>22.522278525270661</v>
      </c>
      <c r="I17" s="3">
        <v>34.660908340215492</v>
      </c>
      <c r="J17" s="3">
        <f t="shared" si="3"/>
        <v>3.1145049760072929</v>
      </c>
      <c r="K17" s="3">
        <f t="shared" si="3"/>
        <v>3.5456124911054978</v>
      </c>
      <c r="L17" s="3"/>
      <c r="M17" s="3">
        <f t="shared" si="1"/>
        <v>41.296427250030355</v>
      </c>
      <c r="N17" s="3">
        <f t="shared" si="2"/>
        <v>4.7192699840820218</v>
      </c>
      <c r="O17" s="2">
        <v>3188.2047636161392</v>
      </c>
      <c r="P17" s="1">
        <v>0.19330608965105353</v>
      </c>
      <c r="R17" s="3"/>
      <c r="S17" s="3"/>
      <c r="T17" s="5">
        <f t="shared" si="7"/>
        <v>1.2109245726950177</v>
      </c>
      <c r="U17" s="3">
        <f t="shared" ref="U17:U25" si="10">(G17/Q18)*10^9</f>
        <v>275640.91437186569</v>
      </c>
      <c r="V17" s="1">
        <f t="shared" si="9"/>
        <v>7.0638226572972765E-3</v>
      </c>
    </row>
    <row r="18" spans="1:22" x14ac:dyDescent="0.3">
      <c r="A18" s="1" t="s">
        <v>0</v>
      </c>
      <c r="B18" s="1" t="s">
        <v>25</v>
      </c>
      <c r="C18" s="1">
        <v>15</v>
      </c>
      <c r="D18" s="1">
        <v>7.4</v>
      </c>
      <c r="E18" s="3">
        <v>0</v>
      </c>
      <c r="F18" s="3">
        <v>24.454361054766721</v>
      </c>
      <c r="G18" s="3">
        <f t="shared" si="0"/>
        <v>24.454361054766721</v>
      </c>
      <c r="H18" s="3">
        <v>20.681444885729491</v>
      </c>
      <c r="I18" s="3">
        <v>35.566209921953799</v>
      </c>
      <c r="J18" s="3">
        <f t="shared" si="3"/>
        <v>3.0292369159485291</v>
      </c>
      <c r="K18" s="3">
        <f t="shared" si="3"/>
        <v>3.5713960276251941</v>
      </c>
      <c r="L18" s="3">
        <f t="shared" si="4"/>
        <v>1.7197159153273198</v>
      </c>
      <c r="M18" s="3">
        <f t="shared" si="1"/>
        <v>40.304411937581989</v>
      </c>
      <c r="N18" s="3">
        <f t="shared" si="2"/>
        <v>4.6830701339060008</v>
      </c>
      <c r="O18" s="2">
        <v>4588.7773951170248</v>
      </c>
      <c r="P18" s="1">
        <v>1.1088621804353536</v>
      </c>
      <c r="Q18" s="2">
        <v>67476.345116915269</v>
      </c>
      <c r="R18" s="3">
        <f t="shared" si="5"/>
        <v>0.30649918649113334</v>
      </c>
      <c r="S18" s="3">
        <f t="shared" si="6"/>
        <v>0.52709152904367829</v>
      </c>
      <c r="T18" s="5">
        <f t="shared" si="7"/>
        <v>0.84571601929865992</v>
      </c>
      <c r="U18" s="3">
        <f t="shared" si="10"/>
        <v>174014.69199286966</v>
      </c>
      <c r="V18" s="1">
        <f t="shared" si="9"/>
        <v>4.5058730710043331E-3</v>
      </c>
    </row>
    <row r="19" spans="1:22" x14ac:dyDescent="0.3">
      <c r="A19" s="1" t="s">
        <v>0</v>
      </c>
      <c r="B19" s="1" t="s">
        <v>25</v>
      </c>
      <c r="C19" s="1">
        <v>16</v>
      </c>
      <c r="D19" s="1">
        <v>8</v>
      </c>
      <c r="E19" s="3">
        <v>1.0678571428571428</v>
      </c>
      <c r="F19" s="3">
        <v>25.628571428571426</v>
      </c>
      <c r="G19" s="3">
        <f t="shared" si="0"/>
        <v>26.696428571428569</v>
      </c>
      <c r="H19" s="3">
        <v>18.729291164743586</v>
      </c>
      <c r="I19" s="3">
        <v>31.720050475394562</v>
      </c>
      <c r="J19" s="3">
        <f t="shared" si="3"/>
        <v>2.9300886708249423</v>
      </c>
      <c r="K19" s="3">
        <f t="shared" si="3"/>
        <v>3.4569489880451592</v>
      </c>
      <c r="L19" s="3">
        <f t="shared" si="4"/>
        <v>1.693606565052769</v>
      </c>
      <c r="M19" s="3">
        <f t="shared" si="1"/>
        <v>40.284405046237424</v>
      </c>
      <c r="N19" s="3">
        <f t="shared" si="2"/>
        <v>4.5316570837656203</v>
      </c>
      <c r="O19" s="2">
        <v>6972.1660227264065</v>
      </c>
      <c r="P19" s="1">
        <v>2.3772248522176254</v>
      </c>
      <c r="Q19" s="2">
        <v>140530.43898022559</v>
      </c>
      <c r="R19" s="3">
        <f t="shared" si="5"/>
        <v>0.13327568959902725</v>
      </c>
      <c r="S19" s="3">
        <f t="shared" si="6"/>
        <v>0.22571658286684759</v>
      </c>
      <c r="T19" s="5">
        <f t="shared" si="7"/>
        <v>0.70156542155561263</v>
      </c>
      <c r="U19" s="3">
        <f t="shared" si="10"/>
        <v>140004.40286626274</v>
      </c>
      <c r="V19" s="1">
        <f t="shared" si="9"/>
        <v>2.6853788843084312E-3</v>
      </c>
    </row>
    <row r="20" spans="1:22" x14ac:dyDescent="0.3">
      <c r="A20" s="1" t="s">
        <v>4</v>
      </c>
      <c r="B20" s="1" t="s">
        <v>26</v>
      </c>
      <c r="C20" s="1">
        <v>17</v>
      </c>
      <c r="D20" s="1">
        <v>8</v>
      </c>
      <c r="E20" s="3">
        <v>6.757894736842105</v>
      </c>
      <c r="F20" s="3">
        <v>25.905263157894737</v>
      </c>
      <c r="G20" s="3">
        <f t="shared" si="0"/>
        <v>32.663157894736841</v>
      </c>
      <c r="H20" s="3">
        <v>20.296248998122515</v>
      </c>
      <c r="I20" s="3">
        <v>25.869570623317557</v>
      </c>
      <c r="J20" s="3">
        <f t="shared" si="3"/>
        <v>3.0104360905564964</v>
      </c>
      <c r="K20" s="3">
        <f t="shared" si="3"/>
        <v>3.2530673985850362</v>
      </c>
      <c r="L20" s="3">
        <f t="shared" si="4"/>
        <v>1.2745986032054788</v>
      </c>
      <c r="M20" s="3">
        <f t="shared" si="1"/>
        <v>42.781624510131991</v>
      </c>
      <c r="N20" s="3">
        <f t="shared" si="2"/>
        <v>4.4322875532914034</v>
      </c>
      <c r="O20" s="2">
        <v>4961.0962404957972</v>
      </c>
      <c r="P20" s="1">
        <v>3.5351227941211061</v>
      </c>
      <c r="Q20" s="1">
        <v>190682.77871896618</v>
      </c>
      <c r="R20" s="3">
        <f t="shared" si="5"/>
        <v>0.10643986381190573</v>
      </c>
      <c r="S20" s="3">
        <f t="shared" si="6"/>
        <v>0.13566810174003643</v>
      </c>
      <c r="T20" s="5">
        <f t="shared" si="7"/>
        <v>0.62138048817970959</v>
      </c>
      <c r="U20" s="3">
        <f t="shared" si="10"/>
        <v>271212.87881741428</v>
      </c>
      <c r="V20" s="1">
        <f t="shared" si="9"/>
        <v>4.0881683881303877E-3</v>
      </c>
    </row>
    <row r="21" spans="1:22" x14ac:dyDescent="0.3">
      <c r="A21" s="1" t="s">
        <v>4</v>
      </c>
      <c r="B21" s="1" t="s">
        <v>26</v>
      </c>
      <c r="C21" s="1">
        <v>18</v>
      </c>
      <c r="D21" s="1">
        <v>7.9</v>
      </c>
      <c r="E21" s="3">
        <v>0</v>
      </c>
      <c r="F21" s="3">
        <v>26.919597989949764</v>
      </c>
      <c r="G21" s="3">
        <f t="shared" si="0"/>
        <v>26.919597989949764</v>
      </c>
      <c r="H21" s="3">
        <v>23.887244171689805</v>
      </c>
      <c r="I21" s="3">
        <v>43.470311655776648</v>
      </c>
      <c r="J21" s="3">
        <f t="shared" si="3"/>
        <v>3.1733445997943295</v>
      </c>
      <c r="K21" s="3">
        <f t="shared" si="3"/>
        <v>3.7720782144200578</v>
      </c>
      <c r="L21" s="3">
        <f t="shared" si="4"/>
        <v>1.819812756269972</v>
      </c>
      <c r="M21" s="3">
        <f t="shared" si="1"/>
        <v>40.072969738887878</v>
      </c>
      <c r="N21" s="3">
        <f t="shared" si="2"/>
        <v>4.929370142801841</v>
      </c>
      <c r="O21" s="2">
        <v>11769.858867126066</v>
      </c>
      <c r="P21" s="1">
        <v>2.3539087420375528</v>
      </c>
      <c r="Q21" s="1">
        <v>120433.65358297127</v>
      </c>
      <c r="R21" s="3">
        <f t="shared" si="5"/>
        <v>0.19834359799798804</v>
      </c>
      <c r="S21" s="3">
        <f t="shared" si="6"/>
        <v>0.36094820976122188</v>
      </c>
      <c r="T21" s="5">
        <f t="shared" si="7"/>
        <v>0.88735515963529366</v>
      </c>
      <c r="U21" s="3">
        <f t="shared" si="10"/>
        <v>635919.18408200052</v>
      </c>
      <c r="V21" s="1">
        <f t="shared" si="9"/>
        <v>2.0291210009945066E-3</v>
      </c>
    </row>
    <row r="22" spans="1:22" x14ac:dyDescent="0.3">
      <c r="A22" s="1" t="s">
        <v>4</v>
      </c>
      <c r="B22" s="1" t="s">
        <v>26</v>
      </c>
      <c r="C22" s="1">
        <v>19</v>
      </c>
      <c r="D22" s="1">
        <v>8</v>
      </c>
      <c r="E22" s="3">
        <v>0</v>
      </c>
      <c r="F22" s="3">
        <v>30.225255972696228</v>
      </c>
      <c r="G22" s="3">
        <f t="shared" si="0"/>
        <v>30.225255972696228</v>
      </c>
      <c r="H22" s="3">
        <v>24.168274472443361</v>
      </c>
      <c r="I22" s="3">
        <v>32.753106795309066</v>
      </c>
      <c r="J22" s="3">
        <f t="shared" si="3"/>
        <v>3.1850408008737121</v>
      </c>
      <c r="K22" s="3">
        <f t="shared" si="3"/>
        <v>3.488997821560861</v>
      </c>
      <c r="L22" s="3">
        <f t="shared" si="4"/>
        <v>1.3552108088086356</v>
      </c>
      <c r="M22" s="3">
        <f t="shared" si="1"/>
        <v>42.392369231935007</v>
      </c>
      <c r="N22" s="3">
        <f t="shared" si="2"/>
        <v>4.7241497332416014</v>
      </c>
      <c r="O22" s="2">
        <v>4356.9720061154394</v>
      </c>
      <c r="P22" s="1">
        <v>1.8640165299357203</v>
      </c>
      <c r="Q22" s="1">
        <v>42331.790994496143</v>
      </c>
      <c r="R22" s="3">
        <f t="shared" si="5"/>
        <v>0.57092492201867029</v>
      </c>
      <c r="S22" s="3">
        <f t="shared" si="6"/>
        <v>0.77372362533792938</v>
      </c>
      <c r="T22" s="5">
        <f t="shared" si="7"/>
        <v>0.79960528685929411</v>
      </c>
      <c r="U22" s="3">
        <f t="shared" si="10"/>
        <v>231067.14114445017</v>
      </c>
      <c r="V22" s="1">
        <f t="shared" si="9"/>
        <v>5.5446624619238712E-3</v>
      </c>
    </row>
    <row r="23" spans="1:22" x14ac:dyDescent="0.3">
      <c r="A23" s="1" t="s">
        <v>4</v>
      </c>
      <c r="B23" s="1" t="s">
        <v>26</v>
      </c>
      <c r="C23" s="1">
        <v>20</v>
      </c>
      <c r="D23" s="1">
        <v>8</v>
      </c>
      <c r="E23" s="3">
        <v>1.2463898916967509</v>
      </c>
      <c r="F23" s="3">
        <v>27.420577617328519</v>
      </c>
      <c r="G23" s="3">
        <f t="shared" si="0"/>
        <v>28.66696750902527</v>
      </c>
      <c r="H23" s="3">
        <v>24.45308857524013</v>
      </c>
      <c r="I23" s="3">
        <v>25.290457630690867</v>
      </c>
      <c r="J23" s="3">
        <f t="shared" si="3"/>
        <v>3.1967565300386278</v>
      </c>
      <c r="K23" s="3">
        <f t="shared" si="3"/>
        <v>3.2304271558400561</v>
      </c>
      <c r="L23" s="3">
        <f t="shared" si="4"/>
        <v>1.0342438973659389</v>
      </c>
      <c r="M23" s="3">
        <f t="shared" si="1"/>
        <v>44.699842544132828</v>
      </c>
      <c r="N23" s="3">
        <f t="shared" si="2"/>
        <v>4.5447675321773593</v>
      </c>
      <c r="O23" s="2">
        <v>5314.2914281925296</v>
      </c>
      <c r="P23" s="1">
        <v>2.1659250932143634</v>
      </c>
      <c r="Q23" s="1">
        <v>130807.24426239861</v>
      </c>
      <c r="R23" s="3">
        <f t="shared" si="5"/>
        <v>0.18693986493735293</v>
      </c>
      <c r="S23" s="3">
        <f t="shared" si="6"/>
        <v>0.19334141448587011</v>
      </c>
      <c r="T23" s="5">
        <f t="shared" si="7"/>
        <v>0.85300576587117294</v>
      </c>
      <c r="U23" s="3">
        <f t="shared" si="10"/>
        <v>218417.43186190646</v>
      </c>
      <c r="V23" s="1">
        <f t="shared" si="9"/>
        <v>4.5995080841055415E-3</v>
      </c>
    </row>
    <row r="24" spans="1:22" x14ac:dyDescent="0.3">
      <c r="A24" s="1" t="s">
        <v>3</v>
      </c>
      <c r="B24" s="1" t="s">
        <v>26</v>
      </c>
      <c r="C24" s="1">
        <v>21</v>
      </c>
      <c r="D24" s="1">
        <v>8</v>
      </c>
      <c r="E24" s="3">
        <v>0</v>
      </c>
      <c r="F24" s="3">
        <v>25.130319148936181</v>
      </c>
      <c r="G24" s="3">
        <f t="shared" si="0"/>
        <v>25.130319148936181</v>
      </c>
      <c r="H24" s="3">
        <v>24.164396683845084</v>
      </c>
      <c r="I24" s="3">
        <v>50.862370561942235</v>
      </c>
      <c r="J24" s="3">
        <f t="shared" si="3"/>
        <v>3.1848803384571385</v>
      </c>
      <c r="K24" s="3">
        <f t="shared" si="3"/>
        <v>3.9291233684622893</v>
      </c>
      <c r="L24" s="3">
        <f t="shared" si="4"/>
        <v>2.1048475253655257</v>
      </c>
      <c r="M24" s="3">
        <f t="shared" si="1"/>
        <v>39.027634376093083</v>
      </c>
      <c r="N24" s="3">
        <f t="shared" si="2"/>
        <v>5.0578130861951891</v>
      </c>
      <c r="O24" s="2">
        <v>144.43894279588093</v>
      </c>
      <c r="P24" s="1">
        <v>2.6271287184683336</v>
      </c>
      <c r="Q24" s="1">
        <v>131248.53297950065</v>
      </c>
      <c r="R24" s="3">
        <f t="shared" si="5"/>
        <v>0.18411174689182433</v>
      </c>
      <c r="S24" s="3">
        <f t="shared" si="6"/>
        <v>0.38752715483598044</v>
      </c>
      <c r="T24" s="5">
        <f t="shared" si="7"/>
        <v>0.9615634620727852</v>
      </c>
      <c r="U24" s="3">
        <f t="shared" si="10"/>
        <v>267056.10485687817</v>
      </c>
      <c r="V24" s="1">
        <f t="shared" si="9"/>
        <v>0.16430979922848732</v>
      </c>
    </row>
    <row r="25" spans="1:22" x14ac:dyDescent="0.3">
      <c r="A25" s="1" t="s">
        <v>3</v>
      </c>
      <c r="B25" s="1" t="s">
        <v>26</v>
      </c>
      <c r="C25" s="1">
        <v>22</v>
      </c>
      <c r="D25" s="1">
        <v>8</v>
      </c>
      <c r="E25" s="3">
        <v>0</v>
      </c>
      <c r="F25" s="3">
        <v>24.894793926247292</v>
      </c>
      <c r="G25" s="3">
        <f t="shared" si="0"/>
        <v>24.894793926247292</v>
      </c>
      <c r="H25" s="3">
        <v>20.651139711773329</v>
      </c>
      <c r="I25" s="3">
        <v>34.063908252378731</v>
      </c>
      <c r="J25" s="3">
        <f t="shared" si="3"/>
        <v>3.0277705097374574</v>
      </c>
      <c r="K25" s="3">
        <f t="shared" si="3"/>
        <v>3.5282384147579573</v>
      </c>
      <c r="L25" s="3">
        <f t="shared" si="4"/>
        <v>1.6494928961697308</v>
      </c>
      <c r="M25" s="3">
        <f t="shared" si="1"/>
        <v>40.634662254228871</v>
      </c>
      <c r="N25" s="3">
        <f t="shared" si="2"/>
        <v>4.6492860280917938</v>
      </c>
      <c r="O25" s="2">
        <v>90.46926620827621</v>
      </c>
      <c r="P25" s="1">
        <v>1.6708902622259356</v>
      </c>
      <c r="Q25" s="1">
        <v>94101.27194959324</v>
      </c>
      <c r="R25" s="3">
        <f t="shared" si="5"/>
        <v>0.21945654170153431</v>
      </c>
      <c r="S25" s="3">
        <f t="shared" si="6"/>
        <v>0.36199200655465713</v>
      </c>
      <c r="T25" s="5">
        <f>H25/G25</f>
        <v>0.82953647951270015</v>
      </c>
      <c r="U25" s="3">
        <f t="shared" si="10"/>
        <v>260069.77749846483</v>
      </c>
      <c r="V25" s="1">
        <f t="shared" si="9"/>
        <v>0.2241274651881518</v>
      </c>
    </row>
    <row r="26" spans="1:22" x14ac:dyDescent="0.3">
      <c r="A26" s="1" t="s">
        <v>3</v>
      </c>
      <c r="B26" s="1" t="s">
        <v>26</v>
      </c>
      <c r="C26" s="1">
        <v>23</v>
      </c>
      <c r="D26" s="1">
        <v>8.1</v>
      </c>
      <c r="E26" s="3">
        <v>2.3672456575682395</v>
      </c>
      <c r="F26" s="3">
        <v>24.856079404466517</v>
      </c>
      <c r="G26" s="3">
        <f t="shared" si="0"/>
        <v>27.223325062034757</v>
      </c>
      <c r="H26" s="3">
        <v>15.887323271293887</v>
      </c>
      <c r="I26" s="3">
        <v>32.555565089137254</v>
      </c>
      <c r="J26" s="3">
        <f t="shared" si="3"/>
        <v>2.7655215126956469</v>
      </c>
      <c r="K26" s="3">
        <f t="shared" si="3"/>
        <v>3.4829483245211983</v>
      </c>
      <c r="L26" s="3">
        <f t="shared" si="4"/>
        <v>2.0491535630775815</v>
      </c>
      <c r="M26" s="3">
        <f t="shared" si="1"/>
        <v>38.450186019735071</v>
      </c>
      <c r="N26" s="3">
        <f t="shared" si="2"/>
        <v>4.4473630691081922</v>
      </c>
      <c r="O26" s="2">
        <v>93.770889407681565</v>
      </c>
      <c r="P26" s="1">
        <v>0.74636679625683833</v>
      </c>
      <c r="Q26" s="1">
        <v>95723.517610169991</v>
      </c>
      <c r="R26" s="3">
        <f t="shared" si="5"/>
        <v>0.16597095121383176</v>
      </c>
      <c r="S26" s="3">
        <f t="shared" si="6"/>
        <v>0.34009996604719883</v>
      </c>
      <c r="T26" s="5">
        <f>H26/G26</f>
        <v>0.58359231413102108</v>
      </c>
      <c r="U26" s="3">
        <f t="shared" ref="U26:U29" si="11">(G26/Q27)*10^9</f>
        <v>138351.59234213905</v>
      </c>
      <c r="V26" s="1">
        <f t="shared" si="9"/>
        <v>0.16808912900533274</v>
      </c>
    </row>
    <row r="27" spans="1:22" x14ac:dyDescent="0.3">
      <c r="A27" s="1" t="s">
        <v>3</v>
      </c>
      <c r="B27" s="1" t="s">
        <v>26</v>
      </c>
      <c r="C27" s="1">
        <v>24</v>
      </c>
      <c r="D27" s="1">
        <v>8.1999999999999993</v>
      </c>
      <c r="E27" s="3">
        <v>2.170854271356784</v>
      </c>
      <c r="F27" s="3">
        <v>24.964824120603016</v>
      </c>
      <c r="G27" s="3">
        <f t="shared" si="0"/>
        <v>27.1356783919598</v>
      </c>
      <c r="H27" s="3">
        <v>25.811866539378801</v>
      </c>
      <c r="I27" s="3">
        <v>57.729281492111021</v>
      </c>
      <c r="J27" s="3">
        <f t="shared" si="3"/>
        <v>3.2508343295728097</v>
      </c>
      <c r="K27" s="3">
        <f t="shared" si="3"/>
        <v>4.0557645229900379</v>
      </c>
      <c r="L27" s="3">
        <f t="shared" si="4"/>
        <v>2.2365403681302451</v>
      </c>
      <c r="M27" s="3">
        <f t="shared" si="1"/>
        <v>38.713370730900586</v>
      </c>
      <c r="N27" s="3">
        <f t="shared" si="2"/>
        <v>5.1978023918069169</v>
      </c>
      <c r="O27" s="2">
        <v>91.697522297176747</v>
      </c>
      <c r="P27" s="1">
        <v>1.9470814682009336</v>
      </c>
      <c r="Q27" s="1">
        <v>196769.14881263056</v>
      </c>
      <c r="R27" s="3">
        <f t="shared" si="5"/>
        <v>0.13117842250747158</v>
      </c>
      <c r="S27" s="3">
        <f t="shared" si="6"/>
        <v>0.29338583736560531</v>
      </c>
      <c r="T27" s="5">
        <f t="shared" ref="T27:T35" si="12">H27/G27</f>
        <v>0.95121508172895952</v>
      </c>
      <c r="U27" s="3">
        <f t="shared" si="11"/>
        <v>125225.75940732974</v>
      </c>
      <c r="V27" s="1">
        <f t="shared" si="9"/>
        <v>0.27563645422697569</v>
      </c>
    </row>
    <row r="28" spans="1:22" x14ac:dyDescent="0.3">
      <c r="A28" s="1" t="s">
        <v>2</v>
      </c>
      <c r="B28" s="1" t="s">
        <v>26</v>
      </c>
      <c r="C28" s="1">
        <v>25</v>
      </c>
      <c r="D28" s="1">
        <v>7.9</v>
      </c>
      <c r="E28" s="3">
        <v>1.2505643340857797</v>
      </c>
      <c r="F28" s="3">
        <v>1.2505643340857797</v>
      </c>
      <c r="G28" s="3">
        <f t="shared" si="0"/>
        <v>2.5011286681715594</v>
      </c>
      <c r="H28" s="3">
        <v>17.642614999999111</v>
      </c>
      <c r="I28" s="3">
        <v>35.854022302259345</v>
      </c>
      <c r="J28" s="3">
        <f t="shared" si="3"/>
        <v>2.8703172822221275</v>
      </c>
      <c r="K28" s="3">
        <f t="shared" si="3"/>
        <v>3.5794557588623341</v>
      </c>
      <c r="L28" s="3">
        <f t="shared" si="4"/>
        <v>2.0322396822841258</v>
      </c>
      <c r="M28" s="3">
        <f t="shared" si="1"/>
        <v>38.725655554674226</v>
      </c>
      <c r="N28" s="3">
        <f t="shared" si="2"/>
        <v>4.5881613779678405</v>
      </c>
      <c r="O28" s="2">
        <v>144.26733503903677</v>
      </c>
      <c r="P28" s="1">
        <v>2.3316530402573088</v>
      </c>
      <c r="Q28" s="1">
        <v>216694.06135277537</v>
      </c>
      <c r="R28" s="3">
        <f t="shared" si="5"/>
        <v>8.1417159703685391E-2</v>
      </c>
      <c r="S28" s="3">
        <f t="shared" si="6"/>
        <v>0.16545918276869351</v>
      </c>
      <c r="T28" s="5">
        <f t="shared" si="12"/>
        <v>7.0538614124545127</v>
      </c>
      <c r="U28" s="3">
        <f t="shared" si="11"/>
        <v>18375.475894751329</v>
      </c>
      <c r="V28" s="1">
        <f t="shared" si="9"/>
        <v>0.12034608990927262</v>
      </c>
    </row>
    <row r="29" spans="1:22" x14ac:dyDescent="0.3">
      <c r="A29" s="1" t="s">
        <v>2</v>
      </c>
      <c r="B29" s="1" t="s">
        <v>26</v>
      </c>
      <c r="C29" s="1">
        <v>26</v>
      </c>
      <c r="D29" s="1">
        <v>8</v>
      </c>
      <c r="E29" s="3">
        <v>0</v>
      </c>
      <c r="F29" s="3">
        <v>23.985781990521321</v>
      </c>
      <c r="G29" s="3">
        <f t="shared" si="0"/>
        <v>23.985781990521321</v>
      </c>
      <c r="H29" s="3"/>
      <c r="I29" s="3">
        <v>14.175793754926074</v>
      </c>
      <c r="J29" s="3"/>
      <c r="K29" s="3">
        <f t="shared" si="3"/>
        <v>2.6515358448662338</v>
      </c>
      <c r="L29" s="3"/>
      <c r="M29" s="3">
        <f t="shared" si="1"/>
        <v>0</v>
      </c>
      <c r="N29" s="3"/>
      <c r="O29" s="2">
        <v>149.40969774444486</v>
      </c>
      <c r="P29" s="1">
        <v>2.6982604803690595</v>
      </c>
      <c r="Q29" s="1">
        <v>136112.32070925401</v>
      </c>
      <c r="R29" s="3">
        <f t="shared" si="5"/>
        <v>0</v>
      </c>
      <c r="S29" s="3">
        <f t="shared" si="6"/>
        <v>0.10414776326682887</v>
      </c>
      <c r="T29" s="5">
        <f>H29/G29</f>
        <v>0</v>
      </c>
      <c r="U29" s="3">
        <f t="shared" si="11"/>
        <v>31139.445376021635</v>
      </c>
    </row>
    <row r="30" spans="1:22" x14ac:dyDescent="0.3">
      <c r="A30" s="1" t="s">
        <v>2</v>
      </c>
      <c r="B30" s="1" t="s">
        <v>26</v>
      </c>
      <c r="C30" s="1">
        <v>27</v>
      </c>
      <c r="D30" s="1">
        <v>8.1</v>
      </c>
      <c r="E30" s="3">
        <v>0</v>
      </c>
      <c r="F30" s="3">
        <v>26.436832740213532</v>
      </c>
      <c r="G30" s="3">
        <f t="shared" si="0"/>
        <v>26.436832740213532</v>
      </c>
      <c r="H30" s="3">
        <v>26.298695919732086</v>
      </c>
      <c r="I30" s="3">
        <v>46.555763176702207</v>
      </c>
      <c r="J30" s="3">
        <f t="shared" si="3"/>
        <v>3.2695193531532905</v>
      </c>
      <c r="K30" s="3">
        <f t="shared" si="3"/>
        <v>3.8406508022187422</v>
      </c>
      <c r="L30" s="3">
        <f t="shared" si="4"/>
        <v>1.7702688878109396</v>
      </c>
      <c r="M30" s="3">
        <f t="shared" si="1"/>
        <v>40.40752021048521</v>
      </c>
      <c r="N30" s="3">
        <f t="shared" si="2"/>
        <v>5.0438433148966251</v>
      </c>
      <c r="O30" s="2">
        <v>102.91047451755311</v>
      </c>
      <c r="P30" s="1">
        <v>1.1677980525179781</v>
      </c>
      <c r="Q30" s="2">
        <v>770270.04498259746</v>
      </c>
      <c r="R30" s="3">
        <f t="shared" si="5"/>
        <v>3.4142176618495196E-2</v>
      </c>
      <c r="S30" s="3">
        <f t="shared" si="6"/>
        <v>6.0440833029868156E-2</v>
      </c>
      <c r="T30" s="5">
        <f t="shared" si="12"/>
        <v>0.99477483472249217</v>
      </c>
      <c r="U30" s="3">
        <f t="shared" ref="U30:U35" si="13">(G30/Q30)*10^9</f>
        <v>34321.512192273825</v>
      </c>
      <c r="V30" s="1">
        <f t="shared" si="9"/>
        <v>0.25268190247898659</v>
      </c>
    </row>
    <row r="31" spans="1:22" x14ac:dyDescent="0.3">
      <c r="A31" s="1" t="s">
        <v>2</v>
      </c>
      <c r="B31" s="1" t="s">
        <v>26</v>
      </c>
      <c r="C31" s="1">
        <v>28</v>
      </c>
      <c r="D31" s="1">
        <v>8</v>
      </c>
      <c r="E31" s="3">
        <v>0</v>
      </c>
      <c r="F31" s="3">
        <v>23.242299794661172</v>
      </c>
      <c r="G31" s="3">
        <f t="shared" si="0"/>
        <v>23.242299794661172</v>
      </c>
      <c r="H31" s="3">
        <v>34.642181861870156</v>
      </c>
      <c r="I31" s="3">
        <v>68.887556736501566</v>
      </c>
      <c r="J31" s="3">
        <f t="shared" si="3"/>
        <v>3.5450720684851933</v>
      </c>
      <c r="K31" s="3">
        <f t="shared" si="3"/>
        <v>4.2324755628199968</v>
      </c>
      <c r="L31" s="3">
        <f t="shared" si="4"/>
        <v>1.9885455544104889</v>
      </c>
      <c r="M31" s="3">
        <f t="shared" si="1"/>
        <v>39.949147824877826</v>
      </c>
      <c r="N31" s="3">
        <f t="shared" si="2"/>
        <v>5.5209949611118407</v>
      </c>
      <c r="O31" s="2">
        <v>118.16679035355254</v>
      </c>
      <c r="P31" s="1">
        <v>2.3184160997579641</v>
      </c>
      <c r="Q31" s="2">
        <v>873916.94854405592</v>
      </c>
      <c r="R31" s="3">
        <f t="shared" si="5"/>
        <v>3.9640130471876041E-2</v>
      </c>
      <c r="S31" s="3">
        <f t="shared" si="6"/>
        <v>7.8826205226100857E-2</v>
      </c>
      <c r="T31" s="5">
        <f t="shared" si="12"/>
        <v>1.4904799511203093</v>
      </c>
      <c r="U31" s="3">
        <f t="shared" si="13"/>
        <v>26595.547589942958</v>
      </c>
      <c r="V31" s="1">
        <f t="shared" si="9"/>
        <v>0.28752228494785725</v>
      </c>
    </row>
    <row r="32" spans="1:22" x14ac:dyDescent="0.3">
      <c r="A32" s="1" t="s">
        <v>0</v>
      </c>
      <c r="B32" s="1" t="s">
        <v>26</v>
      </c>
      <c r="C32" s="1">
        <v>29</v>
      </c>
      <c r="D32" s="1">
        <v>8</v>
      </c>
      <c r="E32" s="3">
        <v>0</v>
      </c>
      <c r="F32" s="3">
        <v>26.253687315634235</v>
      </c>
      <c r="G32" s="3">
        <f t="shared" si="0"/>
        <v>26.253687315634235</v>
      </c>
      <c r="H32" s="3">
        <v>45.479665703583919</v>
      </c>
      <c r="I32" s="3">
        <v>64.620269138027368</v>
      </c>
      <c r="J32" s="3">
        <f t="shared" si="3"/>
        <v>3.817265318450394</v>
      </c>
      <c r="K32" s="3">
        <f t="shared" si="3"/>
        <v>4.1685281253215596</v>
      </c>
      <c r="L32" s="3">
        <f t="shared" si="4"/>
        <v>1.4208606888008657</v>
      </c>
      <c r="M32" s="3">
        <f t="shared" si="1"/>
        <v>42.481413473909228</v>
      </c>
      <c r="N32" s="3">
        <f t="shared" si="2"/>
        <v>5.6522686810732079</v>
      </c>
      <c r="O32" s="2">
        <v>137.04401165528071</v>
      </c>
      <c r="P32" s="1">
        <v>1.8273527151480411</v>
      </c>
      <c r="Q32" s="2">
        <v>959163.21741649765</v>
      </c>
      <c r="R32" s="3">
        <f t="shared" si="5"/>
        <v>4.7415981845178784E-2</v>
      </c>
      <c r="S32" s="3">
        <f t="shared" si="6"/>
        <v>6.7371504624710074E-2</v>
      </c>
      <c r="T32" s="5">
        <f t="shared" si="12"/>
        <v>1.7323153565747123</v>
      </c>
      <c r="U32" s="3">
        <f t="shared" si="13"/>
        <v>27371.449237126126</v>
      </c>
      <c r="V32" s="1">
        <f t="shared" si="9"/>
        <v>0.32749491523875568</v>
      </c>
    </row>
    <row r="33" spans="1:22" x14ac:dyDescent="0.3">
      <c r="A33" s="1" t="s">
        <v>0</v>
      </c>
      <c r="B33" s="1" t="s">
        <v>26</v>
      </c>
      <c r="C33" s="1">
        <v>30</v>
      </c>
      <c r="D33" s="1">
        <v>8.1</v>
      </c>
      <c r="E33" s="3">
        <v>0</v>
      </c>
      <c r="F33" s="3">
        <v>28.646529562981979</v>
      </c>
      <c r="G33" s="3">
        <f t="shared" si="0"/>
        <v>28.646529562981979</v>
      </c>
      <c r="H33" s="3">
        <v>34.270420134675398</v>
      </c>
      <c r="I33" s="3">
        <v>46.541421737531486</v>
      </c>
      <c r="J33" s="3">
        <f t="shared" si="3"/>
        <v>3.5342825953583614</v>
      </c>
      <c r="K33" s="3">
        <f t="shared" si="3"/>
        <v>3.8403427061297495</v>
      </c>
      <c r="L33" s="3">
        <f t="shared" si="4"/>
        <v>1.3580639383653217</v>
      </c>
      <c r="M33" s="3">
        <f t="shared" si="1"/>
        <v>42.623486708017737</v>
      </c>
      <c r="N33" s="3">
        <f t="shared" si="2"/>
        <v>5.2191364768874369</v>
      </c>
      <c r="O33" s="2">
        <v>178.52643623826978</v>
      </c>
      <c r="P33" s="1">
        <v>1.8785711184768914</v>
      </c>
      <c r="Q33" s="2">
        <v>1272436.5209478787</v>
      </c>
      <c r="R33" s="3">
        <f t="shared" si="5"/>
        <v>2.6932911442329763E-2</v>
      </c>
      <c r="S33" s="3">
        <f t="shared" si="6"/>
        <v>3.6576615785014796E-2</v>
      </c>
      <c r="T33" s="5">
        <f t="shared" si="12"/>
        <v>1.1963201357193649</v>
      </c>
      <c r="U33" s="3">
        <f t="shared" si="13"/>
        <v>22513.130589526194</v>
      </c>
      <c r="V33" s="1">
        <f t="shared" si="9"/>
        <v>0.18996379666394983</v>
      </c>
    </row>
    <row r="34" spans="1:22" x14ac:dyDescent="0.3">
      <c r="A34" s="1" t="s">
        <v>0</v>
      </c>
      <c r="B34" s="1" t="s">
        <v>26</v>
      </c>
      <c r="C34" s="1">
        <v>31</v>
      </c>
      <c r="D34" s="1">
        <v>8.1</v>
      </c>
      <c r="E34" s="3">
        <v>0</v>
      </c>
      <c r="F34" s="3">
        <v>23.853391684901528</v>
      </c>
      <c r="G34" s="3">
        <f t="shared" si="0"/>
        <v>23.853391684901528</v>
      </c>
      <c r="H34" s="3">
        <v>24.859731347009483</v>
      </c>
      <c r="I34" s="3">
        <v>34.420042824779799</v>
      </c>
      <c r="J34" s="3">
        <f t="shared" si="3"/>
        <v>3.2132492793873864</v>
      </c>
      <c r="K34" s="3">
        <f t="shared" si="3"/>
        <v>3.5386390349656467</v>
      </c>
      <c r="L34" s="3">
        <f t="shared" si="4"/>
        <v>1.3845701847828045</v>
      </c>
      <c r="M34" s="3">
        <f t="shared" si="1"/>
        <v>42.240913103466092</v>
      </c>
      <c r="N34" s="3">
        <f t="shared" si="2"/>
        <v>4.779846979900733</v>
      </c>
      <c r="O34" s="2">
        <v>583.95915285067838</v>
      </c>
      <c r="P34" s="1">
        <v>1.9186297008573194</v>
      </c>
      <c r="Q34" s="2">
        <v>1684953.3559128498</v>
      </c>
      <c r="R34" s="3">
        <f t="shared" si="5"/>
        <v>1.4753958179181367E-2</v>
      </c>
      <c r="S34" s="3">
        <f t="shared" si="6"/>
        <v>2.0427890602426915E-2</v>
      </c>
      <c r="T34" s="5">
        <f t="shared" si="12"/>
        <v>1.0421885355089748</v>
      </c>
      <c r="U34" s="3">
        <f t="shared" si="13"/>
        <v>14156.707425279781</v>
      </c>
      <c r="V34" s="1">
        <f t="shared" si="9"/>
        <v>4.2431599366584173E-2</v>
      </c>
    </row>
    <row r="35" spans="1:22" x14ac:dyDescent="0.3">
      <c r="A35" s="1" t="s">
        <v>0</v>
      </c>
      <c r="B35" s="1" t="s">
        <v>26</v>
      </c>
      <c r="C35" s="1">
        <v>32</v>
      </c>
      <c r="D35" s="1">
        <v>8.1</v>
      </c>
      <c r="E35" s="3">
        <v>0</v>
      </c>
      <c r="F35" s="3">
        <v>24.355013550135475</v>
      </c>
      <c r="G35" s="3">
        <f t="shared" si="0"/>
        <v>24.355013550135475</v>
      </c>
      <c r="H35" s="3">
        <v>40.680167655855755</v>
      </c>
      <c r="I35" s="3">
        <v>69.310324915663571</v>
      </c>
      <c r="J35" s="3">
        <f t="shared" si="3"/>
        <v>3.7057406925055871</v>
      </c>
      <c r="K35" s="3">
        <f t="shared" si="3"/>
        <v>4.23859388378016</v>
      </c>
      <c r="L35" s="3">
        <f t="shared" si="4"/>
        <v>1.7037866092886325</v>
      </c>
      <c r="M35" s="3">
        <f t="shared" si="1"/>
        <v>41.162727242920219</v>
      </c>
      <c r="N35" s="3">
        <f t="shared" si="2"/>
        <v>5.6301147583073625</v>
      </c>
      <c r="O35" s="2">
        <v>229.57030974181998</v>
      </c>
      <c r="P35" s="1">
        <v>1.5485143869689451</v>
      </c>
      <c r="Q35" s="6">
        <v>1176475.21918915</v>
      </c>
      <c r="R35" s="3">
        <f t="shared" si="5"/>
        <v>3.457800639769814E-2</v>
      </c>
      <c r="S35" s="3">
        <f t="shared" si="6"/>
        <v>5.8913544276294756E-2</v>
      </c>
      <c r="T35" s="5">
        <f t="shared" si="12"/>
        <v>1.6702995287649705</v>
      </c>
      <c r="U35" s="3">
        <f t="shared" si="13"/>
        <v>20701.680029368941</v>
      </c>
      <c r="V35" s="1">
        <f t="shared" si="9"/>
        <v>0.17601408197363919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topLeftCell="I1" workbookViewId="0">
      <pane ySplit="3" topLeftCell="A4" activePane="bottomLeft" state="frozen"/>
      <selection pane="bottomLeft" activeCell="V35" sqref="V3:V35"/>
    </sheetView>
  </sheetViews>
  <sheetFormatPr defaultRowHeight="14.4" x14ac:dyDescent="0.3"/>
  <cols>
    <col min="1" max="1" width="11.5546875" style="1" bestFit="1" customWidth="1"/>
    <col min="2" max="4" width="8.88671875" style="1"/>
    <col min="5" max="5" width="12" style="1" bestFit="1" customWidth="1"/>
    <col min="6" max="6" width="12.5546875" style="1" bestFit="1" customWidth="1"/>
    <col min="7" max="7" width="11.77734375" style="1" customWidth="1"/>
    <col min="8" max="8" width="8.88671875" style="1"/>
    <col min="9" max="9" width="12" style="1" bestFit="1" customWidth="1"/>
    <col min="10" max="10" width="8.88671875" style="1"/>
    <col min="11" max="13" width="12" style="1" customWidth="1"/>
    <col min="14" max="14" width="13.77734375" style="1" bestFit="1" customWidth="1"/>
    <col min="15" max="15" width="8.88671875" style="2"/>
    <col min="16" max="16" width="9.6640625" style="1" bestFit="1" customWidth="1"/>
    <col min="17" max="17" width="8.88671875" style="1"/>
    <col min="18" max="18" width="33.44140625" style="1" customWidth="1"/>
    <col min="19" max="19" width="38.6640625" style="1" bestFit="1" customWidth="1"/>
    <col min="20" max="20" width="12.5546875" style="1" customWidth="1"/>
    <col min="21" max="21" width="12" style="1" bestFit="1" customWidth="1"/>
    <col min="22" max="16384" width="8.88671875" style="1"/>
  </cols>
  <sheetData>
    <row r="1" spans="1:22" s="11" customFormat="1" ht="18" x14ac:dyDescent="0.4">
      <c r="A1" s="13" t="s">
        <v>30</v>
      </c>
      <c r="O1" s="12"/>
    </row>
    <row r="3" spans="1:22" x14ac:dyDescent="0.3">
      <c r="A3" s="1" t="s">
        <v>20</v>
      </c>
      <c r="B3" s="1" t="s">
        <v>36</v>
      </c>
      <c r="C3" s="1" t="s">
        <v>18</v>
      </c>
      <c r="D3" s="1" t="s">
        <v>17</v>
      </c>
      <c r="E3" s="1" t="s">
        <v>21</v>
      </c>
      <c r="F3" s="1" t="s">
        <v>22</v>
      </c>
      <c r="G3" s="1" t="s">
        <v>16</v>
      </c>
      <c r="H3" s="1" t="s">
        <v>15</v>
      </c>
      <c r="I3" s="1" t="s">
        <v>28</v>
      </c>
      <c r="J3" s="1" t="s">
        <v>23</v>
      </c>
      <c r="K3" s="1" t="s">
        <v>24</v>
      </c>
      <c r="L3" s="1" t="s">
        <v>14</v>
      </c>
      <c r="M3" s="1" t="s">
        <v>29</v>
      </c>
      <c r="N3" s="1" t="s">
        <v>13</v>
      </c>
      <c r="O3" s="2" t="s">
        <v>12</v>
      </c>
      <c r="P3" s="1" t="s">
        <v>11</v>
      </c>
      <c r="Q3" s="1" t="s">
        <v>10</v>
      </c>
      <c r="R3" s="1" t="s">
        <v>9</v>
      </c>
      <c r="S3" s="1" t="s">
        <v>8</v>
      </c>
      <c r="T3" s="1" t="s">
        <v>7</v>
      </c>
      <c r="U3" s="1" t="s">
        <v>6</v>
      </c>
      <c r="V3" s="1" t="s">
        <v>5</v>
      </c>
    </row>
    <row r="4" spans="1:22" x14ac:dyDescent="0.3">
      <c r="A4" s="9" t="s">
        <v>4</v>
      </c>
      <c r="B4" s="10" t="s">
        <v>37</v>
      </c>
      <c r="C4" s="10">
        <v>1</v>
      </c>
      <c r="D4" s="10">
        <v>8.1</v>
      </c>
      <c r="E4" s="3">
        <v>57.291666666666707</v>
      </c>
      <c r="F4" s="3">
        <v>36.666666666666693</v>
      </c>
      <c r="G4" s="3">
        <f t="shared" ref="G4:G35" si="0">E4+F4</f>
        <v>93.9583333333334</v>
      </c>
      <c r="H4" s="3">
        <v>13.999938490567367</v>
      </c>
      <c r="I4" s="3">
        <v>22.489245302413384</v>
      </c>
      <c r="J4" s="3">
        <f>LN(H4)</f>
        <v>2.6390529360747048</v>
      </c>
      <c r="K4" s="3">
        <f>LN(I4)</f>
        <v>3.1130372083789788</v>
      </c>
      <c r="L4" s="3">
        <f>S4/R4</f>
        <v>1.6063817221458361</v>
      </c>
      <c r="M4" s="3">
        <f t="shared" ref="M4:M35" si="1">DEGREES(ATAN2(K4,J4))</f>
        <v>40.289350493401479</v>
      </c>
      <c r="N4" s="4">
        <f t="shared" ref="N4:N35" si="2">SQRT((LN(I4)^2) + (LN(H4)^2))</f>
        <v>4.0811274251310143</v>
      </c>
      <c r="O4" s="2">
        <v>106.72868356439101</v>
      </c>
      <c r="P4" s="1">
        <v>208.74511265019891</v>
      </c>
      <c r="Q4" s="2">
        <v>47794.1874388176</v>
      </c>
      <c r="R4" s="3">
        <f>(H4/Q4)*10^3</f>
        <v>0.29292136221562504</v>
      </c>
      <c r="S4" s="3">
        <f>(I4/Q4)*10^3</f>
        <v>0.47054352228924001</v>
      </c>
      <c r="T4" s="5">
        <f t="shared" ref="T4:T24" si="3">H4/G4</f>
        <v>0.1490015626490539</v>
      </c>
      <c r="U4" s="3">
        <f>(G4/Q4)*10^9</f>
        <v>1965894.5651835077</v>
      </c>
      <c r="V4" s="1">
        <f>H4/(O4+P4)</f>
        <v>4.437750031398615E-2</v>
      </c>
    </row>
    <row r="5" spans="1:22" x14ac:dyDescent="0.3">
      <c r="A5" s="9" t="s">
        <v>4</v>
      </c>
      <c r="B5" s="10" t="s">
        <v>37</v>
      </c>
      <c r="C5" s="10">
        <v>4</v>
      </c>
      <c r="D5" s="10">
        <v>8.1</v>
      </c>
      <c r="E5" s="3">
        <v>19.13624338624339</v>
      </c>
      <c r="F5" s="3">
        <v>12.480158730158731</v>
      </c>
      <c r="G5" s="3">
        <f t="shared" si="0"/>
        <v>31.616402116402121</v>
      </c>
      <c r="H5" s="3">
        <v>24.322446065274622</v>
      </c>
      <c r="I5" s="3">
        <v>44.787907794168149</v>
      </c>
      <c r="J5" s="3">
        <f t="shared" ref="J5:K35" si="4">LN(H5)</f>
        <v>3.1913996303821879</v>
      </c>
      <c r="K5" s="3">
        <f t="shared" si="4"/>
        <v>3.8019381876784997</v>
      </c>
      <c r="L5" s="3">
        <f t="shared" ref="L5:L35" si="5">S5/R5</f>
        <v>1.84142284349074</v>
      </c>
      <c r="M5" s="3">
        <f t="shared" si="1"/>
        <v>40.010563721430564</v>
      </c>
      <c r="N5" s="3">
        <f t="shared" si="2"/>
        <v>4.9638458460886596</v>
      </c>
      <c r="O5" s="2">
        <v>89.71846611937417</v>
      </c>
      <c r="P5" s="1">
        <v>199.12945693860237</v>
      </c>
      <c r="Q5" s="2">
        <v>6181.6856246368443</v>
      </c>
      <c r="R5" s="3">
        <f t="shared" ref="R5:R35" si="6">(H5/Q5)*10^3</f>
        <v>3.93459770395611</v>
      </c>
      <c r="S5" s="3">
        <f t="shared" ref="S5:S35" si="7">(I5/Q5)*10^3</f>
        <v>7.2452580920109968</v>
      </c>
      <c r="T5" s="5">
        <f t="shared" si="3"/>
        <v>0.76929835266285718</v>
      </c>
      <c r="U5" s="3">
        <f t="shared" ref="U5:U13" si="8">(G5/Q5)*10^9</f>
        <v>5114527.6606102865</v>
      </c>
      <c r="V5" s="1">
        <f t="shared" ref="V5:V35" si="9">H5/(O5+P5)</f>
        <v>8.4205023210060279E-2</v>
      </c>
    </row>
    <row r="6" spans="1:22" x14ac:dyDescent="0.3">
      <c r="A6" s="9" t="s">
        <v>4</v>
      </c>
      <c r="B6" s="10" t="s">
        <v>37</v>
      </c>
      <c r="C6" s="10">
        <v>18</v>
      </c>
      <c r="D6" s="10">
        <v>8.3000000000000007</v>
      </c>
      <c r="E6" s="3">
        <v>53.165158371040725</v>
      </c>
      <c r="F6" s="3">
        <v>5.9072398190045252</v>
      </c>
      <c r="G6" s="3">
        <f t="shared" si="0"/>
        <v>59.072398190045249</v>
      </c>
      <c r="H6" s="3">
        <v>17.739001010396155</v>
      </c>
      <c r="I6" s="3">
        <v>57.45961718689486</v>
      </c>
      <c r="J6" s="3">
        <f t="shared" si="4"/>
        <v>2.8757656624658265</v>
      </c>
      <c r="K6" s="3">
        <f t="shared" si="4"/>
        <v>4.051082391275119</v>
      </c>
      <c r="L6" s="3">
        <f t="shared" si="5"/>
        <v>3.2391687194346486</v>
      </c>
      <c r="M6" s="3">
        <f t="shared" si="1"/>
        <v>35.370023314586554</v>
      </c>
      <c r="N6" s="3">
        <f t="shared" si="2"/>
        <v>4.9680274441992411</v>
      </c>
      <c r="O6" s="2">
        <v>100.36739085793975</v>
      </c>
      <c r="P6" s="1">
        <v>247.05131985717182</v>
      </c>
      <c r="Q6" s="2">
        <v>48208.547464463489</v>
      </c>
      <c r="R6" s="3">
        <f t="shared" si="6"/>
        <v>0.3679638143727999</v>
      </c>
      <c r="S6" s="3">
        <f t="shared" si="7"/>
        <v>1.191896877400231</v>
      </c>
      <c r="T6" s="5">
        <f t="shared" si="3"/>
        <v>0.30029254870145922</v>
      </c>
      <c r="U6" s="3">
        <f t="shared" si="8"/>
        <v>1225351.131634695</v>
      </c>
      <c r="V6" s="1">
        <f t="shared" si="9"/>
        <v>5.1059429049986879E-2</v>
      </c>
    </row>
    <row r="7" spans="1:22" x14ac:dyDescent="0.3">
      <c r="A7" s="9" t="s">
        <v>4</v>
      </c>
      <c r="B7" s="10" t="s">
        <v>37</v>
      </c>
      <c r="C7" s="10">
        <v>19</v>
      </c>
      <c r="D7" s="10">
        <v>8.1999999999999993</v>
      </c>
      <c r="E7" s="3">
        <v>35.996212121212132</v>
      </c>
      <c r="F7" s="3">
        <v>14.231060606060609</v>
      </c>
      <c r="G7" s="3">
        <f t="shared" si="0"/>
        <v>50.227272727272741</v>
      </c>
      <c r="H7" s="3">
        <v>45.961887689076512</v>
      </c>
      <c r="I7" s="3">
        <v>93.590832720164158</v>
      </c>
      <c r="J7" s="3">
        <f t="shared" si="4"/>
        <v>3.8278125245713204</v>
      </c>
      <c r="K7" s="3">
        <f t="shared" si="4"/>
        <v>4.5389324376631235</v>
      </c>
      <c r="L7" s="3">
        <f t="shared" si="5"/>
        <v>2.0362704280835557</v>
      </c>
      <c r="M7" s="3">
        <f t="shared" si="1"/>
        <v>40.141900202354407</v>
      </c>
      <c r="N7" s="3">
        <f t="shared" si="2"/>
        <v>5.937512643939006</v>
      </c>
      <c r="O7" s="2">
        <v>90.663369116588058</v>
      </c>
      <c r="P7" s="1">
        <v>40.693500622809154</v>
      </c>
      <c r="Q7" s="2">
        <v>36023.80856484305</v>
      </c>
      <c r="R7" s="3">
        <f t="shared" si="6"/>
        <v>1.2758753035883164</v>
      </c>
      <c r="S7" s="3">
        <f t="shared" si="7"/>
        <v>2.5980271506190178</v>
      </c>
      <c r="T7" s="5">
        <f t="shared" si="3"/>
        <v>0.91507830693183978</v>
      </c>
      <c r="U7" s="3">
        <f t="shared" si="8"/>
        <v>1394279.9145421667</v>
      </c>
      <c r="V7" s="1">
        <f t="shared" si="9"/>
        <v>0.3499009056797841</v>
      </c>
    </row>
    <row r="8" spans="1:22" x14ac:dyDescent="0.3">
      <c r="A8" s="9" t="s">
        <v>3</v>
      </c>
      <c r="B8" s="10" t="s">
        <v>37</v>
      </c>
      <c r="C8" s="10">
        <v>8</v>
      </c>
      <c r="D8" s="10">
        <v>8.1</v>
      </c>
      <c r="E8" s="3">
        <v>5.6986301369863019</v>
      </c>
      <c r="F8" s="3">
        <v>12.82191780821918</v>
      </c>
      <c r="G8" s="3">
        <f t="shared" si="0"/>
        <v>18.520547945205482</v>
      </c>
      <c r="H8" s="3">
        <v>39.250951723293497</v>
      </c>
      <c r="I8" s="3">
        <v>43.827872077898242</v>
      </c>
      <c r="J8" s="3">
        <f t="shared" si="4"/>
        <v>3.6699756916616688</v>
      </c>
      <c r="K8" s="3">
        <f t="shared" si="4"/>
        <v>3.7802699638088115</v>
      </c>
      <c r="L8" s="3">
        <f t="shared" si="5"/>
        <v>1.1166066083408768</v>
      </c>
      <c r="M8" s="3">
        <f t="shared" si="1"/>
        <v>44.151848812134915</v>
      </c>
      <c r="N8" s="3">
        <f t="shared" si="2"/>
        <v>5.268696477940499</v>
      </c>
      <c r="O8" s="2">
        <v>49.938353481346311</v>
      </c>
      <c r="P8" s="1">
        <v>61.080525083359916</v>
      </c>
      <c r="Q8" s="2">
        <v>31787.062401068873</v>
      </c>
      <c r="R8" s="3">
        <f t="shared" si="6"/>
        <v>1.2348090310469721</v>
      </c>
      <c r="S8" s="3">
        <f t="shared" si="7"/>
        <v>1.3787959241060439</v>
      </c>
      <c r="T8" s="5">
        <f t="shared" si="3"/>
        <v>2.1193191389056398</v>
      </c>
      <c r="U8" s="3">
        <f t="shared" si="8"/>
        <v>582644.21265246288</v>
      </c>
      <c r="V8" s="1">
        <f t="shared" si="9"/>
        <v>0.35355204655950906</v>
      </c>
    </row>
    <row r="9" spans="1:22" x14ac:dyDescent="0.3">
      <c r="A9" s="9" t="s">
        <v>3</v>
      </c>
      <c r="B9" s="10" t="s">
        <v>37</v>
      </c>
      <c r="C9" s="10">
        <v>6</v>
      </c>
      <c r="D9" s="10">
        <v>8.3000000000000007</v>
      </c>
      <c r="E9" s="3">
        <v>3.1396396396396398</v>
      </c>
      <c r="F9" s="3">
        <v>13.343468468468469</v>
      </c>
      <c r="G9" s="3">
        <f t="shared" si="0"/>
        <v>16.483108108108109</v>
      </c>
      <c r="H9" s="3">
        <v>30.979971397640956</v>
      </c>
      <c r="I9" s="3">
        <v>60.355087323191889</v>
      </c>
      <c r="J9" s="3">
        <f t="shared" si="4"/>
        <v>3.4333409117359062</v>
      </c>
      <c r="K9" s="3">
        <f t="shared" si="4"/>
        <v>4.1002452409781869</v>
      </c>
      <c r="L9" s="3">
        <f t="shared" si="5"/>
        <v>1.9481969995552602</v>
      </c>
      <c r="M9" s="3">
        <f t="shared" si="1"/>
        <v>39.94112683892719</v>
      </c>
      <c r="N9" s="3">
        <f t="shared" si="2"/>
        <v>5.347881903367333</v>
      </c>
      <c r="O9" s="2">
        <v>98.890765852277269</v>
      </c>
      <c r="P9" s="1">
        <v>38.742902549945384</v>
      </c>
      <c r="Q9" s="2">
        <v>13828.497673273476</v>
      </c>
      <c r="R9" s="3">
        <f t="shared" si="6"/>
        <v>2.2402991365805676</v>
      </c>
      <c r="S9" s="3">
        <f t="shared" si="7"/>
        <v>4.3645440559925017</v>
      </c>
      <c r="T9" s="5">
        <f t="shared" si="3"/>
        <v>1.8794981622672111</v>
      </c>
      <c r="U9" s="3">
        <f t="shared" si="8"/>
        <v>1191966.6544808575</v>
      </c>
      <c r="V9" s="1">
        <f t="shared" si="9"/>
        <v>0.22509006522375491</v>
      </c>
    </row>
    <row r="10" spans="1:22" x14ac:dyDescent="0.3">
      <c r="A10" s="9" t="s">
        <v>3</v>
      </c>
      <c r="B10" s="10" t="s">
        <v>37</v>
      </c>
      <c r="C10" s="10">
        <v>22</v>
      </c>
      <c r="D10" s="10">
        <v>8.1</v>
      </c>
      <c r="E10" s="3">
        <v>2.414870689655173</v>
      </c>
      <c r="F10" s="3">
        <v>11.269396551724141</v>
      </c>
      <c r="G10" s="3">
        <f t="shared" si="0"/>
        <v>13.684267241379313</v>
      </c>
      <c r="H10" s="3">
        <v>70.959733407970262</v>
      </c>
      <c r="I10" s="3">
        <v>88.929386730085795</v>
      </c>
      <c r="J10" s="3">
        <f t="shared" si="4"/>
        <v>4.2621125810603644</v>
      </c>
      <c r="K10" s="3">
        <f t="shared" si="4"/>
        <v>4.4878426472906803</v>
      </c>
      <c r="L10" s="3">
        <f t="shared" si="5"/>
        <v>1.253237328539585</v>
      </c>
      <c r="M10" s="3">
        <f t="shared" si="1"/>
        <v>43.522219630735918</v>
      </c>
      <c r="N10" s="3">
        <f t="shared" si="2"/>
        <v>6.189211200183272</v>
      </c>
      <c r="O10" s="2">
        <v>92.157816674317075</v>
      </c>
      <c r="P10" s="1">
        <v>216.45446263518522</v>
      </c>
      <c r="Q10" s="2">
        <v>47442.307304334485</v>
      </c>
      <c r="R10" s="3">
        <f t="shared" si="6"/>
        <v>1.4957057832953911</v>
      </c>
      <c r="S10" s="3">
        <f t="shared" si="7"/>
        <v>1.8744743201383234</v>
      </c>
      <c r="T10" s="5">
        <f t="shared" si="3"/>
        <v>5.1854974881956366</v>
      </c>
      <c r="U10" s="3">
        <f t="shared" si="8"/>
        <v>288440.17120830616</v>
      </c>
      <c r="V10" s="1">
        <f t="shared" si="9"/>
        <v>0.22993165912496269</v>
      </c>
    </row>
    <row r="11" spans="1:22" x14ac:dyDescent="0.3">
      <c r="A11" s="9" t="s">
        <v>3</v>
      </c>
      <c r="B11" s="10" t="s">
        <v>37</v>
      </c>
      <c r="C11" s="10">
        <v>23</v>
      </c>
      <c r="D11" s="10">
        <v>8.1</v>
      </c>
      <c r="E11" s="3">
        <v>3.893171806167401</v>
      </c>
      <c r="F11" s="3">
        <v>10.122246696035242</v>
      </c>
      <c r="G11" s="3">
        <f t="shared" si="0"/>
        <v>14.015418502202643</v>
      </c>
      <c r="H11" s="3">
        <v>32.522057084725795</v>
      </c>
      <c r="I11" s="3">
        <v>52.412960327178858</v>
      </c>
      <c r="J11" s="3">
        <f t="shared" si="4"/>
        <v>3.4819185386669123</v>
      </c>
      <c r="K11" s="3">
        <f t="shared" si="4"/>
        <v>3.9591538952330105</v>
      </c>
      <c r="L11" s="3">
        <f t="shared" si="5"/>
        <v>1.6116127030536136</v>
      </c>
      <c r="M11" s="3">
        <f t="shared" si="1"/>
        <v>41.330344427049397</v>
      </c>
      <c r="N11" s="3">
        <f t="shared" si="2"/>
        <v>5.2724431031592029</v>
      </c>
      <c r="O11" s="2">
        <v>104.65251101853683</v>
      </c>
      <c r="P11" s="1">
        <v>132.27252778652527</v>
      </c>
      <c r="Q11" s="2">
        <v>21716.796736596061</v>
      </c>
      <c r="R11" s="3">
        <f t="shared" si="6"/>
        <v>1.4975531372875655</v>
      </c>
      <c r="S11" s="3">
        <f t="shared" si="7"/>
        <v>2.4134756595504325</v>
      </c>
      <c r="T11" s="5">
        <f t="shared" si="3"/>
        <v>2.3204485174391816</v>
      </c>
      <c r="U11" s="3">
        <f t="shared" si="8"/>
        <v>645372.27438264689</v>
      </c>
      <c r="V11" s="1">
        <f t="shared" si="9"/>
        <v>0.13726728609500993</v>
      </c>
    </row>
    <row r="12" spans="1:22" x14ac:dyDescent="0.3">
      <c r="A12" s="9" t="s">
        <v>2</v>
      </c>
      <c r="B12" s="10" t="s">
        <v>37</v>
      </c>
      <c r="C12" s="10">
        <v>9</v>
      </c>
      <c r="D12" s="10">
        <v>8.1999999999999993</v>
      </c>
      <c r="E12" s="3">
        <v>20.710843373493979</v>
      </c>
      <c r="F12" s="3">
        <v>13.807228915662654</v>
      </c>
      <c r="G12" s="3">
        <f t="shared" si="0"/>
        <v>34.518072289156635</v>
      </c>
      <c r="H12" s="3">
        <v>30.520153598307392</v>
      </c>
      <c r="I12" s="3">
        <v>49.637156694534781</v>
      </c>
      <c r="J12" s="3">
        <f t="shared" si="4"/>
        <v>3.418387239113533</v>
      </c>
      <c r="K12" s="3">
        <f t="shared" si="4"/>
        <v>3.9047396801813203</v>
      </c>
      <c r="L12" s="3">
        <f t="shared" si="5"/>
        <v>1.626373095884013</v>
      </c>
      <c r="M12" s="3">
        <f t="shared" si="1"/>
        <v>41.200382564130024</v>
      </c>
      <c r="N12" s="3">
        <f t="shared" si="2"/>
        <v>5.1896399958491113</v>
      </c>
      <c r="O12" s="2">
        <v>72.369196225684192</v>
      </c>
      <c r="P12" s="1">
        <v>116.70852389226977</v>
      </c>
      <c r="Q12" s="2">
        <v>58783.364376805715</v>
      </c>
      <c r="R12" s="3">
        <f t="shared" si="6"/>
        <v>0.51919712187058475</v>
      </c>
      <c r="S12" s="3">
        <f t="shared" si="7"/>
        <v>0.8444082304707321</v>
      </c>
      <c r="T12" s="5">
        <f t="shared" si="3"/>
        <v>0.88417896986370437</v>
      </c>
      <c r="U12" s="3">
        <f t="shared" si="8"/>
        <v>587208.1779445837</v>
      </c>
      <c r="V12" s="1">
        <f t="shared" si="9"/>
        <v>0.16141591711211531</v>
      </c>
    </row>
    <row r="13" spans="1:22" x14ac:dyDescent="0.3">
      <c r="A13" s="9" t="s">
        <v>2</v>
      </c>
      <c r="B13" s="10" t="s">
        <v>37</v>
      </c>
      <c r="C13" s="10">
        <v>12</v>
      </c>
      <c r="D13" s="10">
        <v>8.1</v>
      </c>
      <c r="E13" s="3">
        <v>10.70807453416149</v>
      </c>
      <c r="F13" s="3">
        <v>12.046583850931675</v>
      </c>
      <c r="G13" s="3">
        <f t="shared" si="0"/>
        <v>22.754658385093165</v>
      </c>
      <c r="H13" s="3">
        <v>23.493458737196416</v>
      </c>
      <c r="I13" s="3">
        <v>58.264594317976567</v>
      </c>
      <c r="J13" s="3">
        <f t="shared" si="4"/>
        <v>3.1567220307944508</v>
      </c>
      <c r="K13" s="3">
        <f t="shared" si="4"/>
        <v>4.0649946072957022</v>
      </c>
      <c r="L13" s="3"/>
      <c r="M13" s="3">
        <f t="shared" si="1"/>
        <v>37.831570043658125</v>
      </c>
      <c r="N13" s="3">
        <f t="shared" si="2"/>
        <v>5.1467538446137269</v>
      </c>
      <c r="O13" s="2">
        <v>65.077265001122967</v>
      </c>
      <c r="P13" s="1">
        <v>138.68230981728621</v>
      </c>
      <c r="Q13" s="2" t="s">
        <v>1</v>
      </c>
      <c r="R13" s="3"/>
      <c r="S13" s="3"/>
      <c r="T13" s="5">
        <f t="shared" si="3"/>
        <v>1.0324680924494674</v>
      </c>
      <c r="U13" s="3" t="e">
        <f t="shared" si="8"/>
        <v>#VALUE!</v>
      </c>
      <c r="V13" s="1">
        <f t="shared" si="9"/>
        <v>0.11529990067035534</v>
      </c>
    </row>
    <row r="14" spans="1:22" x14ac:dyDescent="0.3">
      <c r="A14" s="9" t="s">
        <v>2</v>
      </c>
      <c r="B14" s="10" t="s">
        <v>37</v>
      </c>
      <c r="C14" s="10">
        <v>26</v>
      </c>
      <c r="D14" s="10">
        <v>8.1999999999999993</v>
      </c>
      <c r="E14" s="3">
        <v>2.6153846153846168</v>
      </c>
      <c r="F14" s="3">
        <v>12.205128205128212</v>
      </c>
      <c r="G14" s="3">
        <f t="shared" si="0"/>
        <v>14.820512820512828</v>
      </c>
      <c r="H14" s="3">
        <v>17.655896069254741</v>
      </c>
      <c r="I14" s="3">
        <v>35.176328116825381</v>
      </c>
      <c r="J14" s="3">
        <f t="shared" si="4"/>
        <v>2.8710697825106681</v>
      </c>
      <c r="K14" s="3">
        <f t="shared" si="4"/>
        <v>3.5603733596956308</v>
      </c>
      <c r="L14" s="3">
        <f t="shared" si="5"/>
        <v>1.9923275476275606</v>
      </c>
      <c r="M14" s="3">
        <f t="shared" si="1"/>
        <v>38.882555394405806</v>
      </c>
      <c r="N14" s="3">
        <f t="shared" si="2"/>
        <v>4.5737621447202752</v>
      </c>
      <c r="O14" s="2">
        <v>141.88864794208695</v>
      </c>
      <c r="P14" s="1">
        <v>29.521609596076175</v>
      </c>
      <c r="Q14" s="2">
        <v>177610.95529288691</v>
      </c>
      <c r="R14" s="3">
        <f t="shared" si="6"/>
        <v>9.9407697234326159E-2</v>
      </c>
      <c r="S14" s="3">
        <f t="shared" si="7"/>
        <v>0.19805269364616807</v>
      </c>
      <c r="T14" s="5">
        <f t="shared" si="3"/>
        <v>1.1913147866798175</v>
      </c>
      <c r="U14" s="3">
        <f>(G14/Q15)*10^9</f>
        <v>249418.46157023549</v>
      </c>
      <c r="V14" s="1">
        <f t="shared" si="9"/>
        <v>0.10300373106506648</v>
      </c>
    </row>
    <row r="15" spans="1:22" x14ac:dyDescent="0.3">
      <c r="A15" s="9" t="s">
        <v>2</v>
      </c>
      <c r="B15" s="10" t="s">
        <v>37</v>
      </c>
      <c r="C15" s="10">
        <v>28</v>
      </c>
      <c r="D15" s="10">
        <v>8.1</v>
      </c>
      <c r="E15" s="3">
        <v>24.45580110497238</v>
      </c>
      <c r="F15" s="3">
        <v>7.5248618784530397</v>
      </c>
      <c r="G15" s="3">
        <f t="shared" si="0"/>
        <v>31.980662983425418</v>
      </c>
      <c r="H15" s="3">
        <v>33.349222083817317</v>
      </c>
      <c r="I15" s="3">
        <v>37.070880287846798</v>
      </c>
      <c r="J15" s="3">
        <f t="shared" si="4"/>
        <v>3.5070344462670122</v>
      </c>
      <c r="K15" s="3">
        <f t="shared" si="4"/>
        <v>3.6128317635180505</v>
      </c>
      <c r="L15" s="3">
        <f t="shared" si="5"/>
        <v>1.1115965522276878</v>
      </c>
      <c r="M15" s="3">
        <f t="shared" si="1"/>
        <v>44.148678712212771</v>
      </c>
      <c r="N15" s="3">
        <f t="shared" si="2"/>
        <v>5.0350614652443237</v>
      </c>
      <c r="O15" s="2">
        <v>200.94686841569467</v>
      </c>
      <c r="P15" s="1">
        <v>386.46647003079016</v>
      </c>
      <c r="Q15" s="2">
        <v>59420.271968678702</v>
      </c>
      <c r="R15" s="3">
        <f t="shared" si="6"/>
        <v>0.56124317474339702</v>
      </c>
      <c r="S15" s="3">
        <f t="shared" si="7"/>
        <v>0.62387597800608185</v>
      </c>
      <c r="T15" s="5">
        <f t="shared" si="3"/>
        <v>1.042793331117031</v>
      </c>
      <c r="U15" s="3">
        <f>(G15/Q14)*10^9</f>
        <v>180060.19353191444</v>
      </c>
      <c r="V15" s="1">
        <f t="shared" si="9"/>
        <v>5.677300786532196E-2</v>
      </c>
    </row>
    <row r="16" spans="1:22" x14ac:dyDescent="0.3">
      <c r="A16" s="9" t="s">
        <v>0</v>
      </c>
      <c r="B16" s="10" t="s">
        <v>37</v>
      </c>
      <c r="C16" s="10">
        <v>14</v>
      </c>
      <c r="D16" s="10">
        <v>8.1999999999999993</v>
      </c>
      <c r="E16" s="3">
        <v>10.86734693877551</v>
      </c>
      <c r="F16" s="3">
        <v>12.316326530612246</v>
      </c>
      <c r="G16" s="3">
        <f t="shared" si="0"/>
        <v>23.183673469387756</v>
      </c>
      <c r="H16" s="3">
        <v>16.375568882048846</v>
      </c>
      <c r="I16" s="3">
        <v>22.145613147095968</v>
      </c>
      <c r="J16" s="3">
        <f t="shared" si="4"/>
        <v>2.7957905218063441</v>
      </c>
      <c r="K16" s="3">
        <f t="shared" si="4"/>
        <v>3.0976394248264043</v>
      </c>
      <c r="L16" s="3">
        <f t="shared" si="5"/>
        <v>1.3523568742318526</v>
      </c>
      <c r="M16" s="3">
        <f t="shared" si="1"/>
        <v>42.067994487343675</v>
      </c>
      <c r="N16" s="3">
        <f t="shared" si="2"/>
        <v>4.1727466551494645</v>
      </c>
      <c r="O16" s="2">
        <v>64.820935019616471</v>
      </c>
      <c r="P16" s="1">
        <v>219.18980857843479</v>
      </c>
      <c r="Q16" s="2">
        <v>18056.408387487823</v>
      </c>
      <c r="R16" s="3">
        <f t="shared" si="6"/>
        <v>0.90691174737697478</v>
      </c>
      <c r="S16" s="3">
        <f t="shared" si="7"/>
        <v>1.2264683358868731</v>
      </c>
      <c r="T16" s="5">
        <f t="shared" si="3"/>
        <v>0.70634055917288152</v>
      </c>
      <c r="U16" s="3" t="e">
        <f>(G16/#REF!)*10^9</f>
        <v>#REF!</v>
      </c>
      <c r="V16" s="1">
        <f t="shared" si="9"/>
        <v>5.7658272622336137E-2</v>
      </c>
    </row>
    <row r="17" spans="1:22" x14ac:dyDescent="0.3">
      <c r="A17" s="9" t="s">
        <v>0</v>
      </c>
      <c r="B17" s="10" t="s">
        <v>37</v>
      </c>
      <c r="C17" s="10">
        <v>15</v>
      </c>
      <c r="D17" s="10">
        <v>8.1</v>
      </c>
      <c r="E17" s="3">
        <v>3.2802547770700641</v>
      </c>
      <c r="F17" s="3">
        <v>12.464968152866245</v>
      </c>
      <c r="G17" s="3">
        <f t="shared" si="0"/>
        <v>15.745222929936309</v>
      </c>
      <c r="H17" s="3">
        <v>12.108364424434237</v>
      </c>
      <c r="I17" s="3">
        <v>25.452347982471519</v>
      </c>
      <c r="J17" s="3">
        <f t="shared" si="4"/>
        <v>2.4938964885289927</v>
      </c>
      <c r="K17" s="3">
        <f t="shared" si="4"/>
        <v>3.2368079973842465</v>
      </c>
      <c r="L17" s="3">
        <f t="shared" si="5"/>
        <v>2.1020467414335178</v>
      </c>
      <c r="M17" s="3">
        <f t="shared" si="1"/>
        <v>37.613539851362326</v>
      </c>
      <c r="N17" s="3">
        <f t="shared" si="2"/>
        <v>4.0861284496975685</v>
      </c>
      <c r="O17" s="2">
        <v>82.215994496879006</v>
      </c>
      <c r="P17" s="1">
        <v>174.52942556244381</v>
      </c>
      <c r="Q17" s="2">
        <v>13338.578670084155</v>
      </c>
      <c r="R17" s="3">
        <f t="shared" si="6"/>
        <v>0.90777021479739439</v>
      </c>
      <c r="S17" s="3">
        <f t="shared" si="7"/>
        <v>1.9081754219852676</v>
      </c>
      <c r="T17" s="5">
        <f t="shared" si="3"/>
        <v>0.76901829071042671</v>
      </c>
      <c r="U17" s="3">
        <f t="shared" ref="U17:U29" si="10">(G17/Q18)*10^9</f>
        <v>382877.29603906098</v>
      </c>
      <c r="V17" s="1">
        <f t="shared" si="9"/>
        <v>4.7160975341396613E-2</v>
      </c>
    </row>
    <row r="18" spans="1:22" x14ac:dyDescent="0.3">
      <c r="A18" s="9" t="s">
        <v>0</v>
      </c>
      <c r="B18" s="10" t="s">
        <v>37</v>
      </c>
      <c r="C18" s="10">
        <v>30</v>
      </c>
      <c r="D18" s="10">
        <v>7.7</v>
      </c>
      <c r="E18" s="3" t="s">
        <v>1</v>
      </c>
      <c r="F18" s="3">
        <v>40.308943089430898</v>
      </c>
      <c r="G18" s="3"/>
      <c r="H18" s="3">
        <v>8.8682163702588657</v>
      </c>
      <c r="I18" s="3">
        <v>12.613434696543237</v>
      </c>
      <c r="J18" s="3">
        <f t="shared" si="4"/>
        <v>2.1824736904481674</v>
      </c>
      <c r="K18" s="3">
        <f t="shared" si="4"/>
        <v>2.534762491678566</v>
      </c>
      <c r="L18" s="3">
        <f t="shared" si="5"/>
        <v>1.422319231953409</v>
      </c>
      <c r="M18" s="3">
        <f t="shared" si="1"/>
        <v>40.729011520949697</v>
      </c>
      <c r="N18" s="3">
        <f t="shared" si="2"/>
        <v>3.3448785177819205</v>
      </c>
      <c r="O18" s="2">
        <v>54.123555421605232</v>
      </c>
      <c r="P18" s="1">
        <v>166.70756688656525</v>
      </c>
      <c r="Q18" s="2">
        <v>41123.417587889533</v>
      </c>
      <c r="R18" s="3">
        <f t="shared" si="6"/>
        <v>0.215648817399614</v>
      </c>
      <c r="S18" s="3">
        <f t="shared" si="7"/>
        <v>0.30672146033547992</v>
      </c>
      <c r="T18" s="5" t="e">
        <f t="shared" si="3"/>
        <v>#DIV/0!</v>
      </c>
      <c r="U18" s="3">
        <f t="shared" si="10"/>
        <v>0</v>
      </c>
      <c r="V18" s="1">
        <f t="shared" si="9"/>
        <v>4.0158362995063909E-2</v>
      </c>
    </row>
    <row r="19" spans="1:22" x14ac:dyDescent="0.3">
      <c r="A19" s="9" t="s">
        <v>0</v>
      </c>
      <c r="B19" s="10" t="s">
        <v>37</v>
      </c>
      <c r="C19" s="10">
        <v>32</v>
      </c>
      <c r="D19" s="10">
        <v>8.1999999999999993</v>
      </c>
      <c r="E19" s="3">
        <v>0</v>
      </c>
      <c r="F19" s="3">
        <v>6.3884892086330911</v>
      </c>
      <c r="G19" s="3">
        <f t="shared" si="0"/>
        <v>6.3884892086330911</v>
      </c>
      <c r="H19" s="3">
        <v>56.006075934152051</v>
      </c>
      <c r="I19" s="3">
        <v>43.656617979956366</v>
      </c>
      <c r="J19" s="3">
        <f t="shared" si="4"/>
        <v>4.0254601836737214</v>
      </c>
      <c r="K19" s="3">
        <f t="shared" si="4"/>
        <v>3.7763548854543552</v>
      </c>
      <c r="L19" s="3">
        <f t="shared" si="5"/>
        <v>0.77949788932337805</v>
      </c>
      <c r="M19" s="3">
        <f t="shared" si="1"/>
        <v>46.828784057056005</v>
      </c>
      <c r="N19" s="3">
        <f t="shared" si="2"/>
        <v>5.519527689144919</v>
      </c>
      <c r="O19" s="2">
        <v>90.399484709064339</v>
      </c>
      <c r="P19" s="1">
        <v>206.60311909389031</v>
      </c>
      <c r="Q19" s="2">
        <v>10147.596445124596</v>
      </c>
      <c r="R19" s="3">
        <f t="shared" si="6"/>
        <v>5.5191469464732332</v>
      </c>
      <c r="S19" s="3">
        <f t="shared" si="7"/>
        <v>4.3021633956414522</v>
      </c>
      <c r="T19" s="5">
        <f t="shared" si="3"/>
        <v>8.7667168410440741</v>
      </c>
      <c r="U19" s="3">
        <f t="shared" si="10"/>
        <v>667339.04301838076</v>
      </c>
      <c r="V19" s="1">
        <f t="shared" si="9"/>
        <v>0.18857099303852937</v>
      </c>
    </row>
    <row r="20" spans="1:22" x14ac:dyDescent="0.3">
      <c r="A20" s="9" t="s">
        <v>4</v>
      </c>
      <c r="B20" s="10" t="s">
        <v>38</v>
      </c>
      <c r="C20" s="10">
        <v>2</v>
      </c>
      <c r="D20" s="10">
        <v>8.1</v>
      </c>
      <c r="E20" s="3">
        <v>63.685381355932201</v>
      </c>
      <c r="F20" s="3">
        <v>10.479872881355933</v>
      </c>
      <c r="G20" s="3">
        <f t="shared" si="0"/>
        <v>74.165254237288138</v>
      </c>
      <c r="H20" s="3">
        <v>20.390161085583824</v>
      </c>
      <c r="I20" s="3">
        <v>58.567388443022814</v>
      </c>
      <c r="J20" s="3">
        <f t="shared" si="4"/>
        <v>3.0150524847799645</v>
      </c>
      <c r="K20" s="3">
        <f t="shared" si="4"/>
        <v>4.0701780304619124</v>
      </c>
      <c r="L20" s="3">
        <f t="shared" si="5"/>
        <v>2.8723357406151591</v>
      </c>
      <c r="M20" s="3">
        <f t="shared" si="1"/>
        <v>36.529816989913769</v>
      </c>
      <c r="N20" s="3">
        <f t="shared" si="2"/>
        <v>5.0652631408084465</v>
      </c>
      <c r="O20" s="2">
        <v>94.402226321687252</v>
      </c>
      <c r="P20" s="1">
        <v>212.89105789602897</v>
      </c>
      <c r="Q20" s="2">
        <v>9573.0787453074754</v>
      </c>
      <c r="R20" s="3">
        <f t="shared" si="6"/>
        <v>2.1299481209823599</v>
      </c>
      <c r="S20" s="3">
        <f t="shared" si="7"/>
        <v>6.1179261135537333</v>
      </c>
      <c r="T20" s="5">
        <f t="shared" si="3"/>
        <v>0.27492875599598826</v>
      </c>
      <c r="U20" s="3">
        <f t="shared" si="10"/>
        <v>3641296.6348195868</v>
      </c>
      <c r="V20" s="1">
        <f t="shared" si="9"/>
        <v>6.6354073234927785E-2</v>
      </c>
    </row>
    <row r="21" spans="1:22" x14ac:dyDescent="0.3">
      <c r="A21" s="9" t="s">
        <v>4</v>
      </c>
      <c r="B21" s="10" t="s">
        <v>38</v>
      </c>
      <c r="C21" s="10">
        <v>3</v>
      </c>
      <c r="D21" s="10">
        <v>8.1999999999999993</v>
      </c>
      <c r="E21" s="3">
        <v>56.774703557312264</v>
      </c>
      <c r="F21" s="3">
        <v>12.616600790513836</v>
      </c>
      <c r="G21" s="3">
        <f t="shared" si="0"/>
        <v>69.391304347826093</v>
      </c>
      <c r="H21" s="3">
        <v>21.506587633040585</v>
      </c>
      <c r="I21" s="3">
        <v>35.397902308505486</v>
      </c>
      <c r="J21" s="3">
        <f t="shared" si="4"/>
        <v>3.0683592897390239</v>
      </c>
      <c r="K21" s="3">
        <f t="shared" si="4"/>
        <v>3.566652561562095</v>
      </c>
      <c r="L21" s="3">
        <f t="shared" si="5"/>
        <v>1.6459097515834482</v>
      </c>
      <c r="M21" s="3">
        <f t="shared" si="1"/>
        <v>40.705115851647008</v>
      </c>
      <c r="N21" s="3">
        <f t="shared" si="2"/>
        <v>4.7048739861791438</v>
      </c>
      <c r="O21" s="2">
        <v>44.754010120485013</v>
      </c>
      <c r="P21" s="1">
        <v>126.05531917255378</v>
      </c>
      <c r="Q21" s="2">
        <v>20367.814456007032</v>
      </c>
      <c r="R21" s="3">
        <f t="shared" si="6"/>
        <v>1.055910425710781</v>
      </c>
      <c r="S21" s="3">
        <f t="shared" si="7"/>
        <v>1.7379332664760045</v>
      </c>
      <c r="T21" s="5">
        <f t="shared" si="3"/>
        <v>0.30993202729319136</v>
      </c>
      <c r="U21" s="3">
        <f t="shared" si="10"/>
        <v>738660.3462160324</v>
      </c>
      <c r="V21" s="1">
        <f t="shared" si="9"/>
        <v>0.12590991207596219</v>
      </c>
    </row>
    <row r="22" spans="1:22" x14ac:dyDescent="0.3">
      <c r="A22" s="9" t="s">
        <v>4</v>
      </c>
      <c r="B22" s="10" t="s">
        <v>38</v>
      </c>
      <c r="C22" s="10">
        <v>17</v>
      </c>
      <c r="D22" s="10">
        <v>8.3000000000000007</v>
      </c>
      <c r="E22" s="3">
        <v>80.784313725490236</v>
      </c>
      <c r="F22" s="3">
        <v>18.176470588235301</v>
      </c>
      <c r="G22" s="3">
        <f t="shared" si="0"/>
        <v>98.96078431372554</v>
      </c>
      <c r="H22" s="3">
        <v>28.090269886177634</v>
      </c>
      <c r="I22" s="3">
        <v>43.863908701292416</v>
      </c>
      <c r="J22" s="3">
        <f t="shared" si="4"/>
        <v>3.3354232489794886</v>
      </c>
      <c r="K22" s="3">
        <f t="shared" si="4"/>
        <v>3.7810918566955234</v>
      </c>
      <c r="L22" s="3">
        <f t="shared" si="5"/>
        <v>1.561533900494011</v>
      </c>
      <c r="M22" s="3">
        <f t="shared" si="1"/>
        <v>41.416556843838904</v>
      </c>
      <c r="N22" s="3">
        <f t="shared" si="2"/>
        <v>5.0419940379379753</v>
      </c>
      <c r="O22" s="2">
        <v>247.19662585620713</v>
      </c>
      <c r="P22" s="1">
        <v>538.06304920893524</v>
      </c>
      <c r="Q22" s="2">
        <v>93942.100321615959</v>
      </c>
      <c r="R22" s="3">
        <f t="shared" si="6"/>
        <v>0.29901683898921833</v>
      </c>
      <c r="S22" s="3">
        <f t="shared" si="7"/>
        <v>0.46692493090022374</v>
      </c>
      <c r="T22" s="5">
        <f t="shared" si="3"/>
        <v>0.28385253897266866</v>
      </c>
      <c r="U22" s="3">
        <f t="shared" si="10"/>
        <v>3985075.8814511113</v>
      </c>
      <c r="V22" s="1">
        <f t="shared" si="9"/>
        <v>3.5771950067151184E-2</v>
      </c>
    </row>
    <row r="23" spans="1:22" x14ac:dyDescent="0.3">
      <c r="A23" s="9" t="s">
        <v>4</v>
      </c>
      <c r="B23" s="10" t="s">
        <v>38</v>
      </c>
      <c r="C23" s="10">
        <v>20</v>
      </c>
      <c r="D23" s="10">
        <v>8.1999999999999993</v>
      </c>
      <c r="E23" s="3">
        <v>44.153940886699502</v>
      </c>
      <c r="F23" s="3">
        <v>12.120689655172413</v>
      </c>
      <c r="G23" s="3">
        <f t="shared" si="0"/>
        <v>56.274630541871915</v>
      </c>
      <c r="H23" s="3">
        <v>34.61540727909874</v>
      </c>
      <c r="I23" s="3">
        <v>60.602121740911592</v>
      </c>
      <c r="J23" s="3">
        <f t="shared" si="4"/>
        <v>3.5442988800321333</v>
      </c>
      <c r="K23" s="3">
        <f t="shared" si="4"/>
        <v>4.104329904688619</v>
      </c>
      <c r="L23" s="3">
        <f t="shared" si="5"/>
        <v>1.7507268151515869</v>
      </c>
      <c r="M23" s="3">
        <f t="shared" si="1"/>
        <v>40.812287787824829</v>
      </c>
      <c r="N23" s="3">
        <f t="shared" si="2"/>
        <v>5.4228754842351234</v>
      </c>
      <c r="O23" s="2">
        <v>93.993171186991887</v>
      </c>
      <c r="P23" s="1">
        <v>292.45463367539548</v>
      </c>
      <c r="Q23" s="2">
        <v>24832.848170933779</v>
      </c>
      <c r="R23" s="3">
        <f t="shared" si="6"/>
        <v>1.3939362509216802</v>
      </c>
      <c r="S23" s="3">
        <f t="shared" si="7"/>
        <v>2.4404015731004565</v>
      </c>
      <c r="T23" s="5">
        <f t="shared" si="3"/>
        <v>0.61511567371984199</v>
      </c>
      <c r="U23" s="3">
        <f t="shared" si="10"/>
        <v>8722353.2764447685</v>
      </c>
      <c r="V23" s="1">
        <f t="shared" si="9"/>
        <v>8.957330548539448E-2</v>
      </c>
    </row>
    <row r="24" spans="1:22" x14ac:dyDescent="0.3">
      <c r="A24" s="9" t="s">
        <v>3</v>
      </c>
      <c r="B24" s="10" t="s">
        <v>38</v>
      </c>
      <c r="C24" s="10">
        <v>5</v>
      </c>
      <c r="D24" s="10">
        <v>8.1999999999999993</v>
      </c>
      <c r="E24" s="3">
        <v>33.085443037974692</v>
      </c>
      <c r="F24" s="3">
        <v>11.028481012658231</v>
      </c>
      <c r="G24" s="3">
        <f t="shared" si="0"/>
        <v>44.113924050632924</v>
      </c>
      <c r="H24" s="3">
        <v>16.685018037401385</v>
      </c>
      <c r="I24" s="3">
        <v>39.233909961067447</v>
      </c>
      <c r="J24" s="3">
        <f t="shared" si="4"/>
        <v>2.8145111932576756</v>
      </c>
      <c r="K24" s="3">
        <f t="shared" si="4"/>
        <v>3.6695414228835084</v>
      </c>
      <c r="L24" s="3">
        <f t="shared" si="5"/>
        <v>2.3514454628170092</v>
      </c>
      <c r="M24" s="3">
        <f t="shared" si="1"/>
        <v>37.48793993498748</v>
      </c>
      <c r="N24" s="3">
        <f t="shared" si="2"/>
        <v>4.6246089035972187</v>
      </c>
      <c r="O24" s="2">
        <v>99.157238156717199</v>
      </c>
      <c r="P24" s="1">
        <v>55.633801426757387</v>
      </c>
      <c r="Q24" s="2">
        <v>6451.7715298054809</v>
      </c>
      <c r="R24" s="3">
        <f t="shared" si="6"/>
        <v>2.5861142106971715</v>
      </c>
      <c r="S24" s="3">
        <f t="shared" si="7"/>
        <v>6.081106527070455</v>
      </c>
      <c r="T24" s="5">
        <f t="shared" si="3"/>
        <v>0.37822565995830959</v>
      </c>
      <c r="U24" s="3">
        <f t="shared" si="10"/>
        <v>5247478.3196723061</v>
      </c>
      <c r="V24" s="1">
        <f t="shared" si="9"/>
        <v>0.10779059357892361</v>
      </c>
    </row>
    <row r="25" spans="1:22" x14ac:dyDescent="0.3">
      <c r="A25" s="9" t="s">
        <v>3</v>
      </c>
      <c r="B25" s="10" t="s">
        <v>38</v>
      </c>
      <c r="C25" s="10">
        <v>7</v>
      </c>
      <c r="D25" s="10">
        <v>8.1999999999999993</v>
      </c>
      <c r="E25" s="3">
        <v>21.056224899598398</v>
      </c>
      <c r="F25" s="3">
        <v>12.784136546184742</v>
      </c>
      <c r="G25" s="3">
        <f t="shared" si="0"/>
        <v>33.840361445783138</v>
      </c>
      <c r="H25" s="3">
        <v>26.348682273053445</v>
      </c>
      <c r="I25" s="3">
        <v>39.366576052640475</v>
      </c>
      <c r="J25" s="3">
        <f t="shared" si="4"/>
        <v>3.2714182651241264</v>
      </c>
      <c r="K25" s="3">
        <f t="shared" si="4"/>
        <v>3.6729171327368038</v>
      </c>
      <c r="L25" s="3">
        <f t="shared" si="5"/>
        <v>1.4940624219716792</v>
      </c>
      <c r="M25" s="3">
        <f t="shared" si="1"/>
        <v>41.691028306322934</v>
      </c>
      <c r="N25" s="3">
        <f t="shared" si="2"/>
        <v>4.9185869647022908</v>
      </c>
      <c r="O25" s="2">
        <v>60.815652263573497</v>
      </c>
      <c r="P25" s="1">
        <v>186.80178721097096</v>
      </c>
      <c r="Q25" s="2">
        <v>8406.6901020350942</v>
      </c>
      <c r="R25" s="3">
        <f t="shared" si="6"/>
        <v>3.1342516440180122</v>
      </c>
      <c r="S25" s="3">
        <f t="shared" si="7"/>
        <v>4.6827676023302685</v>
      </c>
      <c r="T25" s="5">
        <f>H25/G25</f>
        <v>0.77861704625311456</v>
      </c>
      <c r="U25" s="3">
        <f t="shared" si="10"/>
        <v>433404.52148788911</v>
      </c>
      <c r="V25" s="1">
        <f t="shared" si="9"/>
        <v>0.10640883101354474</v>
      </c>
    </row>
    <row r="26" spans="1:22" x14ac:dyDescent="0.3">
      <c r="A26" s="9" t="s">
        <v>3</v>
      </c>
      <c r="B26" s="10" t="s">
        <v>38</v>
      </c>
      <c r="C26" s="10">
        <v>21</v>
      </c>
      <c r="D26" s="10">
        <v>8.1999999999999993</v>
      </c>
      <c r="E26" s="3">
        <v>29.659090909090914</v>
      </c>
      <c r="F26" s="3">
        <v>13.840909090909093</v>
      </c>
      <c r="G26" s="3">
        <f t="shared" si="0"/>
        <v>43.500000000000007</v>
      </c>
      <c r="H26" s="3">
        <v>19.106045501843564</v>
      </c>
      <c r="I26" s="3">
        <v>53.019977008862988</v>
      </c>
      <c r="J26" s="3">
        <f t="shared" si="4"/>
        <v>2.9500048033923254</v>
      </c>
      <c r="K26" s="3">
        <f t="shared" si="4"/>
        <v>3.9706687672293821</v>
      </c>
      <c r="L26" s="3">
        <f t="shared" si="5"/>
        <v>2.7750366764146475</v>
      </c>
      <c r="M26" s="3">
        <f t="shared" si="1"/>
        <v>36.610469989751685</v>
      </c>
      <c r="N26" s="3">
        <f t="shared" si="2"/>
        <v>4.9465886021670222</v>
      </c>
      <c r="O26" s="2">
        <v>202.71343067318719</v>
      </c>
      <c r="P26" s="1">
        <v>553.35579494007004</v>
      </c>
      <c r="Q26" s="2">
        <v>78080.314736007567</v>
      </c>
      <c r="R26" s="3">
        <f t="shared" si="6"/>
        <v>0.24469734229993578</v>
      </c>
      <c r="S26" s="3">
        <f t="shared" si="7"/>
        <v>0.67904409950351108</v>
      </c>
      <c r="T26" s="5">
        <f>H26/G26</f>
        <v>0.43921943682398989</v>
      </c>
      <c r="U26" s="3">
        <f t="shared" si="10"/>
        <v>1001224.1529398741</v>
      </c>
      <c r="V26" s="1">
        <f t="shared" si="9"/>
        <v>2.5270233008553432E-2</v>
      </c>
    </row>
    <row r="27" spans="1:22" x14ac:dyDescent="0.3">
      <c r="A27" s="9" t="s">
        <v>3</v>
      </c>
      <c r="B27" s="10" t="s">
        <v>38</v>
      </c>
      <c r="C27" s="10">
        <v>24</v>
      </c>
      <c r="D27" s="10">
        <v>8.1999999999999993</v>
      </c>
      <c r="E27" s="3">
        <v>24.601895734597161</v>
      </c>
      <c r="F27" s="3">
        <v>12.725118483412324</v>
      </c>
      <c r="G27" s="3">
        <f t="shared" si="0"/>
        <v>37.327014218009481</v>
      </c>
      <c r="H27" s="3">
        <v>11.066656398684733</v>
      </c>
      <c r="I27" s="3">
        <v>31.949073015551903</v>
      </c>
      <c r="J27" s="3">
        <f t="shared" si="4"/>
        <v>2.4039366594242098</v>
      </c>
      <c r="K27" s="3">
        <f t="shared" si="4"/>
        <v>3.4641431668048916</v>
      </c>
      <c r="L27" s="3">
        <f t="shared" si="5"/>
        <v>2.8869671077299408</v>
      </c>
      <c r="M27" s="3">
        <f t="shared" si="1"/>
        <v>34.758653125077259</v>
      </c>
      <c r="N27" s="3">
        <f t="shared" si="2"/>
        <v>4.216538787043782</v>
      </c>
      <c r="O27" s="2">
        <v>104.65251101853683</v>
      </c>
      <c r="P27" s="1">
        <v>184.55176340765269</v>
      </c>
      <c r="Q27" s="2">
        <v>43446.81445435754</v>
      </c>
      <c r="R27" s="3">
        <f t="shared" si="6"/>
        <v>0.25471732594597146</v>
      </c>
      <c r="S27" s="3">
        <f t="shared" si="7"/>
        <v>0.73536054177494581</v>
      </c>
      <c r="T27" s="5">
        <f t="shared" ref="T27:T35" si="11">H27/G27</f>
        <v>0.2964784789388622</v>
      </c>
      <c r="U27" s="3">
        <f t="shared" si="10"/>
        <v>232687.32667014812</v>
      </c>
      <c r="V27" s="1">
        <f t="shared" si="9"/>
        <v>3.8265881168741703E-2</v>
      </c>
    </row>
    <row r="28" spans="1:22" x14ac:dyDescent="0.3">
      <c r="A28" s="9" t="s">
        <v>2</v>
      </c>
      <c r="B28" s="10" t="s">
        <v>38</v>
      </c>
      <c r="C28" s="10">
        <v>10</v>
      </c>
      <c r="D28" s="10">
        <v>8.3000000000000007</v>
      </c>
      <c r="E28" s="3">
        <v>42.627828054298639</v>
      </c>
      <c r="F28" s="3">
        <v>14.47737556561086</v>
      </c>
      <c r="G28" s="3">
        <f t="shared" si="0"/>
        <v>57.105203619909503</v>
      </c>
      <c r="H28" s="3">
        <v>11.133928643712437</v>
      </c>
      <c r="I28" s="3">
        <v>50.082025700608291</v>
      </c>
      <c r="J28" s="3">
        <f t="shared" si="4"/>
        <v>2.4099970808771576</v>
      </c>
      <c r="K28" s="3">
        <f t="shared" si="4"/>
        <v>3.9136621752670888</v>
      </c>
      <c r="L28" s="3">
        <f t="shared" si="5"/>
        <v>4.4981450216937278</v>
      </c>
      <c r="M28" s="3">
        <f t="shared" si="1"/>
        <v>31.624378499259844</v>
      </c>
      <c r="N28" s="3">
        <f t="shared" si="2"/>
        <v>4.5961764056607688</v>
      </c>
      <c r="O28" s="2">
        <v>191.38736741274127</v>
      </c>
      <c r="P28" s="1">
        <v>309.63488771132461</v>
      </c>
      <c r="Q28" s="2">
        <v>160417.04871586472</v>
      </c>
      <c r="R28" s="3">
        <f t="shared" si="6"/>
        <v>6.9406143130292655E-2</v>
      </c>
      <c r="S28" s="3">
        <f t="shared" si="7"/>
        <v>0.31219889719648825</v>
      </c>
      <c r="T28" s="5">
        <f t="shared" si="11"/>
        <v>0.19497222561046323</v>
      </c>
      <c r="U28" s="3">
        <f t="shared" si="10"/>
        <v>4304899.6653655525</v>
      </c>
      <c r="V28" s="1">
        <f t="shared" si="9"/>
        <v>2.2222423315218589E-2</v>
      </c>
    </row>
    <row r="29" spans="1:22" x14ac:dyDescent="0.3">
      <c r="A29" s="9" t="s">
        <v>2</v>
      </c>
      <c r="B29" s="10" t="s">
        <v>38</v>
      </c>
      <c r="C29" s="10">
        <v>11</v>
      </c>
      <c r="D29" s="10">
        <v>8.3000000000000007</v>
      </c>
      <c r="E29" s="3">
        <v>61.43062200956939</v>
      </c>
      <c r="F29" s="3">
        <v>11.622009569377992</v>
      </c>
      <c r="G29" s="3">
        <f t="shared" si="0"/>
        <v>73.052631578947384</v>
      </c>
      <c r="H29" s="3">
        <v>22.040275213992988</v>
      </c>
      <c r="I29" s="3">
        <v>51.942805088735916</v>
      </c>
      <c r="J29" s="3">
        <f t="shared" ref="J29" si="12">LN(H29)</f>
        <v>3.0928714712300267</v>
      </c>
      <c r="K29" s="3">
        <f t="shared" ref="K29" si="13">LN(I29)</f>
        <v>3.9501432111054604</v>
      </c>
      <c r="L29" s="3">
        <f>S29/R29</f>
        <v>2.3567221636033988</v>
      </c>
      <c r="M29" s="3">
        <f t="shared" ref="M29" si="14">DEGREES(ATAN2(K29,J29))</f>
        <v>38.060128783188439</v>
      </c>
      <c r="N29" s="3">
        <f t="shared" ref="N29" si="15">SQRT((LN(I29)^2) + (LN(H29)^2))</f>
        <v>5.0169199042630881</v>
      </c>
      <c r="O29" s="2">
        <v>140.14126077603669</v>
      </c>
      <c r="P29" s="1">
        <v>310.2131126194077</v>
      </c>
      <c r="Q29" s="2">
        <v>13265.164825870659</v>
      </c>
      <c r="R29" s="3">
        <f t="shared" si="6"/>
        <v>1.661515367755438</v>
      </c>
      <c r="S29" s="3">
        <f t="shared" si="7"/>
        <v>3.9157300923568923</v>
      </c>
      <c r="T29" s="5">
        <f t="shared" si="11"/>
        <v>0.3017040555229587</v>
      </c>
      <c r="U29" s="3">
        <f t="shared" si="10"/>
        <v>1591753.9991720617</v>
      </c>
      <c r="V29" s="1">
        <f t="shared" si="9"/>
        <v>4.8939849407524237E-2</v>
      </c>
    </row>
    <row r="30" spans="1:22" x14ac:dyDescent="0.3">
      <c r="A30" s="9" t="s">
        <v>2</v>
      </c>
      <c r="B30" s="10" t="s">
        <v>38</v>
      </c>
      <c r="C30" s="10">
        <v>25</v>
      </c>
      <c r="D30" s="10">
        <v>8.1</v>
      </c>
      <c r="E30" s="3">
        <v>10.862068965517244</v>
      </c>
      <c r="F30" s="3">
        <v>7.2413793103448292</v>
      </c>
      <c r="G30" s="3">
        <f t="shared" si="0"/>
        <v>18.103448275862071</v>
      </c>
      <c r="H30" s="3">
        <v>30.845454175885362</v>
      </c>
      <c r="I30" s="3">
        <v>51.423428101995846</v>
      </c>
      <c r="J30" s="3">
        <f t="shared" si="4"/>
        <v>3.4289893870104962</v>
      </c>
      <c r="K30" s="3">
        <f t="shared" si="4"/>
        <v>3.9400938682657376</v>
      </c>
      <c r="L30" s="3">
        <f t="shared" si="5"/>
        <v>1.667131493956024</v>
      </c>
      <c r="M30" s="3">
        <f t="shared" si="1"/>
        <v>41.032436277382608</v>
      </c>
      <c r="N30" s="3">
        <f t="shared" si="2"/>
        <v>5.223246874021549</v>
      </c>
      <c r="O30" s="2">
        <v>62.345800014727942</v>
      </c>
      <c r="P30" s="1">
        <v>658.50720623537416</v>
      </c>
      <c r="Q30" s="2">
        <v>45894.423143868422</v>
      </c>
      <c r="R30" s="3">
        <f t="shared" si="6"/>
        <v>0.67209591194102136</v>
      </c>
      <c r="S30" s="3">
        <f t="shared" si="7"/>
        <v>1.1204722617559713</v>
      </c>
      <c r="T30" s="5">
        <f t="shared" si="11"/>
        <v>1.7038441354298579</v>
      </c>
      <c r="U30" s="3">
        <f t="shared" ref="U30:U35" si="16">(G30/Q30)*10^9</f>
        <v>394458.56458663702</v>
      </c>
      <c r="V30" s="1">
        <f t="shared" si="9"/>
        <v>4.2790213689118527E-2</v>
      </c>
    </row>
    <row r="31" spans="1:22" x14ac:dyDescent="0.3">
      <c r="A31" s="9" t="s">
        <v>2</v>
      </c>
      <c r="B31" s="10" t="s">
        <v>38</v>
      </c>
      <c r="C31" s="10">
        <v>27</v>
      </c>
      <c r="D31" s="10">
        <v>8.1999999999999993</v>
      </c>
      <c r="E31" s="3">
        <v>20.155502392344506</v>
      </c>
      <c r="F31" s="3">
        <v>7.255980861244022</v>
      </c>
      <c r="G31" s="3">
        <f t="shared" si="0"/>
        <v>27.411483253588528</v>
      </c>
      <c r="H31" s="3">
        <v>33.281073537195475</v>
      </c>
      <c r="I31" s="3">
        <v>54.795431995601852</v>
      </c>
      <c r="J31" s="3">
        <f t="shared" si="4"/>
        <v>3.504988873160968</v>
      </c>
      <c r="K31" s="3">
        <f t="shared" si="4"/>
        <v>4.003606832735028</v>
      </c>
      <c r="L31" s="3">
        <f t="shared" si="5"/>
        <v>1.6464442450860719</v>
      </c>
      <c r="M31" s="3">
        <f t="shared" si="1"/>
        <v>41.200778080249748</v>
      </c>
      <c r="N31" s="3">
        <f t="shared" si="2"/>
        <v>5.3210726993816575</v>
      </c>
      <c r="O31" s="2">
        <v>115.92123396089376</v>
      </c>
      <c r="P31" s="1">
        <v>225.96605630412537</v>
      </c>
      <c r="Q31" s="2">
        <v>84859.434981199403</v>
      </c>
      <c r="R31" s="3">
        <f t="shared" si="6"/>
        <v>0.39219060961894092</v>
      </c>
      <c r="S31" s="3">
        <f t="shared" si="7"/>
        <v>0.64571997218390353</v>
      </c>
      <c r="T31" s="5">
        <f t="shared" si="11"/>
        <v>1.2141288827498431</v>
      </c>
      <c r="U31" s="3">
        <f t="shared" si="16"/>
        <v>323022.22209777305</v>
      </c>
      <c r="V31" s="1">
        <f t="shared" si="9"/>
        <v>9.7345161650780124E-2</v>
      </c>
    </row>
    <row r="32" spans="1:22" x14ac:dyDescent="0.3">
      <c r="A32" s="9" t="s">
        <v>0</v>
      </c>
      <c r="B32" s="10" t="s">
        <v>38</v>
      </c>
      <c r="C32" s="10">
        <v>13</v>
      </c>
      <c r="D32" s="10">
        <v>8.1999999999999993</v>
      </c>
      <c r="E32" s="3">
        <v>34.245353159851312</v>
      </c>
      <c r="F32" s="3">
        <v>12.386617100371751</v>
      </c>
      <c r="G32" s="3">
        <f t="shared" si="0"/>
        <v>46.631970260223063</v>
      </c>
      <c r="H32" s="3">
        <v>44.885710855512251</v>
      </c>
      <c r="I32" s="3">
        <v>59.647659997700771</v>
      </c>
      <c r="J32" s="3">
        <f t="shared" si="4"/>
        <v>3.8041195003454082</v>
      </c>
      <c r="K32" s="3">
        <f t="shared" si="4"/>
        <v>4.0884549189010375</v>
      </c>
      <c r="L32" s="3">
        <f t="shared" si="5"/>
        <v>1.3288785865441108</v>
      </c>
      <c r="M32" s="3">
        <f t="shared" si="1"/>
        <v>42.936772437787177</v>
      </c>
      <c r="N32" s="3">
        <f t="shared" si="2"/>
        <v>5.5845132999030715</v>
      </c>
      <c r="O32" s="2">
        <v>70.713769401256357</v>
      </c>
      <c r="P32" s="1">
        <v>77.290687027782809</v>
      </c>
      <c r="Q32" s="2">
        <v>9268.337395588138</v>
      </c>
      <c r="R32" s="3">
        <f t="shared" si="6"/>
        <v>4.8429085972720944</v>
      </c>
      <c r="S32" s="3">
        <f t="shared" si="7"/>
        <v>6.4356375315052636</v>
      </c>
      <c r="T32" s="5">
        <f t="shared" si="11"/>
        <v>0.9625523134672187</v>
      </c>
      <c r="U32" s="3">
        <f t="shared" si="16"/>
        <v>5031319.8872562144</v>
      </c>
      <c r="V32" s="1">
        <f t="shared" si="9"/>
        <v>0.30327269825846581</v>
      </c>
    </row>
    <row r="33" spans="1:22" x14ac:dyDescent="0.3">
      <c r="A33" s="9" t="s">
        <v>0</v>
      </c>
      <c r="B33" s="10" t="s">
        <v>38</v>
      </c>
      <c r="C33" s="10">
        <v>16</v>
      </c>
      <c r="D33" s="10">
        <v>8.1</v>
      </c>
      <c r="E33" s="3">
        <v>8.8299595141700404</v>
      </c>
      <c r="F33" s="3">
        <v>13.98076923076923</v>
      </c>
      <c r="G33" s="3">
        <f t="shared" si="0"/>
        <v>22.810728744939269</v>
      </c>
      <c r="H33" s="3">
        <v>19.174975294667032</v>
      </c>
      <c r="I33" s="3">
        <v>35.435009273366269</v>
      </c>
      <c r="J33" s="3">
        <f t="shared" si="4"/>
        <v>2.9536060588387758</v>
      </c>
      <c r="K33" s="3">
        <f t="shared" si="4"/>
        <v>3.5677002939629405</v>
      </c>
      <c r="L33" s="3">
        <f t="shared" si="5"/>
        <v>1.8479820040874577</v>
      </c>
      <c r="M33" s="3">
        <f t="shared" si="1"/>
        <v>39.620470972969954</v>
      </c>
      <c r="N33" s="3">
        <f t="shared" si="2"/>
        <v>4.6316599765475424</v>
      </c>
      <c r="O33" s="2">
        <v>96.377924693481873</v>
      </c>
      <c r="P33" s="1">
        <v>183.02857144364219</v>
      </c>
      <c r="Q33" s="2">
        <v>31138.213109800356</v>
      </c>
      <c r="R33" s="3">
        <f t="shared" si="6"/>
        <v>0.61580204448635989</v>
      </c>
      <c r="S33" s="3">
        <f t="shared" si="7"/>
        <v>1.1379910962910571</v>
      </c>
      <c r="T33" s="5">
        <f t="shared" si="11"/>
        <v>0.84061213076855967</v>
      </c>
      <c r="U33" s="3">
        <f t="shared" si="16"/>
        <v>732563.83288609085</v>
      </c>
      <c r="V33" s="1">
        <f t="shared" si="9"/>
        <v>6.8627521406147071E-2</v>
      </c>
    </row>
    <row r="34" spans="1:22" x14ac:dyDescent="0.3">
      <c r="A34" s="9" t="s">
        <v>0</v>
      </c>
      <c r="B34" s="10" t="s">
        <v>38</v>
      </c>
      <c r="C34" s="10">
        <v>29</v>
      </c>
      <c r="D34" s="10">
        <v>8.1</v>
      </c>
      <c r="E34" s="3">
        <v>19.687500000000007</v>
      </c>
      <c r="F34" s="3">
        <v>11.812500000000004</v>
      </c>
      <c r="G34" s="3">
        <f t="shared" si="0"/>
        <v>31.500000000000011</v>
      </c>
      <c r="H34" s="3">
        <v>25.49830398947984</v>
      </c>
      <c r="I34" s="3">
        <v>33.292169109034667</v>
      </c>
      <c r="J34" s="3">
        <f t="shared" si="4"/>
        <v>3.2386119397360011</v>
      </c>
      <c r="K34" s="3">
        <f t="shared" si="4"/>
        <v>3.505322207440654</v>
      </c>
      <c r="L34" s="3">
        <f t="shared" si="5"/>
        <v>1.3056620990466834</v>
      </c>
      <c r="M34" s="3">
        <f t="shared" si="1"/>
        <v>42.735236904280278</v>
      </c>
      <c r="N34" s="3">
        <f t="shared" si="2"/>
        <v>4.7724093573558006</v>
      </c>
      <c r="O34" s="2">
        <v>71.83203477671286</v>
      </c>
      <c r="P34" s="1">
        <v>187.50676253229835</v>
      </c>
      <c r="Q34" s="2">
        <v>141567.966299853</v>
      </c>
      <c r="R34" s="3">
        <f t="shared" si="6"/>
        <v>0.18011351477263057</v>
      </c>
      <c r="S34" s="3">
        <f t="shared" si="7"/>
        <v>0.23516738976470863</v>
      </c>
      <c r="T34" s="5">
        <f t="shared" si="11"/>
        <v>0.8094699679199947</v>
      </c>
      <c r="U34" s="3">
        <f t="shared" si="16"/>
        <v>222507.96436024466</v>
      </c>
      <c r="V34" s="1">
        <f t="shared" si="9"/>
        <v>9.832043741260095E-2</v>
      </c>
    </row>
    <row r="35" spans="1:22" x14ac:dyDescent="0.3">
      <c r="A35" s="9" t="s">
        <v>0</v>
      </c>
      <c r="B35" s="10" t="s">
        <v>38</v>
      </c>
      <c r="C35" s="10">
        <v>31</v>
      </c>
      <c r="D35" s="10">
        <v>8.1999999999999993</v>
      </c>
      <c r="E35" s="3">
        <v>0.75795053003533575</v>
      </c>
      <c r="F35" s="3">
        <v>6.063604240282686</v>
      </c>
      <c r="G35" s="3">
        <f t="shared" si="0"/>
        <v>6.8215547703180217</v>
      </c>
      <c r="H35" s="3">
        <v>30.36374624329083</v>
      </c>
      <c r="I35" s="3">
        <v>159.04827466335749</v>
      </c>
      <c r="J35" s="3">
        <f t="shared" si="4"/>
        <v>3.4132493389627974</v>
      </c>
      <c r="K35" s="3">
        <f t="shared" si="4"/>
        <v>5.0692077703737093</v>
      </c>
      <c r="L35" s="3">
        <f t="shared" si="5"/>
        <v>5.2380978746488109</v>
      </c>
      <c r="M35" s="3">
        <f t="shared" si="1"/>
        <v>33.953562585259419</v>
      </c>
      <c r="N35" s="3">
        <f t="shared" si="2"/>
        <v>6.1112305200464467</v>
      </c>
      <c r="O35" s="2">
        <v>40.37001053363246</v>
      </c>
      <c r="P35" s="1">
        <v>252.51620655089201</v>
      </c>
      <c r="Q35" s="6">
        <v>11993.153087829494</v>
      </c>
      <c r="R35" s="3">
        <f t="shared" si="6"/>
        <v>2.5317567466143318</v>
      </c>
      <c r="S35" s="3">
        <f t="shared" si="7"/>
        <v>13.261589633568319</v>
      </c>
      <c r="T35" s="5">
        <f t="shared" si="11"/>
        <v>4.4511474679364431</v>
      </c>
      <c r="U35" s="3">
        <f t="shared" si="16"/>
        <v>568787.43399352184</v>
      </c>
      <c r="V35" s="1">
        <f t="shared" si="9"/>
        <v>0.10367079251984095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topLeftCell="A4" workbookViewId="0"/>
  </sheetViews>
  <sheetFormatPr defaultRowHeight="14.4" x14ac:dyDescent="0.3"/>
  <sheetData>
    <row r="1" spans="1:16" ht="15.6" x14ac:dyDescent="0.3">
      <c r="A1" s="7" t="s">
        <v>32</v>
      </c>
    </row>
    <row r="2" spans="1:16" x14ac:dyDescent="0.3">
      <c r="P2" s="8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1" workbookViewId="0">
      <selection activeCell="T20" sqref="T20"/>
    </sheetView>
  </sheetViews>
  <sheetFormatPr defaultRowHeight="14.4" x14ac:dyDescent="0.3"/>
  <sheetData>
    <row r="1" spans="1:1" ht="15.6" x14ac:dyDescent="0.3">
      <c r="A1" s="7" t="s">
        <v>33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3"/>
  <sheetViews>
    <sheetView tabSelected="1" topLeftCell="M39" zoomScale="90" zoomScaleNormal="90" workbookViewId="0">
      <selection activeCell="AI56" sqref="AI56"/>
    </sheetView>
  </sheetViews>
  <sheetFormatPr defaultRowHeight="14.4" x14ac:dyDescent="0.3"/>
  <cols>
    <col min="1" max="1" width="11.5546875" style="1" bestFit="1" customWidth="1"/>
    <col min="2" max="2" width="8.88671875" style="1"/>
    <col min="3" max="4" width="13.33203125" style="14" bestFit="1" customWidth="1"/>
    <col min="5" max="7" width="8.88671875" style="14"/>
    <col min="8" max="8" width="11.88671875" style="14" bestFit="1" customWidth="1"/>
    <col min="9" max="9" width="8.88671875" style="14"/>
    <col min="10" max="11" width="13.33203125" style="14" bestFit="1" customWidth="1"/>
    <col min="12" max="14" width="8.88671875" style="14"/>
    <col min="15" max="15" width="11.88671875" style="14" bestFit="1" customWidth="1"/>
    <col min="16" max="16" width="8.88671875" style="14"/>
    <col min="17" max="17" width="7.5546875" style="14" bestFit="1" customWidth="1"/>
    <col min="18" max="19" width="13.33203125" style="14" bestFit="1" customWidth="1"/>
    <col min="20" max="16384" width="8.88671875" style="14"/>
  </cols>
  <sheetData>
    <row r="1" spans="1:21" ht="15.6" x14ac:dyDescent="0.3">
      <c r="A1" s="13" t="s">
        <v>35</v>
      </c>
    </row>
    <row r="3" spans="1:21" s="16" customFormat="1" x14ac:dyDescent="0.3">
      <c r="A3" s="17" t="s">
        <v>20</v>
      </c>
      <c r="B3" s="17" t="s">
        <v>19</v>
      </c>
      <c r="C3" s="18" t="s">
        <v>23</v>
      </c>
      <c r="D3" s="18" t="s">
        <v>24</v>
      </c>
      <c r="E3" s="18" t="s">
        <v>14</v>
      </c>
      <c r="F3" s="18"/>
      <c r="H3" s="18" t="s">
        <v>20</v>
      </c>
      <c r="I3" s="18" t="s">
        <v>34</v>
      </c>
      <c r="J3" s="18" t="s">
        <v>23</v>
      </c>
      <c r="K3" s="18" t="s">
        <v>24</v>
      </c>
      <c r="L3" s="18"/>
      <c r="M3" s="18"/>
      <c r="O3" s="18" t="s">
        <v>20</v>
      </c>
      <c r="P3" s="18" t="s">
        <v>36</v>
      </c>
      <c r="Q3" s="18" t="s">
        <v>18</v>
      </c>
      <c r="R3" s="18" t="s">
        <v>23</v>
      </c>
      <c r="S3" s="18" t="s">
        <v>24</v>
      </c>
      <c r="T3" s="18"/>
      <c r="U3" s="18"/>
    </row>
    <row r="4" spans="1:21" x14ac:dyDescent="0.3">
      <c r="A4" s="19" t="s">
        <v>4</v>
      </c>
      <c r="B4" s="19">
        <v>27</v>
      </c>
      <c r="C4" s="20">
        <v>3.1167037580340438</v>
      </c>
      <c r="D4" s="20">
        <v>3.3240764084975818</v>
      </c>
      <c r="E4" s="20">
        <f>D4/C4</f>
        <v>1.0665358874512811</v>
      </c>
      <c r="F4" s="21">
        <f>AVERAGE(E4:E8)</f>
        <v>0.97501889028521593</v>
      </c>
      <c r="G4" s="15"/>
      <c r="H4" s="20" t="s">
        <v>4</v>
      </c>
      <c r="I4" s="20" t="s">
        <v>25</v>
      </c>
      <c r="J4" s="20">
        <v>3.3797055539741314</v>
      </c>
      <c r="K4" s="20">
        <v>3.4948582439461524</v>
      </c>
      <c r="L4" s="20">
        <f>K4/J4</f>
        <v>1.0340718113258758</v>
      </c>
      <c r="M4" s="21">
        <f>AVERAGE(L4:L7)</f>
        <v>1.0944263820375253</v>
      </c>
      <c r="N4" s="15"/>
      <c r="O4" s="20" t="s">
        <v>4</v>
      </c>
      <c r="P4" s="20" t="s">
        <v>39</v>
      </c>
      <c r="Q4" s="20">
        <v>1</v>
      </c>
      <c r="R4" s="20">
        <v>2.6390529360747048</v>
      </c>
      <c r="S4" s="20">
        <v>3.1130372083789788</v>
      </c>
      <c r="T4" s="20">
        <f>S4/R4</f>
        <v>1.1796039275397303</v>
      </c>
      <c r="U4" s="21">
        <f>AVERAGE(T4:T7)</f>
        <v>1.2413463659914625</v>
      </c>
    </row>
    <row r="5" spans="1:21" x14ac:dyDescent="0.3">
      <c r="A5" s="19" t="s">
        <v>4</v>
      </c>
      <c r="B5" s="19">
        <v>27</v>
      </c>
      <c r="C5" s="20">
        <v>2.5968743769213356</v>
      </c>
      <c r="D5" s="20">
        <v>2.347499496573501</v>
      </c>
      <c r="E5" s="20">
        <f t="shared" ref="E5:E43" si="0">D5/C5</f>
        <v>0.90397114216842667</v>
      </c>
      <c r="F5" s="21"/>
      <c r="G5" s="15"/>
      <c r="H5" s="20" t="s">
        <v>4</v>
      </c>
      <c r="I5" s="20" t="s">
        <v>25</v>
      </c>
      <c r="J5" s="20">
        <v>3.144806176751493</v>
      </c>
      <c r="K5" s="20">
        <v>3.6355779019802639</v>
      </c>
      <c r="L5" s="20">
        <f t="shared" ref="L5:L35" si="1">K5/J5</f>
        <v>1.1560578610080594</v>
      </c>
      <c r="M5" s="20"/>
      <c r="O5" s="20" t="s">
        <v>4</v>
      </c>
      <c r="P5" s="20" t="s">
        <v>39</v>
      </c>
      <c r="Q5" s="20">
        <v>4</v>
      </c>
      <c r="R5" s="20">
        <v>3.1913996303821879</v>
      </c>
      <c r="S5" s="20">
        <v>3.8019381876784997</v>
      </c>
      <c r="T5" s="20">
        <f t="shared" ref="T5:T28" si="2">S5/R5</f>
        <v>1.1913074600510611</v>
      </c>
      <c r="U5" s="20"/>
    </row>
    <row r="6" spans="1:21" x14ac:dyDescent="0.3">
      <c r="A6" s="19" t="s">
        <v>4</v>
      </c>
      <c r="B6" s="19">
        <v>27</v>
      </c>
      <c r="C6" s="20">
        <v>2.7594882446908673</v>
      </c>
      <c r="D6" s="20">
        <v>2.7311529551983136</v>
      </c>
      <c r="E6" s="20">
        <f t="shared" si="0"/>
        <v>0.98973168682741464</v>
      </c>
      <c r="F6" s="21"/>
      <c r="G6" s="15"/>
      <c r="H6" s="20" t="s">
        <v>4</v>
      </c>
      <c r="I6" s="20" t="s">
        <v>25</v>
      </c>
      <c r="J6" s="20">
        <v>3.6921975268769689</v>
      </c>
      <c r="K6" s="20">
        <v>3.5207235572966975</v>
      </c>
      <c r="L6" s="20">
        <f t="shared" si="1"/>
        <v>0.95355774756576683</v>
      </c>
      <c r="M6" s="20"/>
      <c r="O6" s="20" t="s">
        <v>4</v>
      </c>
      <c r="P6" s="20" t="s">
        <v>39</v>
      </c>
      <c r="Q6" s="20">
        <v>18</v>
      </c>
      <c r="R6" s="20">
        <v>2.8757656624658265</v>
      </c>
      <c r="S6" s="20">
        <v>4.051082391275119</v>
      </c>
      <c r="T6" s="20">
        <f t="shared" si="2"/>
        <v>1.4086969756087555</v>
      </c>
      <c r="U6" s="20"/>
    </row>
    <row r="7" spans="1:21" x14ac:dyDescent="0.3">
      <c r="A7" s="19" t="s">
        <v>4</v>
      </c>
      <c r="B7" s="19">
        <v>27</v>
      </c>
      <c r="C7" s="20">
        <v>2.6201578953602755</v>
      </c>
      <c r="D7" s="20">
        <v>2.9991160142408702</v>
      </c>
      <c r="E7" s="20">
        <f t="shared" si="0"/>
        <v>1.1446317870963603</v>
      </c>
      <c r="F7" s="21"/>
      <c r="G7" s="15"/>
      <c r="H7" s="20" t="s">
        <v>4</v>
      </c>
      <c r="I7" s="20" t="s">
        <v>25</v>
      </c>
      <c r="J7" s="20">
        <v>3.3357963152921863</v>
      </c>
      <c r="K7" s="20">
        <v>4.1164330585055176</v>
      </c>
      <c r="L7" s="20">
        <f t="shared" si="1"/>
        <v>1.2340181082503996</v>
      </c>
      <c r="M7" s="20"/>
      <c r="O7" s="20" t="s">
        <v>4</v>
      </c>
      <c r="P7" s="20" t="s">
        <v>39</v>
      </c>
      <c r="Q7" s="20">
        <v>19</v>
      </c>
      <c r="R7" s="20">
        <v>3.8278125245713204</v>
      </c>
      <c r="S7" s="20">
        <v>4.5389324376631235</v>
      </c>
      <c r="T7" s="20">
        <f t="shared" si="2"/>
        <v>1.1857771007663032</v>
      </c>
      <c r="U7" s="20"/>
    </row>
    <row r="8" spans="1:21" x14ac:dyDescent="0.3">
      <c r="A8" s="19" t="s">
        <v>4</v>
      </c>
      <c r="B8" s="19">
        <v>27</v>
      </c>
      <c r="C8" s="20">
        <v>2.4730452954003153</v>
      </c>
      <c r="D8" s="20">
        <v>1.9047987107157134</v>
      </c>
      <c r="E8" s="20">
        <f t="shared" si="0"/>
        <v>0.77022394788259674</v>
      </c>
      <c r="F8" s="21"/>
      <c r="G8" s="15"/>
      <c r="H8" s="20" t="s">
        <v>3</v>
      </c>
      <c r="I8" s="20" t="s">
        <v>25</v>
      </c>
      <c r="J8" s="20">
        <v>3.7779769166929271</v>
      </c>
      <c r="K8" s="20">
        <v>3.8172889331669002</v>
      </c>
      <c r="L8" s="20">
        <f t="shared" si="1"/>
        <v>1.0104055734963</v>
      </c>
      <c r="M8" s="21">
        <f>AVERAGE(L8:L11)</f>
        <v>1.0759741001662047</v>
      </c>
      <c r="N8" s="15"/>
      <c r="O8" s="20" t="s">
        <v>3</v>
      </c>
      <c r="P8" s="20" t="s">
        <v>39</v>
      </c>
      <c r="Q8" s="20">
        <v>8</v>
      </c>
      <c r="R8" s="20">
        <v>3.6699756916616688</v>
      </c>
      <c r="S8" s="20">
        <v>3.7802699638088115</v>
      </c>
      <c r="T8" s="20">
        <f t="shared" si="2"/>
        <v>1.0300531342476562</v>
      </c>
      <c r="U8" s="21">
        <f>AVERAGE(T8:T11)</f>
        <v>1.1035799333207412</v>
      </c>
    </row>
    <row r="9" spans="1:21" x14ac:dyDescent="0.3">
      <c r="A9" s="19" t="s">
        <v>3</v>
      </c>
      <c r="B9" s="19">
        <v>27</v>
      </c>
      <c r="C9" s="20">
        <v>4.3251852329185274</v>
      </c>
      <c r="D9" s="20">
        <v>4.2475077642726706</v>
      </c>
      <c r="E9" s="20">
        <f t="shared" si="0"/>
        <v>0.98204066081270647</v>
      </c>
      <c r="F9" s="21">
        <f>AVERAGE(E9:E13)</f>
        <v>1.0182065492025958</v>
      </c>
      <c r="G9" s="15"/>
      <c r="H9" s="20" t="s">
        <v>3</v>
      </c>
      <c r="I9" s="20" t="s">
        <v>25</v>
      </c>
      <c r="J9" s="20">
        <v>3.9622273603709437</v>
      </c>
      <c r="K9" s="20">
        <v>3.8891331564358911</v>
      </c>
      <c r="L9" s="20">
        <f t="shared" si="1"/>
        <v>0.98155224390550633</v>
      </c>
      <c r="M9" s="20"/>
      <c r="O9" s="20" t="s">
        <v>3</v>
      </c>
      <c r="P9" s="20" t="s">
        <v>39</v>
      </c>
      <c r="Q9" s="20">
        <v>6</v>
      </c>
      <c r="R9" s="20">
        <v>3.4333409117359062</v>
      </c>
      <c r="S9" s="20">
        <v>4.1002452409781869</v>
      </c>
      <c r="T9" s="20">
        <f t="shared" si="2"/>
        <v>1.1942435506368321</v>
      </c>
      <c r="U9" s="20"/>
    </row>
    <row r="10" spans="1:21" x14ac:dyDescent="0.3">
      <c r="A10" s="19" t="s">
        <v>3</v>
      </c>
      <c r="B10" s="19">
        <v>27</v>
      </c>
      <c r="C10" s="20">
        <v>3.3684671312165468</v>
      </c>
      <c r="D10" s="20">
        <v>3.2007580284630106</v>
      </c>
      <c r="E10" s="20">
        <f t="shared" si="0"/>
        <v>0.95021204119840508</v>
      </c>
      <c r="F10" s="21"/>
      <c r="G10" s="15"/>
      <c r="H10" s="20" t="s">
        <v>3</v>
      </c>
      <c r="I10" s="20" t="s">
        <v>25</v>
      </c>
      <c r="J10" s="20">
        <v>3.8843524650318852</v>
      </c>
      <c r="K10" s="20">
        <v>4.1122264929813532</v>
      </c>
      <c r="L10" s="20">
        <f t="shared" si="1"/>
        <v>1.0586646114122904</v>
      </c>
      <c r="M10" s="20"/>
      <c r="O10" s="20" t="s">
        <v>3</v>
      </c>
      <c r="P10" s="20" t="s">
        <v>39</v>
      </c>
      <c r="Q10" s="20">
        <v>22</v>
      </c>
      <c r="R10" s="20">
        <v>4.2621125810603644</v>
      </c>
      <c r="S10" s="20">
        <v>4.4878426472906803</v>
      </c>
      <c r="T10" s="20">
        <f t="shared" si="2"/>
        <v>1.05296201401</v>
      </c>
      <c r="U10" s="20"/>
    </row>
    <row r="11" spans="1:21" x14ac:dyDescent="0.3">
      <c r="A11" s="19" t="s">
        <v>3</v>
      </c>
      <c r="B11" s="19">
        <v>27</v>
      </c>
      <c r="C11" s="20">
        <v>3.4965906834662968</v>
      </c>
      <c r="D11" s="20">
        <v>3.3251856090280829</v>
      </c>
      <c r="E11" s="20">
        <f t="shared" si="0"/>
        <v>0.95097937106315977</v>
      </c>
      <c r="F11" s="21"/>
      <c r="G11" s="15"/>
      <c r="H11" s="20" t="s">
        <v>3</v>
      </c>
      <c r="I11" s="20" t="s">
        <v>25</v>
      </c>
      <c r="J11" s="20">
        <v>2.7818914734006821</v>
      </c>
      <c r="K11" s="20">
        <v>3.4864721761265298</v>
      </c>
      <c r="L11" s="20">
        <f t="shared" si="1"/>
        <v>1.253273971850722</v>
      </c>
      <c r="M11" s="20"/>
      <c r="O11" s="20" t="s">
        <v>3</v>
      </c>
      <c r="P11" s="20" t="s">
        <v>39</v>
      </c>
      <c r="Q11" s="20">
        <v>23</v>
      </c>
      <c r="R11" s="20">
        <v>3.4819185386669123</v>
      </c>
      <c r="S11" s="20">
        <v>3.9591538952330105</v>
      </c>
      <c r="T11" s="20">
        <f t="shared" si="2"/>
        <v>1.1370610343884762</v>
      </c>
      <c r="U11" s="20"/>
    </row>
    <row r="12" spans="1:21" x14ac:dyDescent="0.3">
      <c r="A12" s="19" t="s">
        <v>3</v>
      </c>
      <c r="B12" s="19">
        <v>27</v>
      </c>
      <c r="C12" s="20">
        <v>3.1665200135076037</v>
      </c>
      <c r="D12" s="20">
        <v>3.1708768996266716</v>
      </c>
      <c r="E12" s="20">
        <f t="shared" si="0"/>
        <v>1.0013759224955101</v>
      </c>
      <c r="F12" s="21"/>
      <c r="G12" s="15"/>
      <c r="H12" s="20" t="s">
        <v>2</v>
      </c>
      <c r="I12" s="20" t="s">
        <v>25</v>
      </c>
      <c r="J12" s="20">
        <v>3.1828433655574209</v>
      </c>
      <c r="K12" s="20">
        <v>3.7865368987455925</v>
      </c>
      <c r="L12" s="20">
        <f t="shared" si="1"/>
        <v>1.1896711411315226</v>
      </c>
      <c r="M12" s="21">
        <f>AVERAGE(L12:L15)</f>
        <v>1.1196025912898047</v>
      </c>
      <c r="N12" s="15"/>
      <c r="O12" s="20" t="s">
        <v>2</v>
      </c>
      <c r="P12" s="20" t="s">
        <v>39</v>
      </c>
      <c r="Q12" s="20">
        <v>9</v>
      </c>
      <c r="R12" s="20">
        <v>3.418387239113533</v>
      </c>
      <c r="S12" s="20">
        <v>3.9047396801813203</v>
      </c>
      <c r="T12" s="20">
        <f t="shared" si="2"/>
        <v>1.1422754085619362</v>
      </c>
      <c r="U12" s="21">
        <f>AVERAGE(T12:T15)</f>
        <v>1.175063762979585</v>
      </c>
    </row>
    <row r="13" spans="1:21" x14ac:dyDescent="0.3">
      <c r="A13" s="19" t="s">
        <v>3</v>
      </c>
      <c r="B13" s="19">
        <v>27</v>
      </c>
      <c r="C13" s="20">
        <v>2.8475870454877121</v>
      </c>
      <c r="D13" s="20">
        <v>3.4353994907177938</v>
      </c>
      <c r="E13" s="20">
        <f t="shared" si="0"/>
        <v>1.2064247504431971</v>
      </c>
      <c r="F13" s="21"/>
      <c r="G13" s="15"/>
      <c r="H13" s="20" t="s">
        <v>2</v>
      </c>
      <c r="I13" s="20" t="s">
        <v>25</v>
      </c>
      <c r="J13" s="20">
        <v>3.1754462269388051</v>
      </c>
      <c r="K13" s="20">
        <v>3.4444922140370973</v>
      </c>
      <c r="L13" s="20">
        <f t="shared" si="1"/>
        <v>1.0847269857117556</v>
      </c>
      <c r="M13" s="20"/>
      <c r="O13" s="20" t="s">
        <v>2</v>
      </c>
      <c r="P13" s="20" t="s">
        <v>39</v>
      </c>
      <c r="Q13" s="20">
        <v>12</v>
      </c>
      <c r="R13" s="20">
        <v>3.1567220307944508</v>
      </c>
      <c r="S13" s="20">
        <v>4.0649946072957022</v>
      </c>
      <c r="T13" s="20">
        <f t="shared" si="2"/>
        <v>1.2877264984502506</v>
      </c>
      <c r="U13" s="20"/>
    </row>
    <row r="14" spans="1:21" x14ac:dyDescent="0.3">
      <c r="A14" s="19" t="s">
        <v>2</v>
      </c>
      <c r="B14" s="19">
        <v>27</v>
      </c>
      <c r="C14" s="20">
        <v>3.3196368594314039</v>
      </c>
      <c r="D14" s="20">
        <v>2.9211346915865839</v>
      </c>
      <c r="E14" s="20">
        <f t="shared" si="0"/>
        <v>0.87995609618785942</v>
      </c>
      <c r="F14" s="21">
        <f>AVERAGE(E14:E18)</f>
        <v>0.98573740382216501</v>
      </c>
      <c r="G14" s="15"/>
      <c r="H14" s="20" t="s">
        <v>2</v>
      </c>
      <c r="I14" s="20" t="s">
        <v>25</v>
      </c>
      <c r="J14" s="20">
        <v>3.8368990412997155</v>
      </c>
      <c r="K14" s="20">
        <v>4.2242848001989257</v>
      </c>
      <c r="L14" s="20">
        <f t="shared" si="1"/>
        <v>1.1009632400356271</v>
      </c>
      <c r="M14" s="20"/>
      <c r="O14" s="20" t="s">
        <v>2</v>
      </c>
      <c r="P14" s="20" t="s">
        <v>39</v>
      </c>
      <c r="Q14" s="20">
        <v>26</v>
      </c>
      <c r="R14" s="20">
        <v>2.8710697825106681</v>
      </c>
      <c r="S14" s="20">
        <v>3.5603733596956308</v>
      </c>
      <c r="T14" s="20">
        <f t="shared" si="2"/>
        <v>1.2400859712236554</v>
      </c>
      <c r="U14" s="20"/>
    </row>
    <row r="15" spans="1:21" x14ac:dyDescent="0.3">
      <c r="A15" s="19" t="s">
        <v>2</v>
      </c>
      <c r="B15" s="19">
        <v>27</v>
      </c>
      <c r="C15" s="20">
        <v>2.94857063334429</v>
      </c>
      <c r="D15" s="20">
        <v>2.9896009905949938</v>
      </c>
      <c r="E15" s="20">
        <f t="shared" si="0"/>
        <v>1.013915338091856</v>
      </c>
      <c r="F15" s="21"/>
      <c r="G15" s="15"/>
      <c r="H15" s="20" t="s">
        <v>2</v>
      </c>
      <c r="I15" s="20" t="s">
        <v>25</v>
      </c>
      <c r="J15" s="20">
        <v>3.6147882291942501</v>
      </c>
      <c r="K15" s="20">
        <v>3.9872885352081866</v>
      </c>
      <c r="L15" s="20">
        <f t="shared" si="1"/>
        <v>1.1030489982803138</v>
      </c>
      <c r="M15" s="20"/>
      <c r="O15" s="20" t="s">
        <v>2</v>
      </c>
      <c r="P15" s="20" t="s">
        <v>39</v>
      </c>
      <c r="Q15" s="20">
        <v>28</v>
      </c>
      <c r="R15" s="20">
        <v>3.5070344462670122</v>
      </c>
      <c r="S15" s="20">
        <v>3.6128317635180505</v>
      </c>
      <c r="T15" s="20">
        <f t="shared" si="2"/>
        <v>1.0301671736824976</v>
      </c>
      <c r="U15" s="20"/>
    </row>
    <row r="16" spans="1:21" x14ac:dyDescent="0.3">
      <c r="A16" s="19" t="s">
        <v>2</v>
      </c>
      <c r="B16" s="19">
        <v>27</v>
      </c>
      <c r="C16" s="20">
        <v>3.2296175182869757</v>
      </c>
      <c r="D16" s="20">
        <v>3.5103348419761469</v>
      </c>
      <c r="E16" s="20">
        <f t="shared" si="0"/>
        <v>1.0869196807670485</v>
      </c>
      <c r="F16" s="21"/>
      <c r="G16" s="15"/>
      <c r="H16" s="20" t="s">
        <v>0</v>
      </c>
      <c r="I16" s="20" t="s">
        <v>25</v>
      </c>
      <c r="J16" s="20">
        <v>3.5700271156961736</v>
      </c>
      <c r="K16" s="20">
        <v>3.9258376331363092</v>
      </c>
      <c r="L16" s="20">
        <f t="shared" si="1"/>
        <v>1.0996660546010308</v>
      </c>
      <c r="M16" s="21">
        <f>AVERAGE(L16:L19)</f>
        <v>1.1492177919227742</v>
      </c>
      <c r="N16" s="15"/>
      <c r="O16" s="20" t="s">
        <v>0</v>
      </c>
      <c r="P16" s="20" t="s">
        <v>39</v>
      </c>
      <c r="Q16" s="20">
        <v>14</v>
      </c>
      <c r="R16" s="20">
        <v>2.7957905218063441</v>
      </c>
      <c r="S16" s="20">
        <v>3.0976394248264043</v>
      </c>
      <c r="T16" s="20">
        <f t="shared" si="2"/>
        <v>1.1079654933607248</v>
      </c>
      <c r="U16" s="21">
        <f>AVERAGE(T16:T19)</f>
        <v>1.1263480339155878</v>
      </c>
    </row>
    <row r="17" spans="1:21" x14ac:dyDescent="0.3">
      <c r="A17" s="19" t="s">
        <v>2</v>
      </c>
      <c r="B17" s="19">
        <v>27</v>
      </c>
      <c r="C17" s="20">
        <v>3.2078593545783014</v>
      </c>
      <c r="D17" s="20">
        <v>2.6775984423870103</v>
      </c>
      <c r="E17" s="20">
        <f t="shared" si="0"/>
        <v>0.83469945107334731</v>
      </c>
      <c r="F17" s="21"/>
      <c r="G17" s="15"/>
      <c r="H17" s="20" t="s">
        <v>0</v>
      </c>
      <c r="I17" s="20" t="s">
        <v>25</v>
      </c>
      <c r="J17" s="20">
        <v>3.1145049760072929</v>
      </c>
      <c r="K17" s="20">
        <v>3.5456124911054978</v>
      </c>
      <c r="L17" s="20">
        <f t="shared" si="1"/>
        <v>1.1384192731812144</v>
      </c>
      <c r="M17" s="20"/>
      <c r="O17" s="20" t="s">
        <v>0</v>
      </c>
      <c r="P17" s="20" t="s">
        <v>39</v>
      </c>
      <c r="Q17" s="20">
        <v>15</v>
      </c>
      <c r="R17" s="20">
        <v>2.4938964885289927</v>
      </c>
      <c r="S17" s="20">
        <v>3.2368079973842465</v>
      </c>
      <c r="T17" s="20">
        <f t="shared" si="2"/>
        <v>1.2978918781402411</v>
      </c>
      <c r="U17" s="20"/>
    </row>
    <row r="18" spans="1:21" x14ac:dyDescent="0.3">
      <c r="A18" s="19" t="s">
        <v>2</v>
      </c>
      <c r="B18" s="19">
        <v>27</v>
      </c>
      <c r="C18" s="20">
        <v>3.1576670723639824</v>
      </c>
      <c r="D18" s="20">
        <v>3.5151037846811559</v>
      </c>
      <c r="E18" s="20">
        <f t="shared" si="0"/>
        <v>1.1131964529907135</v>
      </c>
      <c r="F18" s="21"/>
      <c r="G18" s="15"/>
      <c r="H18" s="20" t="s">
        <v>0</v>
      </c>
      <c r="I18" s="20" t="s">
        <v>25</v>
      </c>
      <c r="J18" s="20">
        <v>3.0292369159485291</v>
      </c>
      <c r="K18" s="20">
        <v>3.5713960276251941</v>
      </c>
      <c r="L18" s="20">
        <f t="shared" si="1"/>
        <v>1.1789754735993971</v>
      </c>
      <c r="M18" s="20"/>
      <c r="O18" s="20" t="s">
        <v>0</v>
      </c>
      <c r="P18" s="20" t="s">
        <v>39</v>
      </c>
      <c r="Q18" s="20">
        <v>30</v>
      </c>
      <c r="R18" s="20">
        <v>2.1824736904481674</v>
      </c>
      <c r="S18" s="20">
        <v>2.534762491678566</v>
      </c>
      <c r="T18" s="20">
        <f t="shared" si="2"/>
        <v>1.1614172041441915</v>
      </c>
      <c r="U18" s="20"/>
    </row>
    <row r="19" spans="1:21" x14ac:dyDescent="0.3">
      <c r="A19" s="19" t="s">
        <v>0</v>
      </c>
      <c r="B19" s="19">
        <v>27</v>
      </c>
      <c r="C19" s="20">
        <v>2.5983699832715943</v>
      </c>
      <c r="D19" s="20">
        <v>2.9096368649372191</v>
      </c>
      <c r="E19" s="20">
        <f t="shared" si="0"/>
        <v>1.1197931332603028</v>
      </c>
      <c r="F19" s="21">
        <f>AVERAGE(E19:E23)</f>
        <v>1.0051504443193671</v>
      </c>
      <c r="G19" s="15"/>
      <c r="H19" s="20" t="s">
        <v>0</v>
      </c>
      <c r="I19" s="20" t="s">
        <v>25</v>
      </c>
      <c r="J19" s="20">
        <v>2.9300886708249423</v>
      </c>
      <c r="K19" s="20">
        <v>3.4569489880451592</v>
      </c>
      <c r="L19" s="20">
        <f t="shared" si="1"/>
        <v>1.179810366309455</v>
      </c>
      <c r="M19" s="20"/>
      <c r="O19" s="20" t="s">
        <v>0</v>
      </c>
      <c r="P19" s="20" t="s">
        <v>39</v>
      </c>
      <c r="Q19" s="20">
        <v>32</v>
      </c>
      <c r="R19" s="20">
        <v>4.0254601836737214</v>
      </c>
      <c r="S19" s="20">
        <v>3.7763548854543552</v>
      </c>
      <c r="T19" s="20">
        <f t="shared" si="2"/>
        <v>0.93811756001719349</v>
      </c>
      <c r="U19" s="20"/>
    </row>
    <row r="20" spans="1:21" x14ac:dyDescent="0.3">
      <c r="A20" s="19" t="s">
        <v>0</v>
      </c>
      <c r="B20" s="19">
        <v>27</v>
      </c>
      <c r="C20" s="20">
        <v>3.0143774181535634</v>
      </c>
      <c r="D20" s="20">
        <v>3.1708877954026917</v>
      </c>
      <c r="E20" s="20">
        <f t="shared" si="0"/>
        <v>1.051921294362999</v>
      </c>
      <c r="F20" s="21"/>
      <c r="G20" s="15"/>
      <c r="H20" s="20" t="s">
        <v>4</v>
      </c>
      <c r="I20" s="20" t="s">
        <v>26</v>
      </c>
      <c r="J20" s="20">
        <v>3.0104360905564964</v>
      </c>
      <c r="K20" s="20">
        <v>3.2530673985850362</v>
      </c>
      <c r="L20" s="20">
        <f t="shared" si="1"/>
        <v>1.0805967310814719</v>
      </c>
      <c r="M20" s="21">
        <f>AVERAGE(L20:L23)</f>
        <v>1.0938095149389262</v>
      </c>
      <c r="N20" s="15"/>
      <c r="O20" s="20" t="s">
        <v>4</v>
      </c>
      <c r="P20" s="20" t="s">
        <v>36</v>
      </c>
      <c r="Q20" s="20">
        <v>2</v>
      </c>
      <c r="R20" s="20">
        <v>3.0150524847799645</v>
      </c>
      <c r="S20" s="20">
        <v>4.0701780304619124</v>
      </c>
      <c r="T20" s="20">
        <f t="shared" si="2"/>
        <v>1.3499526296833104</v>
      </c>
      <c r="U20" s="21">
        <f>AVERAGE(T20:T23)</f>
        <v>1.2009939281932955</v>
      </c>
    </row>
    <row r="21" spans="1:21" x14ac:dyDescent="0.3">
      <c r="A21" s="19" t="s">
        <v>0</v>
      </c>
      <c r="B21" s="19">
        <v>27</v>
      </c>
      <c r="C21" s="20">
        <v>2.5085677676979734</v>
      </c>
      <c r="D21" s="20">
        <v>2.6288863570963179</v>
      </c>
      <c r="E21" s="20">
        <f t="shared" si="0"/>
        <v>1.0479630612127162</v>
      </c>
      <c r="F21" s="21"/>
      <c r="G21" s="15"/>
      <c r="H21" s="20" t="s">
        <v>4</v>
      </c>
      <c r="I21" s="20" t="s">
        <v>26</v>
      </c>
      <c r="J21" s="20">
        <v>3.1733445997943295</v>
      </c>
      <c r="K21" s="20">
        <v>3.7720782144200578</v>
      </c>
      <c r="L21" s="20">
        <f t="shared" si="1"/>
        <v>1.1886758893643423</v>
      </c>
      <c r="M21" s="20"/>
      <c r="O21" s="20" t="s">
        <v>4</v>
      </c>
      <c r="P21" s="20" t="s">
        <v>36</v>
      </c>
      <c r="Q21" s="20">
        <v>3</v>
      </c>
      <c r="R21" s="20">
        <v>3.0683592897390239</v>
      </c>
      <c r="S21" s="20">
        <v>3.566652561562095</v>
      </c>
      <c r="T21" s="20">
        <f t="shared" si="2"/>
        <v>1.1623973025223695</v>
      </c>
      <c r="U21" s="20"/>
    </row>
    <row r="22" spans="1:21" x14ac:dyDescent="0.3">
      <c r="A22" s="19" t="s">
        <v>0</v>
      </c>
      <c r="B22" s="19">
        <v>27</v>
      </c>
      <c r="C22" s="20">
        <v>2.4507716263196708</v>
      </c>
      <c r="D22" s="20">
        <v>2.0829121523871144</v>
      </c>
      <c r="E22" s="20">
        <f t="shared" si="0"/>
        <v>0.84990054969545581</v>
      </c>
      <c r="F22" s="21"/>
      <c r="G22" s="15"/>
      <c r="H22" s="20" t="s">
        <v>4</v>
      </c>
      <c r="I22" s="20" t="s">
        <v>26</v>
      </c>
      <c r="J22" s="20">
        <v>3.1850408008737121</v>
      </c>
      <c r="K22" s="20">
        <v>3.488997821560861</v>
      </c>
      <c r="L22" s="20">
        <f t="shared" si="1"/>
        <v>1.095432692919905</v>
      </c>
      <c r="M22" s="20"/>
      <c r="O22" s="20" t="s">
        <v>4</v>
      </c>
      <c r="P22" s="20" t="s">
        <v>36</v>
      </c>
      <c r="Q22" s="20">
        <v>17</v>
      </c>
      <c r="R22" s="20">
        <v>3.3354232489794886</v>
      </c>
      <c r="S22" s="20">
        <v>3.7810918566955234</v>
      </c>
      <c r="T22" s="20">
        <f t="shared" si="2"/>
        <v>1.1336168079575486</v>
      </c>
      <c r="U22" s="20"/>
    </row>
    <row r="23" spans="1:21" x14ac:dyDescent="0.3">
      <c r="A23" s="19" t="s">
        <v>0</v>
      </c>
      <c r="B23" s="19">
        <v>27</v>
      </c>
      <c r="C23" s="20">
        <v>2.653617872818109</v>
      </c>
      <c r="D23" s="20">
        <v>2.5373209017094998</v>
      </c>
      <c r="E23" s="20">
        <f t="shared" si="0"/>
        <v>0.95617418306536228</v>
      </c>
      <c r="F23" s="21"/>
      <c r="G23" s="15"/>
      <c r="H23" s="20" t="s">
        <v>4</v>
      </c>
      <c r="I23" s="20" t="s">
        <v>26</v>
      </c>
      <c r="J23" s="20">
        <v>3.1967565300386278</v>
      </c>
      <c r="K23" s="20">
        <v>3.2304271558400561</v>
      </c>
      <c r="L23" s="20">
        <f t="shared" si="1"/>
        <v>1.010532746389986</v>
      </c>
      <c r="M23" s="20"/>
      <c r="O23" s="20" t="s">
        <v>4</v>
      </c>
      <c r="P23" s="20" t="s">
        <v>36</v>
      </c>
      <c r="Q23" s="20">
        <v>20</v>
      </c>
      <c r="R23" s="20">
        <v>3.5442988800321333</v>
      </c>
      <c r="S23" s="20">
        <v>4.104329904688619</v>
      </c>
      <c r="T23" s="20">
        <f t="shared" si="2"/>
        <v>1.1580089726099534</v>
      </c>
      <c r="U23" s="20"/>
    </row>
    <row r="24" spans="1:21" x14ac:dyDescent="0.3">
      <c r="A24" s="19" t="s">
        <v>4</v>
      </c>
      <c r="B24" s="19">
        <v>29</v>
      </c>
      <c r="C24" s="20">
        <v>2.4003659100772357</v>
      </c>
      <c r="D24" s="20">
        <v>3.0168423865677427</v>
      </c>
      <c r="E24" s="20">
        <f t="shared" si="0"/>
        <v>1.256826042188989</v>
      </c>
      <c r="F24" s="21">
        <f>AVERAGE(E24:E28)</f>
        <v>1.0639581251283237</v>
      </c>
      <c r="G24" s="15"/>
      <c r="H24" s="20" t="s">
        <v>3</v>
      </c>
      <c r="I24" s="20" t="s">
        <v>26</v>
      </c>
      <c r="J24" s="20">
        <v>3.1848803384571385</v>
      </c>
      <c r="K24" s="20">
        <v>3.9291233684622893</v>
      </c>
      <c r="L24" s="20">
        <f t="shared" si="1"/>
        <v>1.2336800604463798</v>
      </c>
      <c r="M24" s="21">
        <f>AVERAGE(L24:L27)</f>
        <v>1.2264995362694604</v>
      </c>
      <c r="N24" s="15"/>
      <c r="O24" s="20" t="s">
        <v>3</v>
      </c>
      <c r="P24" s="20" t="s">
        <v>36</v>
      </c>
      <c r="Q24" s="20">
        <v>5</v>
      </c>
      <c r="R24" s="20">
        <v>2.8145111932576756</v>
      </c>
      <c r="S24" s="20">
        <v>3.6695414228835084</v>
      </c>
      <c r="T24" s="20">
        <f t="shared" si="2"/>
        <v>1.3037935083271679</v>
      </c>
      <c r="U24" s="21">
        <f>AVERAGE(T24:T27)</f>
        <v>1.303384832409485</v>
      </c>
    </row>
    <row r="25" spans="1:21" x14ac:dyDescent="0.3">
      <c r="A25" s="19" t="s">
        <v>4</v>
      </c>
      <c r="B25" s="19">
        <v>29</v>
      </c>
      <c r="C25" s="20">
        <v>2.2811102491668156</v>
      </c>
      <c r="D25" s="20">
        <v>2.5516510754511192</v>
      </c>
      <c r="E25" s="20">
        <f t="shared" si="0"/>
        <v>1.1186005044618601</v>
      </c>
      <c r="F25" s="21"/>
      <c r="G25" s="15"/>
      <c r="H25" s="20" t="s">
        <v>3</v>
      </c>
      <c r="I25" s="20" t="s">
        <v>26</v>
      </c>
      <c r="J25" s="20">
        <v>3.0277705097374574</v>
      </c>
      <c r="K25" s="20">
        <v>3.5282384147579573</v>
      </c>
      <c r="L25" s="20">
        <f t="shared" si="1"/>
        <v>1.1652925488939703</v>
      </c>
      <c r="M25" s="20"/>
      <c r="O25" s="20" t="s">
        <v>3</v>
      </c>
      <c r="P25" s="20" t="s">
        <v>36</v>
      </c>
      <c r="Q25" s="20">
        <v>7</v>
      </c>
      <c r="R25" s="20">
        <v>3.2714182651241264</v>
      </c>
      <c r="S25" s="20">
        <v>3.6729171327368038</v>
      </c>
      <c r="T25" s="20">
        <f t="shared" si="2"/>
        <v>1.122729298143551</v>
      </c>
      <c r="U25" s="20"/>
    </row>
    <row r="26" spans="1:21" x14ac:dyDescent="0.3">
      <c r="A26" s="19" t="s">
        <v>4</v>
      </c>
      <c r="B26" s="19">
        <v>29</v>
      </c>
      <c r="C26" s="20">
        <v>2.8607844416814343</v>
      </c>
      <c r="D26" s="20">
        <v>2.7551615418729587</v>
      </c>
      <c r="E26" s="20">
        <f t="shared" si="0"/>
        <v>0.96307904284239065</v>
      </c>
      <c r="F26" s="21"/>
      <c r="G26" s="15"/>
      <c r="H26" s="20" t="s">
        <v>3</v>
      </c>
      <c r="I26" s="20" t="s">
        <v>26</v>
      </c>
      <c r="J26" s="20">
        <v>2.7655215126956469</v>
      </c>
      <c r="K26" s="20">
        <v>3.4829483245211983</v>
      </c>
      <c r="L26" s="20">
        <f t="shared" si="1"/>
        <v>1.2594182719360774</v>
      </c>
      <c r="M26" s="20"/>
      <c r="O26" s="20" t="s">
        <v>3</v>
      </c>
      <c r="P26" s="20" t="s">
        <v>36</v>
      </c>
      <c r="Q26" s="20">
        <v>21</v>
      </c>
      <c r="R26" s="20">
        <v>2.9500048033923254</v>
      </c>
      <c r="S26" s="20">
        <v>3.9706687672293821</v>
      </c>
      <c r="T26" s="20">
        <f t="shared" si="2"/>
        <v>1.3459872209914219</v>
      </c>
      <c r="U26" s="20"/>
    </row>
    <row r="27" spans="1:21" x14ac:dyDescent="0.3">
      <c r="A27" s="19" t="s">
        <v>4</v>
      </c>
      <c r="B27" s="19">
        <v>29</v>
      </c>
      <c r="C27" s="20">
        <v>2.5669910323370524</v>
      </c>
      <c r="D27" s="20">
        <v>2.5326830317353259</v>
      </c>
      <c r="E27" s="20">
        <f t="shared" si="0"/>
        <v>0.9866349355453371</v>
      </c>
      <c r="F27" s="21"/>
      <c r="G27" s="15"/>
      <c r="H27" s="20" t="s">
        <v>3</v>
      </c>
      <c r="I27" s="20" t="s">
        <v>26</v>
      </c>
      <c r="J27" s="20">
        <v>3.2508343295728097</v>
      </c>
      <c r="K27" s="20">
        <v>4.0557645229900379</v>
      </c>
      <c r="L27" s="20">
        <f t="shared" si="1"/>
        <v>1.2476072638014142</v>
      </c>
      <c r="M27" s="20"/>
      <c r="O27" s="20" t="s">
        <v>3</v>
      </c>
      <c r="P27" s="20" t="s">
        <v>36</v>
      </c>
      <c r="Q27" s="20">
        <v>24</v>
      </c>
      <c r="R27" s="20">
        <v>2.4039366594242098</v>
      </c>
      <c r="S27" s="20">
        <v>3.4641431668048916</v>
      </c>
      <c r="T27" s="20">
        <f t="shared" si="2"/>
        <v>1.4410293021757996</v>
      </c>
      <c r="U27" s="20"/>
    </row>
    <row r="28" spans="1:21" x14ac:dyDescent="0.3">
      <c r="A28" s="19" t="s">
        <v>4</v>
      </c>
      <c r="B28" s="19">
        <v>29</v>
      </c>
      <c r="C28" s="20">
        <v>2.7066701948870553</v>
      </c>
      <c r="D28" s="20">
        <v>2.6921897816436644</v>
      </c>
      <c r="E28" s="20">
        <f t="shared" si="0"/>
        <v>0.99465010060304182</v>
      </c>
      <c r="F28" s="21"/>
      <c r="G28" s="15"/>
      <c r="H28" s="20" t="s">
        <v>2</v>
      </c>
      <c r="I28" s="20" t="s">
        <v>26</v>
      </c>
      <c r="J28" s="20">
        <v>2.8703172822221275</v>
      </c>
      <c r="K28" s="20">
        <v>3.5794557588623341</v>
      </c>
      <c r="L28" s="20">
        <f t="shared" si="1"/>
        <v>1.2470592645044487</v>
      </c>
      <c r="M28" s="21">
        <f>AVERAGE(L28:L31)</f>
        <v>1.2052156103472746</v>
      </c>
      <c r="N28" s="15"/>
      <c r="O28" s="20" t="s">
        <v>2</v>
      </c>
      <c r="P28" s="20" t="s">
        <v>36</v>
      </c>
      <c r="Q28" s="20">
        <v>10</v>
      </c>
      <c r="R28" s="20">
        <v>2.4099970808771576</v>
      </c>
      <c r="S28" s="20">
        <v>3.9136621752670888</v>
      </c>
      <c r="T28" s="20">
        <f t="shared" si="2"/>
        <v>1.6239281807937493</v>
      </c>
      <c r="U28" s="21">
        <f>AVERAGE(T28:T31)</f>
        <v>1.3050805497897189</v>
      </c>
    </row>
    <row r="29" spans="1:21" x14ac:dyDescent="0.3">
      <c r="A29" s="19" t="s">
        <v>3</v>
      </c>
      <c r="B29" s="19">
        <v>29</v>
      </c>
      <c r="C29" s="20">
        <v>3.4336411126667974</v>
      </c>
      <c r="D29" s="20">
        <v>3.5031247730871948</v>
      </c>
      <c r="E29" s="20">
        <f t="shared" si="0"/>
        <v>1.0202361452873074</v>
      </c>
      <c r="F29" s="21">
        <f>AVERAGE(E29:E33)</f>
        <v>1.025565314724957</v>
      </c>
      <c r="G29" s="15"/>
      <c r="H29" s="20" t="s">
        <v>2</v>
      </c>
      <c r="I29" s="20" t="s">
        <v>26</v>
      </c>
      <c r="J29" s="20"/>
      <c r="K29" s="20">
        <v>2.6515358448662338</v>
      </c>
      <c r="L29" s="20"/>
      <c r="M29" s="20"/>
      <c r="O29" s="20" t="s">
        <v>2</v>
      </c>
      <c r="P29" s="20" t="s">
        <v>36</v>
      </c>
      <c r="Q29" s="20">
        <v>11</v>
      </c>
      <c r="R29" s="20">
        <v>3.0928714712300267</v>
      </c>
      <c r="S29" s="20">
        <v>3.9501432111054604</v>
      </c>
      <c r="T29" s="20"/>
      <c r="U29" s="20"/>
    </row>
    <row r="30" spans="1:21" x14ac:dyDescent="0.3">
      <c r="A30" s="19" t="s">
        <v>3</v>
      </c>
      <c r="B30" s="19">
        <v>29</v>
      </c>
      <c r="C30" s="20">
        <v>3.1857925241270006</v>
      </c>
      <c r="D30" s="20">
        <v>3.154593965687909</v>
      </c>
      <c r="E30" s="20">
        <f t="shared" si="0"/>
        <v>0.99020697104321287</v>
      </c>
      <c r="F30" s="21"/>
      <c r="G30" s="15"/>
      <c r="H30" s="20" t="s">
        <v>2</v>
      </c>
      <c r="I30" s="20" t="s">
        <v>26</v>
      </c>
      <c r="J30" s="20">
        <v>3.2695193531532905</v>
      </c>
      <c r="K30" s="20">
        <v>3.8406508022187422</v>
      </c>
      <c r="L30" s="20">
        <f t="shared" si="1"/>
        <v>1.1746836116796873</v>
      </c>
      <c r="M30" s="20"/>
      <c r="O30" s="20" t="s">
        <v>2</v>
      </c>
      <c r="P30" s="20" t="s">
        <v>36</v>
      </c>
      <c r="Q30" s="20">
        <v>25</v>
      </c>
      <c r="R30" s="20">
        <v>3.4289893870104962</v>
      </c>
      <c r="S30" s="20">
        <v>3.9400938682657376</v>
      </c>
      <c r="T30" s="20">
        <f t="shared" ref="T30:T35" si="3">S30/R30</f>
        <v>1.1490539700097582</v>
      </c>
      <c r="U30" s="20"/>
    </row>
    <row r="31" spans="1:21" x14ac:dyDescent="0.3">
      <c r="A31" s="19" t="s">
        <v>3</v>
      </c>
      <c r="B31" s="19">
        <v>29</v>
      </c>
      <c r="C31" s="20">
        <v>3.1346444110341887</v>
      </c>
      <c r="D31" s="20">
        <v>3.4765849732298202</v>
      </c>
      <c r="E31" s="20">
        <f t="shared" si="0"/>
        <v>1.1090843226083233</v>
      </c>
      <c r="F31" s="21"/>
      <c r="G31" s="15"/>
      <c r="H31" s="20" t="s">
        <v>2</v>
      </c>
      <c r="I31" s="20" t="s">
        <v>26</v>
      </c>
      <c r="J31" s="20">
        <v>3.5450720684851933</v>
      </c>
      <c r="K31" s="20">
        <v>4.2324755628199968</v>
      </c>
      <c r="L31" s="20">
        <f t="shared" si="1"/>
        <v>1.193903954857688</v>
      </c>
      <c r="M31" s="20"/>
      <c r="O31" s="20" t="s">
        <v>2</v>
      </c>
      <c r="P31" s="20" t="s">
        <v>36</v>
      </c>
      <c r="Q31" s="20">
        <v>27</v>
      </c>
      <c r="R31" s="20">
        <v>3.504988873160968</v>
      </c>
      <c r="S31" s="20">
        <v>4.003606832735028</v>
      </c>
      <c r="T31" s="20">
        <f t="shared" si="3"/>
        <v>1.1422594985656496</v>
      </c>
      <c r="U31" s="20"/>
    </row>
    <row r="32" spans="1:21" x14ac:dyDescent="0.3">
      <c r="A32" s="19" t="s">
        <v>3</v>
      </c>
      <c r="B32" s="19">
        <v>29</v>
      </c>
      <c r="C32" s="20">
        <v>3.3084714660576653</v>
      </c>
      <c r="D32" s="20">
        <v>3.0969984674037581</v>
      </c>
      <c r="E32" s="20">
        <f t="shared" si="0"/>
        <v>0.93608135937593684</v>
      </c>
      <c r="F32" s="21"/>
      <c r="G32" s="15"/>
      <c r="H32" s="20" t="s">
        <v>0</v>
      </c>
      <c r="I32" s="20" t="s">
        <v>26</v>
      </c>
      <c r="J32" s="20">
        <v>3.817265318450394</v>
      </c>
      <c r="K32" s="20">
        <v>4.1685281253215596</v>
      </c>
      <c r="L32" s="20">
        <f t="shared" si="1"/>
        <v>1.0920194897570703</v>
      </c>
      <c r="M32" s="21">
        <f>AVERAGE(L32:L35)</f>
        <v>1.1059183274685429</v>
      </c>
      <c r="N32" s="15"/>
      <c r="O32" s="20" t="s">
        <v>0</v>
      </c>
      <c r="P32" s="20" t="s">
        <v>36</v>
      </c>
      <c r="Q32" s="20">
        <v>13</v>
      </c>
      <c r="R32" s="20">
        <v>3.8041195003454082</v>
      </c>
      <c r="S32" s="20">
        <v>4.0884549189010375</v>
      </c>
      <c r="T32" s="20">
        <f t="shared" si="3"/>
        <v>1.0747440816540628</v>
      </c>
      <c r="U32" s="21">
        <f>AVERAGE(T32:T35)</f>
        <v>1.2125416856412663</v>
      </c>
    </row>
    <row r="33" spans="1:21" x14ac:dyDescent="0.3">
      <c r="A33" s="19" t="s">
        <v>3</v>
      </c>
      <c r="B33" s="19">
        <v>29</v>
      </c>
      <c r="C33" s="20">
        <v>3.352614894742977</v>
      </c>
      <c r="D33" s="20">
        <v>3.5947332839125008</v>
      </c>
      <c r="E33" s="20">
        <f t="shared" si="0"/>
        <v>1.0722177753100048</v>
      </c>
      <c r="F33" s="21"/>
      <c r="G33" s="15"/>
      <c r="H33" s="20" t="s">
        <v>0</v>
      </c>
      <c r="I33" s="20" t="s">
        <v>26</v>
      </c>
      <c r="J33" s="20">
        <v>3.5342825953583614</v>
      </c>
      <c r="K33" s="20">
        <v>3.8403427061297495</v>
      </c>
      <c r="L33" s="20">
        <f t="shared" si="1"/>
        <v>1.0865975208585026</v>
      </c>
      <c r="M33" s="20"/>
      <c r="O33" s="20" t="s">
        <v>0</v>
      </c>
      <c r="P33" s="20" t="s">
        <v>36</v>
      </c>
      <c r="Q33" s="20">
        <v>16</v>
      </c>
      <c r="R33" s="20">
        <v>2.9536060588387758</v>
      </c>
      <c r="S33" s="20">
        <v>3.5677002939629405</v>
      </c>
      <c r="T33" s="20">
        <f t="shared" si="3"/>
        <v>1.2079133854992155</v>
      </c>
      <c r="U33" s="20"/>
    </row>
    <row r="34" spans="1:21" x14ac:dyDescent="0.3">
      <c r="A34" s="19" t="s">
        <v>2</v>
      </c>
      <c r="B34" s="19">
        <v>29</v>
      </c>
      <c r="C34" s="20">
        <v>3.7194818082676715</v>
      </c>
      <c r="D34" s="20">
        <v>3.527505164364102</v>
      </c>
      <c r="E34" s="20">
        <f t="shared" si="0"/>
        <v>0.94838618554959897</v>
      </c>
      <c r="F34" s="21">
        <f>AVERAGE(E34:E38)</f>
        <v>0.99022950671151355</v>
      </c>
      <c r="G34" s="15"/>
      <c r="H34" s="20" t="s">
        <v>0</v>
      </c>
      <c r="I34" s="20" t="s">
        <v>26</v>
      </c>
      <c r="J34" s="20">
        <v>3.2132492793873864</v>
      </c>
      <c r="K34" s="20">
        <v>3.5386390349656467</v>
      </c>
      <c r="L34" s="20">
        <f t="shared" si="1"/>
        <v>1.1012650209448727</v>
      </c>
      <c r="M34" s="20"/>
      <c r="O34" s="20" t="s">
        <v>0</v>
      </c>
      <c r="P34" s="20" t="s">
        <v>36</v>
      </c>
      <c r="Q34" s="20">
        <v>29</v>
      </c>
      <c r="R34" s="20">
        <v>3.2386119397360011</v>
      </c>
      <c r="S34" s="20">
        <v>3.505322207440654</v>
      </c>
      <c r="T34" s="20">
        <f t="shared" si="3"/>
        <v>1.0823532651233274</v>
      </c>
      <c r="U34" s="20"/>
    </row>
    <row r="35" spans="1:21" x14ac:dyDescent="0.3">
      <c r="A35" s="19" t="s">
        <v>2</v>
      </c>
      <c r="B35" s="19">
        <v>29</v>
      </c>
      <c r="C35" s="20">
        <v>3.4007198863460766</v>
      </c>
      <c r="D35" s="20">
        <v>3.7100990847479567</v>
      </c>
      <c r="E35" s="20">
        <f t="shared" si="0"/>
        <v>1.0909746197103856</v>
      </c>
      <c r="F35" s="21"/>
      <c r="G35" s="15"/>
      <c r="H35" s="20" t="s">
        <v>0</v>
      </c>
      <c r="I35" s="20" t="s">
        <v>26</v>
      </c>
      <c r="J35" s="20">
        <v>3.7057406925055871</v>
      </c>
      <c r="K35" s="20">
        <v>4.23859388378016</v>
      </c>
      <c r="L35" s="20">
        <f t="shared" si="1"/>
        <v>1.1437912783137265</v>
      </c>
      <c r="M35" s="20"/>
      <c r="O35" s="20" t="s">
        <v>0</v>
      </c>
      <c r="P35" s="20" t="s">
        <v>36</v>
      </c>
      <c r="Q35" s="20">
        <v>31</v>
      </c>
      <c r="R35" s="20">
        <v>3.4132493389627974</v>
      </c>
      <c r="S35" s="20">
        <v>5.0692077703737093</v>
      </c>
      <c r="T35" s="20">
        <f t="shared" si="3"/>
        <v>1.4851560102884593</v>
      </c>
      <c r="U35" s="20"/>
    </row>
    <row r="36" spans="1:21" x14ac:dyDescent="0.3">
      <c r="A36" s="19" t="s">
        <v>2</v>
      </c>
      <c r="B36" s="19">
        <v>29</v>
      </c>
      <c r="C36" s="20">
        <v>3.6568348713416947</v>
      </c>
      <c r="D36" s="20">
        <v>3.5579524579599324</v>
      </c>
      <c r="E36" s="20">
        <f t="shared" si="0"/>
        <v>0.97295956288409535</v>
      </c>
      <c r="F36" s="21"/>
      <c r="G36" s="15"/>
    </row>
    <row r="37" spans="1:21" x14ac:dyDescent="0.3">
      <c r="A37" s="19" t="s">
        <v>2</v>
      </c>
      <c r="B37" s="19">
        <v>29</v>
      </c>
      <c r="C37" s="20">
        <v>3.6271881045561334</v>
      </c>
      <c r="D37" s="20">
        <v>3.4884440868395648</v>
      </c>
      <c r="E37" s="20">
        <f t="shared" si="0"/>
        <v>0.96174887716953761</v>
      </c>
      <c r="F37" s="21"/>
      <c r="G37" s="15"/>
    </row>
    <row r="38" spans="1:21" x14ac:dyDescent="0.3">
      <c r="A38" s="19" t="s">
        <v>2</v>
      </c>
      <c r="B38" s="19">
        <v>29</v>
      </c>
      <c r="C38" s="20">
        <v>3.107975341666835</v>
      </c>
      <c r="D38" s="20">
        <v>3.0367352267402392</v>
      </c>
      <c r="E38" s="20">
        <f t="shared" si="0"/>
        <v>0.97707828824395082</v>
      </c>
      <c r="F38" s="21"/>
      <c r="G38" s="15"/>
    </row>
    <row r="39" spans="1:21" x14ac:dyDescent="0.3">
      <c r="A39" s="19" t="s">
        <v>0</v>
      </c>
      <c r="B39" s="19">
        <v>29</v>
      </c>
      <c r="C39" s="20">
        <v>3.1698369864418883</v>
      </c>
      <c r="D39" s="20">
        <v>3.0970651078318654</v>
      </c>
      <c r="E39" s="20">
        <f t="shared" si="0"/>
        <v>0.97704239084808309</v>
      </c>
      <c r="F39" s="21">
        <f>AVERAGE(E39:E43)</f>
        <v>0.98787645203179086</v>
      </c>
      <c r="G39" s="15"/>
    </row>
    <row r="40" spans="1:21" x14ac:dyDescent="0.3">
      <c r="A40" s="19" t="s">
        <v>0</v>
      </c>
      <c r="B40" s="19">
        <v>29</v>
      </c>
      <c r="C40" s="20">
        <v>2.6747132444954911</v>
      </c>
      <c r="D40" s="20">
        <v>2.8066644797893496</v>
      </c>
      <c r="E40" s="20">
        <f t="shared" si="0"/>
        <v>1.0493328529947694</v>
      </c>
      <c r="F40" s="21"/>
      <c r="G40" s="15"/>
    </row>
    <row r="41" spans="1:21" x14ac:dyDescent="0.3">
      <c r="A41" s="19" t="s">
        <v>0</v>
      </c>
      <c r="B41" s="19">
        <v>29</v>
      </c>
      <c r="C41" s="20">
        <v>3.095003059037202</v>
      </c>
      <c r="D41" s="20">
        <v>3.0194038732180961</v>
      </c>
      <c r="E41" s="20">
        <f t="shared" si="0"/>
        <v>0.97557379285995816</v>
      </c>
      <c r="F41" s="21"/>
      <c r="G41" s="15"/>
    </row>
    <row r="42" spans="1:21" x14ac:dyDescent="0.3">
      <c r="A42" s="19" t="s">
        <v>0</v>
      </c>
      <c r="B42" s="19">
        <v>29</v>
      </c>
      <c r="C42" s="20">
        <v>2.8735838465516372</v>
      </c>
      <c r="D42" s="20">
        <v>2.7786488570565386</v>
      </c>
      <c r="E42" s="20">
        <f t="shared" si="0"/>
        <v>0.96696286081611205</v>
      </c>
      <c r="F42" s="21"/>
      <c r="G42" s="15"/>
    </row>
    <row r="43" spans="1:21" x14ac:dyDescent="0.3">
      <c r="A43" s="19" t="s">
        <v>0</v>
      </c>
      <c r="B43" s="19">
        <v>29</v>
      </c>
      <c r="C43" s="20">
        <v>2.9610822057755319</v>
      </c>
      <c r="D43" s="20">
        <v>2.8736425220459236</v>
      </c>
      <c r="E43" s="20">
        <f t="shared" si="0"/>
        <v>0.97047036264003106</v>
      </c>
      <c r="F43" s="21"/>
      <c r="G43" s="1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4A Temp_Metadata</vt:lpstr>
      <vt:lpstr>Table 4A CO2_Metadata</vt:lpstr>
      <vt:lpstr>Table 4A Fertilize_Metadata</vt:lpstr>
      <vt:lpstr>Fig. 4SA EEA</vt:lpstr>
      <vt:lpstr>Fig. 4SB gene abundance</vt:lpstr>
      <vt:lpstr>Table 4C Eco-Stoichio Fig. 4C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Keren Yanuka-Golub</dc:creator>
  <cp:lastModifiedBy>Keren Yanuka-Golub</cp:lastModifiedBy>
  <dcterms:created xsi:type="dcterms:W3CDTF">2026-02-05T15:58:01Z</dcterms:created>
  <dcterms:modified xsi:type="dcterms:W3CDTF">2026-03-11T14:53:35Z</dcterms:modified>
</cp:coreProperties>
</file>