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wageningenur4.sharepoint.com/sites/FLtochemicals/Gedeelde documenten/General/manuscript/"/>
    </mc:Choice>
  </mc:AlternateContent>
  <xr:revisionPtr revIDLastSave="23" documentId="11_F25DC773A252ABDACC104808C1DB49A65ADE58E9" xr6:coauthVersionLast="47" xr6:coauthVersionMax="47" xr10:uidLastSave="{D714EC3E-1346-476C-A872-3552FF91AD99}"/>
  <bookViews>
    <workbookView xWindow="-108" yWindow="-108" windowWidth="23256" windowHeight="12456" activeTab="1" xr2:uid="{00000000-000D-0000-FFFF-FFFF00000000}"/>
  </bookViews>
  <sheets>
    <sheet name="String" sheetId="1" r:id="rId1"/>
    <sheet name="Yield_FLB_PC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5" i="2" l="1"/>
  <c r="E565" i="2" s="1"/>
  <c r="F565" i="2" s="1"/>
  <c r="C564" i="2"/>
  <c r="E564" i="2" s="1"/>
  <c r="F564" i="2" s="1"/>
  <c r="E563" i="2"/>
  <c r="G559" i="2" s="1"/>
  <c r="E558" i="2"/>
  <c r="F558" i="2" s="1"/>
  <c r="E557" i="2"/>
  <c r="F557" i="2" s="1"/>
  <c r="E556" i="2"/>
  <c r="F556" i="2" s="1"/>
  <c r="E555" i="2"/>
  <c r="F555" i="2" s="1"/>
  <c r="E554" i="2"/>
  <c r="G553" i="2" s="1"/>
  <c r="E552" i="2"/>
  <c r="F552" i="2" s="1"/>
  <c r="F551" i="2"/>
  <c r="E551" i="2"/>
  <c r="E550" i="2"/>
  <c r="F550" i="2" s="1"/>
  <c r="E549" i="2"/>
  <c r="F549" i="2" s="1"/>
  <c r="E548" i="2"/>
  <c r="F548" i="2" s="1"/>
  <c r="E547" i="2"/>
  <c r="F547" i="2" s="1"/>
  <c r="G545" i="2"/>
  <c r="F545" i="2"/>
  <c r="E544" i="2"/>
  <c r="F544" i="2" s="1"/>
  <c r="C543" i="2"/>
  <c r="E543" i="2" s="1"/>
  <c r="F543" i="2" s="1"/>
  <c r="C542" i="2"/>
  <c r="E542" i="2" s="1"/>
  <c r="F542" i="2" s="1"/>
  <c r="C541" i="2"/>
  <c r="E541" i="2" s="1"/>
  <c r="F541" i="2" s="1"/>
  <c r="C540" i="2"/>
  <c r="E540" i="2" s="1"/>
  <c r="F540" i="2" s="1"/>
  <c r="E539" i="2"/>
  <c r="E538" i="2"/>
  <c r="E537" i="2"/>
  <c r="E536" i="2"/>
  <c r="E535" i="2"/>
  <c r="E534" i="2"/>
  <c r="E533" i="2"/>
  <c r="E532" i="2"/>
  <c r="E531" i="2"/>
  <c r="E530" i="2"/>
  <c r="C529" i="2"/>
  <c r="E529" i="2" s="1"/>
  <c r="F529" i="2" s="1"/>
  <c r="C528" i="2"/>
  <c r="E528" i="2" s="1"/>
  <c r="F528" i="2" s="1"/>
  <c r="E527" i="2"/>
  <c r="F527" i="2" s="1"/>
  <c r="F526" i="2"/>
  <c r="E526" i="2"/>
  <c r="E525" i="2"/>
  <c r="E524" i="2"/>
  <c r="E523" i="2"/>
  <c r="C522" i="2"/>
  <c r="E522" i="2" s="1"/>
  <c r="F522" i="2" s="1"/>
  <c r="E521" i="2"/>
  <c r="F521" i="2" s="1"/>
  <c r="E520" i="2"/>
  <c r="F520" i="2" s="1"/>
  <c r="E519" i="2"/>
  <c r="E518" i="2"/>
  <c r="E517" i="2"/>
  <c r="E516" i="2"/>
  <c r="E515" i="2"/>
  <c r="C514" i="2"/>
  <c r="E514" i="2" s="1"/>
  <c r="F514" i="2" s="1"/>
  <c r="C513" i="2"/>
  <c r="E513" i="2" s="1"/>
  <c r="F513" i="2" s="1"/>
  <c r="E512" i="2"/>
  <c r="F512" i="2" s="1"/>
  <c r="E511" i="2"/>
  <c r="F511" i="2" s="1"/>
  <c r="E510" i="2"/>
  <c r="F510" i="2" s="1"/>
  <c r="E509" i="2"/>
  <c r="F509" i="2" s="1"/>
  <c r="E508" i="2"/>
  <c r="F508" i="2" s="1"/>
  <c r="F507" i="2"/>
  <c r="E507" i="2"/>
  <c r="F506" i="2"/>
  <c r="E506" i="2"/>
  <c r="F505" i="2"/>
  <c r="E505" i="2"/>
  <c r="E504" i="2"/>
  <c r="F504" i="2" s="1"/>
  <c r="E503" i="2"/>
  <c r="F503" i="2" s="1"/>
  <c r="E502" i="2"/>
  <c r="F502" i="2" s="1"/>
  <c r="E501" i="2"/>
  <c r="F501" i="2" s="1"/>
  <c r="F500" i="2"/>
  <c r="E500" i="2"/>
  <c r="E499" i="2"/>
  <c r="F499" i="2" s="1"/>
  <c r="C498" i="2"/>
  <c r="E498" i="2" s="1"/>
  <c r="F498" i="2" s="1"/>
  <c r="C497" i="2"/>
  <c r="E497" i="2" s="1"/>
  <c r="F497" i="2" s="1"/>
  <c r="C496" i="2"/>
  <c r="E496" i="2" s="1"/>
  <c r="F496" i="2" s="1"/>
  <c r="E495" i="2"/>
  <c r="F495" i="2" s="1"/>
  <c r="C494" i="2"/>
  <c r="E494" i="2" s="1"/>
  <c r="F494" i="2" s="1"/>
  <c r="C493" i="2"/>
  <c r="E493" i="2" s="1"/>
  <c r="F493" i="2" s="1"/>
  <c r="C492" i="2"/>
  <c r="E492" i="2" s="1"/>
  <c r="F492" i="2" s="1"/>
  <c r="C491" i="2"/>
  <c r="E491" i="2" s="1"/>
  <c r="F491" i="2" s="1"/>
  <c r="E490" i="2"/>
  <c r="F490" i="2" s="1"/>
  <c r="C489" i="2"/>
  <c r="E489" i="2" s="1"/>
  <c r="F489" i="2" s="1"/>
  <c r="C488" i="2"/>
  <c r="E488" i="2" s="1"/>
  <c r="F488" i="2" s="1"/>
  <c r="C487" i="2"/>
  <c r="E487" i="2" s="1"/>
  <c r="F487" i="2" s="1"/>
  <c r="E486" i="2"/>
  <c r="F486" i="2" s="1"/>
  <c r="E485" i="2"/>
  <c r="F485" i="2" s="1"/>
  <c r="C484" i="2"/>
  <c r="E484" i="2" s="1"/>
  <c r="F484" i="2" s="1"/>
  <c r="E482" i="2"/>
  <c r="F482" i="2" s="1"/>
  <c r="C482" i="2"/>
  <c r="E481" i="2"/>
  <c r="E479" i="2"/>
  <c r="E477" i="2"/>
  <c r="F476" i="2"/>
  <c r="E476" i="2"/>
  <c r="E475" i="2"/>
  <c r="F475" i="2" s="1"/>
  <c r="G472" i="2"/>
  <c r="F472" i="2"/>
  <c r="C472" i="2"/>
  <c r="E471" i="2"/>
  <c r="F471" i="2" s="1"/>
  <c r="G469" i="2"/>
  <c r="F469" i="2"/>
  <c r="E468" i="2"/>
  <c r="F468" i="2" s="1"/>
  <c r="G463" i="2"/>
  <c r="F463" i="2"/>
  <c r="E462" i="2"/>
  <c r="F462" i="2" s="1"/>
  <c r="G459" i="2"/>
  <c r="F459" i="2"/>
  <c r="G456" i="2"/>
  <c r="F456" i="2"/>
  <c r="G451" i="2"/>
  <c r="F451" i="2"/>
  <c r="G446" i="2"/>
  <c r="F446" i="2"/>
  <c r="E445" i="2"/>
  <c r="F445" i="2" s="1"/>
  <c r="E444" i="2"/>
  <c r="C444" i="2"/>
  <c r="E443" i="2"/>
  <c r="E442" i="2"/>
  <c r="C442" i="2"/>
  <c r="E441" i="2"/>
  <c r="C441" i="2"/>
  <c r="E440" i="2"/>
  <c r="G440" i="2" s="1"/>
  <c r="E439" i="2"/>
  <c r="E438" i="2"/>
  <c r="E437" i="2"/>
  <c r="C436" i="2"/>
  <c r="E436" i="2" s="1"/>
  <c r="F436" i="2" s="1"/>
  <c r="E435" i="2"/>
  <c r="E434" i="2"/>
  <c r="E433" i="2"/>
  <c r="E432" i="2"/>
  <c r="E431" i="2"/>
  <c r="E430" i="2"/>
  <c r="E429" i="2"/>
  <c r="E428" i="2"/>
  <c r="E427" i="2"/>
  <c r="E426" i="2"/>
  <c r="G426" i="2" s="1"/>
  <c r="E425" i="2"/>
  <c r="E424" i="2"/>
  <c r="E423" i="2"/>
  <c r="E422" i="2"/>
  <c r="E421" i="2"/>
  <c r="E420" i="2"/>
  <c r="E419" i="2"/>
  <c r="G419" i="2" s="1"/>
  <c r="E418" i="2"/>
  <c r="F418" i="2" s="1"/>
  <c r="E413" i="2"/>
  <c r="G413" i="2" s="1"/>
  <c r="C412" i="2"/>
  <c r="E412" i="2" s="1"/>
  <c r="F412" i="2" s="1"/>
  <c r="E411" i="2"/>
  <c r="E410" i="2"/>
  <c r="E409" i="2"/>
  <c r="E408" i="2"/>
  <c r="E407" i="2"/>
  <c r="E406" i="2"/>
  <c r="E405" i="2"/>
  <c r="E404" i="2"/>
  <c r="E403" i="2"/>
  <c r="E402" i="2"/>
  <c r="F402" i="2" s="1"/>
  <c r="E401" i="2"/>
  <c r="F401" i="2" s="1"/>
  <c r="E400" i="2"/>
  <c r="E399" i="2"/>
  <c r="E398" i="2"/>
  <c r="E397" i="2"/>
  <c r="C396" i="2"/>
  <c r="E396" i="2" s="1"/>
  <c r="F396" i="2" s="1"/>
  <c r="C395" i="2"/>
  <c r="E395" i="2" s="1"/>
  <c r="F395" i="2" s="1"/>
  <c r="E394" i="2"/>
  <c r="F394" i="2" s="1"/>
  <c r="E393" i="2"/>
  <c r="F393" i="2" s="1"/>
  <c r="E392" i="2"/>
  <c r="F392" i="2" s="1"/>
  <c r="E391" i="2"/>
  <c r="F391" i="2" s="1"/>
  <c r="E390" i="2"/>
  <c r="F390" i="2" s="1"/>
  <c r="E389" i="2"/>
  <c r="F389" i="2" s="1"/>
  <c r="E388" i="2"/>
  <c r="F388" i="2" s="1"/>
  <c r="F386" i="2"/>
  <c r="E385" i="2"/>
  <c r="F385" i="2" s="1"/>
  <c r="F384" i="2"/>
  <c r="E384" i="2"/>
  <c r="E383" i="2"/>
  <c r="F383" i="2" s="1"/>
  <c r="E382" i="2"/>
  <c r="F382" i="2" s="1"/>
  <c r="F378" i="2"/>
  <c r="E377" i="2"/>
  <c r="F377" i="2" s="1"/>
  <c r="E376" i="2"/>
  <c r="F376" i="2" s="1"/>
  <c r="C375" i="2"/>
  <c r="E375" i="2" s="1"/>
  <c r="F375" i="2" s="1"/>
  <c r="C374" i="2"/>
  <c r="E374" i="2" s="1"/>
  <c r="F374" i="2" s="1"/>
  <c r="E373" i="2"/>
  <c r="F373" i="2" s="1"/>
  <c r="E372" i="2"/>
  <c r="E371" i="2"/>
  <c r="E370" i="2"/>
  <c r="E369" i="2"/>
  <c r="E368" i="2"/>
  <c r="C367" i="2"/>
  <c r="E367" i="2" s="1"/>
  <c r="F367" i="2" s="1"/>
  <c r="C366" i="2"/>
  <c r="E366" i="2" s="1"/>
  <c r="F366" i="2" s="1"/>
  <c r="C365" i="2"/>
  <c r="E365" i="2" s="1"/>
  <c r="F365" i="2" s="1"/>
  <c r="E364" i="2"/>
  <c r="F364" i="2" s="1"/>
  <c r="C363" i="2"/>
  <c r="E363" i="2" s="1"/>
  <c r="F363" i="2" s="1"/>
  <c r="C362" i="2"/>
  <c r="E362" i="2" s="1"/>
  <c r="F362" i="2" s="1"/>
  <c r="E361" i="2"/>
  <c r="E360" i="2"/>
  <c r="C359" i="2"/>
  <c r="E359" i="2" s="1"/>
  <c r="F359" i="2" s="1"/>
  <c r="C358" i="2"/>
  <c r="E358" i="2" s="1"/>
  <c r="F358" i="2" s="1"/>
  <c r="E357" i="2"/>
  <c r="E356" i="2"/>
  <c r="E355" i="2"/>
  <c r="E353" i="2"/>
  <c r="C352" i="2"/>
  <c r="E352" i="2" s="1"/>
  <c r="F352" i="2" s="1"/>
  <c r="C351" i="2"/>
  <c r="E351" i="2" s="1"/>
  <c r="F351" i="2" s="1"/>
  <c r="E350" i="2"/>
  <c r="F350" i="2" s="1"/>
  <c r="E349" i="2"/>
  <c r="F349" i="2" s="1"/>
  <c r="E348" i="2"/>
  <c r="F348" i="2" s="1"/>
  <c r="E347" i="2"/>
  <c r="F347" i="2" s="1"/>
  <c r="E346" i="2"/>
  <c r="F346" i="2" s="1"/>
  <c r="E345" i="2"/>
  <c r="F345" i="2" s="1"/>
  <c r="E344" i="2"/>
  <c r="F344" i="2" s="1"/>
  <c r="F343" i="2"/>
  <c r="E342" i="2"/>
  <c r="F342" i="2" s="1"/>
  <c r="E341" i="2"/>
  <c r="F341" i="2" s="1"/>
  <c r="E340" i="2"/>
  <c r="F340" i="2" s="1"/>
  <c r="E339" i="2"/>
  <c r="F339" i="2" s="1"/>
  <c r="F338" i="2"/>
  <c r="E337" i="2"/>
  <c r="F337" i="2" s="1"/>
  <c r="C336" i="2"/>
  <c r="E336" i="2" s="1"/>
  <c r="F336" i="2" s="1"/>
  <c r="C335" i="2"/>
  <c r="E335" i="2" s="1"/>
  <c r="F335" i="2" s="1"/>
  <c r="C334" i="2"/>
  <c r="E334" i="2" s="1"/>
  <c r="F334" i="2" s="1"/>
  <c r="C333" i="2"/>
  <c r="E333" i="2" s="1"/>
  <c r="F333" i="2" s="1"/>
  <c r="C332" i="2"/>
  <c r="E332" i="2" s="1"/>
  <c r="F332" i="2" s="1"/>
  <c r="C331" i="2"/>
  <c r="E331" i="2" s="1"/>
  <c r="F331" i="2" s="1"/>
  <c r="C330" i="2"/>
  <c r="E330" i="2" s="1"/>
  <c r="F330" i="2" s="1"/>
  <c r="C329" i="2"/>
  <c r="E329" i="2" s="1"/>
  <c r="F329" i="2" s="1"/>
  <c r="F328" i="2"/>
  <c r="E328" i="2"/>
  <c r="C327" i="2"/>
  <c r="E327" i="2" s="1"/>
  <c r="F327" i="2" s="1"/>
  <c r="C326" i="2"/>
  <c r="E326" i="2" s="1"/>
  <c r="F326" i="2" s="1"/>
  <c r="C325" i="2"/>
  <c r="E325" i="2" s="1"/>
  <c r="F325" i="2" s="1"/>
  <c r="C324" i="2"/>
  <c r="E324" i="2" s="1"/>
  <c r="F324" i="2" s="1"/>
  <c r="C323" i="2"/>
  <c r="E323" i="2" s="1"/>
  <c r="F323" i="2" s="1"/>
  <c r="E322" i="2"/>
  <c r="F322" i="2" s="1"/>
  <c r="E321" i="2"/>
  <c r="F321" i="2" s="1"/>
  <c r="C320" i="2"/>
  <c r="E320" i="2" s="1"/>
  <c r="F320" i="2" s="1"/>
  <c r="E319" i="2"/>
  <c r="F319" i="2" s="1"/>
  <c r="E318" i="2"/>
  <c r="F318" i="2" s="1"/>
  <c r="F317" i="2"/>
  <c r="E317" i="2"/>
  <c r="E316" i="2"/>
  <c r="F316" i="2" s="1"/>
  <c r="E315" i="2"/>
  <c r="F315" i="2" s="1"/>
  <c r="E314" i="2"/>
  <c r="F314" i="2" s="1"/>
  <c r="E313" i="2"/>
  <c r="F313" i="2" s="1"/>
  <c r="E312" i="2"/>
  <c r="F312" i="2" s="1"/>
  <c r="G308" i="2"/>
  <c r="F308" i="2"/>
  <c r="E307" i="2"/>
  <c r="F307" i="2" s="1"/>
  <c r="E306" i="2"/>
  <c r="F306" i="2" s="1"/>
  <c r="E305" i="2"/>
  <c r="F305" i="2" s="1"/>
  <c r="E304" i="2"/>
  <c r="F304" i="2" s="1"/>
  <c r="F303" i="2"/>
  <c r="E302" i="2"/>
  <c r="F302" i="2" s="1"/>
  <c r="E301" i="2"/>
  <c r="F301" i="2" s="1"/>
  <c r="E300" i="2"/>
  <c r="F300" i="2" s="1"/>
  <c r="C299" i="2"/>
  <c r="E299" i="2" s="1"/>
  <c r="F299" i="2" s="1"/>
  <c r="E298" i="2"/>
  <c r="E297" i="2"/>
  <c r="E296" i="2"/>
  <c r="E295" i="2"/>
  <c r="E294" i="2"/>
  <c r="E293" i="2"/>
  <c r="E292" i="2"/>
  <c r="E291" i="2"/>
  <c r="E290" i="2"/>
  <c r="E289" i="2"/>
  <c r="C288" i="2"/>
  <c r="E288" i="2" s="1"/>
  <c r="F288" i="2" s="1"/>
  <c r="C287" i="2"/>
  <c r="E287" i="2" s="1"/>
  <c r="F287" i="2" s="1"/>
  <c r="F286" i="2"/>
  <c r="C285" i="2"/>
  <c r="E285" i="2" s="1"/>
  <c r="F285" i="2" s="1"/>
  <c r="E284" i="2"/>
  <c r="G283" i="2" s="1"/>
  <c r="C284" i="2"/>
  <c r="E283" i="2"/>
  <c r="E282" i="2"/>
  <c r="E281" i="2"/>
  <c r="E280" i="2"/>
  <c r="E279" i="2"/>
  <c r="E278" i="2"/>
  <c r="E277" i="2"/>
  <c r="F277" i="2" s="1"/>
  <c r="E276" i="2"/>
  <c r="F276" i="2" s="1"/>
  <c r="E275" i="2"/>
  <c r="E274" i="2"/>
  <c r="E273" i="2"/>
  <c r="E272" i="2"/>
  <c r="E271" i="2"/>
  <c r="E270" i="2"/>
  <c r="F270" i="2" s="1"/>
  <c r="C269" i="2"/>
  <c r="E269" i="2" s="1"/>
  <c r="F269" i="2" s="1"/>
  <c r="E268" i="2"/>
  <c r="F268" i="2" s="1"/>
  <c r="E267" i="2"/>
  <c r="F267" i="2" s="1"/>
  <c r="E266" i="2"/>
  <c r="F266" i="2" s="1"/>
  <c r="E265" i="2"/>
  <c r="F265" i="2" s="1"/>
  <c r="E264" i="2"/>
  <c r="F264" i="2" s="1"/>
  <c r="E263" i="2"/>
  <c r="F263" i="2" s="1"/>
  <c r="E262" i="2"/>
  <c r="F262" i="2" s="1"/>
  <c r="E261" i="2"/>
  <c r="F261" i="2" s="1"/>
  <c r="E260" i="2"/>
  <c r="F260" i="2" s="1"/>
  <c r="E259" i="2"/>
  <c r="F259" i="2" s="1"/>
  <c r="E258" i="2"/>
  <c r="F258" i="2" s="1"/>
  <c r="E257" i="2"/>
  <c r="F257" i="2" s="1"/>
  <c r="E256" i="2"/>
  <c r="F256" i="2" s="1"/>
  <c r="E255" i="2"/>
  <c r="F255" i="2" s="1"/>
  <c r="E254" i="2"/>
  <c r="F254" i="2" s="1"/>
  <c r="C254" i="2"/>
  <c r="C253" i="2"/>
  <c r="E253" i="2" s="1"/>
  <c r="F253" i="2" s="1"/>
  <c r="C252" i="2"/>
  <c r="E252" i="2" s="1"/>
  <c r="F252" i="2" s="1"/>
  <c r="E251" i="2"/>
  <c r="F251" i="2" s="1"/>
  <c r="E250" i="2"/>
  <c r="F250" i="2" s="1"/>
  <c r="E249" i="2"/>
  <c r="F249" i="2" s="1"/>
  <c r="E248" i="2"/>
  <c r="F248" i="2" s="1"/>
  <c r="E247" i="2"/>
  <c r="F247" i="2" s="1"/>
  <c r="E246" i="2"/>
  <c r="F246" i="2" s="1"/>
  <c r="C245" i="2"/>
  <c r="E245" i="2" s="1"/>
  <c r="F245" i="2" s="1"/>
  <c r="C244" i="2"/>
  <c r="E244" i="2" s="1"/>
  <c r="F244" i="2" s="1"/>
  <c r="C243" i="2"/>
  <c r="E243" i="2" s="1"/>
  <c r="F243" i="2" s="1"/>
  <c r="E242" i="2"/>
  <c r="F242" i="2" s="1"/>
  <c r="E241" i="2"/>
  <c r="F241" i="2" s="1"/>
  <c r="E240" i="2"/>
  <c r="F240" i="2" s="1"/>
  <c r="C239" i="2"/>
  <c r="E239" i="2" s="1"/>
  <c r="F239" i="2" s="1"/>
  <c r="C238" i="2"/>
  <c r="E238" i="2" s="1"/>
  <c r="F238" i="2" s="1"/>
  <c r="E237" i="2"/>
  <c r="F237" i="2" s="1"/>
  <c r="E236" i="2"/>
  <c r="F236" i="2" s="1"/>
  <c r="E235" i="2"/>
  <c r="F235" i="2" s="1"/>
  <c r="E234" i="2"/>
  <c r="F234" i="2" s="1"/>
  <c r="E233" i="2"/>
  <c r="F233" i="2" s="1"/>
  <c r="E232" i="2"/>
  <c r="F232" i="2" s="1"/>
  <c r="E231" i="2"/>
  <c r="F231" i="2" s="1"/>
  <c r="E230" i="2"/>
  <c r="F230" i="2" s="1"/>
  <c r="E229" i="2"/>
  <c r="F229" i="2" s="1"/>
  <c r="E228" i="2"/>
  <c r="F228" i="2" s="1"/>
  <c r="E227" i="2"/>
  <c r="F227" i="2" s="1"/>
  <c r="E226" i="2"/>
  <c r="F226" i="2" s="1"/>
  <c r="E225" i="2"/>
  <c r="F225" i="2" s="1"/>
  <c r="E224" i="2"/>
  <c r="F224" i="2" s="1"/>
  <c r="C223" i="2"/>
  <c r="E223" i="2" s="1"/>
  <c r="F223" i="2" s="1"/>
  <c r="C222" i="2"/>
  <c r="E222" i="2" s="1"/>
  <c r="F222" i="2" s="1"/>
  <c r="C221" i="2"/>
  <c r="E221" i="2" s="1"/>
  <c r="F221" i="2" s="1"/>
  <c r="E220" i="2"/>
  <c r="F220" i="2" s="1"/>
  <c r="E219" i="2"/>
  <c r="F219" i="2" s="1"/>
  <c r="E218" i="2"/>
  <c r="F218" i="2" s="1"/>
  <c r="E217" i="2"/>
  <c r="F217" i="2" s="1"/>
  <c r="E216" i="2"/>
  <c r="F216" i="2" s="1"/>
  <c r="E215" i="2"/>
  <c r="F215" i="2" s="1"/>
  <c r="C214" i="2"/>
  <c r="E214" i="2" s="1"/>
  <c r="F214" i="2" s="1"/>
  <c r="C213" i="2"/>
  <c r="E213" i="2" s="1"/>
  <c r="F213" i="2" s="1"/>
  <c r="C212" i="2"/>
  <c r="E212" i="2" s="1"/>
  <c r="F212" i="2" s="1"/>
  <c r="E211" i="2"/>
  <c r="F211" i="2" s="1"/>
  <c r="E210" i="2"/>
  <c r="F210" i="2" s="1"/>
  <c r="E209" i="2"/>
  <c r="F209" i="2" s="1"/>
  <c r="C208" i="2"/>
  <c r="E208" i="2" s="1"/>
  <c r="F208" i="2" s="1"/>
  <c r="C207" i="2"/>
  <c r="E207" i="2" s="1"/>
  <c r="F207" i="2" s="1"/>
  <c r="E206" i="2"/>
  <c r="F206" i="2" s="1"/>
  <c r="E205" i="2"/>
  <c r="F205" i="2" s="1"/>
  <c r="E204" i="2"/>
  <c r="F204" i="2" s="1"/>
  <c r="E203" i="2"/>
  <c r="F203" i="2" s="1"/>
  <c r="E202" i="2"/>
  <c r="F202" i="2" s="1"/>
  <c r="G200" i="2"/>
  <c r="F200" i="2"/>
  <c r="E199" i="2"/>
  <c r="F199" i="2" s="1"/>
  <c r="E198" i="2"/>
  <c r="F198" i="2" s="1"/>
  <c r="E197" i="2"/>
  <c r="F197" i="2" s="1"/>
  <c r="F196" i="2"/>
  <c r="E195" i="2"/>
  <c r="F195" i="2" s="1"/>
  <c r="E194" i="2"/>
  <c r="F194" i="2" s="1"/>
  <c r="F193" i="2"/>
  <c r="G187" i="2"/>
  <c r="F187" i="2"/>
  <c r="C186" i="2"/>
  <c r="E186" i="2" s="1"/>
  <c r="F186" i="2" s="1"/>
  <c r="E185" i="2"/>
  <c r="F185" i="2" s="1"/>
  <c r="E184" i="2"/>
  <c r="E183" i="2"/>
  <c r="G183" i="2" s="1"/>
  <c r="F182" i="2"/>
  <c r="E179" i="2"/>
  <c r="F177" i="2" s="1"/>
  <c r="G177" i="2"/>
  <c r="E176" i="2"/>
  <c r="F176" i="2" s="1"/>
  <c r="E175" i="2"/>
  <c r="G175" i="2" s="1"/>
  <c r="E174" i="2"/>
  <c r="G174" i="2" s="1"/>
  <c r="F173" i="2"/>
  <c r="C172" i="2"/>
  <c r="E172" i="2" s="1"/>
  <c r="C171" i="2"/>
  <c r="E171" i="2" s="1"/>
  <c r="G171" i="2" s="1"/>
  <c r="C170" i="2"/>
  <c r="E170" i="2" s="1"/>
  <c r="E169" i="2"/>
  <c r="F169" i="2" s="1"/>
  <c r="E168" i="2"/>
  <c r="F168" i="2" s="1"/>
  <c r="E167" i="2"/>
  <c r="E166" i="2"/>
  <c r="E165" i="2"/>
  <c r="C164" i="2"/>
  <c r="E164" i="2" s="1"/>
  <c r="F164" i="2" s="1"/>
  <c r="C163" i="2"/>
  <c r="E163" i="2" s="1"/>
  <c r="E162" i="2"/>
  <c r="F162" i="2" s="1"/>
  <c r="E161" i="2"/>
  <c r="F161" i="2" s="1"/>
  <c r="E160" i="2"/>
  <c r="F160" i="2" s="1"/>
  <c r="E159" i="2"/>
  <c r="F159" i="2" s="1"/>
  <c r="E158" i="2"/>
  <c r="F158" i="2" s="1"/>
  <c r="E157" i="2"/>
  <c r="F157" i="2" s="1"/>
  <c r="E156" i="2"/>
  <c r="F156" i="2" s="1"/>
  <c r="E155" i="2"/>
  <c r="F155" i="2" s="1"/>
  <c r="E154" i="2"/>
  <c r="F154" i="2" s="1"/>
  <c r="E153" i="2"/>
  <c r="F153" i="2" s="1"/>
  <c r="E152" i="2"/>
  <c r="F152" i="2" s="1"/>
  <c r="E151" i="2"/>
  <c r="F151" i="2" s="1"/>
  <c r="G146" i="2"/>
  <c r="F146" i="2"/>
  <c r="F145" i="2"/>
  <c r="E144" i="2"/>
  <c r="F144" i="2" s="1"/>
  <c r="G142" i="2"/>
  <c r="F142" i="2"/>
  <c r="E141" i="2"/>
  <c r="F141" i="2" s="1"/>
  <c r="E136" i="2"/>
  <c r="E135" i="2"/>
  <c r="E134" i="2"/>
  <c r="F134" i="2" s="1"/>
  <c r="E133" i="2"/>
  <c r="F133" i="2" s="1"/>
  <c r="F132" i="2"/>
  <c r="E132" i="2"/>
  <c r="E131" i="2"/>
  <c r="F131" i="2" s="1"/>
  <c r="E130" i="2"/>
  <c r="F130" i="2" s="1"/>
  <c r="C129" i="2"/>
  <c r="E129" i="2" s="1"/>
  <c r="F129" i="2" s="1"/>
  <c r="C128" i="2"/>
  <c r="E128" i="2" s="1"/>
  <c r="F128" i="2" s="1"/>
  <c r="E127" i="2"/>
  <c r="F127" i="2" s="1"/>
  <c r="E126" i="2"/>
  <c r="F126" i="2" s="1"/>
  <c r="E125" i="2"/>
  <c r="E124" i="2"/>
  <c r="E123" i="2"/>
  <c r="E122" i="2"/>
  <c r="C120" i="2"/>
  <c r="E120" i="2" s="1"/>
  <c r="F120" i="2" s="1"/>
  <c r="E119" i="2"/>
  <c r="E118" i="2"/>
  <c r="E117" i="2"/>
  <c r="E116" i="2"/>
  <c r="E114" i="2"/>
  <c r="E112" i="2"/>
  <c r="E110" i="2"/>
  <c r="F108" i="2" s="1"/>
  <c r="E107" i="2"/>
  <c r="F107" i="2" s="1"/>
  <c r="G102" i="2"/>
  <c r="F102" i="2"/>
  <c r="G100" i="2"/>
  <c r="F100" i="2"/>
  <c r="G95" i="2"/>
  <c r="F95" i="2"/>
  <c r="G90" i="2"/>
  <c r="F90" i="2"/>
  <c r="G87" i="2"/>
  <c r="F87" i="2"/>
  <c r="G82" i="2"/>
  <c r="F82" i="2"/>
  <c r="G77" i="2"/>
  <c r="F77" i="2"/>
  <c r="G72" i="2"/>
  <c r="F72" i="2"/>
  <c r="G67" i="2"/>
  <c r="F67" i="2"/>
  <c r="E66" i="2"/>
  <c r="E65" i="2"/>
  <c r="C63" i="2"/>
  <c r="E63" i="2" s="1"/>
  <c r="C62" i="2"/>
  <c r="E62" i="2" s="1"/>
  <c r="G56" i="2"/>
  <c r="F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F36" i="2" s="1"/>
  <c r="G36" i="2"/>
  <c r="E33" i="2"/>
  <c r="F31" i="2" s="1"/>
  <c r="E30" i="2"/>
  <c r="E29" i="2"/>
  <c r="F26" i="2" s="1"/>
  <c r="G26" i="2"/>
  <c r="E25" i="2"/>
  <c r="G25" i="2" s="1"/>
  <c r="E24" i="2"/>
  <c r="F24" i="2" s="1"/>
  <c r="C22" i="2"/>
  <c r="G19" i="2"/>
  <c r="F19" i="2"/>
  <c r="C18" i="2"/>
  <c r="E18" i="2" s="1"/>
  <c r="F18" i="2" s="1"/>
  <c r="E17" i="2"/>
  <c r="E16" i="2"/>
  <c r="E15" i="2"/>
  <c r="E14" i="2"/>
  <c r="E13" i="2"/>
  <c r="G13" i="2" s="1"/>
  <c r="E12" i="2"/>
  <c r="E11" i="2"/>
  <c r="E10" i="2"/>
  <c r="E9" i="2"/>
  <c r="E8" i="2"/>
  <c r="G8" i="2" s="1"/>
  <c r="F7" i="2"/>
  <c r="G6" i="2"/>
  <c r="F6" i="2"/>
  <c r="E5" i="2"/>
  <c r="E4" i="2"/>
  <c r="E3" i="2"/>
  <c r="E2" i="2"/>
  <c r="G2" i="2" s="1"/>
  <c r="F7" i="1"/>
  <c r="F183" i="2" l="1"/>
  <c r="G135" i="2"/>
  <c r="G297" i="2"/>
  <c r="G360" i="2"/>
  <c r="G368" i="2"/>
  <c r="F113" i="2"/>
  <c r="F292" i="2"/>
  <c r="F515" i="2"/>
  <c r="G41" i="2"/>
  <c r="F175" i="2"/>
  <c r="G353" i="2"/>
  <c r="F25" i="2"/>
  <c r="F121" i="2"/>
  <c r="G403" i="2"/>
  <c r="G431" i="2"/>
  <c r="G46" i="2"/>
  <c r="F421" i="2"/>
  <c r="F397" i="2"/>
  <c r="G407" i="2"/>
  <c r="F559" i="2"/>
  <c r="G165" i="2"/>
  <c r="F407" i="2"/>
  <c r="G477" i="2"/>
  <c r="F553" i="2"/>
  <c r="F174" i="2"/>
  <c r="G51" i="2"/>
  <c r="F118" i="2"/>
  <c r="F368" i="2"/>
  <c r="G437" i="2"/>
  <c r="G172" i="2"/>
  <c r="F172" i="2"/>
  <c r="G278" i="2"/>
  <c r="G421" i="2"/>
  <c r="G186" i="2"/>
  <c r="F13" i="2"/>
  <c r="F41" i="2"/>
  <c r="G121" i="2"/>
  <c r="G289" i="2"/>
  <c r="G523" i="2"/>
  <c r="F530" i="2"/>
  <c r="F51" i="2"/>
  <c r="G373" i="2"/>
  <c r="G515" i="2"/>
  <c r="F523" i="2"/>
  <c r="G530" i="2"/>
  <c r="F46" i="2"/>
  <c r="F283" i="2"/>
  <c r="G292" i="2"/>
  <c r="F437" i="2"/>
  <c r="F8" i="2"/>
  <c r="F403" i="2"/>
  <c r="G535" i="2"/>
  <c r="F440" i="2"/>
  <c r="F135" i="2"/>
  <c r="F426" i="2"/>
  <c r="G61" i="2"/>
  <c r="F61" i="2"/>
  <c r="G170" i="2"/>
  <c r="F170" i="2"/>
  <c r="G31" i="2"/>
  <c r="F289" i="2"/>
  <c r="F297" i="2"/>
  <c r="F353" i="2"/>
  <c r="F360" i="2"/>
  <c r="G397" i="2"/>
  <c r="F431" i="2"/>
  <c r="G24" i="2"/>
  <c r="F413" i="2"/>
  <c r="F278" i="2"/>
  <c r="F271" i="2"/>
  <c r="F535" i="2"/>
  <c r="F165" i="2"/>
  <c r="G271" i="2"/>
  <c r="F477" i="2"/>
  <c r="F163" i="2"/>
  <c r="F2" i="2"/>
  <c r="F171" i="2"/>
  <c r="F41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Wei, Yujun</author>
  </authors>
  <commentList>
    <comment ref="U45" authorId="0" shapeId="0" xr:uid="{468F3E47-647A-4E81-9E00-88BBE90A26A7}">
      <text>
        <r>
          <rPr>
            <b/>
            <sz val="9"/>
            <color indexed="81"/>
            <rFont val="Tahoma"/>
            <family val="2"/>
          </rPr>
          <t>Wei, Yujun:</t>
        </r>
        <r>
          <rPr>
            <sz val="9"/>
            <color indexed="81"/>
            <rFont val="Tahoma"/>
            <family val="2"/>
          </rPr>
          <t xml:space="preserve">
rice bran is  often used as supllementary ingredient of fermention medium</t>
        </r>
      </text>
    </comment>
    <comment ref="V45" authorId="0" shapeId="0" xr:uid="{EBB0371A-3913-4C1B-9E19-28C882E6B82E}">
      <text>
        <r>
          <rPr>
            <b/>
            <sz val="9"/>
            <color indexed="81"/>
            <rFont val="Tahoma"/>
            <family val="2"/>
          </rPr>
          <t>Wei, Yujun:</t>
        </r>
        <r>
          <rPr>
            <sz val="9"/>
            <color indexed="81"/>
            <rFont val="Tahoma"/>
            <family val="2"/>
          </rPr>
          <t xml:space="preserve">
only about cashew apple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tc={6E2FAB82-45CA-4458-BFCF-D038B431AEF9}</author>
  </authors>
  <commentList>
    <comment ref="B535" authorId="0" shapeId="0" xr:uid="{6E2FAB82-45CA-4458-BFCF-D038B431AEF9}">
      <text>
        <t>[Threaded comment]
Your version of Excel allows you to read this threaded comment; however, any edits to it will get removed if the file is opened in a newer version of Excel. Learn more: https://go.microsoft.com/fwlink/?linkid=870924
Comment:
    Check the xylose content in SCB</t>
      </text>
    </comment>
  </commentList>
</comments>
</file>

<file path=xl/sharedStrings.xml><?xml version="1.0" encoding="utf-8"?>
<sst xmlns="http://schemas.openxmlformats.org/spreadsheetml/2006/main" count="3722" uniqueCount="1320">
  <si>
    <t>colour code</t>
  </si>
  <si>
    <t>&gt;5 papers are relevant</t>
  </si>
  <si>
    <t>1-4 papers are relevant</t>
  </si>
  <si>
    <t>0 paper is relevant</t>
  </si>
  <si>
    <t>Side Stream</t>
  </si>
  <si>
    <t>corn</t>
  </si>
  <si>
    <t>corn germ</t>
  </si>
  <si>
    <t>corn pericarp</t>
  </si>
  <si>
    <t>Wheat grain</t>
  </si>
  <si>
    <t>Wheat Bran</t>
  </si>
  <si>
    <t>Wheat Germ</t>
  </si>
  <si>
    <t>Whole Potato</t>
  </si>
  <si>
    <t>Whole Tomato</t>
  </si>
  <si>
    <t>Tomato Pomace</t>
  </si>
  <si>
    <t xml:space="preserve"> sugarcane</t>
  </si>
  <si>
    <t>sugarcane bagasse</t>
  </si>
  <si>
    <t>Molasses</t>
  </si>
  <si>
    <t>Filter cake</t>
  </si>
  <si>
    <t>Whole Beets</t>
  </si>
  <si>
    <t>Beet pulp</t>
  </si>
  <si>
    <t>Rice grain</t>
  </si>
  <si>
    <t>Rice hull</t>
  </si>
  <si>
    <t>Rice bran</t>
  </si>
  <si>
    <t>Apple</t>
  </si>
  <si>
    <t>apple pomace</t>
  </si>
  <si>
    <t>orange</t>
  </si>
  <si>
    <t>orange peel</t>
  </si>
  <si>
    <t>banana</t>
  </si>
  <si>
    <t>banana peel</t>
  </si>
  <si>
    <t>potato pulp</t>
  </si>
  <si>
    <t>sweet potato</t>
  </si>
  <si>
    <t>sweet potato pulp</t>
  </si>
  <si>
    <t>barley</t>
  </si>
  <si>
    <t>Waste from malt production</t>
  </si>
  <si>
    <t>spent grainsfrom beer</t>
  </si>
  <si>
    <t>Rapeseed</t>
  </si>
  <si>
    <t>Rapeseed meal</t>
  </si>
  <si>
    <t>Platform Chemical</t>
  </si>
  <si>
    <t>Ethanol</t>
  </si>
  <si>
    <t>Search Query</t>
  </si>
  <si>
    <t>("whole corn" OR "corn" OR "maize" OR "whole maize") AND ("ethanol production")</t>
  </si>
  <si>
    <t>("corn germ" OR "maize germ") AND ("ethanol production")</t>
  </si>
  <si>
    <t>("corn pericarp" OR "maize pericarp") AND ("ethanol production")</t>
  </si>
  <si>
    <t>("wheat" OR "whole wheat") AND ("ethanol production") AND NOT ( "straw" )</t>
  </si>
  <si>
    <t>("bran of wheat" OR "wheat bran") AND ("ethanol production")</t>
  </si>
  <si>
    <t>("wheat germ") AND ("ethanol production")</t>
  </si>
  <si>
    <t>( "potato") AND ( "ethanol production" ) AND NOT ( "sweet potato" OR "peel" OR "pulp" )</t>
  </si>
  <si>
    <t>("tomato" OR "whole tomato") AND ("ethanol production")</t>
  </si>
  <si>
    <t>("tomato pomace"  OR "tomato seeds" OR "tomato skin") AND ("ethanol production")</t>
  </si>
  <si>
    <t>("sugarcane" OR "sugar cane" OR "whole sugarcane" OR "whole sugar cane") AND ("ethanol production")</t>
  </si>
  <si>
    <t>("bagasse") AND ("ethanol production")</t>
  </si>
  <si>
    <t>("sugar cane molasses" OR "sugarcane molasses") AND ("ethanol production")</t>
  </si>
  <si>
    <t>( "filtercake" OR "filter cake" ) AND ( "sugarcane" ) AND ( "ethanol production" )</t>
  </si>
  <si>
    <t>( "beet" OR "sugar beet" OR "sugar beet" OR "whole beet" OR "beetroot" OR "sugar beetroot" ) AND ( "ethanol production" ) AND NOT ( "pulp" OR " molasses" )</t>
  </si>
  <si>
    <t>("beet pulp") AND ("ethanol production")</t>
  </si>
  <si>
    <t>("sugar beet molasses" OR "beet molasses") AND ("ethanol production")</t>
  </si>
  <si>
    <t>( ( "rice" ) AND ( "ethanol produc*" ) ) AND NOT ( "hull" OR "husk" OR "bran" OR "straw" )</t>
  </si>
  <si>
    <t>("rice hull") AND ("ethanol production")</t>
  </si>
  <si>
    <t>("rice bran") AND ("ethanol production")</t>
  </si>
  <si>
    <t>( ( "apple" ) AND ( "ethanol production" ) ) AND NOT ( "pomace" OR "peel" )</t>
  </si>
  <si>
    <t>("apple pomace") AND ("ethanol production")</t>
  </si>
  <si>
    <t>("orange" OR "citrus" OR "mandarin")  AND ("ethanol production")AND NOT ( "peel" )</t>
  </si>
  <si>
    <t>("orange peel" OR "citrus peel" OR "mandarin peel") AND ("ethanol production")</t>
  </si>
  <si>
    <t>( "banana" ) AND ( "ethanol production" ) AND NOT ( "peel" OR "stem" OR "leaf" )</t>
  </si>
  <si>
    <t>("banana peel") AND ("ethanol production")</t>
  </si>
  <si>
    <t>("potato pulp") AND ("ethanol production")</t>
  </si>
  <si>
    <t>("sweet potato") AND ("ethanol production")</t>
  </si>
  <si>
    <t>("sweet potato pulp") AND ("ethanol production")</t>
  </si>
  <si>
    <t>("barley") AND ("ethanol production")</t>
  </si>
  <si>
    <t>( "malt* rootlets" OR "malt* germ" OR "malt* waste" ) AND "ethanol production"</t>
  </si>
  <si>
    <t>("spent grains" AND "ethanol production"</t>
  </si>
  <si>
    <t>( "rapeseed" ) AND ( "ethanol production" ) AND NOT ( "biodiesel" OR "straw" OR "stalks" OR "rapeseed oil" )</t>
  </si>
  <si>
    <t>("rapeseed meal" OR "rapeseed cake" OR "rapeseed filter" OR "canola meal") AND ("ethanol production")</t>
  </si>
  <si>
    <t>Research Portal</t>
  </si>
  <si>
    <t>Scopus</t>
  </si>
  <si>
    <t>Hits</t>
  </si>
  <si>
    <t>Furfural</t>
  </si>
  <si>
    <t>("whole corn" OR "corn" OR "maize" OR "whole maize") AND ("furfural production")</t>
  </si>
  <si>
    <t>("corn germ" OR "maize germ") AND ("furfural production")</t>
  </si>
  <si>
    <t>("corn pericarp" OR "maize pericarp") AND ("furfural production")</t>
  </si>
  <si>
    <t>("wheat" OR "whole wheat") AND ("furfural production")AND NOT ( "straw" )</t>
  </si>
  <si>
    <t>("bran" OR "bran of wheat" OR "wheat bran") AND ("furfural production")</t>
  </si>
  <si>
    <t>("germ" OR "germ of wheat" OR "wheat germ") AND ("furfural production")</t>
  </si>
  <si>
    <t>("potato") AND ("furfural production")</t>
  </si>
  <si>
    <t>("tomato" OR "whole tomato") AND ("furfural production")</t>
  </si>
  <si>
    <t>("tomato pomace"  OR "tomato seeds" OR "tomato skin") AND ("furfural production")</t>
  </si>
  <si>
    <t>( "sugarcane" OR "sugar cane" OR "whole sugarcane" OR "whole sugar cane" ) AND ( "furfural production" ) AND NOT ( "bagasse" )</t>
  </si>
  <si>
    <t>("bagasse") AND ("furfural production")</t>
  </si>
  <si>
    <t>("sugar cane molasses" OR "sugarcane molasses") AND ("furfural production")</t>
  </si>
  <si>
    <t>("filtercake" OR "filter cake") AND ("furfural production")</t>
  </si>
  <si>
    <t>("beet" OR "sugar beet" OR "sugar beet" OR "whole beet" OR "beetroot" OR "sugar beetroot") AND ("furfural production") AND NOT("pulp")</t>
  </si>
  <si>
    <t>("beet pulp") AND ("furfural production")</t>
  </si>
  <si>
    <t>("sugar beet molasses" OR "beet molasses") AND ("furfural production")</t>
  </si>
  <si>
    <t>("rice") AND ("furfural production")AND NOT ( "hull" OR "husk" OR "bran" OR "straw" )</t>
  </si>
  <si>
    <t>( "rice hull" OR "rice husk" ) AND ( "furfural production" ))</t>
  </si>
  <si>
    <t>("rice bran") AND ("furfural production")</t>
  </si>
  <si>
    <t>("apple") AND ("furfural production")AND NOT ( "pomace" OR "peel" )</t>
  </si>
  <si>
    <t>("apple pomace") AND ("furfural production")</t>
  </si>
  <si>
    <t>("orange" OR "citrus" OR "mandarin") AND ("furfural production")AND NOT ( "peel" )</t>
  </si>
  <si>
    <t>("orange peel" OR "citrus peel" OR "mandarin peel") AND ("furfural production")</t>
  </si>
  <si>
    <t>("banana") AND ("furfural production")</t>
  </si>
  <si>
    <t>("banana peel") AND ("furfural production")</t>
  </si>
  <si>
    <t>("potato pulp") AND ("furfural production")</t>
  </si>
  <si>
    <t>("sweet potato pulp") AND ("furfural production")</t>
  </si>
  <si>
    <t>("sweet potato") AND ("furfural production")</t>
  </si>
  <si>
    <t>( "barley" ) AND ( "furfural production" )</t>
  </si>
  <si>
    <t>( "malt* rootlets" OR "malt* germ" OR "malt* waste" ) AND "furfural production"</t>
  </si>
  <si>
    <t>( "spent grains" AND "furfural production" )</t>
  </si>
  <si>
    <t>("rapeseed") AND ("furfural production") AND NOT ( "straw" OR "stalks" OR "rapeseed oil" )</t>
  </si>
  <si>
    <t>( "rapeseed meal" OR "rapeseed cake" OR "rapeseed filter" OR "canola meal" ) AND ( "furfural production" )</t>
  </si>
  <si>
    <t>HMF</t>
  </si>
  <si>
    <t>("whole corn" OR "corn" OR "maize" OR "whole maize") AND ("HMF production" OR "Hydroxymethylfurfural production")</t>
  </si>
  <si>
    <t>("corn germ" OR "maize germ") AND ("HMF production" OR "Hydroxymethylfurfural production")</t>
  </si>
  <si>
    <t>("corn pericarp" OR "maize pericarp") AND ("HMF production" OR "Hydroxymethylfurfural production")</t>
  </si>
  <si>
    <t>("wheat" OR "whole wheat") AND ("HMF production" OR "Hydroxymethylfurfural production")AND NOT ( "straw" )</t>
  </si>
  <si>
    <t>("bran" OR "bran of wheat" OR "wheat bran") AND ("HMF production" OR "Hydroxymethylfurfural production")</t>
  </si>
  <si>
    <t>("germ" OR "germ of wheat" OR "wheat germ") AND ("HMF production" OR "Hydroxymethylfurfural production")</t>
  </si>
  <si>
    <t>("potato" OR "whole potato") AND ("HMF production" OR "Hydroxymethylfurfural production")</t>
  </si>
  <si>
    <t>("tomato" OR "whole tomato") AND ("HMF production" OR "Hydroxymethylfurfural production")</t>
  </si>
  <si>
    <t>("tomato pomace"  OR "tomato seeds" OR "tomato skin") AND ("HMF production" OR "Hydroxymethylfurfural production")</t>
  </si>
  <si>
    <t>("sugarcane" OR "sugar cane" OR "whole sugarcane" OR "whole sugar cane") AND ("HMF production" OR "Hydroxymethylfurfural production")AND NOT ( "bagasse" )</t>
  </si>
  <si>
    <t>("bagasse") AND ("HMF production" OR "Hydroxymethylfurfural production")</t>
  </si>
  <si>
    <t>("sugar cane molasses" OR "sugarcane molasses") AND ("HMF production" OR "Hydroxymethylfurfural production")</t>
  </si>
  <si>
    <t>("filtercake" OR "filter cake") AND ("HMF production" OR "Hydroxymethylfurfural production")</t>
  </si>
  <si>
    <t>("beet" OR "sugar beet" OR "sugar beet" OR "whole beet" OR "beetroot" OR "sugar beetroot") AND ("HMF production" OR "Hydroxymethylfurfural production")</t>
  </si>
  <si>
    <t>("beet pulp") AND ("HMF production" OR "Hydroxymethylfurfural production")</t>
  </si>
  <si>
    <t>("sugar beet molasses" OR "beet molasses") AND ("HMF production" OR "Hydroxymethylfurfural production")</t>
  </si>
  <si>
    <t>("rice") AND ("HMF production" OR "Hydroxymethylfurfural production")</t>
  </si>
  <si>
    <t>("rice hull"OR "rice husk")) AND ("HMF production" OR "Hydroxymethylfurfural production")</t>
  </si>
  <si>
    <t>("rice bran") AND ("HMF production" OR "Hydroxymethylfurfural production")</t>
  </si>
  <si>
    <t>("apple") AND ("HMF production" OR "Hydroxymethylfurfural production") AND NOT ( "pomace" OR "peel" )</t>
  </si>
  <si>
    <t>("apple pomace") AND ("HMF production" OR "Hydroxymethylfurfural production")</t>
  </si>
  <si>
    <t>("orange" OR "citrus" OR "mandarin") AND ("HMF production" OR "Hydroxymethylfurfural production")</t>
  </si>
  <si>
    <t>("orange peel" OR "citrus peel" OR "mandarin peel") AND ("HMF production" OR "Hydroxymethylfurfural production")</t>
  </si>
  <si>
    <t>("banana") AND ("HMF production" OR "Hydroxymethylfurfural production")AND NOT ( "peel")</t>
  </si>
  <si>
    <t>("banana peel") AND ("HMF production" OR "Hydroxymethylfurfural production")</t>
  </si>
  <si>
    <t>("potato pulp") AND("HMF production" OR "Hydroxymethylfurfural production")</t>
  </si>
  <si>
    <t>("sweet potato pulp") AND ("HMF production" OR "Hydroxymethylfurfural production")</t>
  </si>
  <si>
    <t>("sweet potato") AND ("HMF production" OR "Hydroxymethylfurfural production")</t>
  </si>
  <si>
    <t>barley AND "HMF production"</t>
  </si>
  <si>
    <t>"spent grains" AND " HMF production"</t>
  </si>
  <si>
    <t>("rapeseed") AND( "HMF production" OR "Hydroxymethylfurfural production" ) AND NOT ( "straw" OR "stalks" OR "rapeseed oil" )</t>
  </si>
  <si>
    <t>( "rapeseed meal" OR "rapeseed cake" OR "rapeseed filter" OR "canola meal" ) AND ( "HMF production" OR "Hydroxymethylfurfural production" )</t>
  </si>
  <si>
    <t>FDCA</t>
  </si>
  <si>
    <t>("whole corn" OR "corn" OR "maize" OR "whole maize") AND ("FDCA production" OR "2,5-Furandicarboxylic acid production")</t>
  </si>
  <si>
    <t>("corn germ" OR "maize germ") AND ("FDCA production" OR "2,5-Furandicarboxylic acid production")</t>
  </si>
  <si>
    <t>("corn pericarp" OR "maize pericarp") AND ("FDCA production" OR "2,5-Furandicarboxylic acid production")</t>
  </si>
  <si>
    <t>("wheat" OR "whole wheat") AND ("FDCA production" OR "2,5-Furandicarboxylic acid production")</t>
  </si>
  <si>
    <t>("bran" OR "bran of wheat" OR "wheat bran") AND ("FDCA production" OR "2,5-Furandicarboxylic acid production")</t>
  </si>
  <si>
    <t>("germ" OR "germ of wheat" OR "wheat germ") AND ("FDCA production" OR "2,5-Furandicarboxylic acid production")</t>
  </si>
  <si>
    <t>("potato" OR "whole potato") AND ("FDCA production" OR "2,5-Furandicarboxylic acid production")</t>
  </si>
  <si>
    <t>("tomato" OR "whole tomato") AND ("FDCA production" OR "2,5-Furandicarboxylic acid production")</t>
  </si>
  <si>
    <t>("tomato pomace"  OR "tomato seeds" OR "tomato skin") AND ("FDCA production" OR "2,5-Furandicarboxylic acid production")</t>
  </si>
  <si>
    <t>("sugarcane" OR "sugar cane" OR "whole sugarcane" OR "whole sugar cane") AND ("FDCA production" OR "2,5-Furandicarboxylic acid production")</t>
  </si>
  <si>
    <t>("bagasse") AND ("FDCA production" OR "2,5-Furandicarboxylic acid production")</t>
  </si>
  <si>
    <t>("sugar cane molasses" OR "sugarcane molasses") AND ("FDCA production" OR "2,5-Furandicarboxylic acid production")</t>
  </si>
  <si>
    <t>("filtercake" OR "filter cake") AND ("FDCA production" OR "2,5-Furandicarboxylic acid production")</t>
  </si>
  <si>
    <t>("beet" OR "sugar beet" OR "sugar beet" OR "whole beet" OR "beetroot" OR "sugar beetroot") AND ("FDCA production" OR "2,5-Furandicarboxylic acid production")</t>
  </si>
  <si>
    <t>("beet pulp") AND ("FDCA production" OR "2,5-Furandicarboxylic acid production")</t>
  </si>
  <si>
    <t>("sugar beet molasses" OR "beet molasses") AND ("FDCA production" OR "2,5-Furandicarboxylic acid production")</t>
  </si>
  <si>
    <t>( "rice" ) AND ( "Furandicarboxylic acid " )</t>
  </si>
  <si>
    <t>("rice hull" OR "rice husk") AND ( "Furandicarboxylic acid production" )</t>
  </si>
  <si>
    <t>("rice bran") AND ("FDCA production" OR "2,5-Furandicarboxylic acid production")</t>
  </si>
  <si>
    <t>("apple") AND ("FDCA production" OR "2,5-Furandicarboxylic acid production")</t>
  </si>
  <si>
    <t>("apple pomace") AND("FDCA production" OR "2,5-Furandicarboxylic acid production")</t>
  </si>
  <si>
    <t>("orange" OR "citrus" OR "mandarin")  AND ("FDCA production" OR "2,5-Furandicarboxylic acid production")</t>
  </si>
  <si>
    <t>("orange peel" OR "citrus peel" OR "mandarin peel") AND ("FDCA production" OR "2,5-Furandicarboxylic acid production")</t>
  </si>
  <si>
    <t>("banana") AND ("FDCA production" OR "2,5-Furandicarboxylic acid production")</t>
  </si>
  <si>
    <t>("banana peel") AND ("FDCA production" OR "2,5-Furandicarboxylic acid production")</t>
  </si>
  <si>
    <t>("potato pulp") AND ("FDCA production" OR "2,5-Furandicarboxylic acid production")</t>
  </si>
  <si>
    <t>("sweet potato pulp") AND ("FDCA production" OR "2,5-Furandicarboxylic acid production")</t>
  </si>
  <si>
    <t>("sweet potato") AND ("FDCA production" OR "2,5-Furandicarboxylic acid production")</t>
  </si>
  <si>
    <t>barley AND "FDCA"</t>
  </si>
  <si>
    <t>( "malt* rootlets" OR "malt* germ" OR "malt* waste" ) AND "FDCA"</t>
  </si>
  <si>
    <t>"spent grains" AND "FDCA"</t>
  </si>
  <si>
    <t>("rapeseed") AND ( "FDCA production" OR "2,5-Furandicarboxylic acid production" ) AND NOT ( "straw" OR "stalks" OR "rapeseed oil" )</t>
  </si>
  <si>
    <t>( "rapeseed meal" OR "rapeseed cake" OR "rapeseed filter" OR "canola meal" ) AND ( "FDCA production" OR "2,5-Furandicarboxylic acid production" )</t>
  </si>
  <si>
    <t>Isoprene</t>
  </si>
  <si>
    <t>("whole corn" OR "corn" OR "maize" OR "whole maize") AND ("isoprene production")</t>
  </si>
  <si>
    <t>("corn germ" OR "maize germ") AND ("isoprene production")</t>
  </si>
  <si>
    <t>("corn pericarp" OR "maize pericarp")AND ("isoprene production")</t>
  </si>
  <si>
    <t>("wheat" OR "whole wheat") AND ("isoprene production")</t>
  </si>
  <si>
    <t>("bran" OR "bran of wheat" OR "wheat bran") AND ("isoprene production")</t>
  </si>
  <si>
    <t>("germ" OR "germ of wheat" OR "wheat germ") AND ("isoprene production")</t>
  </si>
  <si>
    <t>("potato" OR "whole potato") AND ("isoprene production")</t>
  </si>
  <si>
    <t>("tomato" OR "whole tomato") AND ("isoprene production")</t>
  </si>
  <si>
    <t>("tomato pomace"  OR "tomato seeds" OR "tomato skin") AND ("isoprene production")</t>
  </si>
  <si>
    <t>("sugarcane" OR "sugar cane" OR "whole sugarcane" OR "whole sugar cane") AND ("isoprene production")</t>
  </si>
  <si>
    <t>("bagasse") AND ("isoprene production")</t>
  </si>
  <si>
    <t>("sugar cane molasses" OR "sugarcane molasses") AND ("isoprene production")</t>
  </si>
  <si>
    <t>("filtercake" OR "filter cake") AND ("isoprene production")</t>
  </si>
  <si>
    <t>("beet" OR "sugar beet" OR "sugar beet" OR "whole beet" OR "beetroot" OR "sugar beetroot") AND ("isoprene production")</t>
  </si>
  <si>
    <t>("beet pulp") AND ("isoprene production")</t>
  </si>
  <si>
    <t>("sugar beet molasses" OR "beet molasses") AND ("isoprene production")</t>
  </si>
  <si>
    <t>("rice") AND ("isoprene production")</t>
  </si>
  <si>
    <t>("rice hull" OR "rice husk") AND ("isoprene production")</t>
  </si>
  <si>
    <t>("rice bran") AND ("isoprene production")</t>
  </si>
  <si>
    <t>("apple") AND ("isoprene production")</t>
  </si>
  <si>
    <t>("apple pomace") AND ("isoprene production")</t>
  </si>
  <si>
    <t>("orange" OR "citrus" OR "mandarin") AND ("isoprene production")</t>
  </si>
  <si>
    <t>("orange peel" OR "citrus peel" OR "mandarin peel") AND ("isoprene production")</t>
  </si>
  <si>
    <t>("banana") AND ("isoprene production")</t>
  </si>
  <si>
    <t>("banana peel") AND ("isoprene production")</t>
  </si>
  <si>
    <t>("potato pulp") AND ("isoprene production")</t>
  </si>
  <si>
    <t>("sweet potato pulp") AND ("isoprene production")</t>
  </si>
  <si>
    <t>("sweet potato") AND ("isoprene production")</t>
  </si>
  <si>
    <t>barley AND "Isoprene"</t>
  </si>
  <si>
    <t>( "malt* rootlets" OR "malt* germ" OR "malt* waste" ) AND "Isoprene"</t>
  </si>
  <si>
    <t>"spent grains" AND "Isoprene"</t>
  </si>
  <si>
    <t>("rapeseed") AND ( "Isoprene production" ) AND NOT ( "straw" OR "stalks" OR "rapeseed oil" )</t>
  </si>
  <si>
    <t>( "rapeseed meal" OR "rapeseed cake" OR "rapeseed filter" OR "canola meal" ) AND ( "Isoprene production" )</t>
  </si>
  <si>
    <t>Succinic Acid</t>
  </si>
  <si>
    <t>Succinic acid</t>
  </si>
  <si>
    <t>("whole corn" OR "corn" OR "maize" OR "whole maize") AND ("succinic acid production")</t>
  </si>
  <si>
    <t>("corn germ" OR "maize germ") AND ("succinic acid production")</t>
  </si>
  <si>
    <t>("corn pericarp" OR "maize pericarp") AND ("succinic acid production")</t>
  </si>
  <si>
    <t>("wheat" OR "whole wheat") AND ("succinic acid production")</t>
  </si>
  <si>
    <t>("bran" OR "bran of wheat" OR "wheat bran") AND ("succinic acid production")</t>
  </si>
  <si>
    <t>("germ" OR "germ of wheat" OR "wheat germ") AND ("succinic acid production")</t>
  </si>
  <si>
    <t>("potato" OR "whole potato") AND ("succinic acid production")</t>
  </si>
  <si>
    <t>("tomato" OR "whole tomato") AND ("succinic acid production")</t>
  </si>
  <si>
    <t>("tomato pomace"  OR "tomato seeds" OR "tomato skin") AND ("succinic acid production")</t>
  </si>
  <si>
    <t>("sugarcane" OR "sugar cane" OR "whole sugarcane" OR "whole sugar cane") AND ("succinic acid production")AND NOT ( "bagasse" OR "molasses" )</t>
  </si>
  <si>
    <t>("bagasse") AND ("succinic acid production")</t>
  </si>
  <si>
    <t>("sugar cane molasses" OR "sugarcane molasses") AND ("succinic acid production")</t>
  </si>
  <si>
    <t>("filtercake" OR "filter cake") AND ("succinic acid production")</t>
  </si>
  <si>
    <t>( "beet" OR "sugar beet" OR "sugar beet" OR "whole beet" OR "beetroot" OR "sugar beetroot" ) AND ( "succinic acid production" ) AND NOT ( "pulp" OR "molasses" )</t>
  </si>
  <si>
    <t>("beet pulp") AND ("succinic acid production")</t>
  </si>
  <si>
    <t>("sugar beet molasses" OR "beet molasses") AND ("succinic acid production")</t>
  </si>
  <si>
    <t>("rice") AND ("succinic acid production")</t>
  </si>
  <si>
    <t>("rice hull" OR "rice husk") AND ("succinic acid production")</t>
  </si>
  <si>
    <t>("rice bran") AND ("succinic acid production")</t>
  </si>
  <si>
    <t>("apple") AND ("succinic acid production")</t>
  </si>
  <si>
    <t>("apple pomace") AND ("succinic acid production")</t>
  </si>
  <si>
    <t>("orange" OR "citrus" OR "mandarin") AND ("succinic acid production") AND NOT ( "peel")</t>
  </si>
  <si>
    <t>("orange peel" OR "citrus peel" OR "mandarin peel") AND ("succinic acid production")</t>
  </si>
  <si>
    <t>("banana") AND ("succinic acid production")</t>
  </si>
  <si>
    <t>("banana peel") AND ("succinic acid production")</t>
  </si>
  <si>
    <t>("potato pulp") AND ("succinic acid production")</t>
  </si>
  <si>
    <t>("sweet potato pulp") AND ("succinic acid production")</t>
  </si>
  <si>
    <t>("sweet potato") AND ("succinic acid production")</t>
  </si>
  <si>
    <t>( "barley" ) AND ( "succinic acid production" )</t>
  </si>
  <si>
    <t>( "malt* rootlets" OR "malt* germ" OR "malt* waste" ) AND "succinic acid production"</t>
  </si>
  <si>
    <t>( "spent grains" AND "succinic acid production" )</t>
  </si>
  <si>
    <t>("rapeseed") AND ("succinic acid production" ) AND NOT ( "straw" OR "stalks" OR "rapeseed oil" )</t>
  </si>
  <si>
    <t>( "rapeseed meal" OR "rapeseed cake" OR "rapeseed filter" OR "canola meal" ) AND ( "succinic acid production" )</t>
  </si>
  <si>
    <t>3-HP / 3-HPA</t>
  </si>
  <si>
    <t>3-HP</t>
  </si>
  <si>
    <t>("whole corn" OR "corn" OR "maize" OR "whole maize") AND ( "3-HP production" OR "3-HPA production" OR "3-Hydroxypropionic acid production" OR "3-hydroxypropionaldehyde production")</t>
  </si>
  <si>
    <t>("corn germ" OR "maize germ") AND ( "3-HP production" OR "3-HPA production" OR "3-Hydroxypropionic acid production" OR "3-hydroxypropionaldehyde production")</t>
  </si>
  <si>
    <t>("corn pericarp" OR "maize pericarp")AND ( "3-HP production" OR "3-HPA production" OR "3-Hydroxypropionic acid production" OR "3-hydroxypropionaldehyde production")</t>
  </si>
  <si>
    <t>("wheat" OR "whole wheat") AND ( "3-HP production" OR "3-HPA production" OR "3-Hydroxypropionic acid production" OR "3-hydroxypropionaldehyde production")</t>
  </si>
  <si>
    <t>("bran" OR "bran of wheat" OR "wheat bran") AND ( "3-HP production" OR "3-HPA production" OR "3-Hydroxypropionic acid production" OR "3-hydroxypropionaldehyde production")</t>
  </si>
  <si>
    <t>("germ" OR "germ of wheat" OR "wheat germ") AND ( "3-HP production" OR "3-HPA production" OR "3-Hydroxypropionic acid production" OR "3-hydroxypropionaldehyde production")</t>
  </si>
  <si>
    <t>("potato" OR "whole potato") AND ( "3-HP production" OR "3-HPA production" OR "3-Hydroxypropionic acid production" OR "3-hydroxypropionaldehyde production")</t>
  </si>
  <si>
    <t>("tomato" OR "whole tomato") AND ( "3-HP production" OR "3-HPA production" OR "3-Hydroxypropionic acid production" OR "3-hydroxypropionaldehyde production")</t>
  </si>
  <si>
    <t>("tomato pomace"  OR "tomato seeds" OR "tomato skin") AND ( "3-HP production" OR "3-HPA production" OR "3-Hydroxypropionic acid production" OR "3-hydroxypropionaldehyde production")</t>
  </si>
  <si>
    <t>("sugarcane" OR "sugar cane" OR "whole sugarcane" OR "whole sugar cane") AND ( "3-HP production" OR "3-HPA production" OR "3-Hydroxypropionic acid production" OR "3-hydroxypropionaldehyde production")</t>
  </si>
  <si>
    <t>("bagasse") AND ( "3-HP production" OR "3-HPA production" OR "3-Hydroxypropionic acid production" OR "3-hydroxypropionaldehyde production")</t>
  </si>
  <si>
    <t>("sugar cane molasses" OR "sugarcane molasses") AND ( "3-HP production" OR "3-HPA production" OR "3-Hydroxypropionic acid production" OR "3-hydroxypropionaldehyde production")</t>
  </si>
  <si>
    <t>("filtercake" OR "filter cake") AND ( "3-HP production" OR "3-HPA production" OR "3-Hydroxypropionic acid production" OR "3-hydroxypropionaldehyde production")</t>
  </si>
  <si>
    <t>("beet" OR "sugar beet" OR "sugar beet" OR "whole beet" OR "beetroot" OR "sugar beetroot") AND ( "3-HP production" OR "3-HPA production" OR "3-Hydroxypropionic acid production" OR "3-hydroxypropionaldehyde production")</t>
  </si>
  <si>
    <t>("beet pulp") AND ( "3-HP production" OR "3-HPA production" OR "3-Hydroxypropionic acid production" OR "3-hydroxypropionaldehyde production")</t>
  </si>
  <si>
    <t>("sugar beet molasses" OR "beet molasses") AND ( "3-HP production" OR "3-HPA production" OR "3-Hydroxypropionic acid production" OR "3-hydroxypropionaldehyde production")</t>
  </si>
  <si>
    <t>("rice") AND  ( "3-HP production" OR "3-Hydroxypropionic acid production" )</t>
  </si>
  <si>
    <t>("rice hull" OR "rice husk") AND  ( "3-HP production" OR "3-Hydroxypropionic acid production" )</t>
  </si>
  <si>
    <t>("rice bran") AND  ( "3-HP production" OR "3-Hydroxypropionic acid production" )</t>
  </si>
  <si>
    <t>("apple") AND  ( "3-HP production" OR "3-Hydroxypropionic acid production" )</t>
  </si>
  <si>
    <t>("apple pomace") AND  ( "3-HP production" OR "3-Hydroxypropionic acid production" )</t>
  </si>
  <si>
    <t>("orange" OR "citrus" OR "mandarin") AND  ( "3-HP production" OR "3-Hydroxypropionic acid production" )</t>
  </si>
  <si>
    <t>("orange peel" OR "citrus peel" OR "mandarin peel") AND  ( "3-HP production" OR "3-Hydroxypropionic acid production" )</t>
  </si>
  <si>
    <t>("banana") AND  ( "3-HP production" OR "3-Hydroxypropionic acid production" )</t>
  </si>
  <si>
    <t>("banana peel") AND  ( "3-HP production" OR "3-Hydroxypropionic acid production" )</t>
  </si>
  <si>
    <t>("potato pulp") AND  ( "3-HP production" OR "3-Hydroxypropionic acid production" )</t>
  </si>
  <si>
    <t>("sweet potato pulp") AND ( "3-HP production" OR "3-Hydroxypropionic acid production" )</t>
  </si>
  <si>
    <t>("sweet potato") AND ( "3-HP production" OR "3-Hydroxypropionic acid production" )</t>
  </si>
  <si>
    <t>barley AND "3-HP"</t>
  </si>
  <si>
    <t>( "malt* rootlets" OR "malt* germ" OR "malt* waste" ) AND "3-HP"</t>
  </si>
  <si>
    <t>"spent grains" AND "3-HP"</t>
  </si>
  <si>
    <t>("rapeseed") AND  ("3-HP production" OR "3-Hydroxypropionic acid production" ) AND NOT ( "straw" OR "stalks" OR "rapeseed oil" )</t>
  </si>
  <si>
    <t>( "rapeseed meal" OR "rapeseed cake" OR "rapeseed filter" OR "canola meal" ) AND ( "3-HP production" OR "3-Hydroxypropionic acid production" )</t>
  </si>
  <si>
    <t>Levulinic Acid</t>
  </si>
  <si>
    <t>Levulinic acid</t>
  </si>
  <si>
    <t>("whole corn" OR "corn" OR "maize" OR "whole maize") AND ("levulinic acid production")</t>
  </si>
  <si>
    <t>("corn germ" OR "maize germ") AND ("levulinic acid production")</t>
  </si>
  <si>
    <t>("corn pericarp" OR "maize pericarp") AND ("levulinic acid production")</t>
  </si>
  <si>
    <t>("wheat" OR "whole wheat") AND ("levulinic acid production")</t>
  </si>
  <si>
    <t>("bran" OR "bran of wheat" OR "wheat bran") AND ("levulinic acid production")</t>
  </si>
  <si>
    <t>("germ" OR "germ of wheat" OR "wheat germ") AND ("levulinic acid production")</t>
  </si>
  <si>
    <t>("potato" OR "whole potato") AND ("levulinic acid production")</t>
  </si>
  <si>
    <t>("tomato" OR "whole tomato") AND ("levulinic acid production")</t>
  </si>
  <si>
    <t>("tomato pomace"  OR "tomato seeds" OR "tomato skin") AND ("levulinic acid production")</t>
  </si>
  <si>
    <t>("sugarcane" OR "sugar cane" OR "whole sugarcane" OR "whole sugar cane") AND ("levulinic acid production")AND NOT ( "bagasse" OR "molasses" )</t>
  </si>
  <si>
    <t>("bagasse") AND ("levulinic acid production")</t>
  </si>
  <si>
    <t>("sugar cane molasses" OR "sugarcane molasses") AND ("levulinic acid production")</t>
  </si>
  <si>
    <t>("filtercake" OR "filter cake") AND ("levulinic acid production")</t>
  </si>
  <si>
    <t>("beet" OR "sugar beet" OR "sugar beet" OR "whole beet" OR "beetroot" OR "sugar beetroot") AND ("levulinic acid production")</t>
  </si>
  <si>
    <t>("beet pulp") AND ("levulinic acid production")</t>
  </si>
  <si>
    <t>("sugar beet molasses" OR "beet molasses") AND ("levulinic acid production")</t>
  </si>
  <si>
    <t>("rice") AND ("levulinic acid production")NOT ( "hull" OR "husk" OR "bran" OR "straw" )</t>
  </si>
  <si>
    <t>("rice hull" OR "rice husk") AND ("levulinic acid production")</t>
  </si>
  <si>
    <t>("rice bran") AND ("levulinic acid production")</t>
  </si>
  <si>
    <t>("apple") AND ("levulinic acid production")</t>
  </si>
  <si>
    <t>("apple pomace") AND ("levulinic acid production")</t>
  </si>
  <si>
    <t>("orange" OR "citrus" OR "mandarin") AND ("levulinic acid production")AND NOT ( "peel")</t>
  </si>
  <si>
    <t>("orange peel" OR "citrus peel" OR "mandarin peel") AND ("levulinic acid production")</t>
  </si>
  <si>
    <t>("banana") AND ("levulinic acid production")</t>
  </si>
  <si>
    <t>("banana peel") AND ("levulinic acid production")</t>
  </si>
  <si>
    <t>("potato pulp") AND ("levulinic acid production")</t>
  </si>
  <si>
    <t>("sweet potato pulp") AND ("levulinic acid production")</t>
  </si>
  <si>
    <t>("sweet potato") AND ("levulinic acid production")</t>
  </si>
  <si>
    <t>( "barley" ) AND ( "levulinic acid production" )</t>
  </si>
  <si>
    <t>( "malt* rootlets" OR "malt* germ" OR "malt* waste" ) AND "levulinic acid production"</t>
  </si>
  <si>
    <t>( "spent grains" AND "levulinic acid production" )</t>
  </si>
  <si>
    <t>("rapeseed") AND  ("levulinic acid production") AND NOT ( "straw" OR "stalks" OR "rapeseed oil" )</t>
  </si>
  <si>
    <t>( "rapeseed meal" OR "rapeseed cake" OR "rapeseed filter" OR "canola meal" ) AND ("levulinic acid production")</t>
  </si>
  <si>
    <t>Lactic Acid</t>
  </si>
  <si>
    <t>Lactic acid</t>
  </si>
  <si>
    <t>("whole corn" OR "corn" OR "maize" OR "whole maize") AND ("lactic acid production")</t>
  </si>
  <si>
    <t>("corn germ" OR "maize germ") AND ("lactic acid production")</t>
  </si>
  <si>
    <t>("corn pericarp" OR "maize pericarp")AND ("lactic acid production")</t>
  </si>
  <si>
    <t>( "wheat" OR "whole wheat" ) AND ( "lactic acid production" ) AND NOT ( "straw" )</t>
  </si>
  <si>
    <t>("bran" OR "bran of wheat" OR "wheat bran") AND ("lactic acid production")</t>
  </si>
  <si>
    <t>("germ" OR "germ of wheat" OR "wheat germ") AND ("lactic acid production")</t>
  </si>
  <si>
    <t>("potato" OR "whole potato") AND ("lactic acid production")</t>
  </si>
  <si>
    <t>( "tomato" OR "whole tomato" ) AND ( "lactic acid production" ) AND NOT ( "pomace" )</t>
  </si>
  <si>
    <t>("tomato pomace"  OR "tomato seeds" OR "tomato skin") AND ("lactic acid production")</t>
  </si>
  <si>
    <t>("sugarcane" OR "sugar cane" OR "whole sugarcane" OR "whole sugar cane") AND ("lactic acid production")</t>
  </si>
  <si>
    <t>("bagasse") AND ("lactic acid production")</t>
  </si>
  <si>
    <t>("sugar cane molasses" OR "sugarcane molasses") AND ("lactic acid production")</t>
  </si>
  <si>
    <t>( "filtercake" OR "filter cake" ) AND ( "sugarcane" ) AND ( "lactic acid production" )</t>
  </si>
  <si>
    <t>( "beet" OR "sugar beet" OR "sugar beet" OR "whole beet" OR "beetroot" OR "sugar beetroot" ) AND ( "lactic acid production" ) AND NOT ( "molasses" OR "pulp" )</t>
  </si>
  <si>
    <t>("beet pulp") AND ("lactic acid production")</t>
  </si>
  <si>
    <t>("sugar beet molasses" OR "beet molasses") AND ("lactic acid production")</t>
  </si>
  <si>
    <t>("rice") AND ("lactic acid production")NOT ( "hull" OR "husk" OR "bran" OR "straw" )</t>
  </si>
  <si>
    <t>("rice hull" OR "rice husk") AND ("lactic acid production")</t>
  </si>
  <si>
    <t>("rice bran") AND ("lactic acid production")</t>
  </si>
  <si>
    <t>( "apple" ) AND ( "lactic acid production" ) AND NOT ( "pomace" OR "peel" OR "skin" OR "juice" )</t>
  </si>
  <si>
    <t>("apple pomace") AND ("lactic acid production")</t>
  </si>
  <si>
    <t>("orange" OR "citrus" OR "mandarin")AND ("lactic acid production")AND NOT ( "peel")</t>
  </si>
  <si>
    <t>("orange peel" OR "citrus peel" OR "mandarin peel") AND ("lactic acid production")</t>
  </si>
  <si>
    <t>( "banana" ) AND ( "lactic acid production" ) AND NOT ( "peel" OR "stem" )</t>
  </si>
  <si>
    <t>("banana peel") AND ("lactic acid production")</t>
  </si>
  <si>
    <t>("potato pulp") AND ("lactic acid production")</t>
  </si>
  <si>
    <t>("sweet potato pulp") AND ("lactic acid production")</t>
  </si>
  <si>
    <t>("sweet potato") AND ("lactic acid production")</t>
  </si>
  <si>
    <t>( "barley" ) AND ( "lactic acid production" )</t>
  </si>
  <si>
    <t>( "malt* rootlets" OR "malt* germ" OR "malt* waste" ) AND "lactic acid production"</t>
  </si>
  <si>
    <t>( "spent grains" AND "lactic acid production" )</t>
  </si>
  <si>
    <t>("rapeseed") AND  ("lactic acid production") AND NOT ( "straw" OR "stalks" OR "rapeseed oil" )</t>
  </si>
  <si>
    <t>( "rapeseed meal" OR "rapeseed cake" OR "rapeseed filter" OR "canola meal" ) AND ( "lactic acid production" )</t>
  </si>
  <si>
    <t>Sorbitol</t>
  </si>
  <si>
    <t>("whole corn" OR "corn" OR "maize" OR "whole maize") AND ("sorbitol production")</t>
  </si>
  <si>
    <t>("corn germ" OR "maize germ") AND ("sorbitol production")</t>
  </si>
  <si>
    <t>("corn pericarp" OR "maize pericarp") AND ("sorbitol production")</t>
  </si>
  <si>
    <t>("wheat" OR "whole wheat") AND ("sorbitol production")</t>
  </si>
  <si>
    <t>("bran" OR "bran of wheat" OR "wheat bran") AND ("sorbitol production")</t>
  </si>
  <si>
    <t>("germ" OR "germ of wheat" OR "wheat germ") AND ("sorbitol production")</t>
  </si>
  <si>
    <t>("potato" OR "whole potato") AND ("sorbitol production")</t>
  </si>
  <si>
    <t>("tomato" OR "whole tomato") AND ("sorbitol production")</t>
  </si>
  <si>
    <t>("tomato pomace"  OR "tomato seeds" OR "tomato skin") AND ("sorbitol production")</t>
  </si>
  <si>
    <t>("sugarcane" OR "sugar cane" OR "whole sugarcane" OR "whole sugar cane") AND ("sorbitol production")</t>
  </si>
  <si>
    <t>("bagasse") AND ("sorbitol production")</t>
  </si>
  <si>
    <t>("sugar cane molasses" OR "sugarcane molasses") AND ("sorbitol production")</t>
  </si>
  <si>
    <t>("filtercake" OR "filter cake") AND ("sorbitol production")</t>
  </si>
  <si>
    <t>("beet" OR "sugar beet" OR "sugar beet" OR "whole beet" OR "beetroot" OR "sugar beetroot") AND ("sorbitol production")</t>
  </si>
  <si>
    <t>("beet pulp") AND ("sorbitol production")</t>
  </si>
  <si>
    <t>("sugar beet molasses" OR "beet molasses") AND ("sorbitol production")</t>
  </si>
  <si>
    <t>("rice") AND ("sorbitol production")</t>
  </si>
  <si>
    <t>("rice hull" OR "rice husk") AND ("sorbitol production")</t>
  </si>
  <si>
    <t>("rice bran") AND ("sorbitol production")</t>
  </si>
  <si>
    <t>("apple") AND ("sorbitol production")</t>
  </si>
  <si>
    <t>("apple pomace") AND ("sorbitol production")</t>
  </si>
  <si>
    <t>("orange" OR "citrus" OR "mandarin") AND ("sorbitol production")</t>
  </si>
  <si>
    <t>("orange peel" OR "citrus peel" OR "mandarin peel") AND ("sorbitol production")</t>
  </si>
  <si>
    <t>("banana") AND ("sorbitol production")</t>
  </si>
  <si>
    <t>("banana peel") AND ("sorbitol production")</t>
  </si>
  <si>
    <t>("potato pulp") AND ("sorbitol production")</t>
  </si>
  <si>
    <t>("sweet potato pulp") AND ("sorbitol production")</t>
  </si>
  <si>
    <t>("sweet potato") AND ("sorbitol production")</t>
  </si>
  <si>
    <t>( "barley" ) AND ( "sorbitol  production" )</t>
  </si>
  <si>
    <t>( "malt* rootlets" OR "malt* germ" OR "malt* waste" ) AND "sorbitol  production"</t>
  </si>
  <si>
    <t>( "spent grains" AND "sorbitol  production" )</t>
  </si>
  <si>
    <t>("rapeseed") AND  ("sorbitol production") AND NOT ( "straw" OR "stalks" OR "rapeseed oil" )</t>
  </si>
  <si>
    <t>( "rapeseed meal" OR "rapeseed cake" OR "rapeseed filter" OR "canola meal" ) AND ( "sorbitol production" )</t>
  </si>
  <si>
    <t>Xylitol</t>
  </si>
  <si>
    <t>("whole corn" OR "corn" OR "maize" OR "whole maize") AND ("xylitol production")</t>
  </si>
  <si>
    <t>("corn germ" OR "maize germ") AND ("xylitol production")</t>
  </si>
  <si>
    <t>("corn pericarp" OR "maize pericarp") AND ("xylitol production")</t>
  </si>
  <si>
    <t>( "wheat" OR "whole wheat" ) AND ( "xylitol production" ) AND NOT ( "straw" OR "bran" )</t>
  </si>
  <si>
    <t>("bran" OR "bran of wheat" OR "wheat bran") AND ("xylitol production")</t>
  </si>
  <si>
    <t>("germ" OR "germ of wheat" OR "wheat germ") AND ("xylitol production")</t>
  </si>
  <si>
    <t>("potato" OR "whole potato") AND ("xylitol production")</t>
  </si>
  <si>
    <t>("tomato" OR "whole tomato") AND ("xylitol production")</t>
  </si>
  <si>
    <t>("tomato pomace"  OR "tomato seeds" OR "tomato skin") AND ("xylitol production")</t>
  </si>
  <si>
    <t>("sugarcane" OR "sugar cane" OR "whole sugarcane" OR "whole sugar cane") AND ("xylitol production")</t>
  </si>
  <si>
    <t>("bagasse") AND ("xylitol production")</t>
  </si>
  <si>
    <t>("sugar cane molasses" OR "sugarcane molasses") AND ("xylitol production")</t>
  </si>
  <si>
    <t>("filtercake" OR "filter cake") AND ("xylitol production")</t>
  </si>
  <si>
    <t>("beet" OR "sugar beet" OR "sugar beet" OR "whole beet" OR "beetroot" OR "sugar beetroot") AND ("xylitol production")</t>
  </si>
  <si>
    <t>("beet pulp") AND ("xylitol production")</t>
  </si>
  <si>
    <t>("sugar beet molasses" OR "beet molasses") AND ("xylitol production")</t>
  </si>
  <si>
    <t>("rice") AND ("xylitol production")NOT ( "hull" OR "husk" OR "bran" OR "straw" )</t>
  </si>
  <si>
    <t>("rice hull" OR "rice husk") AND ("xylitol production")</t>
  </si>
  <si>
    <t>("rice bran") AND ("xylitol production")</t>
  </si>
  <si>
    <t>("apple") AND ("xylitol production")</t>
  </si>
  <si>
    <t>("apple pomace") AND ("xylitol production")</t>
  </si>
  <si>
    <t>("orange" OR "citrus" OR "mandarin") AND ("xylitol production")</t>
  </si>
  <si>
    <t>("orange peel" OR "citrus peel" OR "mandarin peel") AND ("xylitol production")</t>
  </si>
  <si>
    <t>("banana") AND ("xylitol production")AND NOT ( "peel" OR "stem" )</t>
  </si>
  <si>
    <t>("banana peel") AND ("xylitol production")</t>
  </si>
  <si>
    <t>("potato pulp") AND ("xylitol production")</t>
  </si>
  <si>
    <t>("sweet potato pulp") AND ("xylitol production")</t>
  </si>
  <si>
    <t>("sweet potato") AND ("xylitol production")</t>
  </si>
  <si>
    <t>( "barley" ) AND ( "xylitol  production" )</t>
  </si>
  <si>
    <t>( "malt* rootlets" OR "malt* germ" OR "malt* waste" ) AND "xylitol  production"</t>
  </si>
  <si>
    <t>( "spent grains" AND "xylitol  production" )</t>
  </si>
  <si>
    <t>("rapeseed") AND  ("xylitol production") AND NOT ( "straw" OR "stalks" OR "rapeseed oil" )</t>
  </si>
  <si>
    <t>( "rapeseed meal" OR "rapeseed cake" OR "rapeseed filter" OR "canola meal" ) AND ( "xylitol production" )</t>
  </si>
  <si>
    <t xml:space="preserve">The search string applied in this study </t>
  </si>
  <si>
    <t>PLFC</t>
  </si>
  <si>
    <t>side stream</t>
  </si>
  <si>
    <t>Yield</t>
  </si>
  <si>
    <t>Unit of Yield</t>
  </si>
  <si>
    <t>Standardized unit [w/w crop]</t>
  </si>
  <si>
    <t>AVERAGE</t>
  </si>
  <si>
    <t>std</t>
  </si>
  <si>
    <t>Source</t>
  </si>
  <si>
    <t>Notes?</t>
  </si>
  <si>
    <t>ETHANOL</t>
  </si>
  <si>
    <t>0,487 - 0,395</t>
  </si>
  <si>
    <t>L/kg Dry Corn</t>
  </si>
  <si>
    <t>https://www.mdpi.com/2227-9717/7/9/578#app1-processes-07-00578</t>
  </si>
  <si>
    <t/>
  </si>
  <si>
    <t>36,13 - 34,69</t>
  </si>
  <si>
    <t>%w/w Dry Corn</t>
  </si>
  <si>
    <t xml:space="preserve">https://www-sciencedirect-com.ezproxy.library.wur.nl/science/article/pii/S1359511316300010 </t>
  </si>
  <si>
    <t>334.2-379.5</t>
  </si>
  <si>
    <t>g Ethanol/kg Raw Corn</t>
  </si>
  <si>
    <t>Soaking in Aqueous Ammonia (SAA) Pretreatment of Whole Corn Kernels for Cellulosic Ethanol Production from the Fiber Fractions</t>
  </si>
  <si>
    <t>https://www.mdpi.com/2311-5637/4/4/87</t>
  </si>
  <si>
    <t>34.2-37.9</t>
  </si>
  <si>
    <t>yield g/g grain</t>
  </si>
  <si>
    <t>https://www.sciencedirect.com/science/article/pii/S0960852419301361?via%3Dihub#t0005</t>
  </si>
  <si>
    <t>60,10 - 38,90</t>
  </si>
  <si>
    <t>%w/w Germ meal</t>
  </si>
  <si>
    <t>https://www.mdpi.com/2227-9717/10/4/661</t>
  </si>
  <si>
    <t>SSCF Fermented 20%w/w</t>
  </si>
  <si>
    <t>0.31-3.31</t>
  </si>
  <si>
    <t>ethanol g/ 100 g dry matter</t>
  </si>
  <si>
    <t>https://elibrary.asabe.org/abstract.asp?aid=27102</t>
  </si>
  <si>
    <t>whole wheat</t>
  </si>
  <si>
    <t>78-55</t>
  </si>
  <si>
    <t>%w/w Glucose and xylose in Wheat</t>
  </si>
  <si>
    <t>https://www.sciencedirect.com/science/article/pii/S096195341300295X#tbl3fnc</t>
  </si>
  <si>
    <t>SSCF 7.5</t>
  </si>
  <si>
    <t>50.16 - 29.98</t>
  </si>
  <si>
    <t>%w/w Whole wheat</t>
  </si>
  <si>
    <t xml:space="preserve">https://www.sciencedirect.com/science/article/pii/S0957582007714428 </t>
  </si>
  <si>
    <t>yield g/g glucose</t>
  </si>
  <si>
    <t>https://www.sciencedirect.com/science/article/pii/S1359511309000439?pes=vor#bib39</t>
  </si>
  <si>
    <t>0.3-0.46</t>
  </si>
  <si>
    <t>https://analyticalsciencejournals.onlinelibrary.wiley.com/doi/full/10.1002/jctb.3822</t>
  </si>
  <si>
    <t>0.35-0.44</t>
  </si>
  <si>
    <t>https://onlinelibrary.wiley.com/doi/10.1002/ceat.201400763</t>
  </si>
  <si>
    <t>wheat bran</t>
  </si>
  <si>
    <t>%w/w Wheat bran</t>
  </si>
  <si>
    <t xml:space="preserve">https://www.sciencedirect.com/science/article/pii/S0141022910002607#fig0020 </t>
  </si>
  <si>
    <t>T. Hirsuta fermentation for 96h. 20g/l wb made 4.3g/L ethanol</t>
  </si>
  <si>
    <t>0.48 - 0.41</t>
  </si>
  <si>
    <t>g ethanol/g glucose in Wheat bran</t>
  </si>
  <si>
    <t xml:space="preserve">https://www-sciencedirect-com.ezproxy.library.wur.nl/science/article/pii/S0961953412002784 </t>
  </si>
  <si>
    <r>
      <t>S. cerevisiae</t>
    </r>
    <r>
      <rPr>
        <sz val="11"/>
        <color theme="1"/>
        <rFont val="Calibri"/>
        <family val="2"/>
        <scheme val="minor"/>
      </rPr>
      <t xml:space="preserve"> s1</t>
    </r>
  </si>
  <si>
    <t>0.45-0.50</t>
  </si>
  <si>
    <t>yield (gethanol/g of consumed substrate)</t>
  </si>
  <si>
    <t>https://www.sciencedirect.com/science/article/pii/S0306261915011691?via%3Dihub</t>
  </si>
  <si>
    <t>0.31-0.49</t>
  </si>
  <si>
    <t>yield (g/g glucose)</t>
  </si>
  <si>
    <t>https://www.sciencedirect.com/science/article/pii/S0306261912004357?via%3Dihub</t>
  </si>
  <si>
    <t>0.41-0.48</t>
  </si>
  <si>
    <t>g ethanol /g consumed glucose</t>
  </si>
  <si>
    <t>https://www.sciencedirect.com/science/article/pii/S0961953412002784?via%3Dihub</t>
  </si>
  <si>
    <t>wheat germ</t>
  </si>
  <si>
    <t>theoretical yield</t>
  </si>
  <si>
    <t>50% theoretical yield</t>
  </si>
  <si>
    <t>potato</t>
  </si>
  <si>
    <t>0.4455-0.4623</t>
  </si>
  <si>
    <t>g ethanol/g glucose in Potato</t>
  </si>
  <si>
    <t xml:space="preserve">https://www.mdpi.com/2076-3417/2/4/738 </t>
  </si>
  <si>
    <t>Enzymatically hydrolyzed waste potato mash at pH 5.5 and 30 °C after 48 h of fermentation</t>
  </si>
  <si>
    <t xml:space="preserve">https://www.sciencedirect.com/science/article/pii/S0016236116303623?via%3Dihub </t>
  </si>
  <si>
    <t>Of the theoretical yield (theoretical, 0.511g)</t>
  </si>
  <si>
    <t>https://link.springer.com/article/10.1007/s10068-013-0099-4</t>
  </si>
  <si>
    <t>Production of a high concentration of ethanol from potato tuber by high gravity fermentation</t>
  </si>
  <si>
    <t>https://www.mdpi.com/1422-0067/16/10/24490</t>
  </si>
  <si>
    <t>94%-89.7%</t>
  </si>
  <si>
    <t>https://www.sciencedirect.com/science/article/pii/S0961953409000233?via%3Dihub#sec2</t>
  </si>
  <si>
    <t>tomato</t>
  </si>
  <si>
    <t>m3 eth/Gg tomato</t>
  </si>
  <si>
    <t xml:space="preserve">https://www.sciencedirect.com/science/article/pii/S0961953417302349 </t>
  </si>
  <si>
    <t xml:space="preserve"> theoretical ethanol yield from fermentation of galacturonic acid followed an equimolar production of acetate and ethanol by the ethanologenic construct of E. coli KO11</t>
  </si>
  <si>
    <t>tomato pomace</t>
  </si>
  <si>
    <t>g eth/100g dry tomato pomace</t>
  </si>
  <si>
    <t xml:space="preserve">https://link-springer-com.ezproxy.library.wur.nl/article/10.1007/s12155-019-10016-7 </t>
  </si>
  <si>
    <t>thermal pretreatment, enzymatic hydrolisis etc, Alcoholic fermentaiton K. Marxianus DSM 5422</t>
  </si>
  <si>
    <t>sugarcane</t>
  </si>
  <si>
    <t>74.7 - 63.85</t>
  </si>
  <si>
    <t>% of theoretical yield</t>
  </si>
  <si>
    <t xml:space="preserve">https://biotechnologyforbiofuels.biomedcentral.com/articles/10.1186/s13068-015-0224-0 </t>
  </si>
  <si>
    <t xml:space="preserve">sulfuric acid pretreatment, enzymatic hydrolisis, alcoholic fermentation S. cerevisiae CAT-1 </t>
  </si>
  <si>
    <t>77.5 - 51.5</t>
  </si>
  <si>
    <t xml:space="preserve">https://www.scopus.com/record/display.uri?eid=2-s2.0-34548021881&amp;origin=resultslist&amp;sort=r-f&amp;src=s&amp;sid=98710797b13ce2eaab7165cc3f6aaa48&amp;sot=b&amp;sdt=b&amp;s=TITLE-ABS-KEY%28%28+%22sugarcane%22+OR+%22sugar+cane%22+OR+%22whole+sugarcane%22+OR+%22whole+sugar+cane%22+%29+AND+%28+%22ethanol+production%22+%29+AND+%28+%22yield%22+%29%29&amp;sl=133&amp;sessionSearchId=98710797b13ce2eaab7165cc3f6aaa48 </t>
  </si>
  <si>
    <t>Kluyveromyces marxianus DMKU 3-1042</t>
  </si>
  <si>
    <t>https://www.sciencedirect.com/science/article/pii/S0960852411002008</t>
  </si>
  <si>
    <t xml:space="preserve">thermotolerant strain of P. kudriavzevii </t>
  </si>
  <si>
    <t>0.232-0.392</t>
  </si>
  <si>
    <t>https://www.sciencedirect.com/science/article/pii/S0960852412016409#t0015</t>
  </si>
  <si>
    <t>0.34-0.42</t>
  </si>
  <si>
    <t>https://onlinelibrary.wiley.com/doi/full/10.1111/gcbb.12891</t>
  </si>
  <si>
    <t>58.16 - 54.69</t>
  </si>
  <si>
    <t>0.49 - 0.46</t>
  </si>
  <si>
    <t>g eth/g hydrolized bagasse</t>
  </si>
  <si>
    <t>https://www.scopus.com/record/display.uri?eid=2-s2.0-85173894582&amp;origin=resultslist&amp;sort=plf-f&amp;src=s&amp;sid=a82dc4bbcb1579116418651cac7c446d&amp;sot=b&amp;sdt=b&amp;s=TITLE-ABS-KEY%28%28%22bagasse%22%29+AND+%28%22ethanol+production%22%29%29&amp;sl=53&amp;sessionSearchId=a82dc4bbcb1579116418651cac7c446d</t>
  </si>
  <si>
    <t>mg eth/g bagasse</t>
  </si>
  <si>
    <t>https://www.scopus.com/record/display.uri?eid=2-s2.0-85163169278&amp;origin=resultslist&amp;sort=plf-f&amp;src=s&amp;sid=a82dc4bbcb1579116418651cac7c446d&amp;sot=b&amp;sdt=b&amp;s=TITLE-ABS-KEY%28%28%22bagasse%22%29+AND+%28%22ethanol+production%22%29%29&amp;sl=53&amp;sessionSearchId=a82dc4bbcb1579116418651cac7c446d</t>
  </si>
  <si>
    <t>8.65 - 5.35</t>
  </si>
  <si>
    <t>Input of bagasse, kg/L ethanol</t>
  </si>
  <si>
    <t xml:space="preserve">https://www.scopus.com/record/display.uri?eid=2-s2.0-80755187758&amp;origin=resultslist&amp;sort=r-f&amp;src=s&amp;sid=a82dc4bbcb1579116418651cac7c446d&amp;sot=b&amp;sdt=b&amp;s=TITLE-ABS-KEY%28%28+%22bagasse%22+%29+AND+%28+%22ethanol+production%22+%29+AND+%22yield%22%29&amp;sl=53&amp;sessionSearchId=a82dc4bbcb1579116418651cac7c446d </t>
  </si>
  <si>
    <t>SHF</t>
  </si>
  <si>
    <t>0.45-0.21</t>
  </si>
  <si>
    <t>g eth/g sugar in scb</t>
  </si>
  <si>
    <t>https://sci-hub.se/10.1016/j.renene.2012.07.003</t>
  </si>
  <si>
    <t>sugarcane molasses</t>
  </si>
  <si>
    <t>0.421 - 0.416</t>
  </si>
  <si>
    <t>g eth/g sugar in molasses</t>
  </si>
  <si>
    <t xml:space="preserve">https://www.scielo.br/j/bjm/a/tMZzMhg7xVLL9QqsrKNRzSx/?lang=en# </t>
  </si>
  <si>
    <t>85.12 - 65.57</t>
  </si>
  <si>
    <t>% theoretical yield</t>
  </si>
  <si>
    <t xml:space="preserve">https://openscholar.dut.ac.za/bitstream/10321/888/1/nofemele_sure_et_al_2012.pdf </t>
  </si>
  <si>
    <t>0.46 - 0.24</t>
  </si>
  <si>
    <t>g eth/g substrate</t>
  </si>
  <si>
    <t xml:space="preserve">https://www.sciencedirect.com/science/article/pii/S0961953412004424 </t>
  </si>
  <si>
    <t>CSTR</t>
  </si>
  <si>
    <t>https://www.sciencedirect.com/science/article/pii/S096014811000340X</t>
  </si>
  <si>
    <t>0.24-0.42</t>
  </si>
  <si>
    <t>https://www.sciencedirect.com/science/article/pii/S0960852406004512?casa_token=DCUUSwqzhwEAAAAA:AAb0EcEw6557QDvSW4FnO_HMzZ2lNRJFKv_YbEeusuUBFDllci87FSqGp6XZBwC-wa_0KQY#tbl2</t>
  </si>
  <si>
    <t>sugar beet</t>
  </si>
  <si>
    <t>L eth/Ton Sugar Beet</t>
  </si>
  <si>
    <t>https://www.sciencedirect.com/science/article/pii/S0959652617309824</t>
  </si>
  <si>
    <t>US focus</t>
  </si>
  <si>
    <t>0.502 - 0.281</t>
  </si>
  <si>
    <t>g/g sucrose in beets</t>
  </si>
  <si>
    <t xml:space="preserve">https://hrcak.srce.hr/file/87226 </t>
  </si>
  <si>
    <t>Batch</t>
  </si>
  <si>
    <t>ethanol yield (m³/ha)</t>
  </si>
  <si>
    <t>https://mediathek.fnr.de/downloadable/download/sample/sample_id/168/</t>
  </si>
  <si>
    <t>N. Schmitz-Bioethanol in Deutschland- Bundesministerium für Verbraucherschutz, Ernaehrung und Landwirtschaft, Münster Deutschland (2003)</t>
  </si>
  <si>
    <t>26.72-49.1</t>
  </si>
  <si>
    <t>Ethanol (% of Dry Weight)</t>
  </si>
  <si>
    <t>https://www.sciencedirect.com/science/article/pii/S1878818117301998?pes=vor#t0005</t>
  </si>
  <si>
    <t>Steam explosion and fermentation of sugar beets from Southern Florida and the Midwestern United States</t>
  </si>
  <si>
    <t>0.10 (490.40)</t>
  </si>
  <si>
    <t>kg dry sugar beet/MJEtOH (LEtOH/tdry sugar beet)</t>
  </si>
  <si>
    <t>https://www.sciencedirect.com/science/article/pii/S0959652617309824#tbl4</t>
  </si>
  <si>
    <t>Sugar beet ethanol (Beta vulgaris L.): A promising low-carbon pathway for ethanol production in California</t>
  </si>
  <si>
    <t>sugar beet pulp</t>
  </si>
  <si>
    <t>0.144 - 0.092</t>
  </si>
  <si>
    <t>g eth/ g dry SBP</t>
  </si>
  <si>
    <t>https://www-sciencedirect-com.ezproxy.library.wur.nl/science/article/pii/S0306261911008907</t>
  </si>
  <si>
    <t>E. coli KO11</t>
  </si>
  <si>
    <t>95 - 5.7</t>
  </si>
  <si>
    <t>L eth/ 100 kg SBP</t>
  </si>
  <si>
    <t xml:space="preserve">https://onlinelibrary.wiley.com/doi/full/10.1002/jib.181 </t>
  </si>
  <si>
    <t>Stationary culture, S. Cervisiae, Pasteurized, Ethanol Red</t>
  </si>
  <si>
    <t>gallon ethanol per ton dry SBP</t>
  </si>
  <si>
    <t>https://www.eurekaselect.com/article/70433</t>
  </si>
  <si>
    <t>0.122 - 0.005</t>
  </si>
  <si>
    <t>g eth/ g SBP</t>
  </si>
  <si>
    <t>Ethanol fermentation characteristics of Pichia stipitis yeast from sugar beet pulp hydrolysate: Use of new detoxification methods - ScienceDirect</t>
  </si>
  <si>
    <t>g eth/ g glucose</t>
  </si>
  <si>
    <t>https://elibrary.asabe.org/abstract.asp??JID=3&amp;AID=37124&amp;CID=biee2010&amp;v=3&amp;i=4&amp;T=1</t>
  </si>
  <si>
    <t>sugar beet molasses</t>
  </si>
  <si>
    <t>0.52 - 0.46</t>
  </si>
  <si>
    <t xml:space="preserve">https://dergipark.org.tr/tr/download/article-file/1369920 </t>
  </si>
  <si>
    <t>E Coli TS3</t>
  </si>
  <si>
    <t>99.5 - 78.9</t>
  </si>
  <si>
    <t xml:space="preserve">% of theoretical </t>
  </si>
  <si>
    <t xml:space="preserve">https://www.mdpi.com/2311-5637/7/2/86 </t>
  </si>
  <si>
    <t>31.7 - 2</t>
  </si>
  <si>
    <t>L eth/ 100kg Molasses</t>
  </si>
  <si>
    <t>https://onlinelibrary.wiley.com/doi/full/10.1002/jib.536?sid=worldcat.org</t>
  </si>
  <si>
    <t>Immobilised S. Cervisiae cells at an initial sugar concentration of 175 g/L</t>
  </si>
  <si>
    <t>0.49 - 0.44</t>
  </si>
  <si>
    <t>g eth/ g Molasses</t>
  </si>
  <si>
    <t xml:space="preserve">https://www-sciencedirect-com.ezproxy.library.wur.nl/science/article/pii/S0141022911000044 </t>
  </si>
  <si>
    <t xml:space="preserve">S. cerevisiae entrapped in an alginate–maize stem ground tissue matrix </t>
  </si>
  <si>
    <t>0.42-0.49</t>
  </si>
  <si>
    <t>g ethanol /g sugar</t>
  </si>
  <si>
    <t>rice grain</t>
  </si>
  <si>
    <t>75.02-101.38</t>
  </si>
  <si>
    <t xml:space="preserve"> g/L</t>
  </si>
  <si>
    <t>https://www.sciencedirect.com/science/article/pii/S096085241931452X?pes=vor#s0010</t>
  </si>
  <si>
    <t>0.463-0.47</t>
  </si>
  <si>
    <t>g/g sugar</t>
  </si>
  <si>
    <t>https://pubs.rsc.org/en/content/articlelanding/2015/ra/c5ra17797a</t>
  </si>
  <si>
    <t>https://www.sciencedirect.com/science/article/pii/S0196890424000463?pes=vor#b0250</t>
  </si>
  <si>
    <t>54.1-62.45</t>
  </si>
  <si>
    <t>https://www.nature.com/articles/s41598-022-06245-0/tables/2</t>
  </si>
  <si>
    <t>49.96-58.93</t>
  </si>
  <si>
    <t>rice hull</t>
  </si>
  <si>
    <t>g-ethanol/g-glucose in rice hull</t>
  </si>
  <si>
    <t>https://www.scopus.com/record/display.uri?eid=2-s2.0-84859838302&amp;origin=resultslist&amp;sort=plf-f&amp;src=s&amp;sid=770bdfea32c2728de40361b11b940c79&amp;sot=a&amp;sdt=a&amp;s=TITLE-ABS-KEY%28%28%22rice+hull%22%29+AND+%28%22ethanol+production%22%29%29&amp;sl=55&amp;sessionSearchId=770bdfea32c2728de40361b11b940c79&amp;relpos=13</t>
  </si>
  <si>
    <t>g ethanol/g sugar</t>
  </si>
  <si>
    <t>https://aiche.onlinelibrary.wiley.com/doi/10.1002/btpr.2275</t>
  </si>
  <si>
    <t>https://www.sciencedirect.com/science/article/pii/S0960852410020237?pes=vor#s0025</t>
  </si>
  <si>
    <t>g ethanol/g glucose</t>
  </si>
  <si>
    <t>https://www.sciencedirect.com/science/article/pii/S0960852410020237?pes=vor#s0026</t>
  </si>
  <si>
    <t xml:space="preserve"> L ethanol/ton rice hull</t>
  </si>
  <si>
    <t>https://www.scopus.com/record/display.uri?eid=2-s2.0-79955907236&amp;origin=resultslist&amp;sort=plf-f&amp;src=s&amp;sid=770bdfea32c2728de40361b11b940c79&amp;sot=a&amp;sdt=a&amp;s=TITLE-ABS-KEY%28%28%22rice+hull%22%29+AND+%28%22ethanol+production%22%29%29&amp;sl=55&amp;sessionSearchId=770bdfea32c2728de40361b11b940c79&amp;relpos=15</t>
  </si>
  <si>
    <t>g ethanol/g total Sugar</t>
  </si>
  <si>
    <t>https://www.sciencedirect.com/science/article/pii/S0960852412019931?pes=vor</t>
  </si>
  <si>
    <t>rice bran</t>
  </si>
  <si>
    <t>3.498-13.4</t>
  </si>
  <si>
    <t>Ethanol production (g/L)</t>
  </si>
  <si>
    <t>https://www-sciencedirect-com.ezproxy.library.wur.nl/science/article/pii/S1871678414006736#sec0065</t>
  </si>
  <si>
    <t>0.23-0.33</t>
  </si>
  <si>
    <t>g/g of sugar</t>
  </si>
  <si>
    <t>https://link.springer.com/article/10.1007/s10163-022-01538-y</t>
  </si>
  <si>
    <t>https://www.degruyter.com/document/doi/10.2202/1556-3758.1453/html</t>
  </si>
  <si>
    <t>0.14-0.33</t>
  </si>
  <si>
    <t>https://link.springer.com/article/10.1007/s12355-013-0219-8</t>
  </si>
  <si>
    <t>0.28-0.5</t>
  </si>
  <si>
    <t>g/g of glucose</t>
  </si>
  <si>
    <t>https://link.springer.com/article/10.1007/s13399-022-03252-z</t>
  </si>
  <si>
    <t>apple</t>
  </si>
  <si>
    <t xml:space="preserve">66.5-88.9 </t>
  </si>
  <si>
    <t>L/ton apple</t>
  </si>
  <si>
    <t>https://link.springer.com/article/10.1007/s12155-023-10627-1</t>
  </si>
  <si>
    <t>0.47-0.49</t>
  </si>
  <si>
    <t>https://link.springer.com/article/10.1007/s12010-009-8781-y#Tab1</t>
  </si>
  <si>
    <t>0.0618-0.0742</t>
  </si>
  <si>
    <t>g ethanol /g raw material</t>
  </si>
  <si>
    <t>https://www.sciencedirect.com/science/article/pii/S0960852414016125?via%3Dihub#t0020</t>
  </si>
  <si>
    <t>0.41-0.49</t>
  </si>
  <si>
    <t>https://docserver-ingentaconnect-com.ezproxy.library.wur.nl/deliver/connect/asp/15566560/v8n1/s14.pdf?expires=1708548221&amp;id=0000&amp;titleid=72010009&amp;checksum=69ED311529DC2160386D3FBC70F6C858&amp;host=https://www-ingentaconnect-com.ezproxy.library.wur.nl</t>
  </si>
  <si>
    <t>0.19-0.341</t>
  </si>
  <si>
    <t>https://www.scopus.com/record/display.uri?eid=2-s2.0-80051684112&amp;origin=resultslist&amp;sort=r-f&amp;src=s&amp;sid=8e2249bd6afc38b3a5c479f5c24fcb22&amp;sot=b&amp;sdt=b&amp;s=TITLE-ABS-KEY%28%28+%22apple%22+%29+AND+%28+%22ethanol+production%22+%29%29&amp;sl=104&amp;sessionSearchId=8e2249bd6afc38b3a5c479f5c24fcb22&amp;relpos=10</t>
  </si>
  <si>
    <t>0.02-0.47</t>
  </si>
  <si>
    <t>https://www.sciencedirect.com/science/article/pii/S0016236120327812?via%3Dihub#t0010</t>
  </si>
  <si>
    <t>0.342-0.46</t>
  </si>
  <si>
    <t>https://www.sciencedirect.com/science/article/pii/S0961953420303202?via%3Dihub#tbl2</t>
  </si>
  <si>
    <t>g ethanol/kg dry based apple pomace</t>
  </si>
  <si>
    <t>https://www.sciencedirect.com/science/article/pii/S0360544221027183?via%3Dihub#tbl4</t>
  </si>
  <si>
    <t>g ethanol/kg apple pomace</t>
  </si>
  <si>
    <t>https://www.sciencedirect.com/science/article/pii/S0960148123003518?via%3Dihub#tbl3</t>
  </si>
  <si>
    <t>0.389-0.945</t>
  </si>
  <si>
    <t>https://www.sciencedirect.com/science/article/pii/S0360544215006921?via%3Dihub#tbl3</t>
  </si>
  <si>
    <t>3.7-5.4</t>
  </si>
  <si>
    <t>wt% orange waste</t>
  </si>
  <si>
    <t>https://pubs-rsc-org.ezproxy.library.wur.nl/en/content/articlelanding/2013/ra/c3ra43722a</t>
  </si>
  <si>
    <t>0.58-1.4</t>
  </si>
  <si>
    <t>g ethanol/g reducing sugar</t>
  </si>
  <si>
    <t>https://www.sciencedirect.com/science/article/pii/0922338X89902572?via%3Dihub</t>
  </si>
  <si>
    <t>0.31-0.85</t>
  </si>
  <si>
    <t>g from 4.2 g of dry CPWO (Citrus processing waste from oranges)</t>
  </si>
  <si>
    <t>https://www.scielo.br/j/jbchs/a/XkTfhPwZwKNyNpLxsXvRM6s/?lang=en&amp;format=pdf</t>
  </si>
  <si>
    <t>ethanol production (gal/t of culled oranges)</t>
  </si>
  <si>
    <t>https://link.springer.com/article/10.1385/ABAB:113:1-3:095</t>
  </si>
  <si>
    <t>73.5-85.9</t>
  </si>
  <si>
    <t>%  theoretical yield</t>
  </si>
  <si>
    <t>https://elibrary.asabe.org/abstract.asp?aid=29174</t>
  </si>
  <si>
    <t>https://link.springer.com/article/10.1007/s11274-007-9346-2#Sec2</t>
  </si>
  <si>
    <t>0.40-0.46</t>
  </si>
  <si>
    <t>ethanol yield (g/g sugar)</t>
  </si>
  <si>
    <t>https://pubs.acs.org/doi/10.1021/jf903163t</t>
  </si>
  <si>
    <t>0.39-0.67</t>
  </si>
  <si>
    <t>product yield [g ethanol / g sugars]</t>
  </si>
  <si>
    <t>https://academic.oup.com/lambio/article-abstract/62/1/75/6699684?redirectedFrom=fulltext</t>
  </si>
  <si>
    <t>111.5-157.2</t>
  </si>
  <si>
    <t>EtOH production potential (l t−1 fw)</t>
  </si>
  <si>
    <t>https://www.sciencedirect.com/science/article/pii/S0961953411001413?via%3Dihub#tbl4</t>
  </si>
  <si>
    <t>the volume of bio-fuel produced (Vp) in relation to 1 t of dry biomass (mb))</t>
  </si>
  <si>
    <t>https://www.sciencedirect.com/science/article/pii/S0360544210001817#tbl6</t>
  </si>
  <si>
    <t>g bioethanol/g yield cell</t>
  </si>
  <si>
    <t>https://iopscience.iop.org/article/10.1088/1742-6596/2049/1/012084/pdf</t>
  </si>
  <si>
    <t>(g/g) Weight of ethanol produces/Mass of glucose utilized</t>
  </si>
  <si>
    <t>https://www.scopus.com/record/display.uri?eid=2-s2.0-84893926485&amp;origin=resultslist&amp;sort=r-f&amp;src=s&amp;sid=2000dec68bbc9a91a692683d626c4879&amp;sot=b&amp;sdt=b&amp;s=TITLE-ABS-KEY%28%28+%22banana%22+%29+AND+%28+%22ethanol+production%22+%29+AND+NOT+%28+%22peel%22+OR+%22stem%22+OR+%22leaf%22+%29%29&amp;sl=55&amp;sessionSearchId=2000dec68bbc9a91a692683d626c4879&amp;relpos=7</t>
  </si>
  <si>
    <t>0.159-0.182</t>
  </si>
  <si>
    <t>Y P/RS (g ethanol/g reduced sugar)</t>
  </si>
  <si>
    <t>https://link.springer.com/article/10.1007/s11274-023-03588-2#Tab1</t>
  </si>
  <si>
    <t>144.8-217.9</t>
  </si>
  <si>
    <t>Yield of Ethanol (g/Kg) of biomass</t>
  </si>
  <si>
    <t>https://www.sciencedirect.com/science/article/pii/S1364032123009486?via%3Dihub#tbl2</t>
  </si>
  <si>
    <t>Predicted  volume of ethanol/ available banana peel (L/ton)</t>
  </si>
  <si>
    <t>https://link.springer.com/article/10.1007/s13399-020-00880-1</t>
  </si>
  <si>
    <r>
      <t>EtOH yield, Y</t>
    </r>
    <r>
      <rPr>
        <sz val="8"/>
        <color theme="1"/>
        <rFont val="Georgia"/>
        <family val="1"/>
      </rPr>
      <t>p/s</t>
    </r>
    <r>
      <rPr>
        <sz val="11"/>
        <color theme="1"/>
        <rFont val="Georgia"/>
        <family val="1"/>
      </rPr>
      <t xml:space="preserve"> ( mg mg−1)</t>
    </r>
  </si>
  <si>
    <t>https://www.sciencedirect.com/science/article/pii/S0964830519306900?via%3Dihub#tbl1</t>
  </si>
  <si>
    <t>0.14-0.43</t>
  </si>
  <si>
    <t>Ethanol product yield on sugar basis (g/g)</t>
  </si>
  <si>
    <t>https://www.sciencedirect.com/science/article/pii/S0956053X11000742?via%3Dihub#t0030</t>
  </si>
  <si>
    <t>0.226-0.378</t>
  </si>
  <si>
    <t>https://link.springer.com/article/10.1007/s12088-007-0057-z</t>
  </si>
  <si>
    <t>ethanol g/L</t>
  </si>
  <si>
    <t>https://link.springer.com/article/10.1186/s13068-016-0464-7</t>
  </si>
  <si>
    <t>0.025-0.183</t>
  </si>
  <si>
    <t xml:space="preserve">avrg Ethanol production (mL·g-1 ) </t>
  </si>
  <si>
    <t>https://www.scientific.net/AMR.805-806.281</t>
  </si>
  <si>
    <t>0.42-1.02</t>
  </si>
  <si>
    <t>Ethanol production yield (mmol EtOH/g sweet potato)</t>
  </si>
  <si>
    <t>https://www.sciencedirect.com/science/article/pii/S0959652611005683?via%3Dihub#tbl6</t>
  </si>
  <si>
    <t>76.63-84.96</t>
  </si>
  <si>
    <t>Ethanol, final (g/kg)</t>
  </si>
  <si>
    <t>https://iubmb.onlinelibrary.wiley.com/doi/10.1002/bab.1190</t>
  </si>
  <si>
    <t>1.2-38.6</t>
  </si>
  <si>
    <t>https://link.springer.com/article/10.1007/s42452-021-04369-y</t>
  </si>
  <si>
    <t>yield ethanol  / sweet potato</t>
  </si>
  <si>
    <t>https://www.sciencedirect.com/science/article/abs/pii/S0960852412017099?via%3Dihub</t>
  </si>
  <si>
    <t>55.59-90.16</t>
  </si>
  <si>
    <t>Yield  [theoretical production %]</t>
  </si>
  <si>
    <t>https://www.scientific.net/AMR.236-238.59</t>
  </si>
  <si>
    <t>41,7-52,5</t>
  </si>
  <si>
    <t>g/L  yield</t>
  </si>
  <si>
    <t>(PDF) Ethanol Production from Winter Hulless Barley (researchgate.net)</t>
  </si>
  <si>
    <t>28,5-30</t>
  </si>
  <si>
    <t>% (w/w)</t>
  </si>
  <si>
    <t>Scopus - Document details - Scale-up of ethanol production from winter barley by the EDGE (enhanced dry grind enzymatic) process in fermentors up to 300 l (uu.nl)</t>
  </si>
  <si>
    <t>0.32-0.4</t>
  </si>
  <si>
    <t xml:space="preserve">g/g of sugar </t>
  </si>
  <si>
    <t>Combined fermentation for increasing efficiency of bioethanol production from Fusarium sp. contaminated barley biomass - ScienceDirect</t>
  </si>
  <si>
    <t>L/ton of barley</t>
  </si>
  <si>
    <t>Bioethanol production from renewable sources_ Current perspectives and technological progress (sciencedirectassets.com)</t>
  </si>
  <si>
    <t>g of ethanol g of barley THEORETICAL</t>
  </si>
  <si>
    <t>spent grains</t>
  </si>
  <si>
    <t>g of ethanol kg of spent grains</t>
  </si>
  <si>
    <t>Evaluation of Fusarium oxysporum as an enzyme factory for the hydrolysis of brewer's spent grain with improved biodegradability for ethanol production - ScienceDirect (uu.nl)</t>
  </si>
  <si>
    <t>L of ethanol/ton of BSG</t>
  </si>
  <si>
    <t>One-pot bioethanol production from brewery spent grain using the ethanologenic Escherichia coli MS04 - ScienceDirect (uu.nl)</t>
  </si>
  <si>
    <t>g in 100 g of BSG</t>
  </si>
  <si>
    <t>Ethanol Production from Brewers’ Spent Grain Pretreated by Dilute Phosphoric Acid | Energy &amp; Fuels (uu.nl)</t>
  </si>
  <si>
    <t>Intensifying ethanol production from brewer’s spent grain waste: Use of whole slurry at high solid loadings - ScienceDirect (uu.nl)</t>
  </si>
  <si>
    <t>Improved ethanol production from the slurry of pretreated brewers’ spent grain through different co-fermentation strategies - ScienceDirect (uu.nl)</t>
  </si>
  <si>
    <t>rapeseed</t>
  </si>
  <si>
    <t>20.2-36.6</t>
  </si>
  <si>
    <t>g/L Ethanol production</t>
  </si>
  <si>
    <t>Simultaneous saccharification and fermentation of lignocellulosic residues pretreated with phosphoric acid–acetone for bioethanol production</t>
  </si>
  <si>
    <t>https://www.sciencedirect.com/science/article/pii/S0960852409000479?pes=vor#tbl4</t>
  </si>
  <si>
    <r>
      <t xml:space="preserve">Integrated production of cellulosic bioethanol and succinic acid from </t>
    </r>
    <r>
      <rPr>
        <sz val="11"/>
        <color rgb="FFFF0000"/>
        <rFont val="Georgia"/>
        <family val="1"/>
      </rPr>
      <t>rapeseed straw</t>
    </r>
    <r>
      <rPr>
        <sz val="11"/>
        <color rgb="FF1F1F1F"/>
        <rFont val="Georgia"/>
        <family val="1"/>
      </rPr>
      <t xml:space="preserve"> after dilute-acid pretreatment</t>
    </r>
  </si>
  <si>
    <t>https://doi.org/10.1016/j.biortech.2018.05.099</t>
  </si>
  <si>
    <t>rapeseed meal</t>
  </si>
  <si>
    <t>FURFURAL</t>
  </si>
  <si>
    <t>93 - 1.9</t>
  </si>
  <si>
    <t>% furfural yield (moles furfural/moles xylan in corn)</t>
  </si>
  <si>
    <t>https://www.sciencedirect.com/science/article/pii/S0960852417313822</t>
  </si>
  <si>
    <t>73.9 - 22.7</t>
  </si>
  <si>
    <t>% furfural yield (moles furfural/moles xylose in corn)</t>
  </si>
  <si>
    <t>https://www.sciencedirect.com/science/article/pii/S0960852416316182</t>
  </si>
  <si>
    <t>71.2 - 48.26</t>
  </si>
  <si>
    <t>https://www.sciencedirect.com/science/article/pii/S096085241631639X</t>
  </si>
  <si>
    <t>79.6 - 55.6</t>
  </si>
  <si>
    <t>https://www.sciencedirect.com/science/article/pii/S0960852413016866</t>
  </si>
  <si>
    <t>66.2 - 24</t>
  </si>
  <si>
    <t xml:space="preserve">https://www.sciencedirect.com/science/article/pii/S0959652620354561 </t>
  </si>
  <si>
    <t xml:space="preserve"> core-shell sulfonated tin-loaded diatomite catalyst, namely SO42−/CX-DMSn</t>
  </si>
  <si>
    <t>mg furfural / g sugarcane STRAW</t>
  </si>
  <si>
    <t>Furfural production from lignocellulosic biomass by ultrasound-assisted acid hydrolysis - ScienceDirect (wur.nl)</t>
  </si>
  <si>
    <t>Furfural yield (%): % molar yield based on Xylose</t>
  </si>
  <si>
    <t>A review on solvent systems for furfural production from lignocellulosic biomass - ScienceDirect</t>
  </si>
  <si>
    <t>18-53</t>
  </si>
  <si>
    <t xml:space="preserve">UAAH conversion, HNO3 </t>
  </si>
  <si>
    <t>15.7 - 8.5</t>
  </si>
  <si>
    <t>% mass bagasse</t>
  </si>
  <si>
    <t>Furfural production from biomass–derived carbohydrates and lignocellulosic residues via heterogeneous acid catalysts - ScienceDirect</t>
  </si>
  <si>
    <t>ROSENLEW &amp; SHELL</t>
  </si>
  <si>
    <t>https://www.sciencedirect.com/science/article/pii/S1364032120304639#bib61</t>
  </si>
  <si>
    <t>% molar yield based on Xylose</t>
  </si>
  <si>
    <t>Rapid and simultaneous production of furfural and cellulose-rich residue from sugarcane bagasse using a pressurized phosphoric acid-acetone-water system - ScienceDirect</t>
  </si>
  <si>
    <t>Aqueous system production, HUSY catalyst</t>
  </si>
  <si>
    <t>% of hemicellulose in Bagasse</t>
  </si>
  <si>
    <t>Exceptionally high yields of furfural from assorted raw biomass over solid acids - RSC Advances (RSC Publishing)</t>
  </si>
  <si>
    <t>Organic system furfural production, GVL solvent, Al-beta zeolite catalyst</t>
  </si>
  <si>
    <t>https://www.sciencedirect.com/science/article/pii/S0926669017300146</t>
  </si>
  <si>
    <t>Biphasic system, H2O Acetone solvent, H3PO4 catalyst</t>
  </si>
  <si>
    <t>Biphasic system, H2O Toluene, SAPA-44 Catalyst</t>
  </si>
  <si>
    <t>77 - 20</t>
  </si>
  <si>
    <t>g furfural / 1kg dried SBP</t>
  </si>
  <si>
    <t>Comparison of pyrolysis and hydrolysis processes for furfural production from sugar beet pulp: A case study in southern Idaho, USA - ScienceDirect (wur.nl)</t>
  </si>
  <si>
    <t>5.49 -3.48</t>
  </si>
  <si>
    <t>% furfural / SBP</t>
  </si>
  <si>
    <t>Energies | Free Full-Text | Potential of Waste Biomass from the Sugar Industry as a Source of Furfural and Its Derivatives for Use as Fuel Additives in Poland (mdpi.com)</t>
  </si>
  <si>
    <t>Pyrolizer</t>
  </si>
  <si>
    <t>Acid Hydrolysis, 120C, 0.5% H2SO4 increased pressure</t>
  </si>
  <si>
    <t>Furfural yield* of  rice husk dry basis</t>
  </si>
  <si>
    <t>https://doi.org/10.1016/S0960-8524(98)00088-1</t>
  </si>
  <si>
    <t>of theoretical yield</t>
  </si>
  <si>
    <t>https://link.springer.com/article/10.1007/s11814-007-0101-z</t>
  </si>
  <si>
    <t>of the theoretical yield</t>
  </si>
  <si>
    <t>https://link.springer.com/article/10.1007/s13399-020-00810-1</t>
  </si>
  <si>
    <t>Yield based on weight of raw material (%)</t>
  </si>
  <si>
    <t>https://www.sciencedirect.com/science/article/pii/S0008621512002984?via=ihub#t0025</t>
  </si>
  <si>
    <t>https://www.sciencedirect.com/science/article/pii/S0960852498000881</t>
  </si>
  <si>
    <t>30.9 - 10.5</t>
  </si>
  <si>
    <t>% molar yield, based on cellulose in substrate</t>
  </si>
  <si>
    <t>Corn stover valorization by one-step formic acid fractionation and formylation for 5-hydroxymethylfurfural and high guaiacyl lignin production - ScienceDirect</t>
  </si>
  <si>
    <t>% wt yield</t>
  </si>
  <si>
    <t>From corn stover to 5-hydroxymethylfurfural by ball milling-microwave hydrothermal (BM-MHT) | Biomass Conversion and Biorefinery (wur.nl)</t>
  </si>
  <si>
    <t>330 - 100</t>
  </si>
  <si>
    <t>g HMF/ kg corn</t>
  </si>
  <si>
    <t>Lignocellulosic biomass and carbohydrates as feed-stock for scalable production of 5-hydroxymethylfurfural | SpringerLink (wur.nl)</t>
  </si>
  <si>
    <t>https://www.sciencedirect.com/science/article/pii/S0960852419318164</t>
  </si>
  <si>
    <t>https://link.springer.com/article/10.1007/s13399-022-03648-x</t>
  </si>
  <si>
    <t>https://link.springer.com/article/10.1007/s10570-021-03764-3</t>
  </si>
  <si>
    <t>theoretical</t>
  </si>
  <si>
    <t>270-280</t>
  </si>
  <si>
    <t>g HMF/ kg raw potato</t>
  </si>
  <si>
    <t>% yield,  HMF / Sugarcane JUICE</t>
  </si>
  <si>
    <t>Eco‐Friendly Production of 5‐Hydroxymethylfurfural from Sucrose Using Commercially Available Dihydric Phosphate as a Catalyst - Ma - 2018 - ChemistrySelect - Wiley Online Library (wur.nl)</t>
  </si>
  <si>
    <t>10.05 - 3.79</t>
  </si>
  <si>
    <t>% HMF per gram dry bagasse</t>
  </si>
  <si>
    <t>A consolidated bioprocess design to produce multiple high-value platform chemicals from lignocellulosic biomass and its technoeconomic feasibility - ScienceDirect (wur.nl)</t>
  </si>
  <si>
    <t>% molar yield</t>
  </si>
  <si>
    <t>High yield conversion of cellulosic biomass into 5-hydroxymethylfurfural and a study of the reaction kinetics of cellulose to HMF conversion in a biphasic system - Catalysis Science &amp; Technology (RSC Publishing) (wur.nl)</t>
  </si>
  <si>
    <t>MIBK</t>
  </si>
  <si>
    <t>kg HMF / 1 ton Bagasse</t>
  </si>
  <si>
    <t>Chemometric Approach to Quantify 5-Hydroxymethylfurfural and Furfural Obtained from Sugarcane Bagasse and Peanut Hull by UV | SpringerLink (wur.nl)</t>
  </si>
  <si>
    <t>140 - 90</t>
  </si>
  <si>
    <t>g HMF/ kg bagasse</t>
  </si>
  <si>
    <t>12.08 - 3.47</t>
  </si>
  <si>
    <t>%wt</t>
  </si>
  <si>
    <t>Scopus - Document details - Production of furan compounds from sugarcane bagasse using a catalytic system containing ZnCl&lt;sub&gt;2&lt;/sub&gt;/HCl or AlCl&lt;sub&gt;3&lt;/sub&gt;/HCl in a biphasic system | Signed in</t>
  </si>
  <si>
    <t>49.6 - 43.2</t>
  </si>
  <si>
    <t>% theoretical of all sugars in molasses</t>
  </si>
  <si>
    <t>Production of 5-(hydroxymethyl)-furfural from water-soluble carbohydrates and sugarcane molasses - ScienceDirect (wur.nl)</t>
  </si>
  <si>
    <t>93.6-95.7</t>
  </si>
  <si>
    <t>SHMF [mol %]</t>
  </si>
  <si>
    <t>High‐Yield 5‐Hydroxymethylfurfural Synthesis from Crude Sugar Beet Juice in a Biphasic Microreactor - Abdilla‐Santes - 2019 - ChemSusChem - Wiley Online Library (wur.nl)</t>
  </si>
  <si>
    <t>28.5 - 22.6</t>
  </si>
  <si>
    <t>% c HMF /c mono sugar beet juice</t>
  </si>
  <si>
    <t>5-Hydroxy-2-Methylfurfural from Sugar Beet Thick Juice: Kinetic and Modeling Studies | ACS Sustainable Chemistry &amp; Engineering</t>
  </si>
  <si>
    <t>Lewis and Brønsted acids and the use of the THF/NaClaq biphasic system</t>
  </si>
  <si>
    <t>82.5 - 4.5</t>
  </si>
  <si>
    <t>HMF g/ kg SBP</t>
  </si>
  <si>
    <t>Energies | Free Full-Text | Sustainable Production of 5-Hydroxymethylfurfural from Pectin-Free Sugar Beet Pulp in a Simple Aqueous Phase System-Optimization with Doehlert Design (mdpi.com)</t>
  </si>
  <si>
    <t>17.3-35.2</t>
  </si>
  <si>
    <t xml:space="preserve"> yields (mol %)</t>
  </si>
  <si>
    <t>https://pubs.acs.org/doi/10.1021/acssuschemeng.8b05141</t>
  </si>
  <si>
    <t>https://onlinelibrary.wiley.com/doi/10.1002/ente.202000597</t>
  </si>
  <si>
    <t xml:space="preserve"> yields ( wt%)</t>
  </si>
  <si>
    <t>https://www.sciencedirect.com/science/article/pii/S0960852416311233?casa_token=4MKCRwh2jWMAAAAA:PYz3qUZ70Ua7bTGG4fC9Ru3BkctfZX8LzcZVXeU6ndRrygTWFdUvUDtM_LzgeLyrZNh3xFU#m0005</t>
  </si>
  <si>
    <t>8.1-9.5</t>
  </si>
  <si>
    <t xml:space="preserve"> yields (wt %)</t>
  </si>
  <si>
    <t>https://chemistry-europe.onlinelibrary.wiley.com/doi/10.1002/cssc.202101889</t>
  </si>
  <si>
    <t>49-65</t>
  </si>
  <si>
    <t>https://pubs.rsc.org/en/content/articlelanding/2016/cy/c6cy00820h</t>
  </si>
  <si>
    <t xml:space="preserve">theoretical yield g/g </t>
  </si>
  <si>
    <t>37.3-44.5</t>
  </si>
  <si>
    <t>HMF yield % holocellulose</t>
  </si>
  <si>
    <t>https://link.springer.com/article/10.1007/s11696-023-03055-0</t>
  </si>
  <si>
    <t>Yield (%)</t>
  </si>
  <si>
    <t>https://www.sciencedirect.com/science/article/pii/S1226086X14006996?via%3Dihub#tbl0015</t>
  </si>
  <si>
    <t>22.7-71.9</t>
  </si>
  <si>
    <t>Yield HMF (mol%)</t>
  </si>
  <si>
    <t>https://www.sciencedirect.com/science/article/pii/S0960852422011129?via%3Dihub</t>
  </si>
  <si>
    <t>t FDCA / 2000 t Corn Stover</t>
  </si>
  <si>
    <t>Sustainable development of biorefineries: integrated assessment method for co-production pathways - Energy &amp; Environmental Science (RSC Publishing)</t>
  </si>
  <si>
    <t>ISOPRENE</t>
  </si>
  <si>
    <t>SUCCINIC ACID</t>
  </si>
  <si>
    <t>0.84 - 0.77</t>
  </si>
  <si>
    <t>g succinic acid/ g total sugars in corn</t>
  </si>
  <si>
    <t>Succinic Acid Production from Corn Cob Hydrolysates by Genetically Engineered Corynebacterium glutamicum | SpringerLink (wur.nl)</t>
  </si>
  <si>
    <t>Comparison of hydrothermolysis and mild-alkaline pretreatment methods on enhancing succinic acid production from hydrolyzed corn fiber - ScienceDirect (wur.nl)</t>
  </si>
  <si>
    <t>0.39 - 0.06</t>
  </si>
  <si>
    <t>Succinic acid production from corn stover by simultaneous saccharification and fermentation using Actinobacillus succinogenes - ScienceDirect (wur.nl)</t>
  </si>
  <si>
    <t>Corn cob hydrolysates, oxygen deprivation, additionof sodium carbonate, Corynebacterium glutamicum</t>
  </si>
  <si>
    <t>0.31 - 0.09</t>
  </si>
  <si>
    <t>g succinic acid/g biomass</t>
  </si>
  <si>
    <t>Ionic liquid pretreatment to increase succinic acid production from lignocellulosic biomass - ScienceDirect (wur.nl)</t>
  </si>
  <si>
    <t>Sodium hydroxide corn fiber hydrolysate supplemented only with yeast extract</t>
  </si>
  <si>
    <t>26 - 20</t>
  </si>
  <si>
    <t>% Total sugar</t>
  </si>
  <si>
    <t>Enhanced succinic acid production from corncob hydrolysate by microbial electrolysis cells - ScienceDirect (wur.nl)</t>
  </si>
  <si>
    <t>SSF Actinobacillus succinogenes</t>
  </si>
  <si>
    <t>Corn stover, AmimCl- pretreated</t>
  </si>
  <si>
    <t>Hyrolized corncob, NaOH and CaOH2 pretreatment, Actinobacillus Succinogens NJ113 MECs</t>
  </si>
  <si>
    <t>0.09 - 0.2</t>
  </si>
  <si>
    <t>Yield g/g (estimated from figure)</t>
  </si>
  <si>
    <t>Metabolic engineering of Aspergillus niger via ribonucleoprotein-based CRISPR–Cas9 system for succinic acid production from renewable biomass - ProQuest</t>
  </si>
  <si>
    <t>amount of succinic acid produced from 1 g sugar consumed, and was expressed as a percentage</t>
  </si>
  <si>
    <t>Fermentative production of succinic acid from straw hydrolysate by Actinobacillus succinogenes - ScienceDirect (wur.nl)</t>
  </si>
  <si>
    <t>0.81 - 0.6</t>
  </si>
  <si>
    <t>Yield (g/g glucose)</t>
  </si>
  <si>
    <t>A wheat biorefining strategy based on solid-state fermentation for fermentative production of succinic acid - ScienceDirect (wur.nl)</t>
  </si>
  <si>
    <t>Aspergillus niger via ribonucleoprotein-based CRISPR–Cas9 system</t>
  </si>
  <si>
    <t>Yield g/g (estimated from figure 4)</t>
  </si>
  <si>
    <t>Succinic acid production from orange peel and wheat straw by batch fermentations of Fibrobacter succinogenes S85 | SpringerLink (wur.nl)</t>
  </si>
  <si>
    <t>0.7-1.02</t>
  </si>
  <si>
    <t>g/g glucose equivalent</t>
  </si>
  <si>
    <t>https://www.sciencedirect.com/science/article/pii/S0168165609002533?via%3Dihub#tbl3</t>
  </si>
  <si>
    <t>grams acid formed/grams glucose utilized</t>
  </si>
  <si>
    <t>https://link.springer.com/article/10.1007/s13213-012-0441-8</t>
  </si>
  <si>
    <t xml:space="preserve">Wheat straw, F Succinogenes S85 </t>
  </si>
  <si>
    <t xml:space="preserve">g succinic acid/g glucose equivalent </t>
  </si>
  <si>
    <t>Cereal-based biorefinery development: Utilisation of wheat milling by-products for the production of succinic acid - ScienceDirect (wur.nl)</t>
  </si>
  <si>
    <t>0.76-0.84</t>
  </si>
  <si>
    <t>YP is the yield of product with respect to the initial amount of substrate (S)</t>
  </si>
  <si>
    <t>Succinic acid production by Actinobacillus succinogenes using acid and enzymatic hydrolysates of potato and beer wastes and repeated batch operation</t>
  </si>
  <si>
    <t>SSF Aspergillus</t>
  </si>
  <si>
    <t>https://www.sciencedirect.com/science/article/pii/S0961953423003331?via%3Dihub#tbl6</t>
  </si>
  <si>
    <t>45.77-78.03</t>
  </si>
  <si>
    <t>%, final succinic acid from one gram sugar consumed</t>
  </si>
  <si>
    <t>Economical Succinic Acid Production from Sugarcane Juice by Actinobacillus succinogenes Supplemented with Corn Steep Liquor and Peanut Meal as Nitrogen Sources | SpringerLink (wur.nl)</t>
  </si>
  <si>
    <t>SA g/L</t>
  </si>
  <si>
    <t>Optimization of alkaline-assisted organosolv pretreatment of sugarcane trash for the production of succinic acid using response surface methodology - ScienceDirect (wur.nl)</t>
  </si>
  <si>
    <t>0.5-0.63</t>
  </si>
  <si>
    <t>g succinic acid/ g glucose equivalent in Sugrcane juice</t>
  </si>
  <si>
    <t>An end-to-end pipeline for succinic acid production at an industrially relevant scale using Issatchenkia orientalis</t>
  </si>
  <si>
    <t>https://link.springer.com/article/10.1007/s12355-015-0401-2</t>
  </si>
  <si>
    <t>9.2-84.5</t>
  </si>
  <si>
    <t>Ultrasonic pretreatment and acid hydrolysis of sugarcane bagasse for succinic acid production using Actinobacillus succinogenes | Bioprocess and Biosystems Engineering (wur.nl)</t>
  </si>
  <si>
    <t>https://www.sciencedirect.com/science/article/pii/S1878818122001013?casa_token=lcsD2luuiMoAAAAA:vlJMbzQYVmhyG1HUNkeo1C9N4gNYO4MbU_P2YawXe8_OKkZukWqS8vICy9SNTzMjSgHqZwk#sec3</t>
  </si>
  <si>
    <t>0.35-0.43</t>
  </si>
  <si>
    <t>%, final succinic acid (g) from one gram xylose consumed</t>
  </si>
  <si>
    <t>Succinic acid production from sugarcane bagasse hemicellulose hydrolysate by Actinobacillus succinogenes | Journal of Industrial Microbiology &amp; Biotechnology (wur.nl)</t>
  </si>
  <si>
    <t>https://www.nature.com/articles/s41467-023-41616-9#Tab1</t>
  </si>
  <si>
    <t>g succinic acid / g total sugar</t>
  </si>
  <si>
    <t>Characterization of a β-glucosidase from Paenibacillus species and its application for succinic acid production from sugarcane bagasse hydrolysate - ScienceDirect (wur.nl)</t>
  </si>
  <si>
    <t>https://www.scopus.com/results/results.uri?sort=r-f&amp;src=s&amp;st1=%28%22potato%22+OR+%22whole+potato%22%29+AND+%28%22levulinic+acid+production%22%29&amp;sid=929323648778dd3fbe85ba53d6a23433&amp;sot=b&amp;sdt=b&amp;sl=77&amp;s=TITLE-ABS-KEY%28%28%22bagasse%22%29+AND+%28%22succinic+acid+production%22%29%29&amp;origin=searchbasic&amp;editSaveSearch=&amp;yearFrom=Before+1960&amp;yearTo=Present&amp;sessionSearchId=929323648778dd3fbe85ba53d6a23433&amp;limit=10</t>
  </si>
  <si>
    <t>0.46-0.66</t>
  </si>
  <si>
    <t>Efficient succinic acid production from lignocellulosic biomass by simultaneous utilization of glucose and xylose in engineered Escherichia coli - ScienceDirect (wur.nl)</t>
  </si>
  <si>
    <t>https://academic.oup.com/jimb/article/38/8/1001/5994396</t>
  </si>
  <si>
    <t>abnormal value</t>
  </si>
  <si>
    <t>% g/g tot sugars</t>
  </si>
  <si>
    <t>Succinic acid production from cellobiose by Actinobacillus succinogenes</t>
  </si>
  <si>
    <t>https://www.sciencedirect.com/science/article/pii/S096085241730809X?casa_token=bLKGiNWU0BMAAAAA:QJa_ZpGXFvDGvSth9KHLNquMjPW-13VIhm8DOvEqyi5bopp3JkRAuEhkD1-1U4riEtP3Lwg</t>
  </si>
  <si>
    <t>0.34-0.96</t>
  </si>
  <si>
    <t>g SUCCINATE / g sugar consumed in molasses</t>
  </si>
  <si>
    <t>Production of succinic acid from sucrose and sugarcane molasses by metabolically engineered Escherichia coli - ScienceDirect (wur.nl)</t>
  </si>
  <si>
    <t>https://www.sciencedirect.com/science/article/pii/S0960852413014831?casa_token=P13LkwXWp-YAAAAA:XkFECrqCkYh4WfnPql-Xa_X8BUrJCgMOcgm-QUWn-npMdfX2RN596xT1q98FyPeRAxQXWBo</t>
  </si>
  <si>
    <t>mol succinic acid/ mol hexose</t>
  </si>
  <si>
    <t>Succinic acid production from sucrose and molasses by metabolically engineered E. coli using a cell surface display system - ScienceDirect (wur.nl)</t>
  </si>
  <si>
    <t>https://www.sciencedirect.com/science/article/pii/S0960852412015210?casa_token=4jsm4Bw_dosAAAAA:0wNVsgfeB2TW7rtOZmGULsRXcl6b1jDKk-7ooQu9UQfCp1j6_4hlLcVXko-qUFyfKjdZdWE#t0015</t>
  </si>
  <si>
    <t>https://www.sciencedirect.com/science/article/pii/S0960852411013848?casa_token=24Py_gt2_bgAAAAA:SYA1hM30BO6HFD-bCHt6kBOJcmCiXB0lI5eUU4KDzcg1ROG2d1U-ErPZX4BLZIHBnfMMOh4</t>
  </si>
  <si>
    <t>0.62-0.8</t>
  </si>
  <si>
    <t>SA yield (g/g)</t>
  </si>
  <si>
    <t>Restructuring the Conventional Sugar Beet Industry into a Novel Biorefinery: Fractionation and Bioconversion of Sugar Beet Pulp into Succinic Acid and Value-Added Coproducts | ACS Sustainable Chemistry &amp; Engineering (wur.nl)</t>
  </si>
  <si>
    <t>https://www.sciencedirect.com/science/article/pii/S1369703X14002319?casa_token=B_222GSyp9IAAAAA:ZGvgnWAdT6ozgL0TOD2O1_hCpjJlhbd0dVQdmjJVq9XWRRbwwkNEDLFlyZNgLZKzZNU1Yqk#tbl0020</t>
  </si>
  <si>
    <t>0.17-0.18</t>
  </si>
  <si>
    <t>g/ g glucose in Molasses</t>
  </si>
  <si>
    <t>Metabolic engineering of Aspergillus niger via ribonucleoprotein-based CRISPR–Cas9 system for succinic acid production from renewable biomass | Biotechnology for Biofuels and Bioproducts | Full Text (biomedcentral.com)</t>
  </si>
  <si>
    <t>SBP Hydrolysate, A. succinogens</t>
  </si>
  <si>
    <t>https://pubs.acs.org/doi/10.1021/acssuschemeng.8b04874?src=getftr</t>
  </si>
  <si>
    <t>https://www.researchgate.net/figure/Total-solids-and-volatile-solids-of-sugar-beet-pulp-in-air-dried-sample_tbl1_366888237</t>
  </si>
  <si>
    <t>yield g SA/g rice husk</t>
  </si>
  <si>
    <t>https://www.sciencedirect.com/science/article/pii/S2352554115300073?via%3Dihub</t>
  </si>
  <si>
    <t>at 35C, A. Niger</t>
  </si>
  <si>
    <t>https://link.springer.com/article/10.1186/s13068-020-01850-5</t>
  </si>
  <si>
    <t>Yield on  orange peel g/g</t>
  </si>
  <si>
    <t>https://link.springer.com/article/10.1007/s00253-010-2726-9</t>
  </si>
  <si>
    <t>SA production g/L</t>
  </si>
  <si>
    <t>https://arccjournals.com/journal/indian-journal-of-agricultural-research/AF-764</t>
  </si>
  <si>
    <t>0.62-0.73</t>
  </si>
  <si>
    <t>Yield (gsa gtsc−1)</t>
  </si>
  <si>
    <t>https://www.sciencedirect.com/science/article/pii/S0956053X20303305#t0010</t>
  </si>
  <si>
    <t>https://www.sciencedirect.com/science/article/pii/S0959652617317560</t>
  </si>
  <si>
    <t>(w/w)</t>
  </si>
  <si>
    <t>Simultaneous saccharification and fermentation of acid-pretreated rapeseed meal for succinic acid production using Actinobacillus succinogenes - ScienceDirect (uu.nl)</t>
  </si>
  <si>
    <t>g/100 g dry matter</t>
  </si>
  <si>
    <t>Simultaneous saccharification and fermentation of acid-pretreated rapeseed meal for succinic acid production using Actinobacillus succinogenes</t>
  </si>
  <si>
    <t>https://doi.org/10.1016/j.enzmictec.2010.12.009</t>
  </si>
  <si>
    <t>3HP</t>
  </si>
  <si>
    <t>0.09-0.48</t>
  </si>
  <si>
    <t>mol 3HP / mol sugars</t>
  </si>
  <si>
    <t>Metabolic engineering to improve production of 3-hydroxypropionic acid from corn-stover hydrolysate in Aspergillus species – DOAJ</t>
  </si>
  <si>
    <t>DDR-EH-150, A. Niger</t>
  </si>
  <si>
    <t>LEVULINIC ACID</t>
  </si>
  <si>
    <t>33.63-45.45</t>
  </si>
  <si>
    <t>yield%, amount LA/theoretical max from glucan (0.716x)</t>
  </si>
  <si>
    <t>Kinetic study of levulinic acid production from corn stalk at relatively high temperature using FeCl3 as catalyst: A simplified model evaluated - ScienceDirect (wur.nl)</t>
  </si>
  <si>
    <t>0.63-19.9</t>
  </si>
  <si>
    <t>% wt</t>
  </si>
  <si>
    <t>Development of bioprocess for corncob-derived levulinic acid production - ScienceDirect (wur.nl)</t>
  </si>
  <si>
    <t>22.86-63.63</t>
  </si>
  <si>
    <t>mol% LA/fructose</t>
  </si>
  <si>
    <t>High concentration levulinic acid production from corn stover - RSC Advances (RSC Publishing) (wur.nl)</t>
  </si>
  <si>
    <t>230 °C, 10 min and 0.5 mol/L FeCl3.</t>
  </si>
  <si>
    <t>https://www.sciencedirect.com/science/article/pii/S092666901530282X?via%3Dihub</t>
  </si>
  <si>
    <t>4.4-69.1</t>
  </si>
  <si>
    <t>% LA*0.9/ from glucan in corn cobs</t>
  </si>
  <si>
    <t>Kinetics study of levulinic acid production from corncobs by tin tetrachloride as catalyst - ScienceDirect (wur.nl)</t>
  </si>
  <si>
    <t>80 ℃, 10 % corncob, 1.0 M sulfuric acid and 30 min.</t>
  </si>
  <si>
    <t>https://www.sciencedirect.com/science/article/pii/S0960852423000548?via%3Dihu</t>
  </si>
  <si>
    <t>9.24-47.1</t>
  </si>
  <si>
    <t>mol % LA/glucan</t>
  </si>
  <si>
    <t>Kinetic study of levulinic acid production from corn stalk at mild temperature using FeCl3 as catalyst</t>
  </si>
  <si>
    <t>SIRE and BE hydrolysate from corn stover</t>
  </si>
  <si>
    <t>https://pubs.rsc.org/en/content/articlelanding/2016/ra/c6ra23768a</t>
  </si>
  <si>
    <t>193 °C, 17 min with 82 mM SnCl4 catalyzed hydrolysis of corn cobs</t>
  </si>
  <si>
    <t>https://www.sciencedirect.com/science/article/pii/S0960852418304243?via%3Dihub</t>
  </si>
  <si>
    <t>https://www.sciencedirect.com/science/article/pii/S0016236116308754?via%3Dihub#t0015</t>
  </si>
  <si>
    <t>%, g LA/ g wheat STRAW</t>
  </si>
  <si>
    <t>Levulinic acid production from wheat straw - ScienceDirect (wur.nl)</t>
  </si>
  <si>
    <t>19.3-21.7</t>
  </si>
  <si>
    <t>yield (wt%)</t>
  </si>
  <si>
    <t>LEVULINIC ACID PRODUCTION FROM WASTE BIOMASS | Raspolli Galletti | BioResources (ncsu.edu)</t>
  </si>
  <si>
    <t>209.3 °C, 3.5% acid concentration, 15.6 liquid:solid ratio and 37.6 min of reaction time </t>
  </si>
  <si>
    <t>https://www.researchgate.net/publication/258993284_Levulinic_Acid_Production_from_waste_biomass</t>
  </si>
  <si>
    <t>% wt biomass SCB</t>
  </si>
  <si>
    <t>A kinetic study of acid catalysed hydrolysis of sugarcane bagasse to levulinic acid - ScienceDirect (wur.nl)</t>
  </si>
  <si>
    <t>Levulinic acid production from Cicer arietinum, cotton, Pinus radiata and sugarcane bagasse - RSC Advances (RSC Publishing) (wur.nl)</t>
  </si>
  <si>
    <r>
      <t>Heterogeneous Catalyst1g cellulose: 0.8430 g catalyst: 8 mL H</t>
    </r>
    <r>
      <rPr>
        <sz val="8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</si>
  <si>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t>LA yield wt%</t>
  </si>
  <si>
    <t>Optimization of Levulinic Acid Production from Depithed Sugarcane Bagasse in 1- Ethyl-3-methylimidazolium hydrogen sulfate [EMim][HSO4] | Waste and Biomass Valorization (wur.nl)</t>
  </si>
  <si>
    <t>Hydrothermal reactor, 150 °C, 6 h, stainless steel floor stand reactor, H2SO4 (0.55 M)</t>
  </si>
  <si>
    <t>https://www.sciencedirect.com/science/article/pii/S1385894712015884</t>
  </si>
  <si>
    <t>Production of Levulinic Acid from Bagasse and Paddy Straw by Liquefaction in the Presence of Hydrochloride Acid - Yan - 2008 - CLEAN – Soil, Air, Water - Wiley Online Library (wur.nl)</t>
  </si>
  <si>
    <t>https://pubs.rsc.org/en/content/articlehtml/2014/ra/c4ra06246a</t>
  </si>
  <si>
    <t>%mol</t>
  </si>
  <si>
    <t>Kinetic insights into the lignocellulosic biomass-based levulinic acid production by a mechanistic model | Cellulose (wur.nl)</t>
  </si>
  <si>
    <t xml:space="preserve"> 1-ethyl-3-methylimidazolium hydrogen sulfate [EMim][HSO4] ionic liquid (IL) were investigated.</t>
  </si>
  <si>
    <t>https://link.springer.com/article/10.1007/s12649-020-01221-z</t>
  </si>
  <si>
    <t>18.1-36.5</t>
  </si>
  <si>
    <t>% wt Molasses</t>
  </si>
  <si>
    <t>Concentrated Levulinic Acid Production from sugarcane Molasses | Energy &amp; Fuels (wur.nl)</t>
  </si>
  <si>
    <t>https://link.springer.com/article/10.1007/s10570-020-03183-w</t>
  </si>
  <si>
    <t>https://pubs.acs.org/doi/full/10.1021/acs.energyfuels.7b03987</t>
  </si>
  <si>
    <t>0-87.4</t>
  </si>
  <si>
    <t>%mol., LA/sucrose</t>
  </si>
  <si>
    <t>Maintenance of a Highly Active Solid Acid Catalyst in Sugar Beet Molasses for Levulinic Acid Production | Sugar Tech (springer.com)</t>
  </si>
  <si>
    <t>LA/ dry rice husk (g/g)</t>
  </si>
  <si>
    <t>https://www.sciencedirect.com/science/article/pii/S1359511317315532?via%3Dihub</t>
  </si>
  <si>
    <t> acidified working molasses solution (pH 1.65) at 140 °C for 3 h. </t>
  </si>
  <si>
    <t>14.02-39.75</t>
  </si>
  <si>
    <t>yield (wt %)</t>
  </si>
  <si>
    <t>https://www.mdpi.com/2073-4344/10/3/327</t>
  </si>
  <si>
    <t>62.3-66.05</t>
  </si>
  <si>
    <t>Yield (% mol)</t>
  </si>
  <si>
    <t>https://www.sciencedirect.com/science/article/pii/S2214785323006041?via%3Dihub#s0010</t>
  </si>
  <si>
    <t>28.8-65.2</t>
  </si>
  <si>
    <t>LA yield from ISRRH (mol% )</t>
  </si>
  <si>
    <t xml:space="preserve"> kg LA/ 1 ton fresh OPW</t>
  </si>
  <si>
    <t>https://onlinelibrary.wiley.com/doi/full/10.1002/bbb.2498</t>
  </si>
  <si>
    <t>LA yield (wt%)</t>
  </si>
  <si>
    <t>https://analyticalsciencejournals.onlinelibrary.wiley.com/doi/epdf/10.1002/jctb.6484</t>
  </si>
  <si>
    <t>LACTIC ACID</t>
  </si>
  <si>
    <t>0.54-0.7</t>
  </si>
  <si>
    <t>yield on substrate (g/g)</t>
  </si>
  <si>
    <t>Lactic acid production from corn stover using mixed cultures of Lactobacillus rhamnosus and Lactobacillus brevis</t>
  </si>
  <si>
    <t>0.396-0.78</t>
  </si>
  <si>
    <t>g LA/g corn stover</t>
  </si>
  <si>
    <t>Bioconversion of Corn Crop Residues: Lactic Acid Production through Simultaneous Saccharification and Fermentation</t>
  </si>
  <si>
    <t>0.54-0.77</t>
  </si>
  <si>
    <t>g LA/g corn cob</t>
  </si>
  <si>
    <t>https://linkinghub.elsevier.com/retrieve/pii/S0960852410015762</t>
  </si>
  <si>
    <t>g acid per kg of mashed corn</t>
  </si>
  <si>
    <t>https://www.mdpi.com/2071-1050/14/19/11799</t>
  </si>
  <si>
    <t>REF number, table 1 to see pretreatment</t>
  </si>
  <si>
    <t>https://www.mdpi.com/2071-1050/14/19/11800</t>
  </si>
  <si>
    <t>0.51-0.9</t>
  </si>
  <si>
    <t>of the theoretical maximum yield</t>
  </si>
  <si>
    <t>https://www.sciencedirect.com/science/article/pii/S0960852401001353</t>
  </si>
  <si>
    <t>0.33-1.01</t>
  </si>
  <si>
    <t xml:space="preserve">mol LA/ mol glucose </t>
  </si>
  <si>
    <t>Kinetic modeling of hydrogen and L-lactic acid production by Thermotoga neapolitana via capnophilic lactic fermentation of starch - ScienceDirect (wur.nl)</t>
  </si>
  <si>
    <t>72.36%-76.44%</t>
  </si>
  <si>
    <t>(PDF) Evolutionary Adaptation of Bacillus subtilis OCS SH-2 in Wheat Straw Hydrolysate for Bioethanol and Lactic Acid Production (researchgate.net)</t>
  </si>
  <si>
    <t>Research from 2000, so old asf</t>
  </si>
  <si>
    <t>0.55-0.91</t>
  </si>
  <si>
    <t>g LA/ g raw material</t>
  </si>
  <si>
    <t>An economic evaluation of the fermentative production of lactic acid from wheat flour</t>
  </si>
  <si>
    <t>g LA/g bran</t>
  </si>
  <si>
    <t>(PDF) Wheat bran an inexpensive substrate for production of Lactic acid in solid state fermentation by Lactobacillus amylophilus GV6 - Optimization of fermentation conditions (researchgate.net)</t>
  </si>
  <si>
    <t>https://pu.edu.pk/images/journal/zology/PDF-FILES/7_36_1_21.pdf</t>
  </si>
  <si>
    <t>0.85-0.95</t>
  </si>
  <si>
    <t>g LA/g glucose consumed</t>
  </si>
  <si>
    <t>Fermentative production of l-lactic acid from hydrolysate of wheat bran by Lactobacillus rhamnosus - ScienceDirect (wur.nl)</t>
  </si>
  <si>
    <t>https://www.sciencedirect.com/science/article/pii/S0960852400000572?via%3Dihub</t>
  </si>
  <si>
    <t>g LA/ 100 g wheat bran</t>
  </si>
  <si>
    <t>Direct fermentation of starch to L(+) lactic acid in SSF by Lactobacillus amylophilus GV6 using wheat bran as support and substrate: Medium optimization using RSM</t>
  </si>
  <si>
    <t>Single step fermentation of starch to l(+) lactic acid by Lactobacillus amylophilus GV6 in SSF using inexpensive nitrogen sources to replace peptone and yeast extract – Optimization by RSM - ScienceDirect (wur.nl)</t>
  </si>
  <si>
    <t>https://www.sciencedirect.com/science/article/pii/S1369703X09003118#tbl3</t>
  </si>
  <si>
    <t>https://www.sciencedirect.com/science/article/pii/S1369703X04000920?via%3Dihub#TBL1</t>
  </si>
  <si>
    <t>https://www.sciencedirect.com/science/article/pii/S0032959204000834</t>
  </si>
  <si>
    <t>https://www.sciencedirect.com/science/article/pii/S1359511305003181#tbl3</t>
  </si>
  <si>
    <t>g LA/g leftover bits and pieces of potato starch</t>
  </si>
  <si>
    <t>Optically pure L-lactic acid production directly from leftover bits and pieces of potato starch using an amylolytic pellet-form complex Rhizopus oryzae ASC081</t>
  </si>
  <si>
    <t>Effect of different carbon sources on l(+) -lactic acid production by Rhizopus oryzae</t>
  </si>
  <si>
    <t>0.88 ± 0.39</t>
  </si>
  <si>
    <t>Yield (potato starch) ( mol lactic acid/mol glucose eq.)</t>
  </si>
  <si>
    <t>Kinetic modeling of hydrogen and L-lactic acid production by Thermotoga neapolitana via capnophilic lactic fermentation of starch</t>
  </si>
  <si>
    <t>g/L LA from potato waste eq to 100g/L glucose</t>
  </si>
  <si>
    <t>Enhancement of l(+)-lactic acid production using acid-adapted precultures of Rhizopus arrhizus in a bubble column reactor</t>
  </si>
  <si>
    <t>http://jase.tku.edu.tw/articles/jase-201306-16-2-12</t>
  </si>
  <si>
    <t>0.87-0.97</t>
  </si>
  <si>
    <t>g LA/g Starch in potato starch</t>
  </si>
  <si>
    <t>Direct fermentation of potato starch wastewater to lactic acid by Rhizopus oryzae and Rhizopus arrhizus</t>
  </si>
  <si>
    <t>https://www.sciencedirect.com/science/article/pii/S0960852421004661?via%3Dihub</t>
  </si>
  <si>
    <t> g/L lactic acid</t>
  </si>
  <si>
    <t>Effects of cultivation parameters on the morphology of Rhizopus arrhizus and the lactic acid production in a bubble column reactor</t>
  </si>
  <si>
    <t>https://www.sciencedirect.com/science/article/pii/S138917230900200X?via%3Dihub</t>
  </si>
  <si>
    <t>https://link.springer.com/article/10.1007/s00449-005-0398-0</t>
  </si>
  <si>
    <t>% c LA/c tot carbohydrates in TP</t>
  </si>
  <si>
    <t>Fermentation as a Strategy for Bio-Transforming Waste into Resources: Lactic Acid Production from Agri-Food Residues</t>
  </si>
  <si>
    <t>https://analyticalsciencejournals.onlinelibrary.wiley.com/doi/10.1002/elsc.200700002</t>
  </si>
  <si>
    <t>0.19-1.69</t>
  </si>
  <si>
    <t>% g LA/ g TS in TP</t>
  </si>
  <si>
    <t xml:space="preserve">Lactic Acid production from Tomato Pomace Fermentable 
Sugars using Innovative Biological Treatments </t>
  </si>
  <si>
    <t>92.98-96</t>
  </si>
  <si>
    <t>% c LA/c total sugars</t>
  </si>
  <si>
    <t>Fermentative lactic acid production from a renewable carbon source under response surface optimized conditions without alkali addition: a membrane-based green approach</t>
  </si>
  <si>
    <t>https://mdpi.com/2311-5637/7/1/3</t>
  </si>
  <si>
    <t>g LA/g sucrose</t>
  </si>
  <si>
    <t>Kinetic of lactic acid production from sugarcane juice using Lactobacillus plantarum NCIM 2912 - Sikder - 2014 - Asia-Pacific Journal of Chemical Engineering - Wiley Online Library (wur.nl)</t>
  </si>
  <si>
    <t>https://www.aidic.it/cet/18/65/100.pdf</t>
  </si>
  <si>
    <t>90-96</t>
  </si>
  <si>
    <t>% c LA/c tot sugars</t>
  </si>
  <si>
    <t>Lactic acid production from sugar-cane juice by a newly isolated Lactobacillus sp. | SpringerLink (wur.nl)</t>
  </si>
  <si>
    <t>https://link.springer.com/article/10.1007/s10098-011-0448-z</t>
  </si>
  <si>
    <t>0.92-0.96</t>
  </si>
  <si>
    <t>g LA/g tot sugars</t>
  </si>
  <si>
    <t>Modelling and simulation of continuous L (+) lactic acid production from sugarcane juice in membrane integrated hybrid-reactor system - ScienceDirect (wur.nl)</t>
  </si>
  <si>
    <t>https://onlinelibrary.wiley.com/doi/full/10.1002/apj.1806</t>
  </si>
  <si>
    <t>g LA/g sugars consumed, sugarcane waste</t>
  </si>
  <si>
    <t>Lactic acid production from sugarcane field residue as renewable and economical bioresource by newly isolated Pediococcus pentosaceus HLV1 | SpringerLink (wur.nl)</t>
  </si>
  <si>
    <t>gLA/g sugar utilized</t>
  </si>
  <si>
    <t>Acid hydrolysis of sugarcane bagasse for lactic acid production - ScienceDirect (wur.nl)</t>
  </si>
  <si>
    <t>g LA/g dry bagasse</t>
  </si>
  <si>
    <t>Enhanced cellulosic d-lactic acid production from sugarcane bagasse by pre-fermentation of water-soluble carbohydrates before acid pretreatment - ScienceDirect (wur.nl)</t>
  </si>
  <si>
    <t>https://link.springer.com/article/10.1007/s13399-022-03267-6</t>
  </si>
  <si>
    <t>g LA/g total sugars in bagasse</t>
  </si>
  <si>
    <t>Polymer grade l-lactic acid production from sugarcane bagasse hemicellulosic hydrolysate using Bacillus coagulans - ScienceDirect (wur.nl)</t>
  </si>
  <si>
    <t>https://www.sciencedirect.com/science/article/pii/S0960852409011584</t>
  </si>
  <si>
    <t>8.78-26.16</t>
  </si>
  <si>
    <t>g LA/g sugarcane bagasse</t>
  </si>
  <si>
    <t>Assessment of multiple pretreatment strategies for 2G L-lactic acid production from sugarcane bagasse | SpringerLink (wur.nl)</t>
  </si>
  <si>
    <t>https://www.sciencedirect.com/science/article/pii/S0960852422016571</t>
  </si>
  <si>
    <t>g LA/g glucose and xylose</t>
  </si>
  <si>
    <t>Lactic acid production from sugarcane bagasse hydrolysates by Lactobacillus pentosus: Integrating xylose and glucose fermentation - Wischral - 2019 - Biotechnology Progress - Wiley Online Library (wur.nl)</t>
  </si>
  <si>
    <t>https://www.sciencedirect.com/science/article/pii/S2589014X1930026X</t>
  </si>
  <si>
    <t>%, w/w LA/tot sugar</t>
  </si>
  <si>
    <t>Different Strategies To Improve Lactic Acid Productivity Based on Microorganism Physiology and Optimum Operating Conditions | Industrial &amp; Engineering Chemistry Research (wur.nl)</t>
  </si>
  <si>
    <t>https://link.springer.com/article/10.1007/s13399-020-01163-5</t>
  </si>
  <si>
    <t>Optimization of lactic acid production from cheap raw material: Sugarcane molasses</t>
  </si>
  <si>
    <t>https://aiche.onlinelibrary.wiley.com/doi/full/10.1002/btpr.2718</t>
  </si>
  <si>
    <t>g LA/ g tot sugars</t>
  </si>
  <si>
    <t>Optimization of lactic acid production by Lactobacillus plantarum strain Hui1 in a medium containing sugarcane molasses - ProQuest</t>
  </si>
  <si>
    <t>https://pubs.acs.org/doi/full/10.1021/acs.iecr.8b01655</t>
  </si>
  <si>
    <t>g LA/g sugars</t>
  </si>
  <si>
    <t>Improvement and Metabolomics-Based Analysis of d-Lactic Acid Production from Agro-Industrial Wastes by Lactobacillus delbrueckii Submitted to Adaptive Laboratory Evolution | Journal of Agricultural and Food Chemistry (wur.nl)</t>
  </si>
  <si>
    <t>https://pakbs.org/pjbot/PDFs/44(1)/49.pdf</t>
  </si>
  <si>
    <t>g/g hexose</t>
  </si>
  <si>
    <t>Efficient production of lactic acid from sugarcane molasses by a newly microbial consortium CEE-DL15 - ScienceDirect (wur.nl)</t>
  </si>
  <si>
    <t>https://www.redalyc.org/journal/1803/180376043012/html/</t>
  </si>
  <si>
    <t>https://pubs.acs.org/doi/full/10.1021/acs.jafc.0c00259</t>
  </si>
  <si>
    <t>0.09-0.17</t>
  </si>
  <si>
    <t>g LA/g exhausted sbp</t>
  </si>
  <si>
    <t>Feasibility of exhausted sugar beet pulp as raw material for lactic acid production - Díaz - 2020 - Journal of the Science of Food and Agriculture - Wiley Online Library (wur.nl)</t>
  </si>
  <si>
    <t>https://www.sciencedirect.com/science/article/pii/S1359511318316404</t>
  </si>
  <si>
    <t>0.582-0.922</t>
  </si>
  <si>
    <t>Y (lactic acid/glucose) (mol mol−1)</t>
  </si>
  <si>
    <t>Valorisation of fungal hydrolysates of exhausted sugar beet pulp for lactic acid production</t>
  </si>
  <si>
    <t>50(370.85)</t>
  </si>
  <si>
    <t>max plant capacity (min feedstock requirements) kt/year</t>
  </si>
  <si>
    <t>https://www.sciencedirect.com/science/article/pii/S0048969721056722#t0005</t>
  </si>
  <si>
    <t>https://onlinelibrary.wiley.com/doi/10.1002/jsfa.10334</t>
  </si>
  <si>
    <t>0.85- 0.91</t>
  </si>
  <si>
    <t>Lactic acid production on a combined distillery stillage and sugar beet molasses substrate - Mladenović - 2016 - Journal of Chemical Technology &amp; Biotechnology - Wiley Online Library (wur.nl)</t>
  </si>
  <si>
    <t>https://onlinelibrary.wiley.com/doi/10.1002/jsfa.11046</t>
  </si>
  <si>
    <t>Optimization of lactic acid production from beet molasses by Lactobacillus delbrueckii NCIMB 8130 - ProQuest</t>
  </si>
  <si>
    <t>Techno-economic risk assessment, life cycle analysis and life cycle costing for poly(butylene succinate) and poly(lactic acid) production using renewable resources</t>
  </si>
  <si>
    <t>g LA/g initial sugars</t>
  </si>
  <si>
    <t>Optimisation of lactic acid fermentation from beet molasses by strain FD173</t>
  </si>
  <si>
    <t>https://analyticalsciencejournals.onlinelibrary.wiley.com/doi/full/10.1002/jctb.4838</t>
  </si>
  <si>
    <t>0.81-0.97</t>
  </si>
  <si>
    <t>g LA/g sugar</t>
  </si>
  <si>
    <t>Subsequent improvement of lactic acid production from beet molasses by Enterococcus hirae ds10 using different fermentation strategies</t>
  </si>
  <si>
    <t>https://link.springer.com/article/10.1023/A:1015523126741</t>
  </si>
  <si>
    <t>g LA/g molasses</t>
  </si>
  <si>
    <t>https://sci-hub.se/https://doi.org/10.1504/IJEP.2009.026655</t>
  </si>
  <si>
    <t>https://www.sciencedirect.com/science/article/pii/S2589014X20302395#t0010</t>
  </si>
  <si>
    <t>0.49-6.71</t>
  </si>
  <si>
    <t>https://analyticalsciencejournals.onlinelibrary.wiley.com/doi/full/10.1002/jctb.1797</t>
  </si>
  <si>
    <t>https://www.sciencedirect.com/science/article/pii/S1369703X04000920?pes=vor#TBL1</t>
  </si>
  <si>
    <t>yield g/100g RH</t>
  </si>
  <si>
    <t>https://www.sciencedirect.com/science/article/pii/S0141813023060531</t>
  </si>
  <si>
    <t>η (lactic acid) lactic acid produced/sugar consumed (g/g).</t>
  </si>
  <si>
    <t>https://www.hindawi.com/journals/bmri/2013/934171/#conclusions</t>
  </si>
  <si>
    <t>LA conversion rate (%)</t>
  </si>
  <si>
    <t>https://link.springer.com/article/10.1007/s00449-021-02591-x</t>
  </si>
  <si>
    <t>YLA/S (g g−1)</t>
  </si>
  <si>
    <t>https://link.springer.com/article/10.1007/s10570-019-02571-1</t>
  </si>
  <si>
    <t>80.21-97.2</t>
  </si>
  <si>
    <t>Lactate yield on glucose%</t>
  </si>
  <si>
    <t>https://pubs.rsc.org/en/content/articlelanding/2014/ra/c3ra46140h</t>
  </si>
  <si>
    <t>Yield %</t>
  </si>
  <si>
    <t>https://www.sciencedirect.com/science/article/pii/S0960852407005731?via%3Dihub</t>
  </si>
  <si>
    <t>https://www.sciencedirect.com/science/article/pii/S1389172312004525?via%3Dihub</t>
  </si>
  <si>
    <t>71-98</t>
  </si>
  <si>
    <t>Yield of product%</t>
  </si>
  <si>
    <t>https://www.sciencedirect.com/science/article/pii/S096085241501278X?via%3Dihub#t0005</t>
  </si>
  <si>
    <t xml:space="preserve">  average yield (g g−1)</t>
  </si>
  <si>
    <t>https://pubs.rsc.org/en/content/articlelanding/2015/ra/c4ra04641b</t>
  </si>
  <si>
    <t>34.1-62.7</t>
  </si>
  <si>
    <t>Lactic acid production yield (g/100 g)</t>
  </si>
  <si>
    <t>https://www.sciencedirect.com/science/article/pii/S0023643806000326?via%3Dihub#tbl4</t>
  </si>
  <si>
    <t>30.2-65.8</t>
  </si>
  <si>
    <t>Lactic acid production yield (g/100 g)</t>
  </si>
  <si>
    <t>https://www.sciencedirect.com/science/article/pii/S0032959204000500</t>
  </si>
  <si>
    <t>g/g VSfeedstock</t>
  </si>
  <si>
    <t>https://www.sciencedirect.com/science/article/pii/S096085242031511X?via%3Dihub#t0015</t>
  </si>
  <si>
    <t>yield g/100 g Dry AP</t>
  </si>
  <si>
    <t>https://analyticalsciencejournals.onlinelibrary.wiley.com/doi/10.1002/jctb.1838</t>
  </si>
  <si>
    <t>https://www.sciencedirect.com/science/article/pii/S0960852407000119?via%3Dihub</t>
  </si>
  <si>
    <t>https://pubs.acs.org/doi/10.1021/jf070442v</t>
  </si>
  <si>
    <t>59.4-87.3</t>
  </si>
  <si>
    <t xml:space="preserve"> yield %</t>
  </si>
  <si>
    <t>https://www.sciencedirect.com/science/article/pii/S1369703X1930052X?via%3Dihub#tbl0005</t>
  </si>
  <si>
    <t>yield  (g g−1)</t>
  </si>
  <si>
    <t>https://onlinelibrary.wiley.com/doi/epdf/10.1002/jsfa.9958</t>
  </si>
  <si>
    <t>34.58-39.807</t>
  </si>
  <si>
    <t>https://onlinelibrary.wiley.com/doi/10.1002/jsfa.12537</t>
  </si>
  <si>
    <t>0.75-0.88</t>
  </si>
  <si>
    <t>YP,S (g/g)</t>
  </si>
  <si>
    <t>https://link.springer.com/article/10.1007/s13399-019-00396-3</t>
  </si>
  <si>
    <t>yield %</t>
  </si>
  <si>
    <t>https://link.springer.com/article/10.1007/s00253-018-9432-4</t>
  </si>
  <si>
    <t>0.72-0.89</t>
  </si>
  <si>
    <t>yield g g−1-consumed sugars</t>
  </si>
  <si>
    <t>https://www.sciencedirect.com/science/article/pii/S2589014X1930146X?via%3Dihub#t0010</t>
  </si>
  <si>
    <t>0.62-0.9</t>
  </si>
  <si>
    <t>LA yield (g g−1)</t>
  </si>
  <si>
    <t>https://www.sciencedirect.com/science/article/pii/S1878818119307340?via%3Dihub#tbl3</t>
  </si>
  <si>
    <t>40% of the theoretical molar yield (%)</t>
  </si>
  <si>
    <t>0.85-0.91</t>
  </si>
  <si>
    <t>Yield (g g−1)</t>
  </si>
  <si>
    <t>https://www.sciencedirect.com/science/article/pii/S1369703X13002738?via%3Dihub#tbl0015</t>
  </si>
  <si>
    <t>47-73</t>
  </si>
  <si>
    <t>https://link.springer.com/article/10.1007/s12010-009-8884-5</t>
  </si>
  <si>
    <t>g/Gbsg</t>
  </si>
  <si>
    <t>Successive process for efficient biovalorization of Brewers’ spent grain to lignocellulolytic enzymes and lactic acid production through simultaneous saccharification and fermentation - ScienceDirect (uu.nl)</t>
  </si>
  <si>
    <t>g/L</t>
  </si>
  <si>
    <t>Effects of medium supplementation and pH control on lactic acid production from brewer's spent grain - ScienceDirect (uu.nl)</t>
  </si>
  <si>
    <t>g/g</t>
  </si>
  <si>
    <t>Wastes from bioethanol and beer productions as substrates for l(+) lactic acid production – A comparative study - ScienceDirect (uu.nl)</t>
  </si>
  <si>
    <t>Brewer’s spent grain as raw material for lactic acid production by Lactobacillus delbrueckii | Biotechnology Letters (uu.nl)</t>
  </si>
  <si>
    <t>Impact of Hydrolysis Methods on the Utilization of Agricultural Residues as Nutrient Source for D-lactic Acid Production by &lt;i&gt;Sporolactobacillus inulinus&lt;/i&gt; – DOAJ</t>
  </si>
  <si>
    <t>SORBITOL</t>
  </si>
  <si>
    <t>0.03-0.2</t>
  </si>
  <si>
    <t>g sorb/g total reducing sugar</t>
  </si>
  <si>
    <t>Optimization study for sorbitol production by Zymomonas mobilis in sugarcane molasses - ScienceDirect</t>
  </si>
  <si>
    <t>https://www.sciencedirect.com/science/article/pii/S0032959204000780</t>
  </si>
  <si>
    <t>XYLITOL</t>
  </si>
  <si>
    <t>g/g of xylose</t>
  </si>
  <si>
    <t>Comparison of xylitol production from the isolated strain of Candida Se, in statistically optimized modified minimal medium and corncob hydrolyzate medium</t>
  </si>
  <si>
    <t>0.91-0.98</t>
  </si>
  <si>
    <t>g/g xylose</t>
  </si>
  <si>
    <t>Optimization of dilute sulfuric acid pretreatment of corn stover for enhanced xylose recovery and xylitol production</t>
  </si>
  <si>
    <t>10%-58%</t>
  </si>
  <si>
    <t>% g/g substrate</t>
  </si>
  <si>
    <t>Particle size influence on the composition of sugars in corncob hemicellulose hydrolysate for xylose fermentation by Meyerozyma caribbica</t>
  </si>
  <si>
    <t>http://www.envirobiotechjournals.com/article_abstract.php?aid=6215&amp;iid=196&amp;jid=1</t>
  </si>
  <si>
    <t>% g/g xylose</t>
  </si>
  <si>
    <t>Optimized Production of Xylitol from Xylose Using a Hyper-Acidophilic Candida tropicalis</t>
  </si>
  <si>
    <t>https://link.springer.com/article/10.1007/s12257-016-0483-z</t>
  </si>
  <si>
    <t>1-2.74</t>
  </si>
  <si>
    <t>Combination of the CRP mutation and ptsG deletion in Escherichia coli to efficiently synthesize xylitol from corncob hydrolysates - ProQuest</t>
  </si>
  <si>
    <t>https://www.sciencedirect.com/science/article/pii/S096085242101018X</t>
  </si>
  <si>
    <t>https://www.mdpi.com/2218-273X/5/3/1979</t>
  </si>
  <si>
    <t>https://link.springer.com/article/10.1007/s00253-019-10324-0</t>
  </si>
  <si>
    <t>g input for 1 L  xylitol (xylitol concentration: 6.134 g/L)</t>
  </si>
  <si>
    <t>Life cycle assessment of fermentative xylitol production from wheat bran: A comparative evaluation of sulphuric acid and chemical-free wet air oxidation-based pretreatment - ScienceDirect (wur.nl)</t>
  </si>
  <si>
    <t>0.39-0.71</t>
  </si>
  <si>
    <t>yield g/g xylose</t>
  </si>
  <si>
    <t>Optimized Bioconversion of Xylose Derived from Pre-Treated Crop Residues into Xylitol by Using Candida boidinii</t>
  </si>
  <si>
    <t>https://link.springer.com/article/10.1007/s13399-020-01221-y</t>
  </si>
  <si>
    <t>0.68-0.72</t>
  </si>
  <si>
    <t>yield g xylitol/g xylose</t>
  </si>
  <si>
    <t>Optimised fractionation of wheat bran for arabinose biopurification and xylitol fermentation by Ogataea zsoltii within a biorefinery process</t>
  </si>
  <si>
    <t>https://www.sciencedirect.com/science/article/pii/S095965262302824X?casa_token=AJVwBlQT4awAAAAA:iBE6Ui5a4rPA9r4mYyLL37VyFgt7coeu9x2puuBiwdn-YedaKrYdNlUSC4CAOSj830Yn6MA#tbl1</t>
  </si>
  <si>
    <t>https://www.mdpi.com/2073-4395/11/1/79</t>
  </si>
  <si>
    <t>https://www.sciencedirect.com/science/article/pii/S0926669019305163?via%3Dihub#sec0010</t>
  </si>
  <si>
    <t>0.51-0.57</t>
  </si>
  <si>
    <t>Characteristics of adapted and non-adapted Candida tropicalis InaCC Y799 during fermentation of detoxified and undetoxified hemicellulosic hydrolysate from sugarcane trash for xylitol production | SpringerLink (wur.nl)</t>
  </si>
  <si>
    <t>63.17-75.52</t>
  </si>
  <si>
    <t>Fermentation efficiency (%) of  theoretical xylitol yield (0.917g/g)</t>
  </si>
  <si>
    <t>Biochemical conversion of sugarcane straw hemicellulosic hydrolyzate supplemented with co-substrates for xylitol production - ScienceDirect (wur.nl)</t>
  </si>
  <si>
    <t>0.06-0.15</t>
  </si>
  <si>
    <t>c/c xylose</t>
  </si>
  <si>
    <t>Influence of Different Pretreatment Methods and Yeast Strains on Xylitol Production from Sugarcane Trash Hemicellulose Hydrolysate</t>
  </si>
  <si>
    <t>https://link.springer.com/article/10.1007/s13399-021-02087-4</t>
  </si>
  <si>
    <t>0.69-0.78</t>
  </si>
  <si>
    <t>Rational engineering of industrial S. cerevisiae: towards xylitol production from sugarcane straw | Journal of Genetic Engineering and Biotechnology | Full Text (springeropen.com)</t>
  </si>
  <si>
    <t>https://www.sciencedirect.com/science/article/pii/S096085241501562X</t>
  </si>
  <si>
    <t>Sugarcane straw as a feedstock for xylitol production by Candida guilliermondii FTI 20037 - ScienceDirect (wur.nl)</t>
  </si>
  <si>
    <t>sugarcane trash hemicellulose hydrolisate</t>
  </si>
  <si>
    <t>https://link.springer.com/chapter/10.1007/978-981-19-0308-3_45</t>
  </si>
  <si>
    <t>Response surface methodology for xylitol production from sugarcane bagasse hemicellulosic hydrolyzate using controlled vacuum evaporation process variables</t>
  </si>
  <si>
    <t>https://link.springer.com/article/10.1186/s43141-022-00359-8</t>
  </si>
  <si>
    <t>Integrated lignocellulosic bioprocess for co-production of ethanol and xylitol from sugarcane bagasse</t>
  </si>
  <si>
    <t>https://www.scielo.br/j/bjm/a/GzLCVkXzjv7yBpQtQQxLqNS/?lang=en</t>
  </si>
  <si>
    <t>0.1-0.63</t>
  </si>
  <si>
    <t>The influence of pH and dilution rate on continuous production of xylitol from sugarcane bagasse hemicellulosic hydrolysate by C. guilliermondii</t>
  </si>
  <si>
    <t>https://www.sciencedirect.com/science/article/pii/S003295920200290X</t>
  </si>
  <si>
    <t>Fermentation Strategies Explored for Xylitol Production</t>
  </si>
  <si>
    <t>https://www.sciencedirect.com/science/article/pii/S0926669018305806</t>
  </si>
  <si>
    <t>https://www.sciencedirect.com/science/article/pii/S0032959202002443</t>
  </si>
  <si>
    <t>https://link.springer.com/chapter/10.1007/978-3-642-31887-0_7</t>
  </si>
  <si>
    <t>Cunha et al. (2006)</t>
  </si>
  <si>
    <t>https://link.springer.com/chapter/10.1007/978-3-642-31887-0_8</t>
  </si>
  <si>
    <t>0.08-0.58</t>
  </si>
  <si>
    <t>YP/S* (g/g)</t>
  </si>
  <si>
    <t>https://link.springer.com/article/10.1007/s13399-024-05372-0</t>
  </si>
  <si>
    <t>Yxylp/s (g g−1)</t>
  </si>
  <si>
    <t>https://link.springer.com/article/10.1007/s11274-016-2166-5</t>
  </si>
  <si>
    <t>Xylitol (g/L)</t>
  </si>
  <si>
    <t>https://www.mdpi.com/2076-3417/11/12/5516</t>
  </si>
  <si>
    <t xml:space="preserve">g/g </t>
  </si>
  <si>
    <t>Acid hydrolysis and fermentation of brewer's spent grain to produce xylitol - Mussatto - 2005 - Journal of the Science of Food and Agriculture - Wiley Online Library (uu.nl)</t>
  </si>
  <si>
    <t>Xylitol production by Debaryomyces hansenii in brewery spent grain dilute-acid hydrolysate: effect of supplementation | Biotechnology Letters (uu.nl)</t>
  </si>
  <si>
    <t>Establishment of the optimum initial xylose concentration and nutritional supplementation of brewer's spent grain hydrolysate for xylitol production by Candida guilliermondii - ScienceDirect (uu.nl)</t>
  </si>
  <si>
    <t>Evaluation of the detoxification of brewery’s spent grain hydrolysate for xylitol production by Debaryomyces hansenii CCMI 941 - ScienceDirect</t>
  </si>
  <si>
    <t>Kinetic Behavior of Candida guilliermondii Yeast during Xylitol Production from Brewerapos;s Spent Grain Hemicellulosic Hydrolysate (uu.nl)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</si>
</sst>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2E2E2E"/>
      <name val="Arial"/>
      <family val="2"/>
    </font>
    <font>
      <sz val="11"/>
      <color theme="1"/>
      <name val="Georgia"/>
      <family val="1"/>
    </font>
    <font>
      <sz val="8"/>
      <color theme="1"/>
      <name val="Georgia"/>
      <family val="1"/>
    </font>
    <font>
      <sz val="11"/>
      <color rgb="FF1F1F1F"/>
      <name val="Georgia"/>
      <family val="1"/>
    </font>
    <font>
      <sz val="11"/>
      <color rgb="FFFF0000"/>
      <name val="Georgia"/>
      <family val="1"/>
    </font>
    <font>
      <sz val="11"/>
      <color rgb="FF000000"/>
      <name val="Open Sans"/>
      <family val="2"/>
    </font>
    <font>
      <sz val="8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9" fillId="0" borderId="0" applyNumberFormat="0" applyFill="0" applyBorder="0" applyAlignment="0" applyProtection="0"/>
    <xf numFmtId="0" fontId="1" fillId="0" borderId="0"/>
  </cellStyleXfs>
  <cellXfs count="10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4" fillId="4" borderId="0" xfId="3" applyAlignment="1">
      <alignment horizontal="center" vertical="center"/>
    </xf>
    <xf numFmtId="0" fontId="3" fillId="3" borderId="0" xfId="2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2" fillId="2" borderId="8" xfId="1" applyBorder="1" applyAlignment="1">
      <alignment horizontal="center" vertical="center"/>
    </xf>
    <xf numFmtId="0" fontId="4" fillId="4" borderId="8" xfId="3" applyBorder="1" applyAlignment="1">
      <alignment horizontal="center" vertical="center"/>
    </xf>
    <xf numFmtId="0" fontId="2" fillId="2" borderId="7" xfId="1" applyBorder="1" applyAlignment="1">
      <alignment horizontal="center" vertical="center"/>
    </xf>
    <xf numFmtId="0" fontId="3" fillId="3" borderId="9" xfId="2" applyBorder="1" applyAlignment="1">
      <alignment horizontal="center" vertical="center"/>
    </xf>
    <xf numFmtId="0" fontId="2" fillId="2" borderId="10" xfId="1" applyBorder="1" applyAlignment="1">
      <alignment horizontal="center" vertical="center"/>
    </xf>
    <xf numFmtId="0" fontId="4" fillId="4" borderId="2" xfId="3" applyBorder="1" applyAlignment="1">
      <alignment horizontal="center" vertical="center"/>
    </xf>
    <xf numFmtId="0" fontId="2" fillId="2" borderId="2" xfId="1" applyBorder="1" applyAlignment="1">
      <alignment horizontal="center"/>
    </xf>
    <xf numFmtId="0" fontId="2" fillId="2" borderId="2" xfId="1" applyBorder="1" applyAlignment="1">
      <alignment horizontal="center" vertical="center"/>
    </xf>
    <xf numFmtId="0" fontId="2" fillId="2" borderId="2" xfId="1" applyBorder="1" applyAlignment="1">
      <alignment horizontal="center" vertical="center" wrapText="1"/>
    </xf>
    <xf numFmtId="0" fontId="2" fillId="2" borderId="10" xfId="1" applyBorder="1" applyAlignment="1">
      <alignment horizontal="center" vertical="center" wrapText="1"/>
    </xf>
    <xf numFmtId="0" fontId="3" fillId="3" borderId="10" xfId="2" applyBorder="1" applyAlignment="1">
      <alignment horizontal="center" vertical="center" wrapText="1"/>
    </xf>
    <xf numFmtId="0" fontId="2" fillId="5" borderId="2" xfId="1" applyFill="1" applyBorder="1" applyAlignment="1">
      <alignment horizontal="center" vertical="center" wrapText="1"/>
    </xf>
    <xf numFmtId="0" fontId="3" fillId="3" borderId="2" xfId="2" applyBorder="1" applyAlignment="1">
      <alignment horizontal="center" vertical="center" wrapText="1"/>
    </xf>
    <xf numFmtId="0" fontId="2" fillId="2" borderId="0" xfId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vertical="center"/>
    </xf>
    <xf numFmtId="0" fontId="0" fillId="0" borderId="1" xfId="0" applyBorder="1" applyAlignment="1">
      <alignment vertical="center"/>
    </xf>
    <xf numFmtId="0" fontId="3" fillId="3" borderId="2" xfId="2" applyBorder="1" applyAlignment="1">
      <alignment horizontal="center" vertical="center"/>
    </xf>
    <xf numFmtId="0" fontId="3" fillId="3" borderId="10" xfId="2" applyBorder="1" applyAlignment="1">
      <alignment horizontal="center" vertical="center"/>
    </xf>
    <xf numFmtId="0" fontId="3" fillId="3" borderId="7" xfId="2" applyBorder="1" applyAlignment="1">
      <alignment horizontal="center" vertical="center"/>
    </xf>
    <xf numFmtId="0" fontId="3" fillId="3" borderId="8" xfId="2" applyBorder="1" applyAlignment="1">
      <alignment horizontal="center" vertical="center"/>
    </xf>
    <xf numFmtId="0" fontId="4" fillId="4" borderId="2" xfId="3" applyBorder="1" applyAlignment="1">
      <alignment horizontal="center"/>
    </xf>
    <xf numFmtId="0" fontId="3" fillId="3" borderId="8" xfId="2" applyBorder="1" applyAlignment="1">
      <alignment horizontal="center" vertical="center" wrapText="1"/>
    </xf>
    <xf numFmtId="0" fontId="4" fillId="4" borderId="10" xfId="3" applyBorder="1" applyAlignment="1">
      <alignment horizontal="center" vertical="center"/>
    </xf>
    <xf numFmtId="0" fontId="4" fillId="4" borderId="10" xfId="3" applyBorder="1" applyAlignment="1">
      <alignment horizontal="center" vertical="center" wrapText="1"/>
    </xf>
    <xf numFmtId="0" fontId="4" fillId="4" borderId="2" xfId="3" applyBorder="1" applyAlignment="1">
      <alignment horizontal="center" vertical="center" wrapText="1"/>
    </xf>
    <xf numFmtId="0" fontId="3" fillId="3" borderId="2" xfId="2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4" fillId="4" borderId="7" xfId="3" applyBorder="1" applyAlignment="1">
      <alignment horizontal="center" vertical="center"/>
    </xf>
    <xf numFmtId="0" fontId="3" fillId="3" borderId="7" xfId="2" applyBorder="1" applyAlignment="1">
      <alignment horizontal="center" vertical="center" wrapText="1"/>
    </xf>
    <xf numFmtId="0" fontId="4" fillId="4" borderId="7" xfId="3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3" borderId="2" xfId="2" applyBorder="1" applyAlignment="1">
      <alignment vertical="center" wrapText="1"/>
    </xf>
    <xf numFmtId="0" fontId="4" fillId="4" borderId="10" xfId="3" applyBorder="1" applyAlignment="1">
      <alignment vertical="center" wrapText="1"/>
    </xf>
    <xf numFmtId="0" fontId="3" fillId="3" borderId="10" xfId="2" applyBorder="1" applyAlignment="1">
      <alignment vertical="center" wrapText="1"/>
    </xf>
    <xf numFmtId="0" fontId="4" fillId="4" borderId="2" xfId="3" applyBorder="1" applyAlignment="1">
      <alignment vertical="center" wrapText="1"/>
    </xf>
    <xf numFmtId="0" fontId="3" fillId="3" borderId="0" xfId="2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2" fillId="2" borderId="10" xfId="1" applyBorder="1" applyAlignment="1">
      <alignment vertical="center" wrapText="1"/>
    </xf>
    <xf numFmtId="0" fontId="2" fillId="2" borderId="2" xfId="1" applyBorder="1" applyAlignment="1">
      <alignment vertical="center" wrapText="1"/>
    </xf>
    <xf numFmtId="0" fontId="2" fillId="2" borderId="0" xfId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8" fillId="0" borderId="0" xfId="0" applyFont="1"/>
    <xf numFmtId="0" fontId="0" fillId="0" borderId="0" xfId="0" applyAlignment="1">
      <alignment horizontal="left"/>
    </xf>
    <xf numFmtId="2" fontId="0" fillId="0" borderId="0" xfId="0" applyNumberFormat="1"/>
    <xf numFmtId="164" fontId="0" fillId="0" borderId="0" xfId="0" applyNumberFormat="1"/>
    <xf numFmtId="0" fontId="10" fillId="7" borderId="0" xfId="0" applyFont="1" applyFill="1" applyAlignment="1">
      <alignment vertical="center"/>
    </xf>
    <xf numFmtId="0" fontId="9" fillId="0" borderId="0" xfId="4"/>
    <xf numFmtId="0" fontId="1" fillId="0" borderId="0" xfId="4" applyFont="1"/>
    <xf numFmtId="0" fontId="11" fillId="0" borderId="0" xfId="0" applyFont="1"/>
    <xf numFmtId="0" fontId="10" fillId="0" borderId="0" xfId="4" applyFont="1"/>
    <xf numFmtId="0" fontId="12" fillId="0" borderId="0" xfId="0" applyFont="1"/>
    <xf numFmtId="2" fontId="10" fillId="0" borderId="0" xfId="0" applyNumberFormat="1" applyFont="1"/>
    <xf numFmtId="2" fontId="13" fillId="0" borderId="0" xfId="0" applyNumberFormat="1" applyFont="1"/>
    <xf numFmtId="0" fontId="0" fillId="0" borderId="0" xfId="0" applyAlignment="1">
      <alignment horizontal="left" vertical="center" wrapText="1"/>
    </xf>
    <xf numFmtId="0" fontId="13" fillId="0" borderId="0" xfId="0" applyFont="1"/>
    <xf numFmtId="0" fontId="14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6" fillId="0" borderId="0" xfId="0" applyFont="1"/>
    <xf numFmtId="0" fontId="0" fillId="8" borderId="0" xfId="0" applyFill="1" applyAlignment="1">
      <alignment vertical="center"/>
    </xf>
    <xf numFmtId="0" fontId="0" fillId="9" borderId="0" xfId="0" applyFill="1" applyAlignment="1">
      <alignment vertical="center"/>
    </xf>
    <xf numFmtId="0" fontId="18" fillId="0" borderId="0" xfId="0" applyFont="1" applyAlignment="1">
      <alignment horizontal="center" vertical="top" wrapText="1"/>
    </xf>
    <xf numFmtId="0" fontId="0" fillId="10" borderId="0" xfId="0" applyFill="1" applyAlignment="1">
      <alignment vertical="center"/>
    </xf>
    <xf numFmtId="0" fontId="0" fillId="6" borderId="0" xfId="0" applyFill="1" applyAlignment="1">
      <alignment vertical="center"/>
    </xf>
    <xf numFmtId="0" fontId="0" fillId="11" borderId="0" xfId="0" applyFill="1" applyAlignment="1">
      <alignment vertical="center"/>
    </xf>
    <xf numFmtId="0" fontId="5" fillId="12" borderId="0" xfId="0" applyFont="1" applyFill="1" applyAlignment="1">
      <alignment vertical="center"/>
    </xf>
    <xf numFmtId="0" fontId="10" fillId="13" borderId="0" xfId="0" applyFont="1" applyFill="1" applyAlignment="1">
      <alignment vertical="center"/>
    </xf>
    <xf numFmtId="0" fontId="5" fillId="14" borderId="0" xfId="0" applyFont="1" applyFill="1" applyAlignment="1">
      <alignment vertical="center"/>
    </xf>
    <xf numFmtId="1" fontId="0" fillId="0" borderId="0" xfId="0" applyNumberFormat="1"/>
    <xf numFmtId="0" fontId="5" fillId="15" borderId="0" xfId="0" applyFont="1" applyFill="1" applyAlignment="1">
      <alignment vertical="center"/>
    </xf>
    <xf numFmtId="0" fontId="5" fillId="16" borderId="0" xfId="0" applyFont="1" applyFill="1" applyAlignment="1">
      <alignment vertical="center"/>
    </xf>
    <xf numFmtId="0" fontId="1" fillId="0" borderId="0" xfId="5"/>
  </cellXfs>
  <cellStyles count="6">
    <cellStyle name="Bad" xfId="2" builtinId="27"/>
    <cellStyle name="Good" xfId="1" builtinId="26"/>
    <cellStyle name="Hyperlink" xfId="4" builtinId="8"/>
    <cellStyle name="Neutral" xfId="3" builtinId="28"/>
    <cellStyle name="Normal" xfId="0" builtinId="0"/>
    <cellStyle name="Normal 2" xfId="5" xr:uid="{369D073A-E3EA-4CAE-AEC1-8637BBCA24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129</xdr:row>
      <xdr:rowOff>76200</xdr:rowOff>
    </xdr:from>
    <xdr:to>
      <xdr:col>0</xdr:col>
      <xdr:colOff>15240</xdr:colOff>
      <xdr:row>130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E9BA164-0188-4D73-9CDA-6A018DD2256B}"/>
            </a:ext>
          </a:extLst>
        </xdr:cNvPr>
        <xdr:cNvSpPr/>
      </xdr:nvSpPr>
      <xdr:spPr>
        <a:xfrm>
          <a:off x="0" y="23751540"/>
          <a:ext cx="624840" cy="10668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Only wheat</a:t>
          </a:r>
          <a:r>
            <a:rPr lang="en-US" sz="1100" baseline="0"/>
            <a:t> STRAW research</a:t>
          </a:r>
          <a:endParaRPr lang="en-NL" sz="1100"/>
        </a:p>
      </xdr:txBody>
    </xdr:sp>
    <xdr:clientData/>
  </xdr:twoCellAnchor>
  <xdr:twoCellAnchor>
    <xdr:from>
      <xdr:col>0</xdr:col>
      <xdr:colOff>0</xdr:colOff>
      <xdr:row>130</xdr:row>
      <xdr:rowOff>136207</xdr:rowOff>
    </xdr:from>
    <xdr:to>
      <xdr:col>0</xdr:col>
      <xdr:colOff>15240</xdr:colOff>
      <xdr:row>145</xdr:row>
      <xdr:rowOff>71436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28E92D8-C6E0-4484-8AF4-19945C78626D}"/>
            </a:ext>
          </a:extLst>
        </xdr:cNvPr>
        <xdr:cNvSpPr/>
      </xdr:nvSpPr>
      <xdr:spPr>
        <a:xfrm>
          <a:off x="0" y="23994427"/>
          <a:ext cx="624840" cy="2678429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Can prolly</a:t>
          </a:r>
          <a:r>
            <a:rPr lang="en-US" sz="1100" baseline="0"/>
            <a:t> say Whole beet = pulp</a:t>
          </a:r>
          <a:endParaRPr lang="en-NL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ageningenur4.sharepoint.com/sites/FLtochemicals/Gedeelde%20documenten/General/Yield%20calculation.xlsx" TargetMode="External"/><Relationship Id="rId1" Type="http://schemas.openxmlformats.org/officeDocument/2006/relationships/externalLinkPath" Target="/sites/FLtochemicals/Gedeelde%20documenten/General/Yield%20calcu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ice"/>
      <sheetName val="apple"/>
      <sheetName val="orange"/>
      <sheetName val="banana"/>
      <sheetName val="potato"/>
      <sheetName val="sweet potato"/>
      <sheetName val="corn"/>
      <sheetName val="Wheat"/>
      <sheetName val="Tomato"/>
      <sheetName val="Sugarcane"/>
      <sheetName val="Sugar Beet"/>
      <sheetName val="rapeseed"/>
      <sheetName val="barley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K5">
            <v>0.25132498222222222</v>
          </cell>
        </row>
        <row r="21">
          <cell r="P21">
            <v>0.24673834666666664</v>
          </cell>
        </row>
        <row r="54">
          <cell r="H54">
            <v>0.35497272727272727</v>
          </cell>
        </row>
        <row r="122">
          <cell r="E122">
            <v>0.25125091666666671</v>
          </cell>
        </row>
        <row r="168">
          <cell r="K168">
            <v>1.1985945030739591E-2</v>
          </cell>
        </row>
        <row r="182">
          <cell r="M182">
            <v>1.5031103892255889E-2</v>
          </cell>
        </row>
        <row r="201">
          <cell r="M201">
            <v>8.9367244981968005E-2</v>
          </cell>
        </row>
        <row r="214">
          <cell r="N214">
            <v>6.4420138633184562E-2</v>
          </cell>
        </row>
        <row r="238">
          <cell r="H238">
            <v>1.0882839506172838E-2</v>
          </cell>
        </row>
        <row r="251">
          <cell r="E251">
            <v>3.4599999999999999E-2</v>
          </cell>
        </row>
        <row r="256">
          <cell r="I256">
            <v>0.21500000000000002</v>
          </cell>
        </row>
        <row r="312">
          <cell r="H312">
            <v>0.70131529243047752</v>
          </cell>
        </row>
        <row r="329">
          <cell r="E329">
            <v>0.5571829081930415</v>
          </cell>
        </row>
        <row r="335">
          <cell r="H335">
            <v>0.17083333333333336</v>
          </cell>
        </row>
        <row r="347">
          <cell r="I347">
            <v>0.17500000000000002</v>
          </cell>
        </row>
        <row r="359">
          <cell r="O359">
            <v>0.20023760763187429</v>
          </cell>
        </row>
        <row r="377">
          <cell r="F377">
            <v>0.11914305514403292</v>
          </cell>
        </row>
        <row r="385">
          <cell r="E385">
            <v>0.11686111111111111</v>
          </cell>
        </row>
        <row r="392">
          <cell r="E392">
            <v>0.37978888888888895</v>
          </cell>
        </row>
        <row r="410">
          <cell r="E410">
            <v>0.23043319509523863</v>
          </cell>
        </row>
        <row r="484">
          <cell r="E484">
            <v>0.25544529627961587</v>
          </cell>
        </row>
        <row r="521">
          <cell r="E521">
            <v>0.29052868294036949</v>
          </cell>
        </row>
        <row r="549">
          <cell r="E549">
            <v>0.19141701800091446</v>
          </cell>
        </row>
        <row r="554">
          <cell r="E554">
            <v>8.6983620370370357E-2</v>
          </cell>
        </row>
        <row r="557">
          <cell r="E557">
            <v>0.28268952962962962</v>
          </cell>
        </row>
        <row r="579">
          <cell r="E579">
            <v>0.60499999999999998</v>
          </cell>
        </row>
        <row r="632">
          <cell r="H632">
            <v>0.63666666666666671</v>
          </cell>
        </row>
        <row r="635">
          <cell r="E635">
            <v>0.6408571428571429</v>
          </cell>
        </row>
        <row r="644">
          <cell r="E644">
            <v>0.69399999999999995</v>
          </cell>
        </row>
        <row r="667">
          <cell r="E667">
            <v>0.83801857122533963</v>
          </cell>
        </row>
        <row r="689">
          <cell r="E689">
            <v>1.4959717171717171E-2</v>
          </cell>
        </row>
        <row r="719">
          <cell r="E719">
            <v>3.7443034792368123E-2</v>
          </cell>
        </row>
        <row r="748">
          <cell r="E748">
            <v>1.4303589225589226E-2</v>
          </cell>
        </row>
        <row r="759">
          <cell r="E759">
            <v>3.4186890505050499E-2</v>
          </cell>
        </row>
        <row r="778">
          <cell r="E778">
            <v>6.2463380471380468E-2</v>
          </cell>
        </row>
      </sheetData>
      <sheetData sheetId="7">
        <row r="6">
          <cell r="Q6">
            <v>0.48641765151515143</v>
          </cell>
        </row>
        <row r="24">
          <cell r="N24">
            <v>0.3135892922916666</v>
          </cell>
        </row>
        <row r="47">
          <cell r="E47">
            <v>0.29018433333333327</v>
          </cell>
        </row>
        <row r="67">
          <cell r="E67">
            <v>0.28108447619047616</v>
          </cell>
        </row>
        <row r="81">
          <cell r="E81">
            <v>0.28310666666666662</v>
          </cell>
        </row>
        <row r="90">
          <cell r="E90">
            <v>0.215</v>
          </cell>
        </row>
        <row r="96">
          <cell r="H96">
            <v>0.15501822222222222</v>
          </cell>
        </row>
        <row r="123">
          <cell r="E123">
            <v>0.16755902222222224</v>
          </cell>
        </row>
        <row r="157">
          <cell r="E157">
            <v>0.14759953909465021</v>
          </cell>
        </row>
        <row r="165">
          <cell r="E165">
            <v>0.15501822222222222</v>
          </cell>
        </row>
        <row r="177">
          <cell r="E177">
            <v>0.21377774000000002</v>
          </cell>
        </row>
        <row r="266">
          <cell r="E266">
            <v>2.9501181818181815E-2</v>
          </cell>
        </row>
        <row r="274">
          <cell r="E274">
            <v>0.11126159999999999</v>
          </cell>
        </row>
        <row r="331">
          <cell r="E331">
            <v>0.49543666666666664</v>
          </cell>
        </row>
        <row r="340">
          <cell r="E340">
            <v>0.24384888888888892</v>
          </cell>
        </row>
        <row r="346">
          <cell r="E346">
            <v>0.29260000000000003</v>
          </cell>
        </row>
        <row r="352">
          <cell r="E352">
            <v>0.61363369999999984</v>
          </cell>
        </row>
        <row r="358">
          <cell r="E358">
            <v>0.30202426666666671</v>
          </cell>
        </row>
        <row r="364">
          <cell r="E364">
            <v>0.36240600000000001</v>
          </cell>
        </row>
        <row r="366">
          <cell r="E366">
            <v>0.12032033333333332</v>
          </cell>
        </row>
        <row r="369">
          <cell r="E369">
            <v>5.9220444444444451E-2</v>
          </cell>
        </row>
        <row r="372">
          <cell r="E372">
            <v>7.1059999999999998E-2</v>
          </cell>
        </row>
        <row r="379">
          <cell r="G379">
            <v>0.14500000000000002</v>
          </cell>
        </row>
        <row r="401">
          <cell r="L401">
            <v>0.55451612272727269</v>
          </cell>
        </row>
        <row r="408">
          <cell r="K408">
            <v>0.46409271428571419</v>
          </cell>
        </row>
        <row r="423">
          <cell r="G423">
            <v>0.1</v>
          </cell>
        </row>
        <row r="465">
          <cell r="E465">
            <v>0.58213808333333328</v>
          </cell>
        </row>
        <row r="475">
          <cell r="E475">
            <v>9.4056000000000015E-2</v>
          </cell>
        </row>
        <row r="505">
          <cell r="E505">
            <v>0.28652244444444447</v>
          </cell>
        </row>
        <row r="510">
          <cell r="E510">
            <v>0.33447577777777776</v>
          </cell>
        </row>
        <row r="514">
          <cell r="E514">
            <v>0.16738681666666663</v>
          </cell>
        </row>
        <row r="518">
          <cell r="E518">
            <v>8.2386088888888889E-2</v>
          </cell>
        </row>
        <row r="522">
          <cell r="E522">
            <v>9.8856999999999987E-2</v>
          </cell>
        </row>
        <row r="534">
          <cell r="G534">
            <v>0.19899999999999998</v>
          </cell>
        </row>
        <row r="541">
          <cell r="E541">
            <v>0.20533333333333334</v>
          </cell>
        </row>
        <row r="545">
          <cell r="E545">
            <v>0.18150485629629631</v>
          </cell>
        </row>
        <row r="549">
          <cell r="E549">
            <v>0.21779193333333333</v>
          </cell>
        </row>
        <row r="569">
          <cell r="E569">
            <v>0.5307779924242424</v>
          </cell>
        </row>
        <row r="586">
          <cell r="E586">
            <v>0.26187366666666667</v>
          </cell>
        </row>
        <row r="600">
          <cell r="E600">
            <v>0.52687920083333328</v>
          </cell>
        </row>
        <row r="624">
          <cell r="E624">
            <v>0.52981390476190471</v>
          </cell>
        </row>
        <row r="675">
          <cell r="E675">
            <v>0.3019081481481482</v>
          </cell>
        </row>
        <row r="692">
          <cell r="E692">
            <v>0.20901333333333336</v>
          </cell>
        </row>
        <row r="699">
          <cell r="E699">
            <v>0.31768000000000002</v>
          </cell>
        </row>
        <row r="705">
          <cell r="E705">
            <v>0.68128046518518504</v>
          </cell>
        </row>
        <row r="712">
          <cell r="E712">
            <v>0.3353193165432099</v>
          </cell>
        </row>
        <row r="719">
          <cell r="E719">
            <v>0.40235751111111107</v>
          </cell>
        </row>
        <row r="749">
          <cell r="E749">
            <v>1.971244834710744E-2</v>
          </cell>
        </row>
        <row r="820">
          <cell r="E820">
            <v>2.0446666666666669E-2</v>
          </cell>
        </row>
        <row r="845">
          <cell r="E845">
            <v>8.2063636363636366E-2</v>
          </cell>
        </row>
        <row r="856">
          <cell r="E856">
            <v>0.10709999999999999</v>
          </cell>
        </row>
      </sheetData>
      <sheetData sheetId="8">
        <row r="70">
          <cell r="E70">
            <v>2.1846514954264446E-2</v>
          </cell>
        </row>
        <row r="74">
          <cell r="E74">
            <v>6.2601627976190469E-2</v>
          </cell>
        </row>
        <row r="78">
          <cell r="E78">
            <v>3.469899564678362E-3</v>
          </cell>
        </row>
        <row r="82">
          <cell r="E82">
            <v>1.4684679166666666E-2</v>
          </cell>
        </row>
        <row r="86">
          <cell r="E86">
            <v>1.6584784850612086E-2</v>
          </cell>
        </row>
        <row r="90">
          <cell r="E90">
            <v>4.1027033055555558E-2</v>
          </cell>
        </row>
        <row r="126">
          <cell r="E126">
            <v>2.1260250000000001E-2</v>
          </cell>
        </row>
        <row r="144">
          <cell r="E144">
            <v>7.6821499999999987E-3</v>
          </cell>
        </row>
        <row r="150">
          <cell r="E150">
            <v>3.0639393538016896E-2</v>
          </cell>
        </row>
        <row r="157">
          <cell r="E157">
            <v>7.5794978518518519E-2</v>
          </cell>
        </row>
        <row r="163">
          <cell r="E163">
            <v>4.4500438016528926E-4</v>
          </cell>
        </row>
        <row r="170">
          <cell r="E170">
            <v>7.3341903409090917E-3</v>
          </cell>
        </row>
      </sheetData>
      <sheetData sheetId="9">
        <row r="86">
          <cell r="E86">
            <v>6.6326475586744635E-2</v>
          </cell>
        </row>
        <row r="106">
          <cell r="E106">
            <v>7.2942582877192963E-2</v>
          </cell>
        </row>
        <row r="247">
          <cell r="E247">
            <v>9.3070526315789465E-2</v>
          </cell>
        </row>
        <row r="306">
          <cell r="L306">
            <v>7.891458733205374E-2</v>
          </cell>
        </row>
        <row r="308">
          <cell r="L308">
            <v>4.708349328214971E-2</v>
          </cell>
        </row>
        <row r="438">
          <cell r="E438">
            <v>0.19619442713450291</v>
          </cell>
        </row>
        <row r="450">
          <cell r="E450">
            <v>0.17125746138315004</v>
          </cell>
        </row>
        <row r="468">
          <cell r="F468">
            <v>0.1121430185730994</v>
          </cell>
        </row>
        <row r="493">
          <cell r="E493">
            <v>0.41551382809050502</v>
          </cell>
        </row>
        <row r="508">
          <cell r="E508">
            <v>4.878956727272727E-2</v>
          </cell>
        </row>
        <row r="517">
          <cell r="E517">
            <v>0.62628619418181819</v>
          </cell>
        </row>
        <row r="529">
          <cell r="E529">
            <v>0.43298798610101014</v>
          </cell>
        </row>
        <row r="537">
          <cell r="E537">
            <v>0.50025576251313131</v>
          </cell>
        </row>
        <row r="561">
          <cell r="E561">
            <v>0.38767666666666667</v>
          </cell>
        </row>
        <row r="568">
          <cell r="E568">
            <v>0.43775929824561405</v>
          </cell>
        </row>
        <row r="572">
          <cell r="E572">
            <v>4.6941281225730991E-2</v>
          </cell>
        </row>
        <row r="576">
          <cell r="E576">
            <v>0.15327361084444444</v>
          </cell>
        </row>
        <row r="581">
          <cell r="E581">
            <v>6.4738763157894716E-2</v>
          </cell>
        </row>
        <row r="585">
          <cell r="E585">
            <v>0.14124613533769981</v>
          </cell>
        </row>
        <row r="608">
          <cell r="E608">
            <v>0.15102341981999998</v>
          </cell>
        </row>
        <row r="632">
          <cell r="E632">
            <v>0.25269861996911386</v>
          </cell>
        </row>
        <row r="657">
          <cell r="F657">
            <v>0.27925</v>
          </cell>
        </row>
        <row r="675">
          <cell r="E675">
            <v>0.29213734428308347</v>
          </cell>
        </row>
        <row r="685">
          <cell r="F685">
            <v>0.105825</v>
          </cell>
        </row>
        <row r="694">
          <cell r="E694">
            <v>0.28683248541307815</v>
          </cell>
        </row>
        <row r="707">
          <cell r="E707">
            <v>0.28991670568633704</v>
          </cell>
        </row>
        <row r="719">
          <cell r="E719">
            <v>0.34543267060499738</v>
          </cell>
        </row>
        <row r="729">
          <cell r="E729">
            <v>0.20103013640404041</v>
          </cell>
        </row>
        <row r="738">
          <cell r="E738">
            <v>0.52779999999999994</v>
          </cell>
        </row>
        <row r="747">
          <cell r="E747">
            <v>0.67267776412121216</v>
          </cell>
        </row>
        <row r="761">
          <cell r="E761">
            <v>0.17606000000000002</v>
          </cell>
        </row>
        <row r="770">
          <cell r="E770">
            <v>0.71906933406060614</v>
          </cell>
        </row>
        <row r="809">
          <cell r="E809">
            <v>0.52864999999999995</v>
          </cell>
        </row>
        <row r="816">
          <cell r="E816">
            <v>0.43571889473684217</v>
          </cell>
        </row>
        <row r="830">
          <cell r="E830">
            <v>0.49971336842105268</v>
          </cell>
        </row>
        <row r="838">
          <cell r="E838">
            <v>0.54534421052631576</v>
          </cell>
        </row>
        <row r="847">
          <cell r="E847">
            <v>0.45074368421052635</v>
          </cell>
        </row>
        <row r="854">
          <cell r="E854">
            <v>0.26094374846087071</v>
          </cell>
        </row>
        <row r="861">
          <cell r="E861">
            <v>0.6238383582182716</v>
          </cell>
        </row>
        <row r="887">
          <cell r="E887">
            <v>5.9622180451127819E-2</v>
          </cell>
        </row>
        <row r="903">
          <cell r="E903">
            <v>2.0346782272727272E-2</v>
          </cell>
        </row>
        <row r="937">
          <cell r="E937">
            <v>2.3522773118027276E-2</v>
          </cell>
        </row>
        <row r="966">
          <cell r="E966">
            <v>2.9866836363636358E-2</v>
          </cell>
        </row>
        <row r="974">
          <cell r="E974">
            <v>2.5013475454545454E-2</v>
          </cell>
        </row>
        <row r="990">
          <cell r="E990">
            <v>4.2560241818181809E-3</v>
          </cell>
        </row>
        <row r="999">
          <cell r="E999">
            <v>6.7554785454545463E-2</v>
          </cell>
        </row>
        <row r="1008">
          <cell r="E1008">
            <v>6.2550727272727272E-2</v>
          </cell>
        </row>
        <row r="1031">
          <cell r="E1031">
            <v>5.0196958636363635E-2</v>
          </cell>
        </row>
        <row r="1038">
          <cell r="E1038">
            <v>7.2558843636363626E-2</v>
          </cell>
        </row>
        <row r="1043">
          <cell r="E1043">
            <v>8.2566960000000009E-2</v>
          </cell>
        </row>
        <row r="1049">
          <cell r="E1049">
            <v>0</v>
          </cell>
        </row>
      </sheetData>
      <sheetData sheetId="10">
        <row r="7">
          <cell r="E7">
            <v>8.4476304000000002E-2</v>
          </cell>
        </row>
        <row r="12">
          <cell r="M12">
            <v>8.2867142857142875E-2</v>
          </cell>
        </row>
        <row r="24">
          <cell r="D24">
            <v>6.4643023255813961E-2</v>
          </cell>
        </row>
        <row r="60">
          <cell r="E60">
            <v>5.565532831034483E-2</v>
          </cell>
        </row>
        <row r="70">
          <cell r="E70">
            <v>8.4799967999999989E-2</v>
          </cell>
        </row>
        <row r="81">
          <cell r="H81">
            <v>2.5959999999999997E-2</v>
          </cell>
        </row>
        <row r="87">
          <cell r="M87">
            <v>6.5289749999999994E-2</v>
          </cell>
        </row>
        <row r="116">
          <cell r="E116">
            <v>5.2468939867500002E-2</v>
          </cell>
        </row>
        <row r="124">
          <cell r="O124">
            <v>9.219999999999999E-2</v>
          </cell>
        </row>
        <row r="137">
          <cell r="E137">
            <v>3.1675536077192992E-2</v>
          </cell>
        </row>
        <row r="142">
          <cell r="H142">
            <v>0.10270017096491227</v>
          </cell>
        </row>
        <row r="166">
          <cell r="E166">
            <v>9.633064283578946E-2</v>
          </cell>
        </row>
        <row r="183">
          <cell r="L183">
            <v>0.16788166666666665</v>
          </cell>
        </row>
        <row r="198">
          <cell r="E198">
            <v>9.8689231669347371E-2</v>
          </cell>
        </row>
        <row r="225">
          <cell r="E225">
            <v>0.13877213030701752</v>
          </cell>
        </row>
        <row r="293">
          <cell r="O293">
            <v>5.3754341779894743E-2</v>
          </cell>
        </row>
        <row r="308">
          <cell r="J308">
            <v>3.2075951342842107E-2</v>
          </cell>
        </row>
        <row r="321">
          <cell r="M321">
            <v>5.011111111111112E-2</v>
          </cell>
        </row>
        <row r="349">
          <cell r="E349">
            <v>0.38953157894736845</v>
          </cell>
        </row>
        <row r="357">
          <cell r="E357">
            <v>0.15221592673368423</v>
          </cell>
        </row>
        <row r="363">
          <cell r="E363">
            <v>0.38275064255821045</v>
          </cell>
        </row>
        <row r="369">
          <cell r="E369">
            <v>0.25979585031578944</v>
          </cell>
        </row>
        <row r="372">
          <cell r="E372">
            <v>1.5837768038596496E-2</v>
          </cell>
        </row>
        <row r="375">
          <cell r="E375">
            <v>5.8990480336491229E-2</v>
          </cell>
        </row>
        <row r="378">
          <cell r="E378">
            <v>3.5997998070175438E-2</v>
          </cell>
        </row>
        <row r="382">
          <cell r="E382">
            <v>0.11720177140558213</v>
          </cell>
        </row>
        <row r="399">
          <cell r="E399">
            <v>0.33507425845302624</v>
          </cell>
        </row>
        <row r="412">
          <cell r="E412">
            <v>3.7056762719298239E-2</v>
          </cell>
        </row>
        <row r="416">
          <cell r="E416">
            <v>4.154765151219298E-2</v>
          </cell>
        </row>
        <row r="421">
          <cell r="E421">
            <v>0.1067273563961491</v>
          </cell>
        </row>
        <row r="426">
          <cell r="E426">
            <v>7.2131008390350859E-2</v>
          </cell>
        </row>
        <row r="431">
          <cell r="E431">
            <v>9.1475861236994152E-2</v>
          </cell>
        </row>
        <row r="436">
          <cell r="E436">
            <v>0.23001827350355203</v>
          </cell>
        </row>
        <row r="463">
          <cell r="E463">
            <v>2.2140075692982451E-2</v>
          </cell>
        </row>
        <row r="470">
          <cell r="E470">
            <v>7.080413946666668E-2</v>
          </cell>
        </row>
        <row r="491">
          <cell r="E491">
            <v>0.10097142857142859</v>
          </cell>
        </row>
        <row r="548">
          <cell r="E548">
            <v>0.13992888938641226</v>
          </cell>
        </row>
        <row r="567">
          <cell r="E567">
            <v>0.13482540110556829</v>
          </cell>
        </row>
        <row r="582">
          <cell r="E582">
            <v>0.27042774111111106</v>
          </cell>
        </row>
        <row r="593">
          <cell r="E593">
            <v>0.1359748248637829</v>
          </cell>
        </row>
        <row r="629">
          <cell r="E629">
            <v>0.27620991320723681</v>
          </cell>
        </row>
        <row r="641">
          <cell r="E641">
            <v>0.18167457645321636</v>
          </cell>
        </row>
        <row r="648">
          <cell r="F648">
            <v>0.16</v>
          </cell>
        </row>
        <row r="659">
          <cell r="E659">
            <v>0.16899615743678753</v>
          </cell>
        </row>
        <row r="667">
          <cell r="E667">
            <v>0.42494493997312432</v>
          </cell>
        </row>
        <row r="675">
          <cell r="E675">
            <v>0.28843565429395707</v>
          </cell>
        </row>
        <row r="681">
          <cell r="E681">
            <v>5.3905429338842981E-5</v>
          </cell>
        </row>
        <row r="689">
          <cell r="E689">
            <v>4.7681774212534438E-3</v>
          </cell>
        </row>
        <row r="697">
          <cell r="E697">
            <v>2.5969411363636363E-3</v>
          </cell>
        </row>
      </sheetData>
      <sheetData sheetId="11">
        <row r="30">
          <cell r="K30">
            <v>2.1583200000000004E-2</v>
          </cell>
        </row>
        <row r="53">
          <cell r="J53">
            <v>3.72800730004232E-2</v>
          </cell>
        </row>
        <row r="71">
          <cell r="F71">
            <v>7.9158787654320981E-2</v>
          </cell>
        </row>
        <row r="80">
          <cell r="E80">
            <v>3.679632E-2</v>
          </cell>
        </row>
        <row r="87">
          <cell r="E87">
            <v>8.8696914545454541E-3</v>
          </cell>
        </row>
        <row r="95">
          <cell r="E95">
            <v>3.7800000000000007E-2</v>
          </cell>
        </row>
        <row r="102">
          <cell r="E102">
            <v>0.10841312222222224</v>
          </cell>
        </row>
        <row r="113">
          <cell r="E113">
            <v>4.6818000000000005E-2</v>
          </cell>
        </row>
        <row r="120">
          <cell r="E120">
            <v>0.13427739566666666</v>
          </cell>
        </row>
        <row r="126">
          <cell r="E126">
            <v>2.4079385747368424E-3</v>
          </cell>
        </row>
        <row r="138">
          <cell r="E138">
            <v>6.9783142857142863E-2</v>
          </cell>
        </row>
        <row r="150">
          <cell r="E150">
            <v>0.11164133333333333</v>
          </cell>
        </row>
        <row r="157">
          <cell r="E157">
            <v>1.2771000000000001E-2</v>
          </cell>
        </row>
        <row r="161">
          <cell r="E161">
            <v>3.6628147722222219E-2</v>
          </cell>
        </row>
        <row r="169">
          <cell r="E169">
            <v>2.8135800000000002E-2</v>
          </cell>
        </row>
        <row r="173">
          <cell r="E173">
            <v>8.0695500640740742E-2</v>
          </cell>
        </row>
        <row r="194">
          <cell r="E194">
            <v>0.14868085333333333</v>
          </cell>
        </row>
        <row r="204">
          <cell r="E204">
            <v>5.1979200000000003E-2</v>
          </cell>
        </row>
        <row r="211">
          <cell r="E211">
            <v>0.14908008895802469</v>
          </cell>
        </row>
        <row r="220">
          <cell r="E220">
            <v>2.4587000000000001E-2</v>
          </cell>
        </row>
        <row r="227">
          <cell r="E227">
            <v>5.9266552685950415E-3</v>
          </cell>
        </row>
      </sheetData>
      <sheetData sheetId="1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Wei, Yujun" id="{6F14D96B-BA32-4A5A-9594-D7E20B1D94E6}" userId="Wei, Yujun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35" dT="2024-04-18T11:50:13.09" personId="{6F14D96B-BA32-4A5A-9594-D7E20B1D94E6}" id="{6E2FAB82-45CA-4458-BFCF-D038B431AEF9}">
    <text>Check the xylose content in SCB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ciencedirect.com/science/article/pii/S0960852410020237?pes=vor" TargetMode="External"/><Relationship Id="rId18" Type="http://schemas.openxmlformats.org/officeDocument/2006/relationships/hyperlink" Target="https://www-sciencedirect-com.ezproxy.library.wur.nl/science/article/pii/S1359511316300010" TargetMode="External"/><Relationship Id="rId26" Type="http://schemas.openxmlformats.org/officeDocument/2006/relationships/hyperlink" Target="https://www.scopus.com/record/display.uri?eid=2-s2.0-85173894582&amp;origin=resultslist&amp;sort=plf-f&amp;src=s&amp;sid=a82dc4bbcb1579116418651cac7c446d&amp;sot=b&amp;sdt=b&amp;s=TITLE-ABS-KEY%28%28%22bagasse%22%29+AND+%28%22ethanol+production%22%29%29&amp;sl=53&amp;sessionSearchId=a82dc4bbcb1579116418651cac7c446d" TargetMode="External"/><Relationship Id="rId39" Type="http://schemas.openxmlformats.org/officeDocument/2006/relationships/hyperlink" Target="https://elibrary.asabe.org/abstract.asp??JID=3&amp;AID=37124&amp;CID=biee2010&amp;v=3&amp;i=4&amp;T=1" TargetMode="External"/><Relationship Id="rId21" Type="http://schemas.openxmlformats.org/officeDocument/2006/relationships/hyperlink" Target="https://www-sciencedirect-com.ezproxy.library.wur.nl/science/article/pii/S0961953412002784" TargetMode="External"/><Relationship Id="rId34" Type="http://schemas.openxmlformats.org/officeDocument/2006/relationships/hyperlink" Target="https://www.sciencedirect.com/science/article/pii/S0959652617309824" TargetMode="External"/><Relationship Id="rId42" Type="http://schemas.openxmlformats.org/officeDocument/2006/relationships/hyperlink" Target="https://onlinelibrary.wiley.com/doi/full/10.1002/jib.536?sid=worldcat.org" TargetMode="External"/><Relationship Id="rId47" Type="http://schemas.openxmlformats.org/officeDocument/2006/relationships/hyperlink" Target="https://www.sciencedirect.com/science/article/pii/S0960852413016866" TargetMode="External"/><Relationship Id="rId50" Type="http://schemas.openxmlformats.org/officeDocument/2006/relationships/hyperlink" Target="https://www-scopus-com.proxy.library.uu.nl/record/display.uri?eid=2-s2.0-81355161555&amp;origin=resultslist&amp;sort=r-f&amp;src=s&amp;sid=bf6987c16c025d5d765fb719665143bc&amp;sot=b&amp;sdt=b&amp;s=TITLE-ABS-KEY%28%22barley%22+AND+%22ethanol+production%22+%22w%2Fw%22%29&amp;sl=48&amp;sessionSearchId=bf6987c16c025d5d765fb719665143bc&amp;relpos=0" TargetMode="External"/><Relationship Id="rId55" Type="http://schemas.openxmlformats.org/officeDocument/2006/relationships/hyperlink" Target="https://www-sciencedirect-com.proxy.library.uu.nl/science/article/pii/S1369703X08000235" TargetMode="External"/><Relationship Id="rId63" Type="http://schemas.openxmlformats.org/officeDocument/2006/relationships/hyperlink" Target="https://www.sciencedirect.com/science/article/pii/S1364032120304639" TargetMode="External"/><Relationship Id="rId68" Type="http://schemas.openxmlformats.org/officeDocument/2006/relationships/hyperlink" Target="https://www.sciencedirect.com/science/article/pii/S092058611300429X?casa_token=TmRSLLyyCFMAAAAA:FE-nSruO8qqe-auFmTSCIrZQxs87ixKGFR_CJGPn4yyD2_yQal-EUQAAJh-yMMuThHqvTpbk" TargetMode="External"/><Relationship Id="rId76" Type="http://schemas.openxmlformats.org/officeDocument/2006/relationships/hyperlink" Target="https://www.sciencedirect.com/science/article/abs/pii/S0032959204001657" TargetMode="External"/><Relationship Id="rId7" Type="http://schemas.openxmlformats.org/officeDocument/2006/relationships/hyperlink" Target="https://pubs.rsc.org/en/content/articlelanding/2015/ra/c5ra17797a" TargetMode="External"/><Relationship Id="rId71" Type="http://schemas.openxmlformats.org/officeDocument/2006/relationships/hyperlink" Target="https://www-sciencedirect-com.proxy.library.uu.nl/science/article/pii/S0960852419315974" TargetMode="External"/><Relationship Id="rId2" Type="http://schemas.openxmlformats.org/officeDocument/2006/relationships/hyperlink" Target="https://www.sciencedirect.com/science/article/pii/S0961953417302349" TargetMode="External"/><Relationship Id="rId16" Type="http://schemas.openxmlformats.org/officeDocument/2006/relationships/hyperlink" Target="https://www-sciencedirect-com.ezproxy.library.wur.nl/science/article/pii/S1871678414006736" TargetMode="External"/><Relationship Id="rId29" Type="http://schemas.openxmlformats.org/officeDocument/2006/relationships/hyperlink" Target="https://sci-hub.se/10.1016/j.renene.2012.07.003" TargetMode="External"/><Relationship Id="rId11" Type="http://schemas.openxmlformats.org/officeDocument/2006/relationships/hyperlink" Target="https://aiche.onlinelibrary.wiley.com/doi/10.1002/btpr.2275" TargetMode="External"/><Relationship Id="rId24" Type="http://schemas.openxmlformats.org/officeDocument/2006/relationships/hyperlink" Target="https://www.sciencedirect.com/science/article/pii/S0960852411002008" TargetMode="External"/><Relationship Id="rId32" Type="http://schemas.openxmlformats.org/officeDocument/2006/relationships/hyperlink" Target="https://www.sciencedirect.com/science/article/pii/S0961953412004424" TargetMode="External"/><Relationship Id="rId37" Type="http://schemas.openxmlformats.org/officeDocument/2006/relationships/hyperlink" Target="https://www.eurekaselect.com/article/70433" TargetMode="External"/><Relationship Id="rId40" Type="http://schemas.openxmlformats.org/officeDocument/2006/relationships/hyperlink" Target="https://dergipark.org.tr/tr/download/article-file/1369920" TargetMode="External"/><Relationship Id="rId45" Type="http://schemas.openxmlformats.org/officeDocument/2006/relationships/hyperlink" Target="https://www.sciencedirect.com/science/article/pii/S0960852416316182" TargetMode="External"/><Relationship Id="rId53" Type="http://schemas.openxmlformats.org/officeDocument/2006/relationships/hyperlink" Target="https://www-sciencedirect-com.proxy.library.uu.nl/science/article/pii/S0141022910002681" TargetMode="External"/><Relationship Id="rId58" Type="http://schemas.openxmlformats.org/officeDocument/2006/relationships/hyperlink" Target="https://onlinelibrary-wiley-com.proxy.library.uu.nl/doi/full/10.1002/jsfa.2276?sid=worldcat.org" TargetMode="External"/><Relationship Id="rId66" Type="http://schemas.openxmlformats.org/officeDocument/2006/relationships/hyperlink" Target="https://link.springer.com/article/10.1007/s13399-022-03648-x" TargetMode="External"/><Relationship Id="rId74" Type="http://schemas.openxmlformats.org/officeDocument/2006/relationships/hyperlink" Target="https://link-springer-com.proxy.library.uu.nl/article/10.1007/s10529-007-9468-5" TargetMode="External"/><Relationship Id="rId79" Type="http://schemas.openxmlformats.org/officeDocument/2006/relationships/vmlDrawing" Target="../drawings/vmlDrawing2.vml"/><Relationship Id="rId5" Type="http://schemas.openxmlformats.org/officeDocument/2006/relationships/hyperlink" Target="https://onlinelibrary.wiley.com/doi/full/10.1002/jib.181" TargetMode="External"/><Relationship Id="rId61" Type="http://schemas.openxmlformats.org/officeDocument/2006/relationships/hyperlink" Target="https://www.sciencedirect.com/science/article/pii/S0926669017300146" TargetMode="External"/><Relationship Id="rId10" Type="http://schemas.openxmlformats.org/officeDocument/2006/relationships/hyperlink" Target="https://www.scopus.com/record/display.uri?eid=2-s2.0-84859838302&amp;origin=resultslist&amp;sort=plf-f&amp;src=s&amp;sid=770bdfea32c2728de40361b11b940c79&amp;sot=a&amp;sdt=a&amp;s=TITLE-ABS-KEY%28%28%22rice+hull%22%29+AND+%28%22ethanol+production%22%29%29&amp;sl=55&amp;sessionSearchId=770bdfea32c2728de40361b11b940c79&amp;relpos=13" TargetMode="External"/><Relationship Id="rId19" Type="http://schemas.openxmlformats.org/officeDocument/2006/relationships/hyperlink" Target="https://www.mdpi.com/2227-9717/10/4/661" TargetMode="External"/><Relationship Id="rId31" Type="http://schemas.openxmlformats.org/officeDocument/2006/relationships/hyperlink" Target="https://openscholar.dut.ac.za/bitstream/10321/888/1/nofemele_sure_et_al_2012.pdf" TargetMode="External"/><Relationship Id="rId44" Type="http://schemas.openxmlformats.org/officeDocument/2006/relationships/hyperlink" Target="https://www.sciencedirect.com/science/article/pii/S0960852417313822" TargetMode="External"/><Relationship Id="rId52" Type="http://schemas.openxmlformats.org/officeDocument/2006/relationships/hyperlink" Target="https://www-sciencedirect-com.proxy.library.uu.nl/science/article/pii/S0960148122002919" TargetMode="External"/><Relationship Id="rId60" Type="http://schemas.openxmlformats.org/officeDocument/2006/relationships/hyperlink" Target="https://www.sciencedirect.com/science/article/pii/S0016236116303623?via%3Dihub" TargetMode="External"/><Relationship Id="rId65" Type="http://schemas.openxmlformats.org/officeDocument/2006/relationships/hyperlink" Target="https://www.sciencedirect.com/science/article/pii/S0960852419318164" TargetMode="External"/><Relationship Id="rId73" Type="http://schemas.openxmlformats.org/officeDocument/2006/relationships/hyperlink" Target="https://www-sciencedirect-com.proxy.library.uu.nl/science/article/pii/S1369703X08000235" TargetMode="External"/><Relationship Id="rId78" Type="http://schemas.openxmlformats.org/officeDocument/2006/relationships/drawing" Target="../drawings/drawing1.xml"/><Relationship Id="rId81" Type="http://schemas.microsoft.com/office/2017/10/relationships/threadedComment" Target="../threadedComments/threadedComment1.xml"/><Relationship Id="rId4" Type="http://schemas.openxmlformats.org/officeDocument/2006/relationships/hyperlink" Target="https://link-springer-com.ezproxy.library.wur.nl/article/10.1007/s12155-019-10016-7" TargetMode="External"/><Relationship Id="rId9" Type="http://schemas.openxmlformats.org/officeDocument/2006/relationships/hyperlink" Target="https://www.sciencedirect.com/science/article/pii/S0196890424000463?pes=vor" TargetMode="External"/><Relationship Id="rId14" Type="http://schemas.openxmlformats.org/officeDocument/2006/relationships/hyperlink" Target="https://www.scopus.com/record/display.uri?eid=2-s2.0-79955907236&amp;origin=resultslist&amp;sort=plf-f&amp;src=s&amp;sid=770bdfea32c2728de40361b11b940c79&amp;sot=a&amp;sdt=a&amp;s=TITLE-ABS-KEY%28%28%22rice+hull%22%29+AND+%28%22ethanol+production%22%29%29&amp;sl=55&amp;sessionSearchId=770bdfea32c2728de40361b11b940c79&amp;relpos=15" TargetMode="External"/><Relationship Id="rId22" Type="http://schemas.openxmlformats.org/officeDocument/2006/relationships/hyperlink" Target="https://biotechnologyforbiofuels.biomedcentral.com/articles/10.1186/s13068-015-0224-0" TargetMode="External"/><Relationship Id="rId27" Type="http://schemas.openxmlformats.org/officeDocument/2006/relationships/hyperlink" Target="https://www.scopus.com/record/display.uri?eid=2-s2.0-85163169278&amp;origin=resultslist&amp;sort=plf-f&amp;src=s&amp;sid=a82dc4bbcb1579116418651cac7c446d&amp;sot=b&amp;sdt=b&amp;s=TITLE-ABS-KEY%28%28%22bagasse%22%29+AND+%28%22ethanol+production%22%29%29&amp;sl=53&amp;sessionSearchId=a82dc4bbcb1579116418651cac7c446d" TargetMode="External"/><Relationship Id="rId30" Type="http://schemas.openxmlformats.org/officeDocument/2006/relationships/hyperlink" Target="https://www.scielo.br/j/bjm/a/tMZzMhg7xVLL9QqsrKNRzSx/?lang=en" TargetMode="External"/><Relationship Id="rId35" Type="http://schemas.openxmlformats.org/officeDocument/2006/relationships/hyperlink" Target="https://hrcak.srce.hr/file/87226" TargetMode="External"/><Relationship Id="rId43" Type="http://schemas.openxmlformats.org/officeDocument/2006/relationships/hyperlink" Target="https://www-sciencedirect-com.ezproxy.library.wur.nl/science/article/pii/S0141022911000044" TargetMode="External"/><Relationship Id="rId48" Type="http://schemas.openxmlformats.org/officeDocument/2006/relationships/hyperlink" Target="https://www.sciencedirect.com/science/article/pii/S0959652620354561" TargetMode="External"/><Relationship Id="rId56" Type="http://schemas.openxmlformats.org/officeDocument/2006/relationships/hyperlink" Target="https://www-sciencedirect-com.proxy.library.uu.nl/science/article/pii/S0956053X15302154" TargetMode="External"/><Relationship Id="rId64" Type="http://schemas.openxmlformats.org/officeDocument/2006/relationships/hyperlink" Target="https://pubs.acs.org/doi/full/10.1021/acs.energyfuels.7b03987" TargetMode="External"/><Relationship Id="rId69" Type="http://schemas.openxmlformats.org/officeDocument/2006/relationships/hyperlink" Target="https://doi.org/10.1016/j.enzmictec.2010.12.009" TargetMode="External"/><Relationship Id="rId77" Type="http://schemas.openxmlformats.org/officeDocument/2006/relationships/hyperlink" Target="https://aiche-onlinelibrary-wiley-com.proxy.library.uu.nl/doi/epdf/10.1021/bp0501118" TargetMode="External"/><Relationship Id="rId8" Type="http://schemas.openxmlformats.org/officeDocument/2006/relationships/hyperlink" Target="https://www.sciencedirect.com/science/article/pii/S096085241931452X?pes=vor" TargetMode="External"/><Relationship Id="rId51" Type="http://schemas.openxmlformats.org/officeDocument/2006/relationships/hyperlink" Target="https://www-sciencedirect-com.proxy.library.uu.nl/science/article/pii/S0926669008000241" TargetMode="External"/><Relationship Id="rId72" Type="http://schemas.openxmlformats.org/officeDocument/2006/relationships/hyperlink" Target="https://link-springer-com.proxy.library.uu.nl/article/10.1007/s10529-007-9494-3" TargetMode="External"/><Relationship Id="rId80" Type="http://schemas.openxmlformats.org/officeDocument/2006/relationships/comments" Target="../comments2.xml"/><Relationship Id="rId3" Type="http://schemas.openxmlformats.org/officeDocument/2006/relationships/hyperlink" Target="https://www.sciencedirect.com/science/article/pii/S096195341300295X" TargetMode="External"/><Relationship Id="rId12" Type="http://schemas.openxmlformats.org/officeDocument/2006/relationships/hyperlink" Target="https://www.sciencedirect.com/science/article/pii/S0960852410020237?pes=vor" TargetMode="External"/><Relationship Id="rId17" Type="http://schemas.openxmlformats.org/officeDocument/2006/relationships/hyperlink" Target="https://www.sciencedirect.com/science/article/pii/S0960852416311233?casa_token=4MKCRwh2jWMAAAAA:PYz3qUZ70Ua7bTGG4fC9Ru3BkctfZX8LzcZVXeU6ndRrygTWFdUvUDtM_LzgeLyrZNh3xFU" TargetMode="External"/><Relationship Id="rId25" Type="http://schemas.openxmlformats.org/officeDocument/2006/relationships/hyperlink" Target="https://biotechnologyforbiofuels.biomedcentral.com/articles/10.1186/s13068-015-0224-0" TargetMode="External"/><Relationship Id="rId33" Type="http://schemas.openxmlformats.org/officeDocument/2006/relationships/hyperlink" Target="https://www.sciencedirect.com/science/article/pii/S096014811000340X" TargetMode="External"/><Relationship Id="rId38" Type="http://schemas.openxmlformats.org/officeDocument/2006/relationships/hyperlink" Target="https://www.sciencedirect.com/science/article/pii/S0016236115005967?via%3Dihub" TargetMode="External"/><Relationship Id="rId46" Type="http://schemas.openxmlformats.org/officeDocument/2006/relationships/hyperlink" Target="https://www.sciencedirect.com/science/article/pii/S096085241631639X" TargetMode="External"/><Relationship Id="rId59" Type="http://schemas.openxmlformats.org/officeDocument/2006/relationships/hyperlink" Target="https://www.mdpi.com/2076-3417/2/4/738" TargetMode="External"/><Relationship Id="rId67" Type="http://schemas.openxmlformats.org/officeDocument/2006/relationships/hyperlink" Target="https://link.springer.com/article/10.1007/s10570-021-03764-3" TargetMode="External"/><Relationship Id="rId20" Type="http://schemas.openxmlformats.org/officeDocument/2006/relationships/hyperlink" Target="https://www.sciencedirect.com/science/article/pii/S0141022910002607" TargetMode="External"/><Relationship Id="rId41" Type="http://schemas.openxmlformats.org/officeDocument/2006/relationships/hyperlink" Target="https://www.mdpi.com/2311-5637/7/2/86" TargetMode="External"/><Relationship Id="rId54" Type="http://schemas.openxmlformats.org/officeDocument/2006/relationships/hyperlink" Target="https://www-sciencedirect-com.proxy.library.uu.nl/science/article/pii/S0960852424001937" TargetMode="External"/><Relationship Id="rId62" Type="http://schemas.openxmlformats.org/officeDocument/2006/relationships/hyperlink" Target="https://www.sciencedirect.com/science/article/pii/S1364032120304639" TargetMode="External"/><Relationship Id="rId70" Type="http://schemas.openxmlformats.org/officeDocument/2006/relationships/hyperlink" Target="https://www-sciencedirect-com.proxy.library.uu.nl/science/article/pii/S1871678418302279" TargetMode="External"/><Relationship Id="rId75" Type="http://schemas.openxmlformats.org/officeDocument/2006/relationships/hyperlink" Target="https://www-sciencedirect-com.proxy.library.uu.nl/science/article/pii/S1359511308000329" TargetMode="External"/><Relationship Id="rId1" Type="http://schemas.openxmlformats.org/officeDocument/2006/relationships/hyperlink" Target="https://www.sciencedirect.com/topics/earth-and-planetary-sciences/diatomite" TargetMode="External"/><Relationship Id="rId6" Type="http://schemas.openxmlformats.org/officeDocument/2006/relationships/hyperlink" Target="https://www.sciencedirect.com/science/article/pii/S0957582007714428" TargetMode="External"/><Relationship Id="rId15" Type="http://schemas.openxmlformats.org/officeDocument/2006/relationships/hyperlink" Target="https://www.sciencedirect.com/science/article/pii/S0960852412019931?pes=vor" TargetMode="External"/><Relationship Id="rId23" Type="http://schemas.openxmlformats.org/officeDocument/2006/relationships/hyperlink" Target="https://www.scopus.com/record/display.uri?eid=2-s2.0-34548021881&amp;origin=resultslist&amp;sort=r-f&amp;src=s&amp;sid=98710797b13ce2eaab7165cc3f6aaa48&amp;sot=b&amp;sdt=b&amp;s=TITLE-ABS-KEY%28%28+%22sugarcane%22+OR+%22sugar+cane%22+OR+%22whole+sugarcane%22+OR+%22whole+sugar+cane%22+%29+AND+%28+%22ethanol+production%22+%29+AND+%28+%22yield%22+%29%29&amp;sl=133&amp;sessionSearchId=98710797b13ce2eaab7165cc3f6aaa48" TargetMode="External"/><Relationship Id="rId28" Type="http://schemas.openxmlformats.org/officeDocument/2006/relationships/hyperlink" Target="https://www.scopus.com/record/display.uri?eid=2-s2.0-80755187758&amp;origin=resultslist&amp;sort=r-f&amp;src=s&amp;sid=a82dc4bbcb1579116418651cac7c446d&amp;sot=b&amp;sdt=b&amp;s=TITLE-ABS-KEY%28%28+%22bagasse%22+%29+AND+%28+%22ethanol+production%22+%29+AND+%22yield%22%29&amp;sl=53&amp;sessionSearchId=a82dc4bbcb1579116418651cac7c446d" TargetMode="External"/><Relationship Id="rId36" Type="http://schemas.openxmlformats.org/officeDocument/2006/relationships/hyperlink" Target="https://www-sciencedirect-com.ezproxy.library.wur.nl/science/article/pii/S0306261911008907" TargetMode="External"/><Relationship Id="rId49" Type="http://schemas.openxmlformats.org/officeDocument/2006/relationships/hyperlink" Target="https://www.researchgate.net/publication/256197077_Ethanol_Production_from_Winter_Hulless_Barley" TargetMode="External"/><Relationship Id="rId57" Type="http://schemas.openxmlformats.org/officeDocument/2006/relationships/hyperlink" Target="https://doaj.org/article/e01c2d5c3c5b486d91a97d9ddfebf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9"/>
  <sheetViews>
    <sheetView topLeftCell="A3" zoomScale="38" zoomScaleNormal="38" workbookViewId="0">
      <selection activeCell="A5" sqref="A5"/>
    </sheetView>
  </sheetViews>
  <sheetFormatPr defaultRowHeight="14.4" x14ac:dyDescent="0.3"/>
  <cols>
    <col min="1" max="1" width="13.44140625" customWidth="1"/>
    <col min="2" max="2" width="20.33203125" style="73" customWidth="1"/>
    <col min="3" max="35" width="20.77734375" customWidth="1"/>
  </cols>
  <sheetData>
    <row r="1" spans="1:35" x14ac:dyDescent="0.3">
      <c r="A1" t="s">
        <v>0</v>
      </c>
      <c r="B1" s="72" t="s">
        <v>1</v>
      </c>
      <c r="C1" s="4" t="s">
        <v>2</v>
      </c>
      <c r="D1" s="5" t="s">
        <v>3</v>
      </c>
      <c r="G1" s="1"/>
      <c r="H1" s="1"/>
      <c r="I1" s="2"/>
      <c r="M1" s="1"/>
      <c r="O1" s="1"/>
      <c r="P1" s="1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ht="15.6" x14ac:dyDescent="0.3">
      <c r="B2" s="77" t="s">
        <v>419</v>
      </c>
      <c r="G2" s="1"/>
      <c r="H2" s="1"/>
      <c r="I2" s="2"/>
      <c r="M2" s="1"/>
      <c r="O2" s="1"/>
      <c r="P2" s="1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 ht="28.8" x14ac:dyDescent="0.3">
      <c r="B3" s="74" t="s">
        <v>4</v>
      </c>
      <c r="C3" s="7" t="s">
        <v>5</v>
      </c>
      <c r="D3" s="8" t="s">
        <v>6</v>
      </c>
      <c r="E3" s="8" t="s">
        <v>7</v>
      </c>
      <c r="F3" s="7" t="s">
        <v>8</v>
      </c>
      <c r="G3" s="9" t="s">
        <v>9</v>
      </c>
      <c r="H3" s="10" t="s">
        <v>10</v>
      </c>
      <c r="I3" s="11" t="s">
        <v>11</v>
      </c>
      <c r="J3" s="12" t="s">
        <v>12</v>
      </c>
      <c r="K3" s="8" t="s">
        <v>13</v>
      </c>
      <c r="L3" s="12" t="s">
        <v>14</v>
      </c>
      <c r="M3" s="8" t="s">
        <v>15</v>
      </c>
      <c r="N3" s="9" t="s">
        <v>16</v>
      </c>
      <c r="O3" s="9" t="s">
        <v>17</v>
      </c>
      <c r="P3" s="13" t="s">
        <v>18</v>
      </c>
      <c r="Q3" s="12" t="s">
        <v>19</v>
      </c>
      <c r="R3" s="11" t="s">
        <v>16</v>
      </c>
      <c r="S3" s="14" t="s">
        <v>20</v>
      </c>
      <c r="T3" s="14" t="s">
        <v>21</v>
      </c>
      <c r="U3" s="14" t="s">
        <v>22</v>
      </c>
      <c r="V3" s="14" t="s">
        <v>23</v>
      </c>
      <c r="W3" s="14" t="s">
        <v>24</v>
      </c>
      <c r="X3" s="14" t="s">
        <v>25</v>
      </c>
      <c r="Y3" s="14" t="s">
        <v>26</v>
      </c>
      <c r="Z3" s="15" t="s">
        <v>27</v>
      </c>
      <c r="AA3" s="14" t="s">
        <v>28</v>
      </c>
      <c r="AB3" s="16" t="s">
        <v>29</v>
      </c>
      <c r="AC3" s="14" t="s">
        <v>30</v>
      </c>
      <c r="AD3" s="14" t="s">
        <v>31</v>
      </c>
      <c r="AE3" s="14" t="s">
        <v>32</v>
      </c>
      <c r="AF3" s="14" t="s">
        <v>33</v>
      </c>
      <c r="AG3" s="14" t="s">
        <v>34</v>
      </c>
      <c r="AH3" s="14" t="s">
        <v>35</v>
      </c>
      <c r="AI3" s="14" t="s">
        <v>36</v>
      </c>
    </row>
    <row r="4" spans="1:35" s="2" customFormat="1" x14ac:dyDescent="0.3">
      <c r="B4" s="75" t="s">
        <v>37</v>
      </c>
      <c r="C4" s="18" t="s">
        <v>38</v>
      </c>
      <c r="D4" s="19" t="s">
        <v>38</v>
      </c>
      <c r="E4" s="19" t="s">
        <v>38</v>
      </c>
      <c r="F4" s="18" t="s">
        <v>38</v>
      </c>
      <c r="G4" s="20" t="s">
        <v>38</v>
      </c>
      <c r="H4" s="21" t="s">
        <v>38</v>
      </c>
      <c r="I4" s="22" t="s">
        <v>38</v>
      </c>
      <c r="J4" s="23" t="s">
        <v>38</v>
      </c>
      <c r="K4" s="19" t="s">
        <v>38</v>
      </c>
      <c r="L4" s="24" t="s">
        <v>38</v>
      </c>
      <c r="M4" s="18" t="s">
        <v>38</v>
      </c>
      <c r="N4" s="25" t="s">
        <v>38</v>
      </c>
      <c r="O4" s="25" t="s">
        <v>38</v>
      </c>
      <c r="P4" s="22" t="s">
        <v>38</v>
      </c>
      <c r="Q4" s="25" t="s">
        <v>38</v>
      </c>
      <c r="R4" s="22" t="s">
        <v>38</v>
      </c>
      <c r="S4" s="26" t="s">
        <v>38</v>
      </c>
      <c r="T4" s="27" t="s">
        <v>38</v>
      </c>
      <c r="U4" s="26" t="s">
        <v>38</v>
      </c>
      <c r="V4" s="27" t="s">
        <v>38</v>
      </c>
      <c r="W4" s="26" t="s">
        <v>38</v>
      </c>
      <c r="X4" s="27" t="s">
        <v>38</v>
      </c>
      <c r="Y4" s="26" t="s">
        <v>38</v>
      </c>
      <c r="Z4" s="27" t="s">
        <v>38</v>
      </c>
      <c r="AA4" s="26" t="s">
        <v>38</v>
      </c>
      <c r="AB4" s="28" t="s">
        <v>38</v>
      </c>
      <c r="AC4" s="29" t="s">
        <v>38</v>
      </c>
      <c r="AD4" s="30" t="s">
        <v>38</v>
      </c>
      <c r="AE4" s="31" t="s">
        <v>38</v>
      </c>
      <c r="AF4" s="30" t="s">
        <v>38</v>
      </c>
      <c r="AG4" s="31" t="s">
        <v>38</v>
      </c>
      <c r="AH4" s="30" t="s">
        <v>38</v>
      </c>
      <c r="AI4" s="30" t="s">
        <v>38</v>
      </c>
    </row>
    <row r="5" spans="1:35" ht="90" customHeight="1" x14ac:dyDescent="0.3">
      <c r="B5" s="75" t="s">
        <v>39</v>
      </c>
      <c r="C5" s="32" t="s">
        <v>40</v>
      </c>
      <c r="D5" s="32" t="s">
        <v>41</v>
      </c>
      <c r="E5" s="32" t="s">
        <v>42</v>
      </c>
      <c r="F5" s="32" t="s">
        <v>43</v>
      </c>
      <c r="G5" s="33" t="s">
        <v>44</v>
      </c>
      <c r="H5" s="34" t="s">
        <v>45</v>
      </c>
      <c r="I5" s="3" t="s">
        <v>46</v>
      </c>
      <c r="J5" s="33" t="s">
        <v>47</v>
      </c>
      <c r="K5" s="32" t="s">
        <v>48</v>
      </c>
      <c r="L5" s="35" t="s">
        <v>49</v>
      </c>
      <c r="M5" s="32" t="s">
        <v>50</v>
      </c>
      <c r="N5" s="33" t="s">
        <v>51</v>
      </c>
      <c r="O5" s="33" t="s">
        <v>52</v>
      </c>
      <c r="P5" s="3" t="s">
        <v>53</v>
      </c>
      <c r="Q5" s="33" t="s">
        <v>54</v>
      </c>
      <c r="R5" s="3" t="s">
        <v>55</v>
      </c>
      <c r="S5" s="33" t="s">
        <v>56</v>
      </c>
      <c r="T5" s="3" t="s">
        <v>57</v>
      </c>
      <c r="U5" s="33" t="s">
        <v>58</v>
      </c>
      <c r="V5" s="3" t="s">
        <v>59</v>
      </c>
      <c r="W5" s="33" t="s">
        <v>60</v>
      </c>
      <c r="X5" s="3" t="s">
        <v>61</v>
      </c>
      <c r="Y5" s="33" t="s">
        <v>62</v>
      </c>
      <c r="Z5" s="3" t="s">
        <v>63</v>
      </c>
      <c r="AA5" s="33" t="s">
        <v>64</v>
      </c>
      <c r="AB5" s="3" t="s">
        <v>65</v>
      </c>
      <c r="AC5" s="33" t="s">
        <v>66</v>
      </c>
      <c r="AD5" s="33" t="s">
        <v>67</v>
      </c>
      <c r="AE5" s="3" t="s">
        <v>68</v>
      </c>
      <c r="AF5" s="33" t="s">
        <v>69</v>
      </c>
      <c r="AG5" s="3" t="s">
        <v>70</v>
      </c>
      <c r="AH5" s="33" t="s">
        <v>71</v>
      </c>
      <c r="AI5" s="33" t="s">
        <v>72</v>
      </c>
    </row>
    <row r="6" spans="1:35" x14ac:dyDescent="0.3">
      <c r="B6" s="75" t="s">
        <v>73</v>
      </c>
      <c r="C6" s="36" t="s">
        <v>74</v>
      </c>
      <c r="D6" s="36" t="s">
        <v>74</v>
      </c>
      <c r="E6" s="36" t="s">
        <v>74</v>
      </c>
      <c r="F6" s="36" t="s">
        <v>74</v>
      </c>
      <c r="G6" s="37" t="s">
        <v>74</v>
      </c>
      <c r="H6" s="38" t="s">
        <v>74</v>
      </c>
      <c r="I6" s="1" t="s">
        <v>74</v>
      </c>
      <c r="J6" s="37" t="s">
        <v>74</v>
      </c>
      <c r="K6" s="1" t="s">
        <v>74</v>
      </c>
      <c r="L6" s="17" t="s">
        <v>74</v>
      </c>
      <c r="M6" s="1" t="s">
        <v>74</v>
      </c>
      <c r="N6" s="37" t="s">
        <v>74</v>
      </c>
      <c r="O6" s="37" t="s">
        <v>74</v>
      </c>
      <c r="P6" s="1" t="s">
        <v>74</v>
      </c>
      <c r="Q6" s="39" t="s">
        <v>74</v>
      </c>
      <c r="R6" s="40" t="s">
        <v>74</v>
      </c>
      <c r="S6" s="33" t="s">
        <v>74</v>
      </c>
      <c r="T6" s="3" t="s">
        <v>74</v>
      </c>
      <c r="U6" s="33" t="s">
        <v>74</v>
      </c>
      <c r="V6" s="3" t="s">
        <v>74</v>
      </c>
      <c r="W6" s="33" t="s">
        <v>74</v>
      </c>
      <c r="X6" s="3" t="s">
        <v>74</v>
      </c>
      <c r="Y6" s="33" t="s">
        <v>74</v>
      </c>
      <c r="Z6" s="3" t="s">
        <v>74</v>
      </c>
      <c r="AA6" s="33" t="s">
        <v>74</v>
      </c>
      <c r="AB6" s="3" t="s">
        <v>74</v>
      </c>
      <c r="AC6" s="33" t="s">
        <v>74</v>
      </c>
      <c r="AD6" s="33" t="s">
        <v>74</v>
      </c>
      <c r="AE6" s="3" t="s">
        <v>74</v>
      </c>
      <c r="AF6" s="33" t="s">
        <v>74</v>
      </c>
      <c r="AG6" s="3" t="s">
        <v>74</v>
      </c>
      <c r="AH6" s="33" t="s">
        <v>74</v>
      </c>
      <c r="AI6" s="33" t="s">
        <v>74</v>
      </c>
    </row>
    <row r="7" spans="1:35" x14ac:dyDescent="0.3">
      <c r="B7" s="75" t="s">
        <v>75</v>
      </c>
      <c r="C7" s="41">
        <v>2350</v>
      </c>
      <c r="D7" s="41">
        <v>11</v>
      </c>
      <c r="E7" s="41">
        <v>1</v>
      </c>
      <c r="F7" s="41">
        <f>383</f>
        <v>383</v>
      </c>
      <c r="G7" s="42">
        <v>82</v>
      </c>
      <c r="H7" s="43">
        <v>1</v>
      </c>
      <c r="I7" s="6">
        <v>95</v>
      </c>
      <c r="J7" s="42">
        <v>12</v>
      </c>
      <c r="K7" s="6">
        <v>1</v>
      </c>
      <c r="L7" s="44">
        <v>2212</v>
      </c>
      <c r="M7" s="6">
        <v>1121</v>
      </c>
      <c r="N7" s="42">
        <v>132</v>
      </c>
      <c r="O7" s="42">
        <v>22</v>
      </c>
      <c r="P7" s="6">
        <v>160</v>
      </c>
      <c r="Q7" s="45">
        <v>37</v>
      </c>
      <c r="R7" s="46">
        <v>46</v>
      </c>
      <c r="S7" s="33">
        <v>177</v>
      </c>
      <c r="T7" s="3">
        <v>25</v>
      </c>
      <c r="U7" s="33">
        <v>30</v>
      </c>
      <c r="V7" s="3">
        <v>74</v>
      </c>
      <c r="W7" s="33">
        <v>17</v>
      </c>
      <c r="X7" s="3">
        <v>54</v>
      </c>
      <c r="Y7" s="33">
        <v>35</v>
      </c>
      <c r="Z7" s="3">
        <v>59</v>
      </c>
      <c r="AA7" s="33">
        <v>32</v>
      </c>
      <c r="AB7" s="3">
        <v>4</v>
      </c>
      <c r="AC7" s="33">
        <v>94</v>
      </c>
      <c r="AD7" s="33">
        <v>0</v>
      </c>
      <c r="AE7" s="3">
        <v>171</v>
      </c>
      <c r="AF7" s="33">
        <v>0</v>
      </c>
      <c r="AG7" s="3">
        <v>40</v>
      </c>
      <c r="AH7" s="33">
        <v>8</v>
      </c>
      <c r="AI7" s="33">
        <v>9</v>
      </c>
    </row>
    <row r="8" spans="1:35" s="2" customFormat="1" x14ac:dyDescent="0.3">
      <c r="B8" s="75" t="s">
        <v>37</v>
      </c>
      <c r="C8" s="18" t="s">
        <v>76</v>
      </c>
      <c r="D8" s="47" t="s">
        <v>76</v>
      </c>
      <c r="E8" s="47" t="s">
        <v>76</v>
      </c>
      <c r="F8" s="48" t="s">
        <v>76</v>
      </c>
      <c r="G8" s="49" t="s">
        <v>76</v>
      </c>
      <c r="H8" s="21" t="s">
        <v>76</v>
      </c>
      <c r="I8" s="48" t="s">
        <v>76</v>
      </c>
      <c r="J8" s="47" t="s">
        <v>76</v>
      </c>
      <c r="K8" s="50" t="s">
        <v>76</v>
      </c>
      <c r="L8" s="51" t="s">
        <v>76</v>
      </c>
      <c r="M8" s="18" t="s">
        <v>76</v>
      </c>
      <c r="N8" s="47" t="s">
        <v>76</v>
      </c>
      <c r="O8" s="47" t="s">
        <v>76</v>
      </c>
      <c r="P8" s="48" t="s">
        <v>76</v>
      </c>
      <c r="Q8" s="23" t="s">
        <v>76</v>
      </c>
      <c r="R8" s="48" t="s">
        <v>76</v>
      </c>
      <c r="S8" s="30" t="s">
        <v>76</v>
      </c>
      <c r="T8" s="27" t="s">
        <v>76</v>
      </c>
      <c r="U8" s="30" t="s">
        <v>76</v>
      </c>
      <c r="V8" s="28" t="s">
        <v>76</v>
      </c>
      <c r="W8" s="30" t="s">
        <v>76</v>
      </c>
      <c r="X8" s="28" t="s">
        <v>76</v>
      </c>
      <c r="Y8" s="30" t="s">
        <v>76</v>
      </c>
      <c r="Z8" s="28" t="s">
        <v>76</v>
      </c>
      <c r="AA8" s="30" t="s">
        <v>76</v>
      </c>
      <c r="AB8" s="28" t="s">
        <v>76</v>
      </c>
      <c r="AC8" s="30" t="s">
        <v>76</v>
      </c>
      <c r="AD8" s="30" t="s">
        <v>76</v>
      </c>
      <c r="AE8" s="52" t="s">
        <v>76</v>
      </c>
      <c r="AF8" s="30" t="s">
        <v>76</v>
      </c>
      <c r="AG8" s="28" t="s">
        <v>76</v>
      </c>
      <c r="AH8" s="30" t="s">
        <v>76</v>
      </c>
      <c r="AI8" s="30" t="s">
        <v>76</v>
      </c>
    </row>
    <row r="9" spans="1:35" ht="90" customHeight="1" x14ac:dyDescent="0.3">
      <c r="B9" s="75" t="s">
        <v>39</v>
      </c>
      <c r="C9" s="32" t="s">
        <v>77</v>
      </c>
      <c r="D9" s="33" t="s">
        <v>78</v>
      </c>
      <c r="E9" s="3" t="s">
        <v>79</v>
      </c>
      <c r="F9" s="3" t="s">
        <v>80</v>
      </c>
      <c r="G9" s="33" t="s">
        <v>81</v>
      </c>
      <c r="H9" s="34" t="s">
        <v>82</v>
      </c>
      <c r="I9" s="3" t="s">
        <v>83</v>
      </c>
      <c r="J9" s="33" t="s">
        <v>84</v>
      </c>
      <c r="K9" s="32" t="s">
        <v>85</v>
      </c>
      <c r="L9" s="35" t="s">
        <v>86</v>
      </c>
      <c r="M9" s="32" t="s">
        <v>87</v>
      </c>
      <c r="N9" s="33" t="s">
        <v>88</v>
      </c>
      <c r="O9" s="33" t="s">
        <v>89</v>
      </c>
      <c r="P9" s="3" t="s">
        <v>90</v>
      </c>
      <c r="Q9" s="33" t="s">
        <v>91</v>
      </c>
      <c r="R9" s="3" t="s">
        <v>92</v>
      </c>
      <c r="S9" s="33" t="s">
        <v>93</v>
      </c>
      <c r="T9" s="3" t="s">
        <v>94</v>
      </c>
      <c r="U9" s="33" t="s">
        <v>95</v>
      </c>
      <c r="V9" s="3" t="s">
        <v>96</v>
      </c>
      <c r="W9" s="33" t="s">
        <v>97</v>
      </c>
      <c r="X9" s="3" t="s">
        <v>98</v>
      </c>
      <c r="Y9" s="33" t="s">
        <v>99</v>
      </c>
      <c r="Z9" s="3" t="s">
        <v>100</v>
      </c>
      <c r="AA9" s="33" t="s">
        <v>101</v>
      </c>
      <c r="AB9" s="3" t="s">
        <v>102</v>
      </c>
      <c r="AC9" s="33" t="s">
        <v>103</v>
      </c>
      <c r="AD9" s="33" t="s">
        <v>104</v>
      </c>
      <c r="AE9" s="3" t="s">
        <v>105</v>
      </c>
      <c r="AF9" s="33" t="s">
        <v>106</v>
      </c>
      <c r="AG9" s="3" t="s">
        <v>107</v>
      </c>
      <c r="AH9" s="33" t="s">
        <v>108</v>
      </c>
      <c r="AI9" s="33" t="s">
        <v>109</v>
      </c>
    </row>
    <row r="10" spans="1:35" x14ac:dyDescent="0.3">
      <c r="B10" s="75" t="s">
        <v>73</v>
      </c>
      <c r="C10" s="40" t="s">
        <v>74</v>
      </c>
      <c r="D10" s="37" t="s">
        <v>74</v>
      </c>
      <c r="E10" s="37" t="s">
        <v>74</v>
      </c>
      <c r="F10" s="40" t="s">
        <v>74</v>
      </c>
      <c r="G10" s="37" t="s">
        <v>74</v>
      </c>
      <c r="H10" s="38" t="s">
        <v>74</v>
      </c>
      <c r="I10" s="1" t="s">
        <v>74</v>
      </c>
      <c r="J10" s="37" t="s">
        <v>74</v>
      </c>
      <c r="K10" s="1" t="s">
        <v>74</v>
      </c>
      <c r="L10" s="17" t="s">
        <v>74</v>
      </c>
      <c r="M10" s="1" t="s">
        <v>74</v>
      </c>
      <c r="N10" s="37" t="s">
        <v>74</v>
      </c>
      <c r="O10" s="37" t="s">
        <v>74</v>
      </c>
      <c r="P10" s="1" t="s">
        <v>74</v>
      </c>
      <c r="Q10" s="39" t="s">
        <v>74</v>
      </c>
      <c r="R10" s="40" t="s">
        <v>74</v>
      </c>
      <c r="S10" s="33" t="s">
        <v>74</v>
      </c>
      <c r="T10" s="3" t="s">
        <v>74</v>
      </c>
      <c r="U10" s="33" t="s">
        <v>74</v>
      </c>
      <c r="V10" s="3" t="s">
        <v>74</v>
      </c>
      <c r="W10" s="33" t="s">
        <v>74</v>
      </c>
      <c r="X10" s="3" t="s">
        <v>74</v>
      </c>
      <c r="Y10" s="33" t="s">
        <v>74</v>
      </c>
      <c r="Z10" s="3" t="s">
        <v>74</v>
      </c>
      <c r="AA10" s="33" t="s">
        <v>74</v>
      </c>
      <c r="AB10" s="3" t="s">
        <v>74</v>
      </c>
      <c r="AC10" s="33" t="s">
        <v>74</v>
      </c>
      <c r="AD10" s="33" t="s">
        <v>74</v>
      </c>
      <c r="AE10" s="3" t="s">
        <v>74</v>
      </c>
      <c r="AF10" s="33" t="s">
        <v>74</v>
      </c>
      <c r="AG10" s="3" t="s">
        <v>74</v>
      </c>
      <c r="AH10" s="33" t="s">
        <v>74</v>
      </c>
      <c r="AI10" s="33" t="s">
        <v>74</v>
      </c>
    </row>
    <row r="11" spans="1:35" x14ac:dyDescent="0.3">
      <c r="B11" s="75" t="s">
        <v>75</v>
      </c>
      <c r="C11" s="46">
        <v>65</v>
      </c>
      <c r="D11" s="42">
        <v>0</v>
      </c>
      <c r="E11" s="42">
        <v>0</v>
      </c>
      <c r="F11" s="46">
        <v>2</v>
      </c>
      <c r="G11" s="42">
        <v>2</v>
      </c>
      <c r="H11" s="43">
        <v>0</v>
      </c>
      <c r="I11" s="6">
        <v>1</v>
      </c>
      <c r="J11" s="42">
        <v>0</v>
      </c>
      <c r="K11" s="6">
        <v>0</v>
      </c>
      <c r="L11" s="44">
        <v>3</v>
      </c>
      <c r="M11" s="6">
        <v>42</v>
      </c>
      <c r="N11" s="42">
        <v>0</v>
      </c>
      <c r="O11" s="42">
        <v>0</v>
      </c>
      <c r="P11" s="6">
        <v>0</v>
      </c>
      <c r="Q11" s="45">
        <v>2</v>
      </c>
      <c r="R11" s="46">
        <v>0</v>
      </c>
      <c r="S11" s="33">
        <v>0</v>
      </c>
      <c r="T11" s="3">
        <v>14</v>
      </c>
      <c r="U11" s="33">
        <v>0</v>
      </c>
      <c r="V11" s="3">
        <v>0</v>
      </c>
      <c r="W11" s="33">
        <v>0</v>
      </c>
      <c r="X11" s="3">
        <v>1</v>
      </c>
      <c r="Y11" s="33">
        <v>1</v>
      </c>
      <c r="Z11" s="3">
        <v>1</v>
      </c>
      <c r="AA11" s="33">
        <v>0</v>
      </c>
      <c r="AB11" s="3">
        <v>0</v>
      </c>
      <c r="AC11" s="33">
        <v>0</v>
      </c>
      <c r="AD11" s="33">
        <v>0</v>
      </c>
      <c r="AE11" s="3">
        <v>0</v>
      </c>
      <c r="AF11" s="33">
        <v>0</v>
      </c>
      <c r="AG11" s="3">
        <v>0</v>
      </c>
      <c r="AH11" s="33">
        <v>0</v>
      </c>
      <c r="AI11" s="33">
        <v>0</v>
      </c>
    </row>
    <row r="12" spans="1:35" s="1" customFormat="1" x14ac:dyDescent="0.3">
      <c r="B12" s="75" t="s">
        <v>37</v>
      </c>
      <c r="C12" s="19" t="s">
        <v>110</v>
      </c>
      <c r="D12" s="47" t="s">
        <v>110</v>
      </c>
      <c r="E12" s="48" t="s">
        <v>110</v>
      </c>
      <c r="F12" s="48" t="s">
        <v>110</v>
      </c>
      <c r="G12" s="49" t="s">
        <v>110</v>
      </c>
      <c r="H12" s="21" t="s">
        <v>110</v>
      </c>
      <c r="I12" s="53" t="s">
        <v>110</v>
      </c>
      <c r="J12" s="47" t="s">
        <v>110</v>
      </c>
      <c r="K12" s="50" t="s">
        <v>110</v>
      </c>
      <c r="L12" s="23" t="s">
        <v>110</v>
      </c>
      <c r="M12" s="18" t="s">
        <v>110</v>
      </c>
      <c r="N12" s="23" t="s">
        <v>110</v>
      </c>
      <c r="O12" s="47" t="s">
        <v>110</v>
      </c>
      <c r="P12" s="53" t="s">
        <v>110</v>
      </c>
      <c r="Q12" s="47" t="s">
        <v>110</v>
      </c>
      <c r="R12" s="48" t="s">
        <v>110</v>
      </c>
      <c r="S12" s="26" t="s">
        <v>110</v>
      </c>
      <c r="T12" s="54" t="s">
        <v>110</v>
      </c>
      <c r="U12" s="30" t="s">
        <v>110</v>
      </c>
      <c r="V12" s="28" t="s">
        <v>110</v>
      </c>
      <c r="W12" s="55" t="s">
        <v>110</v>
      </c>
      <c r="X12" s="28" t="s">
        <v>110</v>
      </c>
      <c r="Y12" s="30" t="s">
        <v>110</v>
      </c>
      <c r="Z12" s="28" t="s">
        <v>110</v>
      </c>
      <c r="AA12" s="55" t="s">
        <v>110</v>
      </c>
      <c r="AB12" s="28" t="s">
        <v>110</v>
      </c>
      <c r="AC12" s="30" t="s">
        <v>110</v>
      </c>
      <c r="AD12" s="30" t="s">
        <v>110</v>
      </c>
      <c r="AE12" s="52" t="s">
        <v>110</v>
      </c>
      <c r="AF12" s="30" t="s">
        <v>110</v>
      </c>
      <c r="AG12" s="28" t="s">
        <v>110</v>
      </c>
      <c r="AH12" s="30" t="s">
        <v>110</v>
      </c>
      <c r="AI12" s="30" t="s">
        <v>110</v>
      </c>
    </row>
    <row r="13" spans="1:35" ht="120" customHeight="1" x14ac:dyDescent="0.3">
      <c r="B13" s="75" t="s">
        <v>39</v>
      </c>
      <c r="C13" s="32" t="s">
        <v>111</v>
      </c>
      <c r="D13" s="33" t="s">
        <v>112</v>
      </c>
      <c r="E13" s="3" t="s">
        <v>113</v>
      </c>
      <c r="F13" s="3" t="s">
        <v>114</v>
      </c>
      <c r="G13" s="33" t="s">
        <v>115</v>
      </c>
      <c r="H13" s="34" t="s">
        <v>116</v>
      </c>
      <c r="I13" s="3" t="s">
        <v>117</v>
      </c>
      <c r="J13" s="33" t="s">
        <v>118</v>
      </c>
      <c r="K13" s="32" t="s">
        <v>119</v>
      </c>
      <c r="L13" s="35" t="s">
        <v>120</v>
      </c>
      <c r="M13" s="32" t="s">
        <v>121</v>
      </c>
      <c r="N13" s="33" t="s">
        <v>122</v>
      </c>
      <c r="O13" s="33" t="s">
        <v>123</v>
      </c>
      <c r="P13" s="3" t="s">
        <v>124</v>
      </c>
      <c r="Q13" s="33" t="s">
        <v>125</v>
      </c>
      <c r="R13" s="3" t="s">
        <v>126</v>
      </c>
      <c r="S13" s="33" t="s">
        <v>127</v>
      </c>
      <c r="T13" s="3" t="s">
        <v>128</v>
      </c>
      <c r="U13" s="33" t="s">
        <v>129</v>
      </c>
      <c r="V13" s="3" t="s">
        <v>130</v>
      </c>
      <c r="W13" s="33" t="s">
        <v>131</v>
      </c>
      <c r="X13" s="3" t="s">
        <v>132</v>
      </c>
      <c r="Y13" s="33" t="s">
        <v>133</v>
      </c>
      <c r="Z13" s="3" t="s">
        <v>134</v>
      </c>
      <c r="AA13" s="33" t="s">
        <v>135</v>
      </c>
      <c r="AB13" s="3" t="s">
        <v>136</v>
      </c>
      <c r="AC13" s="33" t="s">
        <v>137</v>
      </c>
      <c r="AD13" s="33" t="s">
        <v>138</v>
      </c>
      <c r="AE13" s="3" t="s">
        <v>139</v>
      </c>
      <c r="AF13" s="33" t="s">
        <v>106</v>
      </c>
      <c r="AG13" s="3" t="s">
        <v>140</v>
      </c>
      <c r="AH13" s="33" t="s">
        <v>141</v>
      </c>
      <c r="AI13" s="33" t="s">
        <v>142</v>
      </c>
    </row>
    <row r="14" spans="1:35" x14ac:dyDescent="0.3">
      <c r="B14" s="75" t="s">
        <v>73</v>
      </c>
      <c r="C14" s="40" t="s">
        <v>74</v>
      </c>
      <c r="D14" s="37" t="s">
        <v>74</v>
      </c>
      <c r="E14" s="37" t="s">
        <v>74</v>
      </c>
      <c r="F14" s="40" t="s">
        <v>74</v>
      </c>
      <c r="G14" s="37" t="s">
        <v>74</v>
      </c>
      <c r="H14" s="38" t="s">
        <v>74</v>
      </c>
      <c r="I14" s="1" t="s">
        <v>74</v>
      </c>
      <c r="J14" s="37" t="s">
        <v>74</v>
      </c>
      <c r="K14" s="1" t="s">
        <v>74</v>
      </c>
      <c r="L14" s="17" t="s">
        <v>74</v>
      </c>
      <c r="M14" s="1" t="s">
        <v>74</v>
      </c>
      <c r="N14" s="37" t="s">
        <v>74</v>
      </c>
      <c r="O14" s="37" t="s">
        <v>74</v>
      </c>
      <c r="P14" s="1" t="s">
        <v>74</v>
      </c>
      <c r="Q14" s="39" t="s">
        <v>74</v>
      </c>
      <c r="R14" s="40" t="s">
        <v>74</v>
      </c>
      <c r="S14" s="33" t="s">
        <v>74</v>
      </c>
      <c r="T14" s="3" t="s">
        <v>74</v>
      </c>
      <c r="U14" s="33" t="s">
        <v>74</v>
      </c>
      <c r="V14" s="3" t="s">
        <v>74</v>
      </c>
      <c r="W14" s="33" t="s">
        <v>74</v>
      </c>
      <c r="X14" s="3" t="s">
        <v>74</v>
      </c>
      <c r="Y14" s="33" t="s">
        <v>74</v>
      </c>
      <c r="Z14" s="3" t="s">
        <v>74</v>
      </c>
      <c r="AA14" s="33" t="s">
        <v>74</v>
      </c>
      <c r="AB14" s="3" t="s">
        <v>74</v>
      </c>
      <c r="AC14" s="33" t="s">
        <v>74</v>
      </c>
      <c r="AD14" s="33" t="s">
        <v>74</v>
      </c>
      <c r="AE14" s="3" t="s">
        <v>74</v>
      </c>
      <c r="AF14" s="33" t="s">
        <v>74</v>
      </c>
      <c r="AG14" s="3" t="s">
        <v>74</v>
      </c>
      <c r="AH14" s="33" t="s">
        <v>74</v>
      </c>
      <c r="AI14" s="33"/>
    </row>
    <row r="15" spans="1:35" x14ac:dyDescent="0.3">
      <c r="B15" s="75" t="s">
        <v>75</v>
      </c>
      <c r="C15" s="46">
        <v>12</v>
      </c>
      <c r="D15" s="42">
        <v>0</v>
      </c>
      <c r="E15" s="42">
        <v>0</v>
      </c>
      <c r="F15" s="46">
        <v>2</v>
      </c>
      <c r="G15" s="42">
        <v>2</v>
      </c>
      <c r="H15" s="43">
        <v>0</v>
      </c>
      <c r="I15" s="6">
        <v>1</v>
      </c>
      <c r="J15" s="42">
        <v>0</v>
      </c>
      <c r="K15" s="6">
        <v>0</v>
      </c>
      <c r="L15" s="44">
        <v>3</v>
      </c>
      <c r="M15" s="6">
        <v>9</v>
      </c>
      <c r="N15" s="42">
        <v>1</v>
      </c>
      <c r="O15" s="42">
        <v>0</v>
      </c>
      <c r="P15" s="6">
        <v>2</v>
      </c>
      <c r="Q15" s="45">
        <v>0</v>
      </c>
      <c r="R15" s="46">
        <v>1</v>
      </c>
      <c r="S15" s="33">
        <v>11</v>
      </c>
      <c r="T15" s="3">
        <v>3</v>
      </c>
      <c r="U15" s="33">
        <v>0</v>
      </c>
      <c r="V15" s="3">
        <v>0</v>
      </c>
      <c r="W15" s="33">
        <v>1</v>
      </c>
      <c r="X15" s="3">
        <v>2</v>
      </c>
      <c r="Y15" s="33">
        <v>0</v>
      </c>
      <c r="Z15" s="3">
        <v>2</v>
      </c>
      <c r="AA15" s="33">
        <v>3</v>
      </c>
      <c r="AB15" s="3">
        <v>0</v>
      </c>
      <c r="AC15" s="33">
        <v>0</v>
      </c>
      <c r="AD15" s="33">
        <v>0</v>
      </c>
      <c r="AE15" s="3">
        <v>0</v>
      </c>
      <c r="AF15" s="33">
        <v>0</v>
      </c>
      <c r="AG15" s="3">
        <v>1</v>
      </c>
      <c r="AH15" s="33">
        <v>0</v>
      </c>
      <c r="AI15" s="33">
        <v>0</v>
      </c>
    </row>
    <row r="16" spans="1:35" s="2" customFormat="1" x14ac:dyDescent="0.3">
      <c r="B16" s="75" t="s">
        <v>37</v>
      </c>
      <c r="C16" s="50" t="s">
        <v>143</v>
      </c>
      <c r="D16" s="47" t="s">
        <v>143</v>
      </c>
      <c r="E16" s="47" t="s">
        <v>143</v>
      </c>
      <c r="F16" s="48" t="s">
        <v>143</v>
      </c>
      <c r="G16" s="49" t="s">
        <v>143</v>
      </c>
      <c r="H16" s="21" t="s">
        <v>143</v>
      </c>
      <c r="I16" s="48" t="s">
        <v>143</v>
      </c>
      <c r="J16" s="47" t="s">
        <v>143</v>
      </c>
      <c r="K16" s="50" t="s">
        <v>143</v>
      </c>
      <c r="L16" s="56" t="s">
        <v>143</v>
      </c>
      <c r="M16" s="50" t="s">
        <v>143</v>
      </c>
      <c r="N16" s="47" t="s">
        <v>143</v>
      </c>
      <c r="O16" s="47" t="s">
        <v>143</v>
      </c>
      <c r="P16" s="48" t="s">
        <v>143</v>
      </c>
      <c r="Q16" s="47" t="s">
        <v>143</v>
      </c>
      <c r="R16" s="48" t="s">
        <v>143</v>
      </c>
      <c r="S16" s="30" t="s">
        <v>143</v>
      </c>
      <c r="T16" s="28" t="s">
        <v>143</v>
      </c>
      <c r="U16" s="30" t="s">
        <v>143</v>
      </c>
      <c r="V16" s="28" t="s">
        <v>143</v>
      </c>
      <c r="W16" s="30" t="s">
        <v>143</v>
      </c>
      <c r="X16" s="28" t="s">
        <v>143</v>
      </c>
      <c r="Y16" s="30" t="s">
        <v>143</v>
      </c>
      <c r="Z16" s="28" t="s">
        <v>143</v>
      </c>
      <c r="AA16" s="30" t="s">
        <v>143</v>
      </c>
      <c r="AB16" s="28" t="s">
        <v>143</v>
      </c>
      <c r="AC16" s="30" t="s">
        <v>143</v>
      </c>
      <c r="AD16" s="30" t="s">
        <v>143</v>
      </c>
      <c r="AE16" s="52" t="s">
        <v>143</v>
      </c>
      <c r="AF16" s="30" t="s">
        <v>143</v>
      </c>
      <c r="AG16" s="28" t="s">
        <v>143</v>
      </c>
      <c r="AH16" s="30" t="s">
        <v>143</v>
      </c>
      <c r="AI16" s="30" t="s">
        <v>143</v>
      </c>
    </row>
    <row r="17" spans="2:35" ht="120" customHeight="1" x14ac:dyDescent="0.3">
      <c r="B17" s="75" t="s">
        <v>39</v>
      </c>
      <c r="C17" s="32" t="s">
        <v>144</v>
      </c>
      <c r="D17" s="33" t="s">
        <v>145</v>
      </c>
      <c r="E17" s="3" t="s">
        <v>146</v>
      </c>
      <c r="F17" s="3" t="s">
        <v>147</v>
      </c>
      <c r="G17" s="33" t="s">
        <v>148</v>
      </c>
      <c r="H17" s="34" t="s">
        <v>149</v>
      </c>
      <c r="I17" s="3" t="s">
        <v>150</v>
      </c>
      <c r="J17" s="33" t="s">
        <v>151</v>
      </c>
      <c r="K17" s="32" t="s">
        <v>152</v>
      </c>
      <c r="L17" s="35" t="s">
        <v>153</v>
      </c>
      <c r="M17" s="32" t="s">
        <v>154</v>
      </c>
      <c r="N17" s="33" t="s">
        <v>155</v>
      </c>
      <c r="O17" s="33" t="s">
        <v>156</v>
      </c>
      <c r="P17" s="3" t="s">
        <v>157</v>
      </c>
      <c r="Q17" s="33" t="s">
        <v>158</v>
      </c>
      <c r="R17" s="3" t="s">
        <v>159</v>
      </c>
      <c r="S17" s="33" t="s">
        <v>160</v>
      </c>
      <c r="T17" s="3" t="s">
        <v>161</v>
      </c>
      <c r="U17" s="33" t="s">
        <v>162</v>
      </c>
      <c r="V17" s="3" t="s">
        <v>163</v>
      </c>
      <c r="W17" s="33" t="s">
        <v>164</v>
      </c>
      <c r="X17" s="3" t="s">
        <v>165</v>
      </c>
      <c r="Y17" s="33" t="s">
        <v>166</v>
      </c>
      <c r="Z17" s="3" t="s">
        <v>167</v>
      </c>
      <c r="AA17" s="33" t="s">
        <v>168</v>
      </c>
      <c r="AB17" s="3" t="s">
        <v>169</v>
      </c>
      <c r="AC17" s="33" t="s">
        <v>170</v>
      </c>
      <c r="AD17" s="33" t="s">
        <v>171</v>
      </c>
      <c r="AE17" s="3" t="s">
        <v>172</v>
      </c>
      <c r="AF17" s="33" t="s">
        <v>173</v>
      </c>
      <c r="AG17" s="3" t="s">
        <v>174</v>
      </c>
      <c r="AH17" s="33" t="s">
        <v>175</v>
      </c>
      <c r="AI17" s="33" t="s">
        <v>176</v>
      </c>
    </row>
    <row r="18" spans="2:35" x14ac:dyDescent="0.3">
      <c r="B18" s="75" t="s">
        <v>73</v>
      </c>
      <c r="C18" s="40" t="s">
        <v>74</v>
      </c>
      <c r="D18" s="37" t="s">
        <v>74</v>
      </c>
      <c r="E18" s="37" t="s">
        <v>74</v>
      </c>
      <c r="F18" s="40" t="s">
        <v>74</v>
      </c>
      <c r="G18" s="37" t="s">
        <v>74</v>
      </c>
      <c r="H18" s="38" t="s">
        <v>74</v>
      </c>
      <c r="I18" s="1" t="s">
        <v>74</v>
      </c>
      <c r="J18" s="37" t="s">
        <v>74</v>
      </c>
      <c r="K18" s="1" t="s">
        <v>74</v>
      </c>
      <c r="L18" s="17" t="s">
        <v>74</v>
      </c>
      <c r="M18" s="1" t="s">
        <v>74</v>
      </c>
      <c r="N18" s="37" t="s">
        <v>74</v>
      </c>
      <c r="O18" s="37" t="s">
        <v>74</v>
      </c>
      <c r="P18" s="1" t="s">
        <v>74</v>
      </c>
      <c r="Q18" s="37" t="s">
        <v>74</v>
      </c>
      <c r="R18" s="1" t="s">
        <v>74</v>
      </c>
      <c r="S18" s="33" t="s">
        <v>74</v>
      </c>
      <c r="T18" s="3" t="s">
        <v>74</v>
      </c>
      <c r="U18" s="33" t="s">
        <v>74</v>
      </c>
      <c r="V18" s="3" t="s">
        <v>74</v>
      </c>
      <c r="W18" s="33" t="s">
        <v>74</v>
      </c>
      <c r="X18" s="3" t="s">
        <v>74</v>
      </c>
      <c r="Y18" s="33" t="s">
        <v>74</v>
      </c>
      <c r="Z18" s="3" t="s">
        <v>74</v>
      </c>
      <c r="AA18" s="33" t="s">
        <v>74</v>
      </c>
      <c r="AB18" s="3" t="s">
        <v>74</v>
      </c>
      <c r="AC18" s="33" t="s">
        <v>74</v>
      </c>
      <c r="AD18" s="33" t="s">
        <v>74</v>
      </c>
      <c r="AE18" s="3" t="s">
        <v>74</v>
      </c>
      <c r="AF18" s="33" t="s">
        <v>74</v>
      </c>
      <c r="AG18" s="3" t="s">
        <v>74</v>
      </c>
      <c r="AH18" s="33" t="s">
        <v>74</v>
      </c>
      <c r="AI18" s="33" t="s">
        <v>74</v>
      </c>
    </row>
    <row r="19" spans="2:35" x14ac:dyDescent="0.3">
      <c r="B19" s="75" t="s">
        <v>75</v>
      </c>
      <c r="C19" s="46">
        <v>0</v>
      </c>
      <c r="D19" s="42">
        <v>0</v>
      </c>
      <c r="E19" s="6">
        <v>0</v>
      </c>
      <c r="F19" s="46">
        <v>0</v>
      </c>
      <c r="G19" s="42">
        <v>0</v>
      </c>
      <c r="H19" s="43">
        <v>0</v>
      </c>
      <c r="I19" s="6">
        <v>0</v>
      </c>
      <c r="J19" s="42">
        <v>0</v>
      </c>
      <c r="K19" s="6">
        <v>0</v>
      </c>
      <c r="L19" s="44">
        <v>0</v>
      </c>
      <c r="M19" s="6">
        <v>0</v>
      </c>
      <c r="N19" s="42">
        <v>0</v>
      </c>
      <c r="O19" s="42">
        <v>0</v>
      </c>
      <c r="P19" s="6">
        <v>1</v>
      </c>
      <c r="Q19" s="42">
        <v>0</v>
      </c>
      <c r="R19" s="6">
        <v>0</v>
      </c>
      <c r="S19" s="33">
        <v>2</v>
      </c>
      <c r="T19" s="3">
        <v>0</v>
      </c>
      <c r="U19" s="33">
        <v>0</v>
      </c>
      <c r="V19" s="3">
        <v>0</v>
      </c>
      <c r="W19" s="33">
        <v>0</v>
      </c>
      <c r="X19" s="3">
        <v>0</v>
      </c>
      <c r="Y19" s="33">
        <v>0</v>
      </c>
      <c r="Z19" s="3">
        <v>0</v>
      </c>
      <c r="AA19" s="33">
        <v>0</v>
      </c>
      <c r="AB19" s="3">
        <v>1</v>
      </c>
      <c r="AC19" s="33">
        <v>0</v>
      </c>
      <c r="AD19" s="33">
        <v>0</v>
      </c>
      <c r="AE19" s="3">
        <v>0</v>
      </c>
      <c r="AF19" s="33">
        <v>0</v>
      </c>
      <c r="AG19" s="3">
        <v>0</v>
      </c>
      <c r="AH19" s="33">
        <v>0</v>
      </c>
      <c r="AI19" s="33">
        <v>0</v>
      </c>
    </row>
    <row r="20" spans="2:35" s="2" customFormat="1" x14ac:dyDescent="0.3">
      <c r="B20" s="75" t="s">
        <v>37</v>
      </c>
      <c r="C20" s="50" t="s">
        <v>177</v>
      </c>
      <c r="D20" s="47" t="s">
        <v>177</v>
      </c>
      <c r="E20" s="47" t="s">
        <v>177</v>
      </c>
      <c r="F20" s="48" t="s">
        <v>177</v>
      </c>
      <c r="G20" s="49" t="s">
        <v>177</v>
      </c>
      <c r="H20" s="21" t="s">
        <v>177</v>
      </c>
      <c r="I20" s="48" t="s">
        <v>177</v>
      </c>
      <c r="J20" s="47" t="s">
        <v>177</v>
      </c>
      <c r="K20" s="50" t="s">
        <v>177</v>
      </c>
      <c r="L20" s="56" t="s">
        <v>177</v>
      </c>
      <c r="M20" s="50" t="s">
        <v>177</v>
      </c>
      <c r="N20" s="47" t="s">
        <v>177</v>
      </c>
      <c r="O20" s="47" t="s">
        <v>177</v>
      </c>
      <c r="P20" s="48" t="s">
        <v>177</v>
      </c>
      <c r="Q20" s="47" t="s">
        <v>177</v>
      </c>
      <c r="R20" s="48" t="s">
        <v>177</v>
      </c>
      <c r="S20" s="30" t="s">
        <v>177</v>
      </c>
      <c r="T20" s="28" t="s">
        <v>177</v>
      </c>
      <c r="U20" s="30" t="s">
        <v>177</v>
      </c>
      <c r="V20" s="28" t="s">
        <v>177</v>
      </c>
      <c r="W20" s="30" t="s">
        <v>177</v>
      </c>
      <c r="X20" s="28" t="s">
        <v>177</v>
      </c>
      <c r="Y20" s="30" t="s">
        <v>177</v>
      </c>
      <c r="Z20" s="28" t="s">
        <v>177</v>
      </c>
      <c r="AA20" s="30" t="s">
        <v>177</v>
      </c>
      <c r="AB20" s="28" t="s">
        <v>177</v>
      </c>
      <c r="AC20" s="30" t="s">
        <v>177</v>
      </c>
      <c r="AD20" s="30" t="s">
        <v>177</v>
      </c>
      <c r="AE20" s="52" t="s">
        <v>177</v>
      </c>
      <c r="AF20" s="30" t="s">
        <v>177</v>
      </c>
      <c r="AG20" s="28" t="s">
        <v>177</v>
      </c>
      <c r="AH20" s="30" t="s">
        <v>177</v>
      </c>
      <c r="AI20" s="30" t="s">
        <v>177</v>
      </c>
    </row>
    <row r="21" spans="2:35" ht="90" customHeight="1" x14ac:dyDescent="0.3">
      <c r="B21" s="75" t="s">
        <v>39</v>
      </c>
      <c r="C21" s="32" t="s">
        <v>178</v>
      </c>
      <c r="D21" s="33" t="s">
        <v>179</v>
      </c>
      <c r="E21" s="3" t="s">
        <v>180</v>
      </c>
      <c r="F21" s="3" t="s">
        <v>181</v>
      </c>
      <c r="G21" s="33" t="s">
        <v>182</v>
      </c>
      <c r="H21" s="34" t="s">
        <v>183</v>
      </c>
      <c r="I21" s="3" t="s">
        <v>184</v>
      </c>
      <c r="J21" s="33" t="s">
        <v>185</v>
      </c>
      <c r="K21" s="32" t="s">
        <v>186</v>
      </c>
      <c r="L21" s="35" t="s">
        <v>187</v>
      </c>
      <c r="M21" s="32" t="s">
        <v>188</v>
      </c>
      <c r="N21" s="33" t="s">
        <v>189</v>
      </c>
      <c r="O21" s="33" t="s">
        <v>190</v>
      </c>
      <c r="P21" s="3" t="s">
        <v>191</v>
      </c>
      <c r="Q21" s="33" t="s">
        <v>192</v>
      </c>
      <c r="R21" s="3" t="s">
        <v>193</v>
      </c>
      <c r="S21" s="33" t="s">
        <v>194</v>
      </c>
      <c r="T21" s="3" t="s">
        <v>195</v>
      </c>
      <c r="U21" s="33" t="s">
        <v>196</v>
      </c>
      <c r="V21" s="3" t="s">
        <v>197</v>
      </c>
      <c r="W21" s="33" t="s">
        <v>198</v>
      </c>
      <c r="X21" s="3" t="s">
        <v>199</v>
      </c>
      <c r="Y21" s="33" t="s">
        <v>200</v>
      </c>
      <c r="Z21" s="3" t="s">
        <v>201</v>
      </c>
      <c r="AA21" s="33" t="s">
        <v>202</v>
      </c>
      <c r="AB21" s="3" t="s">
        <v>203</v>
      </c>
      <c r="AC21" s="33" t="s">
        <v>204</v>
      </c>
      <c r="AD21" s="33" t="s">
        <v>205</v>
      </c>
      <c r="AE21" s="3" t="s">
        <v>206</v>
      </c>
      <c r="AF21" s="33" t="s">
        <v>207</v>
      </c>
      <c r="AG21" s="3" t="s">
        <v>208</v>
      </c>
      <c r="AH21" s="33" t="s">
        <v>209</v>
      </c>
      <c r="AI21" s="33" t="s">
        <v>210</v>
      </c>
    </row>
    <row r="22" spans="2:35" x14ac:dyDescent="0.3">
      <c r="B22" s="75" t="s">
        <v>73</v>
      </c>
      <c r="C22" s="40" t="s">
        <v>74</v>
      </c>
      <c r="D22" s="37" t="s">
        <v>74</v>
      </c>
      <c r="E22" s="37" t="s">
        <v>74</v>
      </c>
      <c r="F22" s="40" t="s">
        <v>74</v>
      </c>
      <c r="G22" s="37" t="s">
        <v>74</v>
      </c>
      <c r="H22" s="38" t="s">
        <v>74</v>
      </c>
      <c r="I22" s="1" t="s">
        <v>74</v>
      </c>
      <c r="J22" s="37" t="s">
        <v>74</v>
      </c>
      <c r="K22" s="1" t="s">
        <v>74</v>
      </c>
      <c r="L22" s="17" t="s">
        <v>74</v>
      </c>
      <c r="M22" s="1" t="s">
        <v>74</v>
      </c>
      <c r="N22" s="37" t="s">
        <v>74</v>
      </c>
      <c r="O22" s="37" t="s">
        <v>74</v>
      </c>
      <c r="P22" s="1" t="s">
        <v>74</v>
      </c>
      <c r="Q22" s="39" t="s">
        <v>74</v>
      </c>
      <c r="R22" s="40" t="s">
        <v>74</v>
      </c>
      <c r="S22" s="33" t="s">
        <v>74</v>
      </c>
      <c r="T22" s="3" t="s">
        <v>74</v>
      </c>
      <c r="U22" s="33" t="s">
        <v>74</v>
      </c>
      <c r="V22" s="3" t="s">
        <v>74</v>
      </c>
      <c r="W22" s="33" t="s">
        <v>74</v>
      </c>
      <c r="X22" s="3" t="s">
        <v>74</v>
      </c>
      <c r="Y22" s="33" t="s">
        <v>74</v>
      </c>
      <c r="Z22" s="3" t="s">
        <v>74</v>
      </c>
      <c r="AA22" s="33" t="s">
        <v>74</v>
      </c>
      <c r="AB22" s="3" t="s">
        <v>74</v>
      </c>
      <c r="AC22" s="33" t="s">
        <v>74</v>
      </c>
      <c r="AD22" s="33" t="s">
        <v>74</v>
      </c>
      <c r="AE22" s="3" t="s">
        <v>74</v>
      </c>
      <c r="AF22" s="33" t="s">
        <v>74</v>
      </c>
      <c r="AG22" s="3" t="s">
        <v>74</v>
      </c>
      <c r="AH22" s="33" t="s">
        <v>74</v>
      </c>
      <c r="AI22" s="33" t="s">
        <v>74</v>
      </c>
    </row>
    <row r="23" spans="2:35" x14ac:dyDescent="0.3">
      <c r="B23" s="75" t="s">
        <v>75</v>
      </c>
      <c r="C23" s="46">
        <v>1</v>
      </c>
      <c r="D23" s="42">
        <v>0</v>
      </c>
      <c r="E23" s="6">
        <v>0</v>
      </c>
      <c r="F23" s="46">
        <v>0</v>
      </c>
      <c r="G23" s="42">
        <v>0</v>
      </c>
      <c r="H23" s="43">
        <v>0</v>
      </c>
      <c r="I23" s="6">
        <v>3</v>
      </c>
      <c r="J23" s="42">
        <v>0</v>
      </c>
      <c r="K23" s="6">
        <v>0</v>
      </c>
      <c r="L23" s="44">
        <v>0</v>
      </c>
      <c r="M23" s="6">
        <v>0</v>
      </c>
      <c r="N23" s="42">
        <v>0</v>
      </c>
      <c r="O23" s="42">
        <v>0</v>
      </c>
      <c r="P23" s="6">
        <v>0</v>
      </c>
      <c r="Q23" s="45">
        <v>0</v>
      </c>
      <c r="R23" s="46">
        <v>0</v>
      </c>
      <c r="S23" s="33">
        <v>1</v>
      </c>
      <c r="T23" s="3">
        <v>0</v>
      </c>
      <c r="U23" s="33">
        <v>0</v>
      </c>
      <c r="V23" s="3">
        <v>0</v>
      </c>
      <c r="W23" s="33">
        <v>0</v>
      </c>
      <c r="X23" s="3">
        <v>0</v>
      </c>
      <c r="Y23" s="33">
        <v>0</v>
      </c>
      <c r="Z23" s="3">
        <v>0</v>
      </c>
      <c r="AA23" s="33">
        <v>0</v>
      </c>
      <c r="AB23" s="3">
        <v>0</v>
      </c>
      <c r="AC23" s="33">
        <v>0</v>
      </c>
      <c r="AD23" s="33">
        <v>3</v>
      </c>
      <c r="AE23" s="3">
        <v>0</v>
      </c>
      <c r="AF23" s="33">
        <v>0</v>
      </c>
      <c r="AG23" s="3">
        <v>0</v>
      </c>
      <c r="AH23" s="57">
        <v>0</v>
      </c>
      <c r="AI23" s="57">
        <v>0</v>
      </c>
    </row>
    <row r="24" spans="2:35" s="2" customFormat="1" x14ac:dyDescent="0.3">
      <c r="B24" s="75" t="s">
        <v>37</v>
      </c>
      <c r="C24" s="18" t="s">
        <v>211</v>
      </c>
      <c r="D24" s="47" t="s">
        <v>211</v>
      </c>
      <c r="E24" s="47" t="s">
        <v>211</v>
      </c>
      <c r="F24" s="22" t="s">
        <v>211</v>
      </c>
      <c r="G24" s="58" t="s">
        <v>211</v>
      </c>
      <c r="H24" s="21" t="s">
        <v>211</v>
      </c>
      <c r="I24" s="53" t="s">
        <v>211</v>
      </c>
      <c r="J24" s="47" t="s">
        <v>211</v>
      </c>
      <c r="K24" s="50" t="s">
        <v>211</v>
      </c>
      <c r="L24" s="51" t="s">
        <v>211</v>
      </c>
      <c r="M24" s="18" t="s">
        <v>211</v>
      </c>
      <c r="N24" s="23" t="s">
        <v>211</v>
      </c>
      <c r="O24" s="47" t="s">
        <v>211</v>
      </c>
      <c r="P24" s="48" t="s">
        <v>211</v>
      </c>
      <c r="Q24" s="23" t="s">
        <v>211</v>
      </c>
      <c r="R24" s="53" t="s">
        <v>211</v>
      </c>
      <c r="S24" s="30" t="s">
        <v>212</v>
      </c>
      <c r="T24" s="28" t="s">
        <v>211</v>
      </c>
      <c r="U24" s="30" t="s">
        <v>211</v>
      </c>
      <c r="V24" s="28" t="s">
        <v>211</v>
      </c>
      <c r="W24" s="55" t="s">
        <v>211</v>
      </c>
      <c r="X24" s="28" t="s">
        <v>211</v>
      </c>
      <c r="Y24" s="55" t="s">
        <v>211</v>
      </c>
      <c r="Z24" s="28" t="s">
        <v>211</v>
      </c>
      <c r="AA24" s="30" t="s">
        <v>211</v>
      </c>
      <c r="AB24" s="28" t="s">
        <v>211</v>
      </c>
      <c r="AC24" s="30" t="s">
        <v>211</v>
      </c>
      <c r="AD24" s="30" t="s">
        <v>211</v>
      </c>
      <c r="AE24" s="52" t="s">
        <v>211</v>
      </c>
      <c r="AF24" s="30" t="s">
        <v>211</v>
      </c>
      <c r="AG24" s="28" t="s">
        <v>211</v>
      </c>
      <c r="AH24" s="59" t="s">
        <v>211</v>
      </c>
      <c r="AI24" s="60" t="s">
        <v>211</v>
      </c>
    </row>
    <row r="25" spans="2:35" ht="90" customHeight="1" x14ac:dyDescent="0.3">
      <c r="B25" s="75" t="s">
        <v>39</v>
      </c>
      <c r="C25" s="32" t="s">
        <v>213</v>
      </c>
      <c r="D25" s="33" t="s">
        <v>214</v>
      </c>
      <c r="E25" s="33" t="s">
        <v>215</v>
      </c>
      <c r="F25" s="3" t="s">
        <v>216</v>
      </c>
      <c r="G25" s="33" t="s">
        <v>217</v>
      </c>
      <c r="H25" s="34" t="s">
        <v>218</v>
      </c>
      <c r="I25" s="3" t="s">
        <v>219</v>
      </c>
      <c r="J25" s="33" t="s">
        <v>220</v>
      </c>
      <c r="K25" s="32" t="s">
        <v>221</v>
      </c>
      <c r="L25" s="35" t="s">
        <v>222</v>
      </c>
      <c r="M25" s="32" t="s">
        <v>223</v>
      </c>
      <c r="N25" s="33" t="s">
        <v>224</v>
      </c>
      <c r="O25" s="33" t="s">
        <v>225</v>
      </c>
      <c r="P25" s="3" t="s">
        <v>226</v>
      </c>
      <c r="Q25" s="33" t="s">
        <v>227</v>
      </c>
      <c r="R25" s="3" t="s">
        <v>228</v>
      </c>
      <c r="S25" s="33" t="s">
        <v>229</v>
      </c>
      <c r="T25" s="3" t="s">
        <v>230</v>
      </c>
      <c r="U25" s="33" t="s">
        <v>231</v>
      </c>
      <c r="V25" s="3" t="s">
        <v>232</v>
      </c>
      <c r="W25" s="33" t="s">
        <v>233</v>
      </c>
      <c r="X25" s="3" t="s">
        <v>234</v>
      </c>
      <c r="Y25" s="33" t="s">
        <v>235</v>
      </c>
      <c r="Z25" s="3" t="s">
        <v>236</v>
      </c>
      <c r="AA25" s="33" t="s">
        <v>237</v>
      </c>
      <c r="AB25" s="3" t="s">
        <v>238</v>
      </c>
      <c r="AC25" s="33" t="s">
        <v>239</v>
      </c>
      <c r="AD25" s="33" t="s">
        <v>240</v>
      </c>
      <c r="AE25" s="3" t="s">
        <v>241</v>
      </c>
      <c r="AF25" s="33" t="s">
        <v>242</v>
      </c>
      <c r="AG25" s="3" t="s">
        <v>243</v>
      </c>
      <c r="AH25" s="33" t="s">
        <v>244</v>
      </c>
      <c r="AI25" s="33" t="s">
        <v>245</v>
      </c>
    </row>
    <row r="26" spans="2:35" x14ac:dyDescent="0.3">
      <c r="B26" s="75" t="s">
        <v>73</v>
      </c>
      <c r="C26" s="40" t="s">
        <v>74</v>
      </c>
      <c r="D26" s="37" t="s">
        <v>74</v>
      </c>
      <c r="E26" s="37" t="s">
        <v>74</v>
      </c>
      <c r="F26" s="40" t="s">
        <v>74</v>
      </c>
      <c r="G26" s="37" t="s">
        <v>74</v>
      </c>
      <c r="H26" s="38" t="s">
        <v>74</v>
      </c>
      <c r="I26" s="1" t="s">
        <v>74</v>
      </c>
      <c r="J26" s="37" t="s">
        <v>74</v>
      </c>
      <c r="K26" s="1" t="s">
        <v>74</v>
      </c>
      <c r="L26" s="17" t="s">
        <v>74</v>
      </c>
      <c r="M26" s="1" t="s">
        <v>74</v>
      </c>
      <c r="N26" s="37" t="s">
        <v>74</v>
      </c>
      <c r="O26" s="37" t="s">
        <v>74</v>
      </c>
      <c r="P26" s="1" t="s">
        <v>74</v>
      </c>
      <c r="Q26" s="37" t="s">
        <v>74</v>
      </c>
      <c r="R26" s="1" t="s">
        <v>74</v>
      </c>
      <c r="S26" s="33" t="s">
        <v>74</v>
      </c>
      <c r="T26" s="3" t="s">
        <v>74</v>
      </c>
      <c r="U26" s="33" t="s">
        <v>74</v>
      </c>
      <c r="V26" s="3" t="s">
        <v>74</v>
      </c>
      <c r="W26" s="33" t="s">
        <v>74</v>
      </c>
      <c r="X26" s="3" t="s">
        <v>74</v>
      </c>
      <c r="Y26" s="33" t="s">
        <v>74</v>
      </c>
      <c r="Z26" s="3" t="s">
        <v>74</v>
      </c>
      <c r="AA26" s="33" t="s">
        <v>74</v>
      </c>
      <c r="AB26" s="3" t="s">
        <v>74</v>
      </c>
      <c r="AC26" s="33" t="s">
        <v>74</v>
      </c>
      <c r="AD26" s="33" t="s">
        <v>74</v>
      </c>
      <c r="AE26" s="3" t="s">
        <v>74</v>
      </c>
      <c r="AF26" s="33" t="s">
        <v>74</v>
      </c>
      <c r="AG26" s="3" t="s">
        <v>74</v>
      </c>
      <c r="AH26" s="33" t="s">
        <v>74</v>
      </c>
      <c r="AI26" s="33" t="s">
        <v>74</v>
      </c>
    </row>
    <row r="27" spans="2:35" x14ac:dyDescent="0.3">
      <c r="B27" s="75" t="s">
        <v>75</v>
      </c>
      <c r="C27" s="46">
        <v>45</v>
      </c>
      <c r="D27" s="42">
        <v>0</v>
      </c>
      <c r="E27" s="6">
        <v>0</v>
      </c>
      <c r="F27" s="46">
        <v>12</v>
      </c>
      <c r="G27" s="42">
        <v>5</v>
      </c>
      <c r="H27" s="43">
        <v>0</v>
      </c>
      <c r="I27" s="6">
        <v>2</v>
      </c>
      <c r="J27" s="42">
        <v>0</v>
      </c>
      <c r="K27" s="6">
        <v>0</v>
      </c>
      <c r="L27" s="44">
        <v>5</v>
      </c>
      <c r="M27" s="6">
        <v>22</v>
      </c>
      <c r="N27" s="42">
        <v>3</v>
      </c>
      <c r="O27" s="42">
        <v>0</v>
      </c>
      <c r="P27" s="6">
        <v>1</v>
      </c>
      <c r="Q27" s="42">
        <v>2</v>
      </c>
      <c r="R27" s="6">
        <v>1</v>
      </c>
      <c r="S27" s="33">
        <v>4</v>
      </c>
      <c r="T27" s="3">
        <v>1</v>
      </c>
      <c r="U27" s="33">
        <v>0</v>
      </c>
      <c r="V27" s="3">
        <v>3</v>
      </c>
      <c r="W27" s="33">
        <v>2</v>
      </c>
      <c r="X27" s="3">
        <v>1</v>
      </c>
      <c r="Y27" s="33">
        <v>4</v>
      </c>
      <c r="Z27" s="3">
        <v>0</v>
      </c>
      <c r="AA27" s="33">
        <v>0</v>
      </c>
      <c r="AB27" s="3">
        <v>0</v>
      </c>
      <c r="AC27" s="33">
        <v>0</v>
      </c>
      <c r="AD27" s="33">
        <v>1</v>
      </c>
      <c r="AE27" s="3">
        <v>1</v>
      </c>
      <c r="AF27" s="33">
        <v>0</v>
      </c>
      <c r="AG27" s="3">
        <v>0</v>
      </c>
      <c r="AH27" s="33">
        <v>2</v>
      </c>
      <c r="AI27" s="33">
        <v>2</v>
      </c>
    </row>
    <row r="28" spans="2:35" s="2" customFormat="1" x14ac:dyDescent="0.3">
      <c r="B28" s="75" t="s">
        <v>37</v>
      </c>
      <c r="C28" s="19" t="s">
        <v>246</v>
      </c>
      <c r="D28" s="47" t="s">
        <v>246</v>
      </c>
      <c r="E28" s="47" t="s">
        <v>246</v>
      </c>
      <c r="F28" s="48" t="s">
        <v>246</v>
      </c>
      <c r="G28" s="49" t="s">
        <v>246</v>
      </c>
      <c r="H28" s="21" t="s">
        <v>246</v>
      </c>
      <c r="I28" s="48" t="s">
        <v>246</v>
      </c>
      <c r="J28" s="47" t="s">
        <v>246</v>
      </c>
      <c r="K28" s="50" t="s">
        <v>246</v>
      </c>
      <c r="L28" s="56" t="s">
        <v>246</v>
      </c>
      <c r="M28" s="50" t="s">
        <v>246</v>
      </c>
      <c r="N28" s="47" t="s">
        <v>246</v>
      </c>
      <c r="O28" s="47" t="s">
        <v>246</v>
      </c>
      <c r="P28" s="48" t="s">
        <v>246</v>
      </c>
      <c r="Q28" s="47" t="s">
        <v>246</v>
      </c>
      <c r="R28" s="48" t="s">
        <v>246</v>
      </c>
      <c r="S28" s="30" t="s">
        <v>247</v>
      </c>
      <c r="T28" s="28" t="s">
        <v>247</v>
      </c>
      <c r="U28" s="30" t="s">
        <v>247</v>
      </c>
      <c r="V28" s="28" t="s">
        <v>247</v>
      </c>
      <c r="W28" s="30" t="s">
        <v>247</v>
      </c>
      <c r="X28" s="28" t="s">
        <v>247</v>
      </c>
      <c r="Y28" s="30" t="s">
        <v>247</v>
      </c>
      <c r="Z28" s="28" t="s">
        <v>247</v>
      </c>
      <c r="AA28" s="30" t="s">
        <v>247</v>
      </c>
      <c r="AB28" s="28" t="s">
        <v>247</v>
      </c>
      <c r="AC28" s="30" t="s">
        <v>247</v>
      </c>
      <c r="AD28" s="30" t="s">
        <v>247</v>
      </c>
      <c r="AE28" s="52" t="s">
        <v>247</v>
      </c>
      <c r="AF28" s="30" t="s">
        <v>247</v>
      </c>
      <c r="AG28" s="28" t="s">
        <v>247</v>
      </c>
      <c r="AH28" s="30" t="s">
        <v>247</v>
      </c>
      <c r="AI28" s="30" t="s">
        <v>247</v>
      </c>
    </row>
    <row r="29" spans="2:35" ht="150" customHeight="1" x14ac:dyDescent="0.3">
      <c r="B29" s="75" t="s">
        <v>39</v>
      </c>
      <c r="C29" s="32" t="s">
        <v>248</v>
      </c>
      <c r="D29" s="33" t="s">
        <v>249</v>
      </c>
      <c r="E29" s="33" t="s">
        <v>250</v>
      </c>
      <c r="F29" s="3" t="s">
        <v>251</v>
      </c>
      <c r="G29" s="33" t="s">
        <v>252</v>
      </c>
      <c r="H29" s="34" t="s">
        <v>253</v>
      </c>
      <c r="I29" s="3" t="s">
        <v>254</v>
      </c>
      <c r="J29" s="33" t="s">
        <v>255</v>
      </c>
      <c r="K29" s="32" t="s">
        <v>256</v>
      </c>
      <c r="L29" s="35" t="s">
        <v>257</v>
      </c>
      <c r="M29" s="32" t="s">
        <v>258</v>
      </c>
      <c r="N29" s="33" t="s">
        <v>259</v>
      </c>
      <c r="O29" s="33" t="s">
        <v>260</v>
      </c>
      <c r="P29" s="61" t="s">
        <v>261</v>
      </c>
      <c r="Q29" s="33" t="s">
        <v>262</v>
      </c>
      <c r="R29" s="3" t="s">
        <v>263</v>
      </c>
      <c r="S29" s="33" t="s">
        <v>264</v>
      </c>
      <c r="T29" s="3" t="s">
        <v>265</v>
      </c>
      <c r="U29" s="33" t="s">
        <v>266</v>
      </c>
      <c r="V29" s="3" t="s">
        <v>267</v>
      </c>
      <c r="W29" s="33" t="s">
        <v>268</v>
      </c>
      <c r="X29" s="3" t="s">
        <v>269</v>
      </c>
      <c r="Y29" s="33" t="s">
        <v>270</v>
      </c>
      <c r="Z29" s="3" t="s">
        <v>271</v>
      </c>
      <c r="AA29" s="33" t="s">
        <v>272</v>
      </c>
      <c r="AB29" s="3" t="s">
        <v>273</v>
      </c>
      <c r="AC29" s="33" t="s">
        <v>274</v>
      </c>
      <c r="AD29" s="33" t="s">
        <v>275</v>
      </c>
      <c r="AE29" s="32" t="s">
        <v>276</v>
      </c>
      <c r="AF29" s="33" t="s">
        <v>277</v>
      </c>
      <c r="AG29" s="3" t="s">
        <v>278</v>
      </c>
      <c r="AH29" s="33" t="s">
        <v>279</v>
      </c>
      <c r="AI29" s="33" t="s">
        <v>280</v>
      </c>
    </row>
    <row r="30" spans="2:35" x14ac:dyDescent="0.3">
      <c r="B30" s="75" t="s">
        <v>73</v>
      </c>
      <c r="C30" s="40" t="s">
        <v>74</v>
      </c>
      <c r="D30" s="37" t="s">
        <v>74</v>
      </c>
      <c r="E30" s="37" t="s">
        <v>74</v>
      </c>
      <c r="F30" s="40" t="s">
        <v>74</v>
      </c>
      <c r="G30" s="37" t="s">
        <v>74</v>
      </c>
      <c r="H30" s="38" t="s">
        <v>74</v>
      </c>
      <c r="I30" s="1" t="s">
        <v>74</v>
      </c>
      <c r="J30" s="37" t="s">
        <v>74</v>
      </c>
      <c r="K30" s="1" t="s">
        <v>74</v>
      </c>
      <c r="L30" s="17" t="s">
        <v>74</v>
      </c>
      <c r="M30" s="1" t="s">
        <v>74</v>
      </c>
      <c r="N30" s="37" t="s">
        <v>74</v>
      </c>
      <c r="O30" s="37" t="s">
        <v>74</v>
      </c>
      <c r="P30" s="1" t="s">
        <v>74</v>
      </c>
      <c r="Q30" s="37" t="s">
        <v>74</v>
      </c>
      <c r="R30" s="1" t="s">
        <v>74</v>
      </c>
      <c r="S30" s="33" t="s">
        <v>74</v>
      </c>
      <c r="T30" s="3" t="s">
        <v>74</v>
      </c>
      <c r="U30" s="33" t="s">
        <v>74</v>
      </c>
      <c r="V30" s="3" t="s">
        <v>74</v>
      </c>
      <c r="W30" s="33" t="s">
        <v>74</v>
      </c>
      <c r="X30" s="3" t="s">
        <v>74</v>
      </c>
      <c r="Y30" s="33" t="s">
        <v>74</v>
      </c>
      <c r="Z30" s="3" t="s">
        <v>74</v>
      </c>
      <c r="AA30" s="33" t="s">
        <v>74</v>
      </c>
      <c r="AB30" s="3" t="s">
        <v>74</v>
      </c>
      <c r="AC30" s="33" t="s">
        <v>74</v>
      </c>
      <c r="AD30" s="33" t="s">
        <v>74</v>
      </c>
      <c r="AE30" s="32" t="s">
        <v>74</v>
      </c>
      <c r="AF30" s="33" t="s">
        <v>74</v>
      </c>
      <c r="AG30" s="3" t="s">
        <v>74</v>
      </c>
      <c r="AH30" s="33" t="s">
        <v>74</v>
      </c>
      <c r="AI30" s="33" t="s">
        <v>74</v>
      </c>
    </row>
    <row r="31" spans="2:35" x14ac:dyDescent="0.3">
      <c r="B31" s="75" t="s">
        <v>75</v>
      </c>
      <c r="C31" s="46">
        <v>2</v>
      </c>
      <c r="D31" s="42">
        <v>0</v>
      </c>
      <c r="E31" s="6">
        <v>0</v>
      </c>
      <c r="F31" s="46">
        <v>1</v>
      </c>
      <c r="G31" s="42">
        <v>0</v>
      </c>
      <c r="H31" s="43">
        <v>0</v>
      </c>
      <c r="I31" s="6">
        <v>0</v>
      </c>
      <c r="J31" s="42">
        <v>0</v>
      </c>
      <c r="K31" s="6">
        <v>0</v>
      </c>
      <c r="L31" s="44">
        <v>0</v>
      </c>
      <c r="M31" s="6">
        <v>0</v>
      </c>
      <c r="N31" s="42">
        <v>0</v>
      </c>
      <c r="O31" s="42">
        <v>0</v>
      </c>
      <c r="P31" s="6">
        <v>1</v>
      </c>
      <c r="Q31" s="42">
        <v>0</v>
      </c>
      <c r="R31" s="6">
        <v>0</v>
      </c>
      <c r="S31" s="33">
        <v>0</v>
      </c>
      <c r="T31" s="3">
        <v>0</v>
      </c>
      <c r="U31" s="33">
        <v>0</v>
      </c>
      <c r="V31" s="3">
        <v>0</v>
      </c>
      <c r="W31" s="33">
        <v>0</v>
      </c>
      <c r="X31" s="3">
        <v>0</v>
      </c>
      <c r="Y31" s="33">
        <v>0</v>
      </c>
      <c r="Z31" s="3">
        <v>0</v>
      </c>
      <c r="AA31" s="33">
        <v>0</v>
      </c>
      <c r="AB31" s="3">
        <v>0</v>
      </c>
      <c r="AC31" s="33">
        <v>0</v>
      </c>
      <c r="AD31" s="33">
        <v>0</v>
      </c>
      <c r="AE31" s="62">
        <v>0</v>
      </c>
      <c r="AF31" s="57">
        <v>0</v>
      </c>
      <c r="AG31" s="63">
        <v>0</v>
      </c>
      <c r="AH31" s="57">
        <v>0</v>
      </c>
      <c r="AI31" s="57">
        <v>0</v>
      </c>
    </row>
    <row r="32" spans="2:35" x14ac:dyDescent="0.3">
      <c r="B32" s="75" t="s">
        <v>37</v>
      </c>
      <c r="C32" s="19" t="s">
        <v>281</v>
      </c>
      <c r="D32" s="47" t="s">
        <v>281</v>
      </c>
      <c r="E32" s="47" t="s">
        <v>281</v>
      </c>
      <c r="F32" s="53" t="s">
        <v>281</v>
      </c>
      <c r="G32" s="49" t="s">
        <v>281</v>
      </c>
      <c r="H32" s="21" t="s">
        <v>281</v>
      </c>
      <c r="I32" s="48" t="s">
        <v>281</v>
      </c>
      <c r="J32" s="47" t="s">
        <v>281</v>
      </c>
      <c r="K32" s="50" t="s">
        <v>281</v>
      </c>
      <c r="L32" s="56" t="s">
        <v>281</v>
      </c>
      <c r="M32" s="18" t="s">
        <v>281</v>
      </c>
      <c r="N32" s="47" t="s">
        <v>281</v>
      </c>
      <c r="O32" s="47" t="s">
        <v>281</v>
      </c>
      <c r="P32" s="48" t="s">
        <v>281</v>
      </c>
      <c r="Q32" s="47" t="s">
        <v>281</v>
      </c>
      <c r="R32" s="53" t="s">
        <v>281</v>
      </c>
      <c r="S32" s="64" t="s">
        <v>281</v>
      </c>
      <c r="T32" s="65" t="s">
        <v>281</v>
      </c>
      <c r="U32" s="64" t="s">
        <v>281</v>
      </c>
      <c r="V32" s="66" t="s">
        <v>281</v>
      </c>
      <c r="W32" s="64" t="s">
        <v>281</v>
      </c>
      <c r="X32" s="66" t="s">
        <v>281</v>
      </c>
      <c r="Y32" s="67" t="s">
        <v>281</v>
      </c>
      <c r="Z32" s="66" t="s">
        <v>281</v>
      </c>
      <c r="AA32" s="64" t="s">
        <v>281</v>
      </c>
      <c r="AB32" s="66" t="s">
        <v>281</v>
      </c>
      <c r="AC32" s="64" t="s">
        <v>281</v>
      </c>
      <c r="AD32" s="64" t="s">
        <v>281</v>
      </c>
      <c r="AE32" s="68" t="s">
        <v>282</v>
      </c>
      <c r="AF32" s="69" t="s">
        <v>282</v>
      </c>
      <c r="AG32" s="68" t="s">
        <v>282</v>
      </c>
      <c r="AH32" s="59" t="s">
        <v>282</v>
      </c>
      <c r="AI32" s="59" t="s">
        <v>282</v>
      </c>
    </row>
    <row r="33" spans="2:35" ht="90" customHeight="1" x14ac:dyDescent="0.3">
      <c r="B33" s="75" t="s">
        <v>39</v>
      </c>
      <c r="C33" s="32" t="s">
        <v>283</v>
      </c>
      <c r="D33" s="33" t="s">
        <v>284</v>
      </c>
      <c r="E33" s="33" t="s">
        <v>285</v>
      </c>
      <c r="F33" s="3" t="s">
        <v>286</v>
      </c>
      <c r="G33" s="33" t="s">
        <v>287</v>
      </c>
      <c r="H33" s="34" t="s">
        <v>288</v>
      </c>
      <c r="I33" s="3" t="s">
        <v>289</v>
      </c>
      <c r="J33" s="33" t="s">
        <v>290</v>
      </c>
      <c r="K33" s="32" t="s">
        <v>291</v>
      </c>
      <c r="L33" s="35" t="s">
        <v>292</v>
      </c>
      <c r="M33" s="32" t="s">
        <v>293</v>
      </c>
      <c r="N33" s="33" t="s">
        <v>294</v>
      </c>
      <c r="O33" s="33" t="s">
        <v>295</v>
      </c>
      <c r="P33" s="3" t="s">
        <v>296</v>
      </c>
      <c r="Q33" s="33" t="s">
        <v>297</v>
      </c>
      <c r="R33" s="3" t="s">
        <v>298</v>
      </c>
      <c r="S33" s="33" t="s">
        <v>299</v>
      </c>
      <c r="T33" s="3" t="s">
        <v>300</v>
      </c>
      <c r="U33" s="33" t="s">
        <v>301</v>
      </c>
      <c r="V33" s="3" t="s">
        <v>302</v>
      </c>
      <c r="W33" s="33" t="s">
        <v>303</v>
      </c>
      <c r="X33" s="3" t="s">
        <v>304</v>
      </c>
      <c r="Y33" s="33" t="s">
        <v>305</v>
      </c>
      <c r="Z33" s="3" t="s">
        <v>306</v>
      </c>
      <c r="AA33" s="33" t="s">
        <v>307</v>
      </c>
      <c r="AB33" s="3" t="s">
        <v>308</v>
      </c>
      <c r="AC33" s="33" t="s">
        <v>309</v>
      </c>
      <c r="AD33" s="33" t="s">
        <v>310</v>
      </c>
      <c r="AE33" s="3" t="s">
        <v>311</v>
      </c>
      <c r="AF33" s="33" t="s">
        <v>312</v>
      </c>
      <c r="AG33" s="3" t="s">
        <v>313</v>
      </c>
      <c r="AH33" s="33" t="s">
        <v>314</v>
      </c>
      <c r="AI33" s="33" t="s">
        <v>315</v>
      </c>
    </row>
    <row r="34" spans="2:35" x14ac:dyDescent="0.3">
      <c r="B34" s="75" t="s">
        <v>73</v>
      </c>
      <c r="C34" s="40" t="s">
        <v>74</v>
      </c>
      <c r="D34" s="37" t="s">
        <v>74</v>
      </c>
      <c r="E34" s="1"/>
      <c r="F34" s="40" t="s">
        <v>74</v>
      </c>
      <c r="G34" s="37" t="s">
        <v>74</v>
      </c>
      <c r="H34" s="38" t="s">
        <v>74</v>
      </c>
      <c r="I34" s="1" t="s">
        <v>74</v>
      </c>
      <c r="J34" s="37" t="s">
        <v>74</v>
      </c>
      <c r="K34" s="1" t="s">
        <v>74</v>
      </c>
      <c r="L34" s="17" t="s">
        <v>74</v>
      </c>
      <c r="M34" s="1" t="s">
        <v>74</v>
      </c>
      <c r="N34" s="37" t="s">
        <v>74</v>
      </c>
      <c r="O34" s="37" t="s">
        <v>74</v>
      </c>
      <c r="P34" s="1" t="s">
        <v>74</v>
      </c>
      <c r="Q34" s="39" t="s">
        <v>74</v>
      </c>
      <c r="R34" s="40" t="s">
        <v>74</v>
      </c>
      <c r="S34" s="33" t="s">
        <v>74</v>
      </c>
      <c r="T34" s="3" t="s">
        <v>74</v>
      </c>
      <c r="U34" s="33" t="s">
        <v>74</v>
      </c>
      <c r="V34" s="3" t="s">
        <v>74</v>
      </c>
      <c r="W34" s="33" t="s">
        <v>74</v>
      </c>
      <c r="X34" s="3" t="s">
        <v>74</v>
      </c>
      <c r="Y34" s="33" t="s">
        <v>74</v>
      </c>
      <c r="Z34" s="3" t="s">
        <v>74</v>
      </c>
      <c r="AA34" s="33" t="s">
        <v>74</v>
      </c>
      <c r="AB34" s="3" t="s">
        <v>74</v>
      </c>
      <c r="AC34" s="33" t="s">
        <v>74</v>
      </c>
      <c r="AD34" s="33" t="s">
        <v>74</v>
      </c>
      <c r="AE34" s="3" t="s">
        <v>74</v>
      </c>
      <c r="AF34" s="33" t="s">
        <v>74</v>
      </c>
      <c r="AG34" s="3" t="s">
        <v>74</v>
      </c>
      <c r="AH34" s="33" t="s">
        <v>74</v>
      </c>
      <c r="AI34" s="33" t="s">
        <v>74</v>
      </c>
    </row>
    <row r="35" spans="2:35" x14ac:dyDescent="0.3">
      <c r="B35" s="75" t="s">
        <v>75</v>
      </c>
      <c r="C35" s="46">
        <v>9</v>
      </c>
      <c r="D35" s="42">
        <v>0</v>
      </c>
      <c r="E35" s="6">
        <v>0</v>
      </c>
      <c r="F35" s="46">
        <v>3</v>
      </c>
      <c r="G35" s="42">
        <v>0</v>
      </c>
      <c r="H35" s="43">
        <v>0</v>
      </c>
      <c r="I35" s="6">
        <v>2</v>
      </c>
      <c r="J35" s="42">
        <v>1</v>
      </c>
      <c r="K35" s="6">
        <v>0</v>
      </c>
      <c r="L35" s="44">
        <v>1</v>
      </c>
      <c r="M35" s="6">
        <v>14</v>
      </c>
      <c r="N35" s="42">
        <v>1</v>
      </c>
      <c r="O35" s="42">
        <v>0</v>
      </c>
      <c r="P35" s="6">
        <v>1</v>
      </c>
      <c r="Q35" s="45">
        <v>0</v>
      </c>
      <c r="R35" s="46">
        <v>1</v>
      </c>
      <c r="S35" s="33">
        <v>0</v>
      </c>
      <c r="T35" s="3">
        <v>5</v>
      </c>
      <c r="U35" s="33">
        <v>0</v>
      </c>
      <c r="V35" s="3">
        <v>0</v>
      </c>
      <c r="W35" s="33">
        <v>0</v>
      </c>
      <c r="X35" s="3">
        <v>0</v>
      </c>
      <c r="Y35" s="33">
        <v>2</v>
      </c>
      <c r="Z35" s="3">
        <v>0</v>
      </c>
      <c r="AA35" s="33">
        <v>0</v>
      </c>
      <c r="AB35" s="3">
        <v>0</v>
      </c>
      <c r="AC35" s="33">
        <v>0</v>
      </c>
      <c r="AD35" s="33">
        <v>0</v>
      </c>
      <c r="AE35" s="3">
        <v>1</v>
      </c>
      <c r="AF35" s="33">
        <v>0</v>
      </c>
      <c r="AG35" s="3">
        <v>0</v>
      </c>
      <c r="AH35" s="33">
        <v>0</v>
      </c>
      <c r="AI35" s="33">
        <v>0</v>
      </c>
    </row>
    <row r="36" spans="2:35" x14ac:dyDescent="0.3">
      <c r="B36" s="75" t="s">
        <v>37</v>
      </c>
      <c r="C36" s="18" t="s">
        <v>316</v>
      </c>
      <c r="D36" s="47" t="s">
        <v>316</v>
      </c>
      <c r="E36" s="47" t="s">
        <v>316</v>
      </c>
      <c r="F36" s="22" t="s">
        <v>316</v>
      </c>
      <c r="G36" s="58" t="s">
        <v>316</v>
      </c>
      <c r="H36" s="21" t="s">
        <v>316</v>
      </c>
      <c r="I36" s="22" t="s">
        <v>316</v>
      </c>
      <c r="J36" s="47" t="s">
        <v>316</v>
      </c>
      <c r="K36" s="19" t="s">
        <v>316</v>
      </c>
      <c r="L36" s="24" t="s">
        <v>316</v>
      </c>
      <c r="M36" s="18" t="s">
        <v>316</v>
      </c>
      <c r="N36" s="25" t="s">
        <v>316</v>
      </c>
      <c r="O36" s="47" t="s">
        <v>316</v>
      </c>
      <c r="P36" s="48" t="s">
        <v>316</v>
      </c>
      <c r="Q36" s="25" t="s">
        <v>316</v>
      </c>
      <c r="R36" s="22" t="s">
        <v>316</v>
      </c>
      <c r="S36" s="64" t="s">
        <v>316</v>
      </c>
      <c r="T36" s="70" t="s">
        <v>316</v>
      </c>
      <c r="U36" s="71" t="s">
        <v>316</v>
      </c>
      <c r="V36" s="65" t="s">
        <v>316</v>
      </c>
      <c r="W36" s="67" t="s">
        <v>316</v>
      </c>
      <c r="X36" s="66" t="s">
        <v>316</v>
      </c>
      <c r="Y36" s="71" t="s">
        <v>316</v>
      </c>
      <c r="Z36" s="66" t="s">
        <v>316</v>
      </c>
      <c r="AA36" s="67" t="s">
        <v>316</v>
      </c>
      <c r="AB36" s="66" t="s">
        <v>316</v>
      </c>
      <c r="AC36" s="71" t="s">
        <v>316</v>
      </c>
      <c r="AD36" s="64" t="s">
        <v>316</v>
      </c>
      <c r="AE36" s="52" t="s">
        <v>317</v>
      </c>
      <c r="AF36" s="30" t="s">
        <v>317</v>
      </c>
      <c r="AG36" s="27" t="s">
        <v>317</v>
      </c>
      <c r="AH36" s="30" t="s">
        <v>317</v>
      </c>
      <c r="AI36" s="55" t="s">
        <v>317</v>
      </c>
    </row>
    <row r="37" spans="2:35" ht="90" customHeight="1" x14ac:dyDescent="0.3">
      <c r="B37" s="75" t="s">
        <v>39</v>
      </c>
      <c r="C37" s="32" t="s">
        <v>318</v>
      </c>
      <c r="D37" s="33" t="s">
        <v>319</v>
      </c>
      <c r="E37" s="33" t="s">
        <v>320</v>
      </c>
      <c r="F37" s="3" t="s">
        <v>321</v>
      </c>
      <c r="G37" s="33" t="s">
        <v>322</v>
      </c>
      <c r="H37" s="34" t="s">
        <v>323</v>
      </c>
      <c r="I37" s="3" t="s">
        <v>324</v>
      </c>
      <c r="J37" s="33" t="s">
        <v>325</v>
      </c>
      <c r="K37" s="32" t="s">
        <v>326</v>
      </c>
      <c r="L37" s="35" t="s">
        <v>327</v>
      </c>
      <c r="M37" s="32" t="s">
        <v>328</v>
      </c>
      <c r="N37" s="33" t="s">
        <v>329</v>
      </c>
      <c r="O37" s="33" t="s">
        <v>330</v>
      </c>
      <c r="P37" s="3" t="s">
        <v>331</v>
      </c>
      <c r="Q37" s="33" t="s">
        <v>332</v>
      </c>
      <c r="R37" s="3" t="s">
        <v>333</v>
      </c>
      <c r="S37" s="33" t="s">
        <v>334</v>
      </c>
      <c r="T37" s="3" t="s">
        <v>335</v>
      </c>
      <c r="U37" s="33" t="s">
        <v>336</v>
      </c>
      <c r="V37" s="3" t="s">
        <v>337</v>
      </c>
      <c r="W37" s="33" t="s">
        <v>338</v>
      </c>
      <c r="X37" s="3" t="s">
        <v>339</v>
      </c>
      <c r="Y37" s="33" t="s">
        <v>340</v>
      </c>
      <c r="Z37" s="3" t="s">
        <v>341</v>
      </c>
      <c r="AA37" s="33" t="s">
        <v>342</v>
      </c>
      <c r="AB37" s="3" t="s">
        <v>343</v>
      </c>
      <c r="AC37" s="33" t="s">
        <v>344</v>
      </c>
      <c r="AD37" s="33" t="s">
        <v>345</v>
      </c>
      <c r="AE37" s="32" t="s">
        <v>346</v>
      </c>
      <c r="AF37" s="33" t="s">
        <v>347</v>
      </c>
      <c r="AG37" s="3" t="s">
        <v>348</v>
      </c>
      <c r="AH37" s="33" t="s">
        <v>349</v>
      </c>
      <c r="AI37" s="33" t="s">
        <v>350</v>
      </c>
    </row>
    <row r="38" spans="2:35" x14ac:dyDescent="0.3">
      <c r="B38" s="75" t="s">
        <v>73</v>
      </c>
      <c r="C38" s="40" t="s">
        <v>74</v>
      </c>
      <c r="D38" s="37" t="s">
        <v>74</v>
      </c>
      <c r="E38" s="37" t="s">
        <v>74</v>
      </c>
      <c r="F38" s="40" t="s">
        <v>74</v>
      </c>
      <c r="G38" s="37" t="s">
        <v>74</v>
      </c>
      <c r="H38" s="38" t="s">
        <v>74</v>
      </c>
      <c r="I38" s="1" t="s">
        <v>74</v>
      </c>
      <c r="J38" s="37" t="s">
        <v>74</v>
      </c>
      <c r="K38" s="1" t="s">
        <v>74</v>
      </c>
      <c r="L38" s="17" t="s">
        <v>74</v>
      </c>
      <c r="M38" s="1" t="s">
        <v>74</v>
      </c>
      <c r="N38" s="37" t="s">
        <v>74</v>
      </c>
      <c r="O38" s="37" t="s">
        <v>74</v>
      </c>
      <c r="P38" s="1" t="s">
        <v>74</v>
      </c>
      <c r="Q38" s="39" t="s">
        <v>74</v>
      </c>
      <c r="R38" s="40" t="s">
        <v>74</v>
      </c>
      <c r="S38" s="33" t="s">
        <v>74</v>
      </c>
      <c r="T38" s="3" t="s">
        <v>74</v>
      </c>
      <c r="U38" s="33" t="s">
        <v>74</v>
      </c>
      <c r="V38" s="3" t="s">
        <v>74</v>
      </c>
      <c r="W38" s="33" t="s">
        <v>74</v>
      </c>
      <c r="X38" s="3" t="s">
        <v>74</v>
      </c>
      <c r="Y38" s="33" t="s">
        <v>74</v>
      </c>
      <c r="Z38" s="3" t="s">
        <v>74</v>
      </c>
      <c r="AA38" s="33" t="s">
        <v>74</v>
      </c>
      <c r="AB38" s="3" t="s">
        <v>74</v>
      </c>
      <c r="AC38" s="33" t="s">
        <v>74</v>
      </c>
      <c r="AD38" s="33" t="s">
        <v>74</v>
      </c>
      <c r="AE38" s="32" t="s">
        <v>74</v>
      </c>
      <c r="AF38" s="33" t="s">
        <v>74</v>
      </c>
      <c r="AG38" s="3" t="s">
        <v>74</v>
      </c>
      <c r="AH38" s="33" t="s">
        <v>74</v>
      </c>
      <c r="AI38" s="33" t="s">
        <v>74</v>
      </c>
    </row>
    <row r="39" spans="2:35" x14ac:dyDescent="0.3">
      <c r="B39" s="75" t="s">
        <v>75</v>
      </c>
      <c r="C39" s="46">
        <v>249</v>
      </c>
      <c r="D39" s="42">
        <v>0</v>
      </c>
      <c r="E39" s="6">
        <v>0</v>
      </c>
      <c r="F39" s="46">
        <v>70</v>
      </c>
      <c r="G39" s="42">
        <v>46</v>
      </c>
      <c r="H39" s="43">
        <v>9</v>
      </c>
      <c r="I39" s="6">
        <v>57</v>
      </c>
      <c r="J39" s="42">
        <v>5</v>
      </c>
      <c r="K39" s="6">
        <v>4</v>
      </c>
      <c r="L39" s="44">
        <v>100</v>
      </c>
      <c r="M39" s="6">
        <v>63</v>
      </c>
      <c r="N39" s="42">
        <v>20</v>
      </c>
      <c r="O39" s="42">
        <v>0</v>
      </c>
      <c r="P39" s="6">
        <v>2</v>
      </c>
      <c r="Q39" s="45">
        <v>10</v>
      </c>
      <c r="R39" s="46">
        <v>16</v>
      </c>
      <c r="S39" s="33">
        <v>0</v>
      </c>
      <c r="T39" s="3">
        <v>7</v>
      </c>
      <c r="U39" s="33">
        <v>18</v>
      </c>
      <c r="V39" s="3">
        <v>8</v>
      </c>
      <c r="W39" s="33">
        <v>6</v>
      </c>
      <c r="X39" s="3">
        <v>13</v>
      </c>
      <c r="Y39" s="33">
        <v>9</v>
      </c>
      <c r="Z39" s="3">
        <v>4</v>
      </c>
      <c r="AA39" s="33">
        <v>5</v>
      </c>
      <c r="AB39" s="3">
        <v>0</v>
      </c>
      <c r="AC39" s="33">
        <v>10</v>
      </c>
      <c r="AD39" s="33">
        <v>0</v>
      </c>
      <c r="AE39" s="62">
        <v>0</v>
      </c>
      <c r="AF39" s="57">
        <v>0</v>
      </c>
      <c r="AG39" s="63">
        <v>18</v>
      </c>
      <c r="AH39" s="57">
        <v>3</v>
      </c>
      <c r="AI39" s="57">
        <v>3</v>
      </c>
    </row>
    <row r="40" spans="2:35" s="2" customFormat="1" x14ac:dyDescent="0.3">
      <c r="B40" s="75" t="s">
        <v>37</v>
      </c>
      <c r="C40" s="50" t="s">
        <v>351</v>
      </c>
      <c r="D40" s="47" t="s">
        <v>351</v>
      </c>
      <c r="E40" s="47" t="s">
        <v>351</v>
      </c>
      <c r="F40" s="48" t="s">
        <v>351</v>
      </c>
      <c r="G40" s="49" t="s">
        <v>351</v>
      </c>
      <c r="H40" s="21" t="s">
        <v>351</v>
      </c>
      <c r="I40" s="48" t="s">
        <v>351</v>
      </c>
      <c r="J40" s="47" t="s">
        <v>351</v>
      </c>
      <c r="K40" s="50" t="s">
        <v>351</v>
      </c>
      <c r="L40" s="56" t="s">
        <v>351</v>
      </c>
      <c r="M40" s="50" t="s">
        <v>351</v>
      </c>
      <c r="N40" s="23" t="s">
        <v>351</v>
      </c>
      <c r="O40" s="47" t="s">
        <v>351</v>
      </c>
      <c r="P40" s="48" t="s">
        <v>351</v>
      </c>
      <c r="Q40" s="47" t="s">
        <v>351</v>
      </c>
      <c r="R40" s="48" t="s">
        <v>351</v>
      </c>
      <c r="S40" s="30" t="s">
        <v>351</v>
      </c>
      <c r="T40" s="28" t="s">
        <v>351</v>
      </c>
      <c r="U40" s="30" t="s">
        <v>351</v>
      </c>
      <c r="V40" s="28" t="s">
        <v>351</v>
      </c>
      <c r="W40" s="30" t="s">
        <v>351</v>
      </c>
      <c r="X40" s="28" t="s">
        <v>351</v>
      </c>
      <c r="Y40" s="30" t="s">
        <v>351</v>
      </c>
      <c r="Z40" s="28" t="s">
        <v>351</v>
      </c>
      <c r="AA40" s="30" t="s">
        <v>351</v>
      </c>
      <c r="AB40" s="28" t="s">
        <v>351</v>
      </c>
      <c r="AC40" s="30" t="s">
        <v>351</v>
      </c>
      <c r="AD40" s="30" t="s">
        <v>351</v>
      </c>
      <c r="AE40" s="68" t="s">
        <v>351</v>
      </c>
      <c r="AF40" s="59" t="s">
        <v>351</v>
      </c>
      <c r="AG40" s="68" t="s">
        <v>351</v>
      </c>
      <c r="AH40" s="59" t="s">
        <v>351</v>
      </c>
      <c r="AI40" s="59" t="s">
        <v>351</v>
      </c>
    </row>
    <row r="41" spans="2:35" ht="90" customHeight="1" x14ac:dyDescent="0.3">
      <c r="B41" s="75" t="s">
        <v>39</v>
      </c>
      <c r="C41" s="32" t="s">
        <v>352</v>
      </c>
      <c r="D41" s="33" t="s">
        <v>353</v>
      </c>
      <c r="E41" s="33" t="s">
        <v>354</v>
      </c>
      <c r="F41" s="3" t="s">
        <v>355</v>
      </c>
      <c r="G41" s="33" t="s">
        <v>356</v>
      </c>
      <c r="H41" s="34" t="s">
        <v>357</v>
      </c>
      <c r="I41" s="3" t="s">
        <v>358</v>
      </c>
      <c r="J41" s="33" t="s">
        <v>359</v>
      </c>
      <c r="K41" s="32" t="s">
        <v>360</v>
      </c>
      <c r="L41" s="35" t="s">
        <v>361</v>
      </c>
      <c r="M41" s="32" t="s">
        <v>362</v>
      </c>
      <c r="N41" s="33" t="s">
        <v>363</v>
      </c>
      <c r="O41" s="33" t="s">
        <v>364</v>
      </c>
      <c r="P41" s="3" t="s">
        <v>365</v>
      </c>
      <c r="Q41" s="33" t="s">
        <v>366</v>
      </c>
      <c r="R41" s="3" t="s">
        <v>367</v>
      </c>
      <c r="S41" s="33" t="s">
        <v>368</v>
      </c>
      <c r="T41" s="3" t="s">
        <v>369</v>
      </c>
      <c r="U41" s="33" t="s">
        <v>370</v>
      </c>
      <c r="V41" s="3" t="s">
        <v>371</v>
      </c>
      <c r="W41" s="33" t="s">
        <v>372</v>
      </c>
      <c r="X41" s="3" t="s">
        <v>373</v>
      </c>
      <c r="Y41" s="33" t="s">
        <v>374</v>
      </c>
      <c r="Z41" s="3" t="s">
        <v>375</v>
      </c>
      <c r="AA41" s="33" t="s">
        <v>376</v>
      </c>
      <c r="AB41" s="3" t="s">
        <v>377</v>
      </c>
      <c r="AC41" s="33" t="s">
        <v>378</v>
      </c>
      <c r="AD41" s="33" t="s">
        <v>379</v>
      </c>
      <c r="AE41" s="3" t="s">
        <v>380</v>
      </c>
      <c r="AF41" s="33" t="s">
        <v>381</v>
      </c>
      <c r="AG41" s="3" t="s">
        <v>382</v>
      </c>
      <c r="AH41" s="33" t="s">
        <v>383</v>
      </c>
      <c r="AI41" s="33" t="s">
        <v>384</v>
      </c>
    </row>
    <row r="42" spans="2:35" x14ac:dyDescent="0.3">
      <c r="B42" s="75" t="s">
        <v>73</v>
      </c>
      <c r="C42" s="40" t="s">
        <v>74</v>
      </c>
      <c r="D42" s="37" t="s">
        <v>74</v>
      </c>
      <c r="E42" s="37" t="s">
        <v>74</v>
      </c>
      <c r="F42" s="40" t="s">
        <v>74</v>
      </c>
      <c r="G42" s="37" t="s">
        <v>74</v>
      </c>
      <c r="H42" s="38" t="s">
        <v>74</v>
      </c>
      <c r="I42" s="1" t="s">
        <v>74</v>
      </c>
      <c r="J42" s="37" t="s">
        <v>74</v>
      </c>
      <c r="K42" s="1" t="s">
        <v>74</v>
      </c>
      <c r="L42" s="17" t="s">
        <v>74</v>
      </c>
      <c r="M42" s="1" t="s">
        <v>74</v>
      </c>
      <c r="N42" s="37" t="s">
        <v>74</v>
      </c>
      <c r="O42" s="37" t="s">
        <v>74</v>
      </c>
      <c r="P42" s="1" t="s">
        <v>74</v>
      </c>
      <c r="Q42" s="39" t="s">
        <v>74</v>
      </c>
      <c r="R42" s="40" t="s">
        <v>74</v>
      </c>
      <c r="S42" s="33" t="s">
        <v>74</v>
      </c>
      <c r="T42" s="3" t="s">
        <v>74</v>
      </c>
      <c r="U42" s="33" t="s">
        <v>74</v>
      </c>
      <c r="V42" s="3" t="s">
        <v>74</v>
      </c>
      <c r="W42" s="33" t="s">
        <v>74</v>
      </c>
      <c r="X42" s="3" t="s">
        <v>74</v>
      </c>
      <c r="Y42" s="33" t="s">
        <v>74</v>
      </c>
      <c r="Z42" s="3" t="s">
        <v>74</v>
      </c>
      <c r="AA42" s="33" t="s">
        <v>74</v>
      </c>
      <c r="AB42" s="3" t="s">
        <v>74</v>
      </c>
      <c r="AC42" s="33" t="s">
        <v>74</v>
      </c>
      <c r="AD42" s="33" t="s">
        <v>74</v>
      </c>
      <c r="AE42" s="3" t="s">
        <v>74</v>
      </c>
      <c r="AF42" s="33" t="s">
        <v>74</v>
      </c>
      <c r="AG42" s="3" t="s">
        <v>74</v>
      </c>
      <c r="AH42" s="33" t="s">
        <v>74</v>
      </c>
      <c r="AI42" s="33" t="s">
        <v>74</v>
      </c>
    </row>
    <row r="43" spans="2:35" x14ac:dyDescent="0.3">
      <c r="B43" s="75" t="s">
        <v>75</v>
      </c>
      <c r="C43" s="46">
        <v>2</v>
      </c>
      <c r="D43" s="42">
        <v>0</v>
      </c>
      <c r="E43" s="6">
        <v>0</v>
      </c>
      <c r="F43" s="46">
        <v>0</v>
      </c>
      <c r="G43" s="42">
        <v>0</v>
      </c>
      <c r="H43" s="43">
        <v>0</v>
      </c>
      <c r="I43" s="6">
        <v>0</v>
      </c>
      <c r="J43" s="42">
        <v>0</v>
      </c>
      <c r="K43" s="6">
        <v>0</v>
      </c>
      <c r="L43" s="44">
        <v>3</v>
      </c>
      <c r="M43" s="6">
        <v>1</v>
      </c>
      <c r="N43" s="42">
        <v>1</v>
      </c>
      <c r="O43" s="42">
        <v>0</v>
      </c>
      <c r="P43" s="6">
        <v>1</v>
      </c>
      <c r="Q43" s="45">
        <v>0</v>
      </c>
      <c r="R43" s="46">
        <v>1</v>
      </c>
      <c r="S43" s="33">
        <v>1</v>
      </c>
      <c r="T43" s="3">
        <v>0</v>
      </c>
      <c r="U43" s="33">
        <v>0</v>
      </c>
      <c r="V43" s="3">
        <v>1</v>
      </c>
      <c r="W43" s="33">
        <v>0</v>
      </c>
      <c r="X43" s="3">
        <v>1</v>
      </c>
      <c r="Y43" s="33">
        <v>0</v>
      </c>
      <c r="Z43" s="3">
        <v>0</v>
      </c>
      <c r="AA43" s="33">
        <v>0</v>
      </c>
      <c r="AB43" s="3">
        <v>0</v>
      </c>
      <c r="AC43" s="33">
        <v>0</v>
      </c>
      <c r="AD43" s="33">
        <v>0</v>
      </c>
      <c r="AE43" s="3">
        <v>0</v>
      </c>
      <c r="AF43" s="33">
        <v>0</v>
      </c>
      <c r="AG43" s="3">
        <v>0</v>
      </c>
      <c r="AH43" s="33">
        <v>0</v>
      </c>
      <c r="AI43" s="33">
        <v>0</v>
      </c>
    </row>
    <row r="44" spans="2:35" s="2" customFormat="1" x14ac:dyDescent="0.3">
      <c r="B44" s="75" t="s">
        <v>37</v>
      </c>
      <c r="C44" s="18" t="s">
        <v>385</v>
      </c>
      <c r="D44" s="47" t="s">
        <v>385</v>
      </c>
      <c r="E44" s="47" t="s">
        <v>385</v>
      </c>
      <c r="F44" s="48" t="s">
        <v>385</v>
      </c>
      <c r="G44" s="58" t="s">
        <v>385</v>
      </c>
      <c r="H44" s="21" t="s">
        <v>385</v>
      </c>
      <c r="I44" s="48" t="s">
        <v>385</v>
      </c>
      <c r="J44" s="47" t="s">
        <v>385</v>
      </c>
      <c r="K44" s="50" t="s">
        <v>385</v>
      </c>
      <c r="L44" s="24" t="s">
        <v>385</v>
      </c>
      <c r="M44" s="18" t="s">
        <v>385</v>
      </c>
      <c r="N44" s="47" t="s">
        <v>385</v>
      </c>
      <c r="O44" s="47" t="s">
        <v>385</v>
      </c>
      <c r="P44" s="22" t="s">
        <v>385</v>
      </c>
      <c r="Q44" s="23" t="s">
        <v>385</v>
      </c>
      <c r="R44" s="53" t="s">
        <v>385</v>
      </c>
      <c r="S44" s="30" t="s">
        <v>385</v>
      </c>
      <c r="T44" s="54" t="s">
        <v>385</v>
      </c>
      <c r="U44" s="30" t="s">
        <v>385</v>
      </c>
      <c r="V44" s="28" t="s">
        <v>385</v>
      </c>
      <c r="W44" s="30" t="s">
        <v>385</v>
      </c>
      <c r="X44" s="28" t="s">
        <v>385</v>
      </c>
      <c r="Y44" s="30" t="s">
        <v>385</v>
      </c>
      <c r="Z44" s="28" t="s">
        <v>385</v>
      </c>
      <c r="AA44" s="55" t="s">
        <v>385</v>
      </c>
      <c r="AB44" s="28" t="s">
        <v>385</v>
      </c>
      <c r="AC44" s="30" t="s">
        <v>385</v>
      </c>
      <c r="AD44" s="30" t="s">
        <v>385</v>
      </c>
      <c r="AE44" s="28" t="s">
        <v>385</v>
      </c>
      <c r="AF44" s="30" t="s">
        <v>385</v>
      </c>
      <c r="AG44" s="27" t="s">
        <v>385</v>
      </c>
      <c r="AH44" s="30" t="s">
        <v>385</v>
      </c>
      <c r="AI44" s="30" t="s">
        <v>385</v>
      </c>
    </row>
    <row r="45" spans="2:35" ht="90" customHeight="1" x14ac:dyDescent="0.3">
      <c r="B45" s="75" t="s">
        <v>39</v>
      </c>
      <c r="C45" s="32" t="s">
        <v>386</v>
      </c>
      <c r="D45" s="33" t="s">
        <v>387</v>
      </c>
      <c r="E45" s="33" t="s">
        <v>388</v>
      </c>
      <c r="F45" s="3" t="s">
        <v>389</v>
      </c>
      <c r="G45" s="33" t="s">
        <v>390</v>
      </c>
      <c r="H45" s="34" t="s">
        <v>391</v>
      </c>
      <c r="I45" s="3" t="s">
        <v>392</v>
      </c>
      <c r="J45" s="33" t="s">
        <v>393</v>
      </c>
      <c r="K45" s="32" t="s">
        <v>394</v>
      </c>
      <c r="L45" s="35" t="s">
        <v>395</v>
      </c>
      <c r="M45" s="32" t="s">
        <v>396</v>
      </c>
      <c r="N45" s="33" t="s">
        <v>397</v>
      </c>
      <c r="O45" s="33" t="s">
        <v>398</v>
      </c>
      <c r="P45" s="3" t="s">
        <v>399</v>
      </c>
      <c r="Q45" s="33" t="s">
        <v>400</v>
      </c>
      <c r="R45" s="3" t="s">
        <v>401</v>
      </c>
      <c r="S45" s="33" t="s">
        <v>402</v>
      </c>
      <c r="T45" s="3" t="s">
        <v>403</v>
      </c>
      <c r="U45" s="33" t="s">
        <v>404</v>
      </c>
      <c r="V45" s="3" t="s">
        <v>405</v>
      </c>
      <c r="W45" s="33" t="s">
        <v>406</v>
      </c>
      <c r="X45" s="3" t="s">
        <v>407</v>
      </c>
      <c r="Y45" s="33" t="s">
        <v>408</v>
      </c>
      <c r="Z45" s="3" t="s">
        <v>409</v>
      </c>
      <c r="AA45" s="33" t="s">
        <v>410</v>
      </c>
      <c r="AB45" s="3" t="s">
        <v>411</v>
      </c>
      <c r="AC45" s="33" t="s">
        <v>412</v>
      </c>
      <c r="AD45" s="33" t="s">
        <v>413</v>
      </c>
      <c r="AE45" s="3" t="s">
        <v>414</v>
      </c>
      <c r="AF45" s="33" t="s">
        <v>415</v>
      </c>
      <c r="AG45" s="3" t="s">
        <v>416</v>
      </c>
      <c r="AH45" s="33" t="s">
        <v>417</v>
      </c>
      <c r="AI45" s="33" t="s">
        <v>418</v>
      </c>
    </row>
    <row r="46" spans="2:35" x14ac:dyDescent="0.3">
      <c r="B46" s="75" t="s">
        <v>73</v>
      </c>
      <c r="C46" s="40" t="s">
        <v>74</v>
      </c>
      <c r="D46" s="37" t="s">
        <v>74</v>
      </c>
      <c r="E46" s="37" t="s">
        <v>74</v>
      </c>
      <c r="F46" s="40" t="s">
        <v>74</v>
      </c>
      <c r="G46" s="37" t="s">
        <v>74</v>
      </c>
      <c r="H46" s="38" t="s">
        <v>74</v>
      </c>
      <c r="I46" s="1" t="s">
        <v>74</v>
      </c>
      <c r="J46" s="37" t="s">
        <v>74</v>
      </c>
      <c r="K46" s="1" t="s">
        <v>74</v>
      </c>
      <c r="L46" s="17" t="s">
        <v>74</v>
      </c>
      <c r="M46" s="1" t="s">
        <v>74</v>
      </c>
      <c r="N46" s="37" t="s">
        <v>74</v>
      </c>
      <c r="O46" s="37" t="s">
        <v>74</v>
      </c>
      <c r="P46" s="1" t="s">
        <v>74</v>
      </c>
      <c r="Q46" s="39" t="s">
        <v>74</v>
      </c>
      <c r="R46" s="40" t="s">
        <v>74</v>
      </c>
      <c r="S46" s="33" t="s">
        <v>74</v>
      </c>
      <c r="T46" s="3" t="s">
        <v>74</v>
      </c>
      <c r="U46" s="33" t="s">
        <v>74</v>
      </c>
      <c r="V46" s="3" t="s">
        <v>74</v>
      </c>
      <c r="W46" s="33" t="s">
        <v>74</v>
      </c>
      <c r="X46" s="3" t="s">
        <v>74</v>
      </c>
      <c r="Y46" s="33" t="s">
        <v>74</v>
      </c>
      <c r="Z46" s="3" t="s">
        <v>74</v>
      </c>
      <c r="AA46" s="33" t="s">
        <v>74</v>
      </c>
      <c r="AB46" s="3" t="s">
        <v>74</v>
      </c>
      <c r="AC46" s="33" t="s">
        <v>74</v>
      </c>
      <c r="AD46" s="33" t="s">
        <v>74</v>
      </c>
      <c r="AE46" s="3" t="s">
        <v>74</v>
      </c>
      <c r="AF46" s="33" t="s">
        <v>74</v>
      </c>
      <c r="AG46" s="3" t="s">
        <v>74</v>
      </c>
      <c r="AH46" s="33" t="s">
        <v>74</v>
      </c>
      <c r="AI46" s="33" t="s">
        <v>74</v>
      </c>
    </row>
    <row r="47" spans="2:35" x14ac:dyDescent="0.3">
      <c r="B47" s="76" t="s">
        <v>75</v>
      </c>
      <c r="C47" s="46">
        <v>92</v>
      </c>
      <c r="D47" s="42">
        <v>0</v>
      </c>
      <c r="E47" s="6">
        <v>0</v>
      </c>
      <c r="F47" s="46">
        <v>2</v>
      </c>
      <c r="G47" s="42">
        <v>22</v>
      </c>
      <c r="H47" s="43">
        <v>0</v>
      </c>
      <c r="I47" s="6">
        <v>1</v>
      </c>
      <c r="J47" s="42">
        <v>0</v>
      </c>
      <c r="K47" s="6">
        <v>0</v>
      </c>
      <c r="L47" s="44">
        <v>134</v>
      </c>
      <c r="M47" s="6">
        <v>144</v>
      </c>
      <c r="N47" s="42">
        <v>1</v>
      </c>
      <c r="O47" s="42">
        <v>0</v>
      </c>
      <c r="P47" s="6">
        <v>1</v>
      </c>
      <c r="Q47" s="45">
        <v>0</v>
      </c>
      <c r="R47" s="46">
        <v>0</v>
      </c>
      <c r="S47" s="57">
        <v>0</v>
      </c>
      <c r="T47" s="63">
        <v>3</v>
      </c>
      <c r="U47" s="57">
        <v>14</v>
      </c>
      <c r="V47" s="63">
        <v>6</v>
      </c>
      <c r="W47" s="57">
        <v>0</v>
      </c>
      <c r="X47" s="63">
        <v>0</v>
      </c>
      <c r="Y47" s="57">
        <v>0</v>
      </c>
      <c r="Z47" s="63">
        <v>0</v>
      </c>
      <c r="AA47" s="57">
        <v>4</v>
      </c>
      <c r="AB47" s="63">
        <v>0</v>
      </c>
      <c r="AC47" s="57">
        <v>0</v>
      </c>
      <c r="AD47" s="57">
        <v>0</v>
      </c>
      <c r="AE47" s="57">
        <v>5</v>
      </c>
      <c r="AF47" s="57">
        <v>0</v>
      </c>
      <c r="AG47" s="63">
        <v>10</v>
      </c>
      <c r="AH47" s="57">
        <v>1</v>
      </c>
      <c r="AI47" s="57">
        <v>0</v>
      </c>
    </row>
    <row r="48" spans="2:35" ht="15" customHeight="1" x14ac:dyDescent="0.3">
      <c r="D48" s="1"/>
      <c r="E48" s="1"/>
      <c r="G48" s="1"/>
      <c r="H48" s="1"/>
      <c r="I48" s="2"/>
      <c r="M48" s="1"/>
      <c r="O48" s="1"/>
      <c r="P48" s="1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</row>
    <row r="49" spans="4:35" ht="15" customHeight="1" x14ac:dyDescent="0.3">
      <c r="D49" s="1"/>
      <c r="E49" s="1"/>
      <c r="G49" s="1"/>
      <c r="H49" s="1"/>
      <c r="I49" s="2"/>
      <c r="M49" s="1"/>
      <c r="O49" s="1"/>
      <c r="P49" s="1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3BAA3-2F4E-4FC1-8598-657BE585CEF3}">
  <dimension ref="A1:AA567"/>
  <sheetViews>
    <sheetView tabSelected="1" topLeftCell="A533" zoomScale="70" zoomScaleNormal="70" workbookViewId="0">
      <selection activeCell="T11" sqref="T11"/>
    </sheetView>
  </sheetViews>
  <sheetFormatPr defaultRowHeight="14.4" x14ac:dyDescent="0.3"/>
  <cols>
    <col min="1" max="1" width="15" style="1" customWidth="1"/>
    <col min="2" max="2" width="21.5546875" style="78" bestFit="1" customWidth="1"/>
    <col min="3" max="3" width="12.5546875" style="79" customWidth="1"/>
    <col min="4" max="4" width="54.44140625" bestFit="1" customWidth="1"/>
    <col min="5" max="5" width="12.44140625" style="79" customWidth="1"/>
    <col min="6" max="6" width="9.44140625" style="80" bestFit="1" customWidth="1"/>
    <col min="7" max="7" width="9.44140625" customWidth="1"/>
    <col min="8" max="8" width="20" customWidth="1"/>
  </cols>
  <sheetData>
    <row r="1" spans="1:9" x14ac:dyDescent="0.3">
      <c r="A1" s="1" t="s">
        <v>420</v>
      </c>
      <c r="B1" s="78" t="s">
        <v>421</v>
      </c>
      <c r="C1" s="79" t="s">
        <v>422</v>
      </c>
      <c r="D1" t="s">
        <v>423</v>
      </c>
      <c r="E1" s="79" t="s">
        <v>424</v>
      </c>
      <c r="F1" s="80" t="s">
        <v>425</v>
      </c>
      <c r="G1" t="s">
        <v>426</v>
      </c>
      <c r="H1" t="s">
        <v>427</v>
      </c>
      <c r="I1" t="s">
        <v>428</v>
      </c>
    </row>
    <row r="2" spans="1:9" x14ac:dyDescent="0.3">
      <c r="A2" s="81" t="s">
        <v>429</v>
      </c>
      <c r="B2" s="73" t="s">
        <v>5</v>
      </c>
      <c r="C2" s="79" t="s">
        <v>430</v>
      </c>
      <c r="D2" t="s">
        <v>431</v>
      </c>
      <c r="E2" s="79">
        <f>[1]corn!$K$5</f>
        <v>0.25132498222222222</v>
      </c>
      <c r="F2" s="80">
        <f>AVERAGE(E2:E5)</f>
        <v>0.27607174320707073</v>
      </c>
      <c r="G2">
        <f>_xlfn.STDEV.P(E2:E4)</f>
        <v>4.9976187023812353E-2</v>
      </c>
      <c r="H2" t="s">
        <v>432</v>
      </c>
    </row>
    <row r="3" spans="1:9" x14ac:dyDescent="0.3">
      <c r="A3" s="81" t="s">
        <v>429</v>
      </c>
      <c r="B3" s="73" t="s">
        <v>433</v>
      </c>
      <c r="C3" s="79" t="s">
        <v>434</v>
      </c>
      <c r="D3" t="s">
        <v>435</v>
      </c>
      <c r="E3" s="79">
        <f>[1]corn!$P$21</f>
        <v>0.24673834666666664</v>
      </c>
      <c r="H3" s="82" t="s">
        <v>436</v>
      </c>
    </row>
    <row r="4" spans="1:9" x14ac:dyDescent="0.3">
      <c r="A4" s="81" t="s">
        <v>429</v>
      </c>
      <c r="B4" s="73" t="s">
        <v>433</v>
      </c>
      <c r="C4" s="79" t="s">
        <v>437</v>
      </c>
      <c r="D4" t="s">
        <v>438</v>
      </c>
      <c r="E4" s="79">
        <f>[1]corn!$H$54</f>
        <v>0.35497272727272727</v>
      </c>
      <c r="H4" s="83" t="s">
        <v>439</v>
      </c>
      <c r="I4" t="s">
        <v>440</v>
      </c>
    </row>
    <row r="5" spans="1:9" x14ac:dyDescent="0.3">
      <c r="A5" s="81" t="s">
        <v>429</v>
      </c>
      <c r="B5" s="73"/>
      <c r="C5" s="79" t="s">
        <v>441</v>
      </c>
      <c r="D5" t="s">
        <v>442</v>
      </c>
      <c r="E5" s="79">
        <f>[1]corn!$E$122</f>
        <v>0.25125091666666671</v>
      </c>
      <c r="H5" t="s">
        <v>443</v>
      </c>
    </row>
    <row r="6" spans="1:9" x14ac:dyDescent="0.3">
      <c r="A6" s="81" t="s">
        <v>429</v>
      </c>
      <c r="B6" s="73" t="s">
        <v>6</v>
      </c>
      <c r="C6" s="79" t="s">
        <v>444</v>
      </c>
      <c r="D6" t="s">
        <v>445</v>
      </c>
      <c r="E6">
        <v>0.49633333333333302</v>
      </c>
      <c r="F6" s="80">
        <f>AVERAGE(E6:E6)</f>
        <v>0.49633333333333302</v>
      </c>
      <c r="G6">
        <f>_xlfn.STDEV.P(E6:E6)</f>
        <v>0</v>
      </c>
      <c r="H6" s="82" t="s">
        <v>446</v>
      </c>
      <c r="I6" t="s">
        <v>447</v>
      </c>
    </row>
    <row r="7" spans="1:9" x14ac:dyDescent="0.3">
      <c r="A7" s="81" t="s">
        <v>429</v>
      </c>
      <c r="B7" s="73" t="s">
        <v>7</v>
      </c>
      <c r="C7" s="79" t="s">
        <v>448</v>
      </c>
      <c r="D7" t="s">
        <v>449</v>
      </c>
      <c r="E7">
        <v>1.0718750000000001E-2</v>
      </c>
      <c r="F7" s="80">
        <f>AVERAGE(E7:E7)</f>
        <v>1.0718750000000001E-2</v>
      </c>
      <c r="G7">
        <v>0</v>
      </c>
      <c r="H7" t="s">
        <v>450</v>
      </c>
    </row>
    <row r="8" spans="1:9" x14ac:dyDescent="0.3">
      <c r="A8" s="81" t="s">
        <v>429</v>
      </c>
      <c r="B8" s="73" t="s">
        <v>451</v>
      </c>
      <c r="C8" s="79" t="s">
        <v>452</v>
      </c>
      <c r="D8" t="s">
        <v>453</v>
      </c>
      <c r="E8">
        <f>[1]Wheat!$Q$6</f>
        <v>0.48641765151515143</v>
      </c>
      <c r="F8" s="80">
        <f>AVERAGE(E8:E12)</f>
        <v>0.33087648399945879</v>
      </c>
      <c r="G8">
        <f>_xlfn.STDEV.P(E8:E9)</f>
        <v>8.6414179611742539E-2</v>
      </c>
      <c r="H8" s="82" t="s">
        <v>454</v>
      </c>
      <c r="I8" t="s">
        <v>455</v>
      </c>
    </row>
    <row r="9" spans="1:9" x14ac:dyDescent="0.3">
      <c r="A9" s="81" t="s">
        <v>429</v>
      </c>
      <c r="B9" s="73" t="s">
        <v>433</v>
      </c>
      <c r="C9" s="79" t="s">
        <v>456</v>
      </c>
      <c r="D9" t="s">
        <v>457</v>
      </c>
      <c r="E9">
        <f>[1]Wheat!$N$24</f>
        <v>0.3135892922916666</v>
      </c>
      <c r="H9" s="82" t="s">
        <v>458</v>
      </c>
    </row>
    <row r="10" spans="1:9" x14ac:dyDescent="0.3">
      <c r="A10" s="81" t="s">
        <v>429</v>
      </c>
      <c r="B10" s="73"/>
      <c r="C10">
        <v>0.41</v>
      </c>
      <c r="D10" t="s">
        <v>459</v>
      </c>
      <c r="E10">
        <f>[1]Wheat!$E$47</f>
        <v>0.29018433333333327</v>
      </c>
      <c r="H10" t="s">
        <v>460</v>
      </c>
    </row>
    <row r="11" spans="1:9" x14ac:dyDescent="0.3">
      <c r="A11" s="81" t="s">
        <v>429</v>
      </c>
      <c r="B11" s="73"/>
      <c r="C11" s="79" t="s">
        <v>461</v>
      </c>
      <c r="D11" t="s">
        <v>459</v>
      </c>
      <c r="E11">
        <f>[1]Wheat!$E$67</f>
        <v>0.28108447619047616</v>
      </c>
      <c r="H11" t="s">
        <v>462</v>
      </c>
    </row>
    <row r="12" spans="1:9" x14ac:dyDescent="0.3">
      <c r="A12" s="81" t="s">
        <v>429</v>
      </c>
      <c r="B12" s="73"/>
      <c r="C12" s="79" t="s">
        <v>463</v>
      </c>
      <c r="D12" t="s">
        <v>459</v>
      </c>
      <c r="E12">
        <f>[1]Wheat!$E$81</f>
        <v>0.28310666666666662</v>
      </c>
      <c r="H12" t="s">
        <v>464</v>
      </c>
    </row>
    <row r="13" spans="1:9" x14ac:dyDescent="0.3">
      <c r="A13" s="81" t="s">
        <v>429</v>
      </c>
      <c r="B13" s="73" t="s">
        <v>465</v>
      </c>
      <c r="C13" s="79">
        <v>21.5</v>
      </c>
      <c r="D13" t="s">
        <v>466</v>
      </c>
      <c r="E13" s="79">
        <f>[1]Wheat!$E$90</f>
        <v>0.215</v>
      </c>
      <c r="F13" s="80">
        <f>AVERAGE(E13:E17)</f>
        <v>0.16803900115226336</v>
      </c>
      <c r="G13">
        <f>_xlfn.STDEV.P(E13:E14)</f>
        <v>2.9990888888888817E-2</v>
      </c>
      <c r="H13" s="82" t="s">
        <v>467</v>
      </c>
      <c r="I13" t="s">
        <v>468</v>
      </c>
    </row>
    <row r="14" spans="1:9" x14ac:dyDescent="0.3">
      <c r="A14" s="81" t="s">
        <v>429</v>
      </c>
      <c r="B14" s="73" t="s">
        <v>433</v>
      </c>
      <c r="C14" s="79" t="s">
        <v>469</v>
      </c>
      <c r="D14" t="s">
        <v>470</v>
      </c>
      <c r="E14">
        <f>[1]Wheat!$H$96</f>
        <v>0.15501822222222222</v>
      </c>
      <c r="H14" s="82" t="s">
        <v>471</v>
      </c>
      <c r="I14" s="84" t="s">
        <v>472</v>
      </c>
    </row>
    <row r="15" spans="1:9" x14ac:dyDescent="0.3">
      <c r="A15" s="81" t="s">
        <v>429</v>
      </c>
      <c r="B15" s="73"/>
      <c r="C15" s="79" t="s">
        <v>473</v>
      </c>
      <c r="D15" t="s">
        <v>474</v>
      </c>
      <c r="E15">
        <f>[1]Wheat!$E$123</f>
        <v>0.16755902222222224</v>
      </c>
      <c r="H15" t="s">
        <v>475</v>
      </c>
      <c r="I15" s="84"/>
    </row>
    <row r="16" spans="1:9" x14ac:dyDescent="0.3">
      <c r="A16" s="81" t="s">
        <v>429</v>
      </c>
      <c r="B16" s="73"/>
      <c r="C16" s="79" t="s">
        <v>476</v>
      </c>
      <c r="D16" t="s">
        <v>477</v>
      </c>
      <c r="E16">
        <f>[1]Wheat!$E$157</f>
        <v>0.14759953909465021</v>
      </c>
      <c r="H16" t="s">
        <v>478</v>
      </c>
      <c r="I16" s="84"/>
    </row>
    <row r="17" spans="1:9" x14ac:dyDescent="0.3">
      <c r="A17" s="81" t="s">
        <v>429</v>
      </c>
      <c r="B17" s="73"/>
      <c r="C17" s="79" t="s">
        <v>479</v>
      </c>
      <c r="D17" t="s">
        <v>480</v>
      </c>
      <c r="E17">
        <f>[1]Wheat!$E$165</f>
        <v>0.15501822222222222</v>
      </c>
      <c r="H17" t="s">
        <v>481</v>
      </c>
      <c r="I17" s="84"/>
    </row>
    <row r="18" spans="1:9" x14ac:dyDescent="0.3">
      <c r="A18" s="81" t="s">
        <v>429</v>
      </c>
      <c r="B18" s="73" t="s">
        <v>482</v>
      </c>
      <c r="C18" s="79">
        <f>[1]Wheat!$E$177</f>
        <v>0.21377774000000002</v>
      </c>
      <c r="D18" s="79" t="s">
        <v>483</v>
      </c>
      <c r="E18" s="79">
        <f>C18*0.5</f>
        <v>0.10688887000000001</v>
      </c>
      <c r="F18" s="80">
        <f>E18</f>
        <v>0.10688887000000001</v>
      </c>
      <c r="H18" s="85" t="s">
        <v>484</v>
      </c>
    </row>
    <row r="19" spans="1:9" x14ac:dyDescent="0.3">
      <c r="A19" s="81" t="s">
        <v>429</v>
      </c>
      <c r="B19" s="73" t="s">
        <v>485</v>
      </c>
      <c r="C19" s="79" t="s">
        <v>486</v>
      </c>
      <c r="D19" t="s">
        <v>487</v>
      </c>
      <c r="E19" s="79">
        <v>7.0861753157894752E-2</v>
      </c>
      <c r="F19" s="80">
        <f>AVERAGE(E19:E23)</f>
        <v>7.1444493113859669E-2</v>
      </c>
      <c r="G19">
        <f>_xlfn.STDEV.P(E19:E22)</f>
        <v>1.4604837426856123E-3</v>
      </c>
      <c r="H19" s="82" t="s">
        <v>488</v>
      </c>
      <c r="I19" t="s">
        <v>489</v>
      </c>
    </row>
    <row r="20" spans="1:9" x14ac:dyDescent="0.3">
      <c r="A20" s="81" t="s">
        <v>429</v>
      </c>
      <c r="B20" s="73" t="s">
        <v>433</v>
      </c>
      <c r="C20" s="79">
        <v>0.45989999999999998</v>
      </c>
      <c r="D20" t="s">
        <v>487</v>
      </c>
      <c r="E20" s="79">
        <v>7.1798458421052647E-2</v>
      </c>
      <c r="H20" s="82" t="s">
        <v>490</v>
      </c>
    </row>
    <row r="21" spans="1:9" x14ac:dyDescent="0.3">
      <c r="A21" s="81" t="s">
        <v>429</v>
      </c>
      <c r="B21" s="73" t="s">
        <v>433</v>
      </c>
      <c r="C21" s="79">
        <v>0.91</v>
      </c>
      <c r="D21" t="s">
        <v>491</v>
      </c>
      <c r="E21" s="79">
        <v>7.2596219070175452E-2</v>
      </c>
      <c r="H21" s="82" t="s">
        <v>492</v>
      </c>
      <c r="I21" t="s">
        <v>493</v>
      </c>
    </row>
    <row r="22" spans="1:9" x14ac:dyDescent="0.3">
      <c r="A22" s="81" t="s">
        <v>429</v>
      </c>
      <c r="B22" s="73" t="s">
        <v>433</v>
      </c>
      <c r="C22">
        <f>0.44</f>
        <v>0.44</v>
      </c>
      <c r="D22" t="s">
        <v>487</v>
      </c>
      <c r="E22" s="79">
        <v>6.8691719298245635E-2</v>
      </c>
      <c r="H22" t="s">
        <v>494</v>
      </c>
    </row>
    <row r="23" spans="1:9" x14ac:dyDescent="0.3">
      <c r="A23" s="81" t="s">
        <v>429</v>
      </c>
      <c r="B23" s="73"/>
      <c r="C23" t="s">
        <v>495</v>
      </c>
      <c r="D23" t="s">
        <v>491</v>
      </c>
      <c r="E23" s="79">
        <v>7.3274315621929834E-2</v>
      </c>
      <c r="H23" t="s">
        <v>496</v>
      </c>
    </row>
    <row r="24" spans="1:9" x14ac:dyDescent="0.3">
      <c r="A24" s="81" t="s">
        <v>429</v>
      </c>
      <c r="B24" s="73" t="s">
        <v>497</v>
      </c>
      <c r="C24" s="79">
        <v>26</v>
      </c>
      <c r="D24" t="s">
        <v>498</v>
      </c>
      <c r="E24" s="79">
        <f>789*C24/1000000</f>
        <v>2.0514000000000001E-2</v>
      </c>
      <c r="F24" s="80">
        <f>E24</f>
        <v>2.0514000000000001E-2</v>
      </c>
      <c r="G24">
        <f>_xlfn.STDEV.P(E24)</f>
        <v>0</v>
      </c>
      <c r="H24" s="82" t="s">
        <v>499</v>
      </c>
      <c r="I24" t="s">
        <v>500</v>
      </c>
    </row>
    <row r="25" spans="1:9" x14ac:dyDescent="0.3">
      <c r="A25" s="81" t="s">
        <v>429</v>
      </c>
      <c r="B25" s="73" t="s">
        <v>501</v>
      </c>
      <c r="C25" s="79">
        <v>5.21</v>
      </c>
      <c r="D25" t="s">
        <v>502</v>
      </c>
      <c r="E25" s="79">
        <f>C25/100</f>
        <v>5.21E-2</v>
      </c>
      <c r="F25" s="80">
        <f>AVERAGE(E25:E25)</f>
        <v>5.21E-2</v>
      </c>
      <c r="G25">
        <f>_xlfn.STDEV.P(E25:E25)</f>
        <v>0</v>
      </c>
      <c r="H25" s="82" t="s">
        <v>503</v>
      </c>
      <c r="I25" t="s">
        <v>504</v>
      </c>
    </row>
    <row r="26" spans="1:9" x14ac:dyDescent="0.3">
      <c r="A26" s="81" t="s">
        <v>429</v>
      </c>
      <c r="B26" s="73" t="s">
        <v>505</v>
      </c>
      <c r="C26" s="79" t="s">
        <v>506</v>
      </c>
      <c r="D26" t="s">
        <v>507</v>
      </c>
      <c r="E26">
        <v>7.6841939062500003E-2</v>
      </c>
      <c r="F26" s="80">
        <f>AVERAGE(E26:E30)</f>
        <v>7.5810082705287524E-2</v>
      </c>
      <c r="G26">
        <f>_xlfn.STDEV.P(E26:E28)</f>
        <v>1.0343386860535941E-2</v>
      </c>
      <c r="H26" s="82" t="s">
        <v>508</v>
      </c>
      <c r="I26" t="s">
        <v>509</v>
      </c>
    </row>
    <row r="27" spans="1:9" x14ac:dyDescent="0.3">
      <c r="A27" s="81" t="s">
        <v>429</v>
      </c>
      <c r="B27" s="73" t="s">
        <v>433</v>
      </c>
      <c r="C27" s="79" t="s">
        <v>510</v>
      </c>
      <c r="D27" t="s">
        <v>507</v>
      </c>
      <c r="E27" s="79">
        <v>6.9086666000000005E-2</v>
      </c>
      <c r="H27" s="82" t="s">
        <v>511</v>
      </c>
      <c r="I27" t="s">
        <v>512</v>
      </c>
    </row>
    <row r="28" spans="1:9" x14ac:dyDescent="0.3">
      <c r="A28" s="81" t="s">
        <v>429</v>
      </c>
      <c r="B28" s="73" t="s">
        <v>433</v>
      </c>
      <c r="C28" s="79">
        <v>85</v>
      </c>
      <c r="D28" t="s">
        <v>507</v>
      </c>
      <c r="E28" s="79">
        <v>9.3852749999999999E-2</v>
      </c>
      <c r="H28" s="82" t="s">
        <v>513</v>
      </c>
      <c r="I28" t="s">
        <v>514</v>
      </c>
    </row>
    <row r="29" spans="1:9" x14ac:dyDescent="0.3">
      <c r="A29" s="81" t="s">
        <v>429</v>
      </c>
      <c r="B29" s="73"/>
      <c r="C29" s="79" t="s">
        <v>515</v>
      </c>
      <c r="D29" t="s">
        <v>459</v>
      </c>
      <c r="E29" s="79">
        <f>[1]Sugarcane!$E$86</f>
        <v>6.6326475586744635E-2</v>
      </c>
      <c r="H29" t="s">
        <v>516</v>
      </c>
    </row>
    <row r="30" spans="1:9" x14ac:dyDescent="0.3">
      <c r="A30" s="81" t="s">
        <v>429</v>
      </c>
      <c r="B30" s="73"/>
      <c r="C30" s="79" t="s">
        <v>517</v>
      </c>
      <c r="D30" t="s">
        <v>459</v>
      </c>
      <c r="E30" s="79">
        <f>[1]Sugarcane!$E$106</f>
        <v>7.2942582877192963E-2</v>
      </c>
      <c r="H30" t="s">
        <v>518</v>
      </c>
    </row>
    <row r="31" spans="1:9" x14ac:dyDescent="0.3">
      <c r="A31" s="81" t="s">
        <v>429</v>
      </c>
      <c r="B31" s="73" t="s">
        <v>15</v>
      </c>
      <c r="C31" s="79" t="s">
        <v>519</v>
      </c>
      <c r="D31" t="s">
        <v>507</v>
      </c>
      <c r="E31" s="86">
        <v>0.20323429279999999</v>
      </c>
      <c r="F31" s="80">
        <f>AVERAGE(E31:E35)</f>
        <v>0.23524062044571417</v>
      </c>
      <c r="G31">
        <f>_xlfn.STDEV.P(E31:E35)</f>
        <v>7.5759782205164869E-2</v>
      </c>
      <c r="H31" s="82" t="s">
        <v>508</v>
      </c>
      <c r="I31" t="s">
        <v>509</v>
      </c>
    </row>
    <row r="32" spans="1:9" x14ac:dyDescent="0.3">
      <c r="A32" s="81" t="s">
        <v>429</v>
      </c>
      <c r="B32" s="73" t="s">
        <v>433</v>
      </c>
      <c r="C32" s="79" t="s">
        <v>520</v>
      </c>
      <c r="D32" t="s">
        <v>521</v>
      </c>
      <c r="E32" s="79">
        <v>0.32550457142857098</v>
      </c>
      <c r="H32" s="82" t="s">
        <v>522</v>
      </c>
    </row>
    <row r="33" spans="1:9" x14ac:dyDescent="0.3">
      <c r="A33" s="81" t="s">
        <v>429</v>
      </c>
      <c r="B33" s="73" t="s">
        <v>433</v>
      </c>
      <c r="C33" s="79">
        <v>210</v>
      </c>
      <c r="D33" t="s">
        <v>523</v>
      </c>
      <c r="E33" s="79">
        <f>C33/1000</f>
        <v>0.21</v>
      </c>
      <c r="H33" s="82" t="s">
        <v>524</v>
      </c>
    </row>
    <row r="34" spans="1:9" x14ac:dyDescent="0.3">
      <c r="A34" s="81" t="s">
        <v>429</v>
      </c>
      <c r="B34" s="73" t="s">
        <v>433</v>
      </c>
      <c r="C34" s="79" t="s">
        <v>525</v>
      </c>
      <c r="D34" t="s">
        <v>526</v>
      </c>
      <c r="E34" s="79">
        <v>0.122962638</v>
      </c>
      <c r="H34" s="82" t="s">
        <v>527</v>
      </c>
      <c r="I34" t="s">
        <v>528</v>
      </c>
    </row>
    <row r="35" spans="1:9" x14ac:dyDescent="0.3">
      <c r="A35" s="81" t="s">
        <v>429</v>
      </c>
      <c r="B35" s="73" t="s">
        <v>433</v>
      </c>
      <c r="C35" s="79" t="s">
        <v>529</v>
      </c>
      <c r="D35" t="s">
        <v>530</v>
      </c>
      <c r="E35" s="79">
        <v>0.31450159999999999</v>
      </c>
      <c r="H35" s="82" t="s">
        <v>531</v>
      </c>
    </row>
    <row r="36" spans="1:9" x14ac:dyDescent="0.3">
      <c r="A36" s="81" t="s">
        <v>429</v>
      </c>
      <c r="B36" s="73" t="s">
        <v>532</v>
      </c>
      <c r="C36" s="79" t="s">
        <v>533</v>
      </c>
      <c r="D36" t="s">
        <v>534</v>
      </c>
      <c r="E36" s="79">
        <v>0.11454345</v>
      </c>
      <c r="F36" s="80">
        <f>AVERAGE(E36:E40)</f>
        <v>9.8884795063157907E-2</v>
      </c>
      <c r="G36">
        <f>_xlfn.STDEV.P(E36:E39)</f>
        <v>3.1329519127786302E-2</v>
      </c>
      <c r="H36" s="82" t="s">
        <v>535</v>
      </c>
    </row>
    <row r="37" spans="1:9" x14ac:dyDescent="0.3">
      <c r="A37" s="81" t="s">
        <v>429</v>
      </c>
      <c r="B37" s="73" t="s">
        <v>433</v>
      </c>
      <c r="C37" s="79" t="s">
        <v>536</v>
      </c>
      <c r="D37" t="s">
        <v>537</v>
      </c>
      <c r="E37" s="79">
        <v>9.0550231999999994E-2</v>
      </c>
      <c r="H37" s="82" t="s">
        <v>538</v>
      </c>
    </row>
    <row r="38" spans="1:9" x14ac:dyDescent="0.3">
      <c r="A38" s="81" t="s">
        <v>429</v>
      </c>
      <c r="B38" s="73" t="s">
        <v>433</v>
      </c>
      <c r="C38" s="79" t="s">
        <v>539</v>
      </c>
      <c r="D38" t="s">
        <v>540</v>
      </c>
      <c r="E38" s="79">
        <v>0.140666975</v>
      </c>
      <c r="H38" s="82" t="s">
        <v>541</v>
      </c>
      <c r="I38" t="s">
        <v>542</v>
      </c>
    </row>
    <row r="39" spans="1:9" x14ac:dyDescent="0.3">
      <c r="A39" s="81" t="s">
        <v>429</v>
      </c>
      <c r="B39" s="73" t="s">
        <v>433</v>
      </c>
      <c r="C39" s="79">
        <v>46.2</v>
      </c>
      <c r="D39" t="s">
        <v>537</v>
      </c>
      <c r="E39" s="79">
        <v>5.5592792000000002E-2</v>
      </c>
      <c r="H39" s="82" t="s">
        <v>543</v>
      </c>
    </row>
    <row r="40" spans="1:9" x14ac:dyDescent="0.3">
      <c r="A40" s="81" t="s">
        <v>429</v>
      </c>
      <c r="B40" s="73"/>
      <c r="C40" s="79" t="s">
        <v>544</v>
      </c>
      <c r="D40" t="s">
        <v>459</v>
      </c>
      <c r="E40" s="79">
        <f>[1]Sugarcane!$E$247</f>
        <v>9.3070526315789465E-2</v>
      </c>
      <c r="H40" t="s">
        <v>545</v>
      </c>
    </row>
    <row r="41" spans="1:9" x14ac:dyDescent="0.3">
      <c r="A41" s="81" t="s">
        <v>429</v>
      </c>
      <c r="B41" s="73" t="s">
        <v>546</v>
      </c>
      <c r="C41" s="79">
        <v>490.4</v>
      </c>
      <c r="D41" t="s">
        <v>547</v>
      </c>
      <c r="E41" s="79">
        <f>'[1]Sugar Beet'!$E$7</f>
        <v>8.4476304000000002E-2</v>
      </c>
      <c r="F41" s="80">
        <f>AVERAGE(E41:E45)</f>
        <v>7.448835328466033E-2</v>
      </c>
      <c r="G41">
        <f>_xlfn.STDEV.P(E41:E44)</f>
        <v>1.2196252270089964E-2</v>
      </c>
      <c r="H41" s="82" t="s">
        <v>548</v>
      </c>
      <c r="I41" t="s">
        <v>549</v>
      </c>
    </row>
    <row r="42" spans="1:9" x14ac:dyDescent="0.3">
      <c r="A42" s="81" t="s">
        <v>429</v>
      </c>
      <c r="B42" s="73" t="s">
        <v>433</v>
      </c>
      <c r="C42" s="79" t="s">
        <v>550</v>
      </c>
      <c r="D42" t="s">
        <v>551</v>
      </c>
      <c r="E42" s="79">
        <f>'[1]Sugar Beet'!$M$12</f>
        <v>8.2867142857142875E-2</v>
      </c>
      <c r="H42" s="82" t="s">
        <v>552</v>
      </c>
      <c r="I42" t="s">
        <v>553</v>
      </c>
    </row>
    <row r="43" spans="1:9" x14ac:dyDescent="0.3">
      <c r="A43" s="81" t="s">
        <v>429</v>
      </c>
      <c r="B43" s="73" t="s">
        <v>433</v>
      </c>
      <c r="C43" s="79">
        <v>3.55</v>
      </c>
      <c r="D43" t="s">
        <v>554</v>
      </c>
      <c r="E43" s="79">
        <f>'[1]Sugar Beet'!$D$24</f>
        <v>6.4643023255813961E-2</v>
      </c>
      <c r="H43" t="s">
        <v>555</v>
      </c>
      <c r="I43" t="s">
        <v>556</v>
      </c>
    </row>
    <row r="44" spans="1:9" x14ac:dyDescent="0.3">
      <c r="A44" s="81" t="s">
        <v>429</v>
      </c>
      <c r="B44" s="73" t="s">
        <v>433</v>
      </c>
      <c r="C44" s="79" t="s">
        <v>557</v>
      </c>
      <c r="D44" t="s">
        <v>558</v>
      </c>
      <c r="E44" s="79">
        <f>'[1]Sugar Beet'!$E$60</f>
        <v>5.565532831034483E-2</v>
      </c>
      <c r="H44" t="s">
        <v>559</v>
      </c>
      <c r="I44" t="s">
        <v>560</v>
      </c>
    </row>
    <row r="45" spans="1:9" x14ac:dyDescent="0.3">
      <c r="A45" s="81" t="s">
        <v>429</v>
      </c>
      <c r="B45" s="73"/>
      <c r="C45" t="s">
        <v>561</v>
      </c>
      <c r="D45" t="s">
        <v>562</v>
      </c>
      <c r="E45" s="79">
        <f>'[1]Sugar Beet'!$E$70</f>
        <v>8.4799967999999989E-2</v>
      </c>
      <c r="H45" t="s">
        <v>563</v>
      </c>
      <c r="I45" t="s">
        <v>564</v>
      </c>
    </row>
    <row r="46" spans="1:9" x14ac:dyDescent="0.3">
      <c r="A46" s="81" t="s">
        <v>429</v>
      </c>
      <c r="B46" s="73" t="s">
        <v>565</v>
      </c>
      <c r="C46" s="79" t="s">
        <v>566</v>
      </c>
      <c r="D46" t="s">
        <v>567</v>
      </c>
      <c r="E46" s="79">
        <f>'[1]Sugar Beet'!$H$81</f>
        <v>2.5959999999999997E-2</v>
      </c>
      <c r="F46" s="80">
        <f>AVERAGE(E46:E50)</f>
        <v>5.3518845188938589E-2</v>
      </c>
      <c r="G46">
        <f>_xlfn.STDEV.P(E46:E50)</f>
        <v>2.3968764423188377E-2</v>
      </c>
      <c r="H46" s="82" t="s">
        <v>568</v>
      </c>
      <c r="I46" t="s">
        <v>569</v>
      </c>
    </row>
    <row r="47" spans="1:9" x14ac:dyDescent="0.3">
      <c r="A47" s="81" t="s">
        <v>429</v>
      </c>
      <c r="B47" s="73" t="s">
        <v>433</v>
      </c>
      <c r="C47" s="79" t="s">
        <v>570</v>
      </c>
      <c r="D47" t="s">
        <v>571</v>
      </c>
      <c r="E47" s="79">
        <f>'[1]Sugar Beet'!$M$87</f>
        <v>6.5289749999999994E-2</v>
      </c>
      <c r="H47" s="82" t="s">
        <v>572</v>
      </c>
      <c r="I47" t="s">
        <v>573</v>
      </c>
    </row>
    <row r="48" spans="1:9" x14ac:dyDescent="0.3">
      <c r="A48" s="81" t="s">
        <v>429</v>
      </c>
      <c r="B48" s="73" t="s">
        <v>433</v>
      </c>
      <c r="C48" s="79">
        <v>97.5</v>
      </c>
      <c r="D48" t="s">
        <v>574</v>
      </c>
      <c r="E48" s="79">
        <f>'[1]Sugar Beet'!$E$116</f>
        <v>5.2468939867500002E-2</v>
      </c>
      <c r="H48" s="82" t="s">
        <v>575</v>
      </c>
    </row>
    <row r="49" spans="1:9" x14ac:dyDescent="0.3">
      <c r="A49" s="81" t="s">
        <v>429</v>
      </c>
      <c r="B49" s="73" t="s">
        <v>433</v>
      </c>
      <c r="C49" s="79" t="s">
        <v>576</v>
      </c>
      <c r="D49" t="s">
        <v>577</v>
      </c>
      <c r="E49" s="79">
        <f>'[1]Sugar Beet'!$O$124</f>
        <v>9.219999999999999E-2</v>
      </c>
      <c r="H49" s="82" t="s">
        <v>578</v>
      </c>
    </row>
    <row r="50" spans="1:9" x14ac:dyDescent="0.3">
      <c r="A50" s="81" t="s">
        <v>429</v>
      </c>
      <c r="B50" s="73" t="s">
        <v>433</v>
      </c>
      <c r="C50" s="79">
        <v>0.32</v>
      </c>
      <c r="D50" t="s">
        <v>579</v>
      </c>
      <c r="E50" s="79">
        <f>'[1]Sugar Beet'!$E$137</f>
        <v>3.1675536077192992E-2</v>
      </c>
      <c r="H50" s="82" t="s">
        <v>580</v>
      </c>
    </row>
    <row r="51" spans="1:9" x14ac:dyDescent="0.3">
      <c r="A51" s="81" t="s">
        <v>429</v>
      </c>
      <c r="B51" s="73" t="s">
        <v>581</v>
      </c>
      <c r="C51" s="79" t="s">
        <v>582</v>
      </c>
      <c r="D51" t="s">
        <v>579</v>
      </c>
      <c r="E51" s="79">
        <f>'[1]Sugar Beet'!$H$142</f>
        <v>0.10270017096491227</v>
      </c>
      <c r="F51" s="80">
        <f>AVERAGE(E51:E55)</f>
        <v>0.12087476848874665</v>
      </c>
      <c r="G51">
        <f>_xlfn.STDEV.P(E51:E55)</f>
        <v>2.8124338852850869E-2</v>
      </c>
      <c r="H51" s="82" t="s">
        <v>583</v>
      </c>
      <c r="I51" t="s">
        <v>584</v>
      </c>
    </row>
    <row r="52" spans="1:9" x14ac:dyDescent="0.3">
      <c r="A52" s="81" t="s">
        <v>429</v>
      </c>
      <c r="B52" s="73" t="s">
        <v>433</v>
      </c>
      <c r="C52" s="79" t="s">
        <v>585</v>
      </c>
      <c r="D52" t="s">
        <v>586</v>
      </c>
      <c r="E52" s="79">
        <f>'[1]Sugar Beet'!$E$166</f>
        <v>9.633064283578946E-2</v>
      </c>
      <c r="H52" s="82" t="s">
        <v>587</v>
      </c>
    </row>
    <row r="53" spans="1:9" x14ac:dyDescent="0.3">
      <c r="A53" s="81" t="s">
        <v>429</v>
      </c>
      <c r="B53" s="73" t="s">
        <v>433</v>
      </c>
      <c r="C53" s="79" t="s">
        <v>588</v>
      </c>
      <c r="D53" t="s">
        <v>589</v>
      </c>
      <c r="E53" s="79">
        <f>'[1]Sugar Beet'!$L$183</f>
        <v>0.16788166666666665</v>
      </c>
      <c r="H53" s="82" t="s">
        <v>590</v>
      </c>
      <c r="I53" t="s">
        <v>591</v>
      </c>
    </row>
    <row r="54" spans="1:9" x14ac:dyDescent="0.3">
      <c r="A54" s="81" t="s">
        <v>429</v>
      </c>
      <c r="B54" s="73" t="s">
        <v>433</v>
      </c>
      <c r="C54" s="79" t="s">
        <v>592</v>
      </c>
      <c r="D54" t="s">
        <v>593</v>
      </c>
      <c r="E54" s="79">
        <f>'[1]Sugar Beet'!$E$198</f>
        <v>9.8689231669347371E-2</v>
      </c>
      <c r="H54" s="82" t="s">
        <v>594</v>
      </c>
      <c r="I54" t="s">
        <v>595</v>
      </c>
    </row>
    <row r="55" spans="1:9" x14ac:dyDescent="0.3">
      <c r="A55" s="81" t="s">
        <v>429</v>
      </c>
      <c r="B55" s="73"/>
      <c r="C55" s="79" t="s">
        <v>596</v>
      </c>
      <c r="D55" t="s">
        <v>597</v>
      </c>
      <c r="E55" s="79">
        <f>'[1]Sugar Beet'!$E$225</f>
        <v>0.13877213030701752</v>
      </c>
      <c r="H55" s="82"/>
    </row>
    <row r="56" spans="1:9" x14ac:dyDescent="0.3">
      <c r="A56" s="81" t="s">
        <v>429</v>
      </c>
      <c r="B56" s="73" t="s">
        <v>598</v>
      </c>
      <c r="C56" s="79" t="s">
        <v>599</v>
      </c>
      <c r="D56" t="s">
        <v>600</v>
      </c>
      <c r="E56" s="79">
        <v>0.39</v>
      </c>
      <c r="F56" s="80">
        <f>AVERAGE(E56:E60)</f>
        <v>0.40391841102724513</v>
      </c>
      <c r="G56">
        <f>_xlfn.STDEV.P(E56:E60)</f>
        <v>1.44815206334599E-2</v>
      </c>
      <c r="H56" s="82" t="s">
        <v>601</v>
      </c>
    </row>
    <row r="57" spans="1:9" x14ac:dyDescent="0.3">
      <c r="A57" s="81" t="s">
        <v>429</v>
      </c>
      <c r="B57" s="78" t="s">
        <v>433</v>
      </c>
      <c r="C57" s="79" t="s">
        <v>602</v>
      </c>
      <c r="D57" t="s">
        <v>603</v>
      </c>
      <c r="E57" s="87">
        <v>0.38400214999999999</v>
      </c>
      <c r="H57" s="82" t="s">
        <v>604</v>
      </c>
    </row>
    <row r="58" spans="1:9" x14ac:dyDescent="0.3">
      <c r="A58" s="81" t="s">
        <v>429</v>
      </c>
      <c r="B58" s="73" t="s">
        <v>433</v>
      </c>
      <c r="C58" s="79">
        <v>53.18</v>
      </c>
      <c r="D58" t="s">
        <v>600</v>
      </c>
      <c r="E58" s="87">
        <v>0.40985948888888879</v>
      </c>
      <c r="H58" s="82" t="s">
        <v>605</v>
      </c>
    </row>
    <row r="59" spans="1:9" x14ac:dyDescent="0.3">
      <c r="A59" s="81" t="s">
        <v>429</v>
      </c>
      <c r="B59" s="73" t="s">
        <v>433</v>
      </c>
      <c r="C59" s="79" t="s">
        <v>606</v>
      </c>
      <c r="D59" t="s">
        <v>600</v>
      </c>
      <c r="E59" s="79">
        <v>0.41375000000000001</v>
      </c>
      <c r="H59" t="s">
        <v>607</v>
      </c>
    </row>
    <row r="60" spans="1:9" x14ac:dyDescent="0.3">
      <c r="A60" s="81" t="s">
        <v>429</v>
      </c>
      <c r="B60" s="73" t="s">
        <v>433</v>
      </c>
      <c r="C60" s="79" t="s">
        <v>608</v>
      </c>
      <c r="D60" t="s">
        <v>600</v>
      </c>
      <c r="E60" s="79">
        <v>0.42198041624733668</v>
      </c>
      <c r="H60" t="s">
        <v>607</v>
      </c>
    </row>
    <row r="61" spans="1:9" x14ac:dyDescent="0.3">
      <c r="A61" s="81" t="s">
        <v>429</v>
      </c>
      <c r="B61" s="73" t="s">
        <v>609</v>
      </c>
      <c r="C61" s="79">
        <v>0.47</v>
      </c>
      <c r="D61" t="s">
        <v>610</v>
      </c>
      <c r="E61" s="79">
        <v>0.16487599999999999</v>
      </c>
      <c r="F61" s="80">
        <f>AVERAGE(E61:E66)</f>
        <v>0.20742576935916665</v>
      </c>
      <c r="G61">
        <f>_xlfn.STDEV.P(E61:E66)</f>
        <v>4.7144499738099192E-2</v>
      </c>
      <c r="H61" s="82" t="s">
        <v>611</v>
      </c>
    </row>
    <row r="62" spans="1:9" x14ac:dyDescent="0.3">
      <c r="A62" s="81" t="s">
        <v>429</v>
      </c>
      <c r="B62" s="73" t="s">
        <v>433</v>
      </c>
      <c r="C62" s="79">
        <f>(0.30155+0.3052333)/2</f>
        <v>0.30339165000000001</v>
      </c>
      <c r="D62" t="s">
        <v>612</v>
      </c>
      <c r="E62" s="79">
        <f>C62*(35.08+12.99)%</f>
        <v>0.14584036615500001</v>
      </c>
      <c r="H62" s="82" t="s">
        <v>613</v>
      </c>
    </row>
    <row r="63" spans="1:9" x14ac:dyDescent="0.3">
      <c r="A63" s="81" t="s">
        <v>429</v>
      </c>
      <c r="B63" s="73" t="s">
        <v>433</v>
      </c>
      <c r="C63" s="79">
        <f>AVERAGE(0.45,0.62)</f>
        <v>0.53500000000000003</v>
      </c>
      <c r="D63" t="s">
        <v>612</v>
      </c>
      <c r="E63" s="79">
        <f>C63*(35.08+12.99)%</f>
        <v>0.25717450000000003</v>
      </c>
      <c r="H63" s="82" t="s">
        <v>614</v>
      </c>
    </row>
    <row r="64" spans="1:9" x14ac:dyDescent="0.3">
      <c r="A64" s="81" t="s">
        <v>429</v>
      </c>
      <c r="B64" s="73" t="s">
        <v>433</v>
      </c>
      <c r="C64" s="79">
        <v>0.52</v>
      </c>
      <c r="D64" t="s">
        <v>615</v>
      </c>
      <c r="E64" s="79">
        <v>0.18241599999999999</v>
      </c>
      <c r="H64" s="82" t="s">
        <v>616</v>
      </c>
    </row>
    <row r="65" spans="1:9" x14ac:dyDescent="0.3">
      <c r="A65" s="81" t="s">
        <v>429</v>
      </c>
      <c r="B65" s="73" t="s">
        <v>433</v>
      </c>
      <c r="C65" s="88">
        <v>347.25</v>
      </c>
      <c r="D65" t="s">
        <v>617</v>
      </c>
      <c r="E65" s="79">
        <f>C65*0.79/1000</f>
        <v>0.2743275</v>
      </c>
      <c r="H65" s="82" t="s">
        <v>618</v>
      </c>
    </row>
    <row r="66" spans="1:9" x14ac:dyDescent="0.3">
      <c r="A66" s="81" t="s">
        <v>429</v>
      </c>
      <c r="B66" s="73" t="s">
        <v>433</v>
      </c>
      <c r="C66" s="79">
        <v>0.45750000000000002</v>
      </c>
      <c r="D66" t="s">
        <v>619</v>
      </c>
      <c r="E66" s="79">
        <f>C66*0.4807</f>
        <v>0.21992025000000001</v>
      </c>
      <c r="H66" s="82" t="s">
        <v>620</v>
      </c>
    </row>
    <row r="67" spans="1:9" ht="15" customHeight="1" x14ac:dyDescent="0.3">
      <c r="A67" s="81" t="s">
        <v>429</v>
      </c>
      <c r="B67" s="89" t="s">
        <v>621</v>
      </c>
      <c r="C67" s="79" t="s">
        <v>622</v>
      </c>
      <c r="D67" t="s">
        <v>623</v>
      </c>
      <c r="E67" s="79">
        <v>0.04</v>
      </c>
      <c r="F67" s="80">
        <f>AVERAGE(E67:E71)</f>
        <v>7.0427046509607377E-2</v>
      </c>
      <c r="G67">
        <f>_xlfn.STDEV.P(E67:E71)</f>
        <v>2.3642666121273522E-2</v>
      </c>
      <c r="H67" s="82" t="s">
        <v>624</v>
      </c>
      <c r="I67" s="90"/>
    </row>
    <row r="68" spans="1:9" ht="15" customHeight="1" x14ac:dyDescent="0.3">
      <c r="A68" s="81" t="s">
        <v>429</v>
      </c>
      <c r="B68" s="89" t="s">
        <v>433</v>
      </c>
      <c r="C68" s="79" t="s">
        <v>625</v>
      </c>
      <c r="D68" t="s">
        <v>626</v>
      </c>
      <c r="E68" s="79">
        <v>7.5843555555555553E-2</v>
      </c>
      <c r="H68" s="82" t="s">
        <v>627</v>
      </c>
      <c r="I68" s="90"/>
    </row>
    <row r="69" spans="1:9" ht="15" customHeight="1" x14ac:dyDescent="0.3">
      <c r="A69" s="81" t="s">
        <v>429</v>
      </c>
      <c r="B69" s="89" t="s">
        <v>433</v>
      </c>
      <c r="C69" s="79">
        <v>0.42</v>
      </c>
      <c r="D69" t="s">
        <v>626</v>
      </c>
      <c r="E69" s="79">
        <v>0.111552</v>
      </c>
      <c r="H69" t="s">
        <v>628</v>
      </c>
      <c r="I69" s="90"/>
    </row>
    <row r="70" spans="1:9" ht="15" customHeight="1" x14ac:dyDescent="0.3">
      <c r="A70" s="81" t="s">
        <v>429</v>
      </c>
      <c r="B70" s="89" t="s">
        <v>433</v>
      </c>
      <c r="C70" s="79" t="s">
        <v>629</v>
      </c>
      <c r="D70" t="s">
        <v>626</v>
      </c>
      <c r="E70" s="79">
        <v>5.931733333333334E-2</v>
      </c>
      <c r="H70" t="s">
        <v>630</v>
      </c>
      <c r="I70" s="90"/>
    </row>
    <row r="71" spans="1:9" ht="15" customHeight="1" x14ac:dyDescent="0.3">
      <c r="A71" s="81" t="s">
        <v>429</v>
      </c>
      <c r="B71" s="89" t="s">
        <v>433</v>
      </c>
      <c r="C71" s="79" t="s">
        <v>631</v>
      </c>
      <c r="D71" t="s">
        <v>632</v>
      </c>
      <c r="E71" s="79">
        <v>6.5422343659148008E-2</v>
      </c>
      <c r="H71" t="s">
        <v>633</v>
      </c>
    </row>
    <row r="72" spans="1:9" ht="15" customHeight="1" x14ac:dyDescent="0.3">
      <c r="A72" s="81" t="s">
        <v>429</v>
      </c>
      <c r="B72" s="89" t="s">
        <v>634</v>
      </c>
      <c r="C72" s="79" t="s">
        <v>635</v>
      </c>
      <c r="D72" t="s">
        <v>636</v>
      </c>
      <c r="E72" s="79">
        <v>6.0978959999999999E-2</v>
      </c>
      <c r="F72" s="80">
        <f>AVERAGE(E72:E76)</f>
        <v>5.9757173785318307E-2</v>
      </c>
      <c r="G72">
        <f>_xlfn.STDEV.P(E72:E76)</f>
        <v>1.0814667047471185E-2</v>
      </c>
      <c r="H72" t="s">
        <v>637</v>
      </c>
    </row>
    <row r="73" spans="1:9" ht="15" customHeight="1" x14ac:dyDescent="0.3">
      <c r="A73" s="81" t="s">
        <v>429</v>
      </c>
      <c r="B73" s="89" t="s">
        <v>433</v>
      </c>
      <c r="C73" s="79" t="s">
        <v>638</v>
      </c>
      <c r="D73" t="s">
        <v>626</v>
      </c>
      <c r="E73" s="79">
        <v>6.705267528421055E-2</v>
      </c>
      <c r="H73" t="s">
        <v>639</v>
      </c>
    </row>
    <row r="74" spans="1:9" ht="15" customHeight="1" x14ac:dyDescent="0.3">
      <c r="A74" s="81" t="s">
        <v>429</v>
      </c>
      <c r="B74" s="89" t="s">
        <v>433</v>
      </c>
      <c r="C74" s="79" t="s">
        <v>640</v>
      </c>
      <c r="D74" t="s">
        <v>641</v>
      </c>
      <c r="E74" s="79">
        <v>6.8000000000000005E-2</v>
      </c>
      <c r="H74" t="s">
        <v>642</v>
      </c>
    </row>
    <row r="75" spans="1:9" ht="15" customHeight="1" x14ac:dyDescent="0.3">
      <c r="A75" s="81" t="s">
        <v>429</v>
      </c>
      <c r="B75" s="89" t="s">
        <v>433</v>
      </c>
      <c r="C75" s="79" t="s">
        <v>643</v>
      </c>
      <c r="D75" t="s">
        <v>626</v>
      </c>
      <c r="E75" s="79">
        <v>6.4059252280451159E-2</v>
      </c>
      <c r="H75" t="s">
        <v>644</v>
      </c>
    </row>
    <row r="76" spans="1:9" x14ac:dyDescent="0.3">
      <c r="A76" s="81" t="s">
        <v>429</v>
      </c>
      <c r="B76" s="78" t="s">
        <v>433</v>
      </c>
      <c r="C76" s="79" t="s">
        <v>645</v>
      </c>
      <c r="D76" t="s">
        <v>626</v>
      </c>
      <c r="E76" s="79">
        <v>3.8694981361929844E-2</v>
      </c>
      <c r="H76" t="s">
        <v>646</v>
      </c>
    </row>
    <row r="77" spans="1:9" x14ac:dyDescent="0.3">
      <c r="A77" s="81" t="s">
        <v>429</v>
      </c>
      <c r="B77" s="89" t="s">
        <v>24</v>
      </c>
      <c r="C77" s="79" t="s">
        <v>647</v>
      </c>
      <c r="D77" t="s">
        <v>626</v>
      </c>
      <c r="E77" s="79">
        <v>0.24298199444444443</v>
      </c>
      <c r="F77" s="80">
        <f>AVERAGE(E77:E81)</f>
        <v>0.26593833892525254</v>
      </c>
      <c r="G77">
        <f>_xlfn.STDEV.P(E77:E81)</f>
        <v>8.4275474623405844E-2</v>
      </c>
      <c r="H77" t="s">
        <v>648</v>
      </c>
    </row>
    <row r="78" spans="1:9" x14ac:dyDescent="0.3">
      <c r="A78" s="81" t="s">
        <v>429</v>
      </c>
      <c r="B78" s="78" t="s">
        <v>433</v>
      </c>
      <c r="C78" s="79" t="s">
        <v>649</v>
      </c>
      <c r="D78" t="s">
        <v>626</v>
      </c>
      <c r="E78" s="79">
        <v>0.27048296818181822</v>
      </c>
      <c r="H78" t="s">
        <v>650</v>
      </c>
    </row>
    <row r="79" spans="1:9" x14ac:dyDescent="0.3">
      <c r="A79" s="81" t="s">
        <v>429</v>
      </c>
      <c r="B79" s="78" t="s">
        <v>433</v>
      </c>
      <c r="C79" s="79">
        <v>244.89999999999998</v>
      </c>
      <c r="D79" t="s">
        <v>651</v>
      </c>
      <c r="E79" s="79">
        <v>0.22092429</v>
      </c>
      <c r="H79" t="s">
        <v>652</v>
      </c>
    </row>
    <row r="80" spans="1:9" x14ac:dyDescent="0.3">
      <c r="A80" s="81" t="s">
        <v>429</v>
      </c>
      <c r="B80" s="78" t="s">
        <v>433</v>
      </c>
      <c r="C80" s="79">
        <v>173.3</v>
      </c>
      <c r="D80" t="s">
        <v>653</v>
      </c>
      <c r="E80" s="79">
        <v>0.17330000000000001</v>
      </c>
      <c r="H80" t="s">
        <v>654</v>
      </c>
    </row>
    <row r="81" spans="1:8" x14ac:dyDescent="0.3">
      <c r="A81" s="81" t="s">
        <v>429</v>
      </c>
      <c r="B81" s="78" t="s">
        <v>433</v>
      </c>
      <c r="C81" s="79" t="s">
        <v>655</v>
      </c>
      <c r="D81" t="s">
        <v>626</v>
      </c>
      <c r="E81" s="79">
        <v>0.42200244200000009</v>
      </c>
      <c r="H81" t="s">
        <v>656</v>
      </c>
    </row>
    <row r="82" spans="1:8" x14ac:dyDescent="0.3">
      <c r="A82" s="81" t="s">
        <v>429</v>
      </c>
      <c r="B82" s="89" t="s">
        <v>25</v>
      </c>
      <c r="C82" s="79" t="s">
        <v>657</v>
      </c>
      <c r="D82" t="s">
        <v>658</v>
      </c>
      <c r="E82" s="79">
        <v>4.6333333333333337E-2</v>
      </c>
      <c r="F82" s="80">
        <f>AVERAGE(E82:E86)</f>
        <v>4.9938420911543907E-2</v>
      </c>
      <c r="G82">
        <f>_xlfn.STDEV.P(E82:E86)</f>
        <v>2.3870481815039837E-2</v>
      </c>
      <c r="H82" t="s">
        <v>659</v>
      </c>
    </row>
    <row r="83" spans="1:8" x14ac:dyDescent="0.3">
      <c r="A83" s="81" t="s">
        <v>429</v>
      </c>
      <c r="B83" s="89" t="s">
        <v>433</v>
      </c>
      <c r="C83" s="79" t="s">
        <v>660</v>
      </c>
      <c r="D83" t="s">
        <v>661</v>
      </c>
      <c r="E83" s="79">
        <v>9.661636842105284E-2</v>
      </c>
      <c r="H83" t="s">
        <v>662</v>
      </c>
    </row>
    <row r="84" spans="1:8" x14ac:dyDescent="0.3">
      <c r="A84" s="81" t="s">
        <v>429</v>
      </c>
      <c r="B84" s="89" t="s">
        <v>433</v>
      </c>
      <c r="C84" s="79" t="s">
        <v>663</v>
      </c>
      <c r="D84" t="s">
        <v>664</v>
      </c>
      <c r="E84" s="79">
        <v>3.0570833333333339E-2</v>
      </c>
      <c r="H84" t="s">
        <v>665</v>
      </c>
    </row>
    <row r="85" spans="1:8" x14ac:dyDescent="0.3">
      <c r="A85" s="81" t="s">
        <v>429</v>
      </c>
      <c r="B85" s="78" t="s">
        <v>433</v>
      </c>
      <c r="C85" s="79">
        <v>13</v>
      </c>
      <c r="D85" t="s">
        <v>666</v>
      </c>
      <c r="E85" s="79">
        <v>3.8826950370000002E-2</v>
      </c>
      <c r="H85" t="s">
        <v>667</v>
      </c>
    </row>
    <row r="86" spans="1:8" x14ac:dyDescent="0.3">
      <c r="A86" s="81" t="s">
        <v>429</v>
      </c>
      <c r="B86" s="78" t="s">
        <v>433</v>
      </c>
      <c r="C86" s="79" t="s">
        <v>668</v>
      </c>
      <c r="D86" t="s">
        <v>669</v>
      </c>
      <c r="E86" s="79">
        <v>3.7344619099999997E-2</v>
      </c>
      <c r="H86" t="s">
        <v>670</v>
      </c>
    </row>
    <row r="87" spans="1:8" x14ac:dyDescent="0.3">
      <c r="A87" s="81" t="s">
        <v>429</v>
      </c>
      <c r="B87" s="89" t="s">
        <v>26</v>
      </c>
      <c r="C87" s="79">
        <v>80</v>
      </c>
      <c r="D87" t="s">
        <v>669</v>
      </c>
      <c r="E87" s="79">
        <v>6.4417126175438599E-2</v>
      </c>
      <c r="F87" s="80">
        <f>AVERAGE(E87:E89)</f>
        <v>6.8032373052631531E-2</v>
      </c>
      <c r="G87">
        <f>_xlfn.STDEV.P(E87:E89)</f>
        <v>2.5896002787738825E-3</v>
      </c>
      <c r="H87" t="s">
        <v>671</v>
      </c>
    </row>
    <row r="88" spans="1:8" x14ac:dyDescent="0.3">
      <c r="A88" s="81" t="s">
        <v>429</v>
      </c>
      <c r="B88" s="78" t="s">
        <v>433</v>
      </c>
      <c r="C88" s="79" t="s">
        <v>672</v>
      </c>
      <c r="D88" t="s">
        <v>673</v>
      </c>
      <c r="E88" s="79">
        <v>6.9333501754385893E-2</v>
      </c>
      <c r="H88" t="s">
        <v>674</v>
      </c>
    </row>
    <row r="89" spans="1:8" x14ac:dyDescent="0.3">
      <c r="A89" s="81" t="s">
        <v>429</v>
      </c>
      <c r="B89" s="89" t="s">
        <v>433</v>
      </c>
      <c r="C89" s="79" t="s">
        <v>675</v>
      </c>
      <c r="D89" t="s">
        <v>676</v>
      </c>
      <c r="E89" s="79">
        <v>7.0346491228070088E-2</v>
      </c>
      <c r="H89" t="s">
        <v>677</v>
      </c>
    </row>
    <row r="90" spans="1:8" x14ac:dyDescent="0.3">
      <c r="A90" s="81" t="s">
        <v>429</v>
      </c>
      <c r="B90" s="89" t="s">
        <v>27</v>
      </c>
      <c r="C90" s="79" t="s">
        <v>678</v>
      </c>
      <c r="D90" t="s">
        <v>679</v>
      </c>
      <c r="E90" s="79">
        <v>0.10514739999999999</v>
      </c>
      <c r="F90" s="80">
        <f>AVERAGE(E90:E94)</f>
        <v>5.5436494868421081E-2</v>
      </c>
      <c r="G90">
        <f>_xlfn.STDEV.P(E90:E94)</f>
        <v>2.6929848551463634E-2</v>
      </c>
      <c r="H90" t="s">
        <v>680</v>
      </c>
    </row>
    <row r="91" spans="1:8" x14ac:dyDescent="0.3">
      <c r="A91" s="81" t="s">
        <v>429</v>
      </c>
      <c r="B91" s="89" t="s">
        <v>433</v>
      </c>
      <c r="C91" s="79">
        <v>346.5</v>
      </c>
      <c r="D91" t="s">
        <v>681</v>
      </c>
      <c r="E91" s="79">
        <v>5.98720815E-2</v>
      </c>
      <c r="H91" t="s">
        <v>682</v>
      </c>
    </row>
    <row r="92" spans="1:8" x14ac:dyDescent="0.3">
      <c r="A92" s="81" t="s">
        <v>429</v>
      </c>
      <c r="B92" s="89" t="s">
        <v>433</v>
      </c>
      <c r="C92" s="79">
        <v>3.66</v>
      </c>
      <c r="D92" t="s">
        <v>683</v>
      </c>
      <c r="E92" s="79">
        <v>4.5536256000000074E-2</v>
      </c>
      <c r="H92" t="s">
        <v>684</v>
      </c>
    </row>
    <row r="93" spans="1:8" x14ac:dyDescent="0.3">
      <c r="A93" s="81" t="s">
        <v>429</v>
      </c>
      <c r="B93" s="89" t="s">
        <v>433</v>
      </c>
      <c r="C93" s="79">
        <v>0.45200000000000001</v>
      </c>
      <c r="D93" t="s">
        <v>685</v>
      </c>
      <c r="E93" s="79">
        <v>3.8714989473684222E-2</v>
      </c>
      <c r="H93" t="s">
        <v>686</v>
      </c>
    </row>
    <row r="94" spans="1:8" x14ac:dyDescent="0.3">
      <c r="A94" s="81" t="s">
        <v>429</v>
      </c>
      <c r="B94" s="89" t="s">
        <v>433</v>
      </c>
      <c r="C94" s="79" t="s">
        <v>687</v>
      </c>
      <c r="D94" t="s">
        <v>688</v>
      </c>
      <c r="E94" s="79">
        <v>2.7911747368421093E-2</v>
      </c>
      <c r="H94" t="s">
        <v>689</v>
      </c>
    </row>
    <row r="95" spans="1:8" x14ac:dyDescent="0.3">
      <c r="A95" s="81" t="s">
        <v>429</v>
      </c>
      <c r="B95" s="89" t="s">
        <v>28</v>
      </c>
      <c r="C95" s="79" t="s">
        <v>690</v>
      </c>
      <c r="D95" t="s">
        <v>691</v>
      </c>
      <c r="E95" s="79">
        <v>2.5868149999999996E-2</v>
      </c>
      <c r="F95" s="80">
        <f>AVERAGE(E95:E99)</f>
        <v>8.192395712201142E-2</v>
      </c>
      <c r="G95">
        <f>_xlfn.STDEV.P(E95:E99)</f>
        <v>5.7166850490219037E-2</v>
      </c>
      <c r="H95" t="s">
        <v>692</v>
      </c>
    </row>
    <row r="96" spans="1:8" x14ac:dyDescent="0.3">
      <c r="A96" s="81" t="s">
        <v>429</v>
      </c>
      <c r="B96" s="89" t="s">
        <v>433</v>
      </c>
      <c r="C96" s="79">
        <v>2.4E-2</v>
      </c>
      <c r="D96" t="s">
        <v>693</v>
      </c>
      <c r="E96" s="79">
        <v>2.4018563303659774E-2</v>
      </c>
      <c r="H96" t="s">
        <v>694</v>
      </c>
    </row>
    <row r="97" spans="1:17" x14ac:dyDescent="0.3">
      <c r="A97" s="81" t="s">
        <v>429</v>
      </c>
      <c r="B97" s="89" t="s">
        <v>433</v>
      </c>
      <c r="C97" s="79">
        <v>2.3599999999999999E-2</v>
      </c>
      <c r="D97" s="91" t="s">
        <v>695</v>
      </c>
      <c r="E97" s="79">
        <v>6.0179999999999997E-2</v>
      </c>
      <c r="H97" t="s">
        <v>696</v>
      </c>
    </row>
    <row r="98" spans="1:17" x14ac:dyDescent="0.3">
      <c r="A98" s="81" t="s">
        <v>429</v>
      </c>
      <c r="B98" s="89" t="s">
        <v>433</v>
      </c>
      <c r="C98" s="79" t="s">
        <v>697</v>
      </c>
      <c r="D98" t="s">
        <v>698</v>
      </c>
      <c r="E98" s="79">
        <v>0.14071532222222224</v>
      </c>
      <c r="H98" t="s">
        <v>699</v>
      </c>
    </row>
    <row r="99" spans="1:17" x14ac:dyDescent="0.3">
      <c r="A99" s="81" t="s">
        <v>429</v>
      </c>
      <c r="B99" s="89" t="s">
        <v>433</v>
      </c>
      <c r="C99" s="79" t="s">
        <v>700</v>
      </c>
      <c r="D99" t="s">
        <v>673</v>
      </c>
      <c r="E99" s="79">
        <v>0.15883775008417508</v>
      </c>
      <c r="H99" t="s">
        <v>701</v>
      </c>
    </row>
    <row r="100" spans="1:17" ht="15" customHeight="1" x14ac:dyDescent="0.3">
      <c r="A100" s="81" t="s">
        <v>429</v>
      </c>
      <c r="B100" s="89" t="s">
        <v>29</v>
      </c>
      <c r="C100" s="79">
        <v>79</v>
      </c>
      <c r="D100" t="s">
        <v>702</v>
      </c>
      <c r="E100" s="79">
        <v>5.5934689442868356E-2</v>
      </c>
      <c r="F100" s="80">
        <f>AVERAGE(E100:E101)</f>
        <v>6.3954511388100849E-2</v>
      </c>
      <c r="G100">
        <f>_xlfn.STDEV.P(E100:E101)</f>
        <v>8.019821945232505E-3</v>
      </c>
      <c r="H100" t="s">
        <v>703</v>
      </c>
    </row>
    <row r="101" spans="1:17" ht="15" customHeight="1" x14ac:dyDescent="0.3">
      <c r="A101" s="81" t="s">
        <v>429</v>
      </c>
      <c r="B101" s="89" t="s">
        <v>433</v>
      </c>
      <c r="C101" s="79" t="s">
        <v>704</v>
      </c>
      <c r="D101" t="s">
        <v>705</v>
      </c>
      <c r="E101" s="79">
        <v>7.1974333333333348E-2</v>
      </c>
      <c r="H101" t="s">
        <v>706</v>
      </c>
    </row>
    <row r="102" spans="1:17" x14ac:dyDescent="0.3">
      <c r="A102" s="81" t="s">
        <v>429</v>
      </c>
      <c r="B102" s="89" t="s">
        <v>30</v>
      </c>
      <c r="C102" s="79" t="s">
        <v>707</v>
      </c>
      <c r="D102" t="s">
        <v>708</v>
      </c>
      <c r="E102" s="79">
        <v>3.1739999999999997E-2</v>
      </c>
      <c r="F102" s="80">
        <f>AVERAGE(E102:E106)</f>
        <v>0.10348896218105726</v>
      </c>
      <c r="G102">
        <f>_xlfn.STDEV.P(E102:E106)</f>
        <v>3.8425957299248893E-2</v>
      </c>
      <c r="H102" t="s">
        <v>709</v>
      </c>
    </row>
    <row r="103" spans="1:17" x14ac:dyDescent="0.3">
      <c r="A103" s="81" t="s">
        <v>429</v>
      </c>
      <c r="B103" s="89" t="s">
        <v>433</v>
      </c>
      <c r="C103" s="79" t="s">
        <v>710</v>
      </c>
      <c r="D103" t="s">
        <v>711</v>
      </c>
      <c r="E103" s="79">
        <v>0.110576289398281</v>
      </c>
      <c r="H103" t="s">
        <v>712</v>
      </c>
    </row>
    <row r="104" spans="1:17" x14ac:dyDescent="0.3">
      <c r="A104" s="81" t="s">
        <v>429</v>
      </c>
      <c r="B104" s="89" t="s">
        <v>433</v>
      </c>
      <c r="C104" s="79" t="s">
        <v>713</v>
      </c>
      <c r="D104" t="s">
        <v>702</v>
      </c>
      <c r="E104" s="79">
        <v>0.10434246646113374</v>
      </c>
      <c r="H104" t="s">
        <v>714</v>
      </c>
    </row>
    <row r="105" spans="1:17" x14ac:dyDescent="0.3">
      <c r="A105" s="81" t="s">
        <v>429</v>
      </c>
      <c r="B105" s="89" t="s">
        <v>433</v>
      </c>
      <c r="C105" s="79">
        <v>0.14400000000000002</v>
      </c>
      <c r="D105" t="s">
        <v>715</v>
      </c>
      <c r="E105" s="79">
        <v>0.14400000000000002</v>
      </c>
      <c r="H105" t="s">
        <v>716</v>
      </c>
    </row>
    <row r="106" spans="1:17" x14ac:dyDescent="0.3">
      <c r="A106" s="81" t="s">
        <v>429</v>
      </c>
      <c r="B106" s="89" t="s">
        <v>433</v>
      </c>
      <c r="C106" s="79" t="s">
        <v>717</v>
      </c>
      <c r="D106" t="s">
        <v>718</v>
      </c>
      <c r="E106" s="79">
        <v>0.12678605504587154</v>
      </c>
      <c r="H106" t="s">
        <v>719</v>
      </c>
    </row>
    <row r="107" spans="1:17" x14ac:dyDescent="0.3">
      <c r="A107" s="81" t="s">
        <v>429</v>
      </c>
      <c r="B107" s="89" t="s">
        <v>31</v>
      </c>
      <c r="C107" s="79">
        <v>0.10587464648573532</v>
      </c>
      <c r="D107" s="79" t="s">
        <v>483</v>
      </c>
      <c r="E107" s="79">
        <f>C107*0.5</f>
        <v>5.2937323242867658E-2</v>
      </c>
      <c r="F107" s="80">
        <f>E107</f>
        <v>5.2937323242867658E-2</v>
      </c>
      <c r="G107">
        <v>0</v>
      </c>
      <c r="H107" s="85" t="s">
        <v>484</v>
      </c>
    </row>
    <row r="108" spans="1:17" x14ac:dyDescent="0.3">
      <c r="A108" s="81" t="s">
        <v>429</v>
      </c>
      <c r="B108" s="89" t="s">
        <v>32</v>
      </c>
      <c r="C108" s="79" t="s">
        <v>720</v>
      </c>
      <c r="D108" s="79" t="s">
        <v>721</v>
      </c>
      <c r="E108" s="79">
        <v>7.0000000000000007E-2</v>
      </c>
      <c r="F108" s="80">
        <f>AVERAGE(E108:E112)</f>
        <v>0.21621000000000001</v>
      </c>
      <c r="H108" s="82" t="s">
        <v>722</v>
      </c>
    </row>
    <row r="109" spans="1:17" x14ac:dyDescent="0.3">
      <c r="A109" s="81" t="s">
        <v>429</v>
      </c>
      <c r="B109" s="89"/>
      <c r="C109" s="79" t="s">
        <v>723</v>
      </c>
      <c r="D109" s="79" t="s">
        <v>724</v>
      </c>
      <c r="E109" s="79">
        <v>0.3</v>
      </c>
      <c r="H109" s="82" t="s">
        <v>725</v>
      </c>
    </row>
    <row r="110" spans="1:17" x14ac:dyDescent="0.3">
      <c r="A110" s="81" t="s">
        <v>429</v>
      </c>
      <c r="B110" s="89"/>
      <c r="C110" s="79" t="s">
        <v>726</v>
      </c>
      <c r="D110" s="79" t="s">
        <v>727</v>
      </c>
      <c r="E110" s="79">
        <f>0.26</f>
        <v>0.26</v>
      </c>
      <c r="H110" s="82" t="s">
        <v>728</v>
      </c>
    </row>
    <row r="111" spans="1:17" x14ac:dyDescent="0.3">
      <c r="A111" s="81" t="s">
        <v>429</v>
      </c>
      <c r="B111" s="89"/>
      <c r="C111" s="79">
        <v>354</v>
      </c>
      <c r="D111" s="79" t="s">
        <v>729</v>
      </c>
      <c r="E111" s="79">
        <v>0.27</v>
      </c>
      <c r="H111" t="s">
        <v>730</v>
      </c>
    </row>
    <row r="112" spans="1:17" x14ac:dyDescent="0.3">
      <c r="A112" s="81" t="s">
        <v>429</v>
      </c>
      <c r="B112" s="92"/>
      <c r="C112" s="92">
        <v>0.36209999999999998</v>
      </c>
      <c r="D112" s="92" t="s">
        <v>731</v>
      </c>
      <c r="E112" s="92">
        <f>C112/2</f>
        <v>0.18104999999999999</v>
      </c>
      <c r="F112" s="92"/>
      <c r="G112" s="92"/>
      <c r="H112" s="85" t="s">
        <v>484</v>
      </c>
      <c r="I112" s="89"/>
      <c r="J112" s="79"/>
      <c r="K112" s="79"/>
      <c r="L112" s="79"/>
      <c r="M112" s="80"/>
      <c r="Q112" s="82"/>
    </row>
    <row r="113" spans="1:9" x14ac:dyDescent="0.3">
      <c r="A113" s="81" t="s">
        <v>429</v>
      </c>
      <c r="B113" s="89" t="s">
        <v>732</v>
      </c>
      <c r="C113" s="79">
        <v>65</v>
      </c>
      <c r="D113" s="79" t="s">
        <v>733</v>
      </c>
      <c r="E113" s="79">
        <v>6.5000000000000002E-2</v>
      </c>
      <c r="F113" s="80">
        <f>AVERAGE(E113:E117)</f>
        <v>0.12896649825000001</v>
      </c>
      <c r="H113" s="82" t="s">
        <v>734</v>
      </c>
    </row>
    <row r="114" spans="1:9" x14ac:dyDescent="0.3">
      <c r="A114" s="81" t="s">
        <v>429</v>
      </c>
      <c r="B114" s="89"/>
      <c r="C114" s="79">
        <v>251</v>
      </c>
      <c r="D114" s="79" t="s">
        <v>735</v>
      </c>
      <c r="E114" s="79">
        <f>251*0.79/1000</f>
        <v>0.19829000000000002</v>
      </c>
      <c r="H114" s="82" t="s">
        <v>736</v>
      </c>
    </row>
    <row r="115" spans="1:9" x14ac:dyDescent="0.3">
      <c r="A115" s="81" t="s">
        <v>429</v>
      </c>
      <c r="B115" s="89"/>
      <c r="C115" s="79">
        <v>17.899999999999999</v>
      </c>
      <c r="D115" s="79" t="s">
        <v>737</v>
      </c>
      <c r="E115" s="79">
        <v>0.17899999999999999</v>
      </c>
      <c r="H115" s="82" t="s">
        <v>738</v>
      </c>
    </row>
    <row r="116" spans="1:9" x14ac:dyDescent="0.3">
      <c r="A116" s="81" t="s">
        <v>429</v>
      </c>
      <c r="B116" s="89"/>
      <c r="C116">
        <v>2.896249125E-2</v>
      </c>
      <c r="D116" s="79"/>
      <c r="E116" s="79">
        <f>C116</f>
        <v>2.896249125E-2</v>
      </c>
      <c r="H116" s="82" t="s">
        <v>739</v>
      </c>
    </row>
    <row r="117" spans="1:9" x14ac:dyDescent="0.3">
      <c r="A117" s="81" t="s">
        <v>429</v>
      </c>
      <c r="B117" s="89"/>
      <c r="C117">
        <v>0.17358000000000001</v>
      </c>
      <c r="D117" s="79"/>
      <c r="E117" s="79">
        <f>C117</f>
        <v>0.17358000000000001</v>
      </c>
      <c r="H117" s="82" t="s">
        <v>740</v>
      </c>
    </row>
    <row r="118" spans="1:9" x14ac:dyDescent="0.3">
      <c r="A118" s="81" t="s">
        <v>429</v>
      </c>
      <c r="B118" s="89" t="s">
        <v>741</v>
      </c>
      <c r="C118" s="79" t="s">
        <v>742</v>
      </c>
      <c r="D118" s="79" t="s">
        <v>743</v>
      </c>
      <c r="E118" s="79">
        <f>[1]rapeseed!$K$30</f>
        <v>2.1583200000000004E-2</v>
      </c>
      <c r="F118" s="80">
        <f>_xlfn.STDEV.S(E118:E119)</f>
        <v>1.1099365342023266E-2</v>
      </c>
      <c r="H118" t="s">
        <v>744</v>
      </c>
      <c r="I118" t="s">
        <v>745</v>
      </c>
    </row>
    <row r="119" spans="1:9" x14ac:dyDescent="0.3">
      <c r="A119" s="81" t="s">
        <v>429</v>
      </c>
      <c r="B119" s="89"/>
      <c r="C119" s="79">
        <v>9.8000000000000007</v>
      </c>
      <c r="D119" s="79" t="s">
        <v>743</v>
      </c>
      <c r="E119" s="79">
        <f>[1]rapeseed!$J$53</f>
        <v>3.72800730004232E-2</v>
      </c>
      <c r="H119" s="93" t="s">
        <v>746</v>
      </c>
      <c r="I119" t="s">
        <v>747</v>
      </c>
    </row>
    <row r="120" spans="1:9" x14ac:dyDescent="0.3">
      <c r="A120" s="81" t="s">
        <v>429</v>
      </c>
      <c r="B120" s="89" t="s">
        <v>748</v>
      </c>
      <c r="C120">
        <f>[1]rapeseed!$F$71</f>
        <v>7.9158787654320981E-2</v>
      </c>
      <c r="D120" s="79" t="s">
        <v>483</v>
      </c>
      <c r="E120">
        <f t="shared" ref="E120" si="0">C120*0.5</f>
        <v>3.957939382716049E-2</v>
      </c>
      <c r="F120" s="80">
        <f t="shared" ref="F120" si="1">E120</f>
        <v>3.957939382716049E-2</v>
      </c>
      <c r="G120">
        <v>0</v>
      </c>
      <c r="H120" s="85" t="s">
        <v>484</v>
      </c>
    </row>
    <row r="121" spans="1:9" x14ac:dyDescent="0.3">
      <c r="A121" s="94" t="s">
        <v>749</v>
      </c>
      <c r="B121" s="73" t="s">
        <v>5</v>
      </c>
      <c r="C121" s="79" t="s">
        <v>750</v>
      </c>
      <c r="D121" t="s">
        <v>751</v>
      </c>
      <c r="E121" s="79">
        <v>9.0463717999999999E-2</v>
      </c>
      <c r="F121" s="80">
        <f>AVERAGE(E121:E125)</f>
        <v>5.4253630107629611E-2</v>
      </c>
      <c r="G121">
        <f>_xlfn.STDEV.P(E121:E125)</f>
        <v>3.4561418011394021E-2</v>
      </c>
      <c r="H121" s="82" t="s">
        <v>752</v>
      </c>
    </row>
    <row r="122" spans="1:9" x14ac:dyDescent="0.3">
      <c r="A122" s="94" t="s">
        <v>749</v>
      </c>
      <c r="B122" s="73"/>
      <c r="C122" s="79" t="s">
        <v>753</v>
      </c>
      <c r="D122" t="s">
        <v>754</v>
      </c>
      <c r="E122" s="79">
        <f>[1]corn!$K$168</f>
        <v>1.1985945030739591E-2</v>
      </c>
      <c r="H122" s="82" t="s">
        <v>755</v>
      </c>
    </row>
    <row r="123" spans="1:9" x14ac:dyDescent="0.3">
      <c r="A123" s="94" t="s">
        <v>749</v>
      </c>
      <c r="B123" s="73" t="s">
        <v>433</v>
      </c>
      <c r="C123" s="79" t="s">
        <v>756</v>
      </c>
      <c r="D123" t="s">
        <v>751</v>
      </c>
      <c r="E123" s="79">
        <f>[1]corn!$M$182</f>
        <v>1.5031103892255889E-2</v>
      </c>
      <c r="H123" s="82" t="s">
        <v>757</v>
      </c>
    </row>
    <row r="124" spans="1:9" x14ac:dyDescent="0.3">
      <c r="A124" s="94" t="s">
        <v>749</v>
      </c>
      <c r="B124" s="73" t="s">
        <v>433</v>
      </c>
      <c r="C124" s="79" t="s">
        <v>758</v>
      </c>
      <c r="D124" t="s">
        <v>751</v>
      </c>
      <c r="E124" s="79">
        <f>[1]corn!$M$201</f>
        <v>8.9367244981968005E-2</v>
      </c>
      <c r="H124" s="82" t="s">
        <v>759</v>
      </c>
    </row>
    <row r="125" spans="1:9" x14ac:dyDescent="0.3">
      <c r="A125" s="94" t="s">
        <v>749</v>
      </c>
      <c r="B125" s="73" t="s">
        <v>433</v>
      </c>
      <c r="C125" s="79" t="s">
        <v>760</v>
      </c>
      <c r="D125" t="s">
        <v>751</v>
      </c>
      <c r="E125" s="79">
        <f>[1]corn!$N$214</f>
        <v>6.4420138633184562E-2</v>
      </c>
      <c r="H125" s="82" t="s">
        <v>761</v>
      </c>
    </row>
    <row r="126" spans="1:9" x14ac:dyDescent="0.3">
      <c r="A126" s="94" t="s">
        <v>749</v>
      </c>
      <c r="B126" t="s">
        <v>6</v>
      </c>
      <c r="C126">
        <v>0</v>
      </c>
      <c r="D126" s="79" t="s">
        <v>483</v>
      </c>
      <c r="E126">
        <f t="shared" ref="E126:E133" si="2">C126*0.5</f>
        <v>0</v>
      </c>
      <c r="F126" s="80">
        <f t="shared" ref="F126:F134" si="3">E126</f>
        <v>0</v>
      </c>
      <c r="G126">
        <v>0</v>
      </c>
      <c r="H126" s="85" t="s">
        <v>484</v>
      </c>
    </row>
    <row r="127" spans="1:9" x14ac:dyDescent="0.3">
      <c r="A127" s="94" t="s">
        <v>749</v>
      </c>
      <c r="B127" t="s">
        <v>7</v>
      </c>
      <c r="C127">
        <v>0.112716</v>
      </c>
      <c r="D127" s="79" t="s">
        <v>483</v>
      </c>
      <c r="E127">
        <f t="shared" si="2"/>
        <v>5.6357999999999998E-2</v>
      </c>
      <c r="F127" s="80">
        <f t="shared" si="3"/>
        <v>5.6357999999999998E-2</v>
      </c>
      <c r="G127">
        <v>0</v>
      </c>
      <c r="H127" s="85" t="s">
        <v>484</v>
      </c>
      <c r="I127" s="82" t="s">
        <v>762</v>
      </c>
    </row>
    <row r="128" spans="1:9" x14ac:dyDescent="0.3">
      <c r="A128" s="94" t="s">
        <v>749</v>
      </c>
      <c r="B128" s="73" t="s">
        <v>451</v>
      </c>
      <c r="C128">
        <f>[1]Wheat!$E$266</f>
        <v>2.9501181818181815E-2</v>
      </c>
      <c r="D128" s="79" t="s">
        <v>483</v>
      </c>
      <c r="E128">
        <f t="shared" si="2"/>
        <v>1.4750590909090908E-2</v>
      </c>
      <c r="F128" s="80">
        <f t="shared" si="3"/>
        <v>1.4750590909090908E-2</v>
      </c>
      <c r="G128">
        <v>1</v>
      </c>
      <c r="H128" s="85" t="s">
        <v>484</v>
      </c>
    </row>
    <row r="129" spans="1:10" x14ac:dyDescent="0.3">
      <c r="A129" s="94" t="s">
        <v>749</v>
      </c>
      <c r="B129" s="73" t="s">
        <v>465</v>
      </c>
      <c r="C129">
        <f>[1]Wheat!$E$274</f>
        <v>0.11126159999999999</v>
      </c>
      <c r="D129" s="79" t="s">
        <v>483</v>
      </c>
      <c r="E129">
        <f t="shared" si="2"/>
        <v>5.5630799999999994E-2</v>
      </c>
      <c r="F129" s="80">
        <f t="shared" si="3"/>
        <v>5.5630799999999994E-2</v>
      </c>
      <c r="G129">
        <v>0</v>
      </c>
      <c r="H129" s="85" t="s">
        <v>484</v>
      </c>
    </row>
    <row r="130" spans="1:10" x14ac:dyDescent="0.3">
      <c r="A130" s="94" t="s">
        <v>749</v>
      </c>
      <c r="B130" t="s">
        <v>482</v>
      </c>
      <c r="C130">
        <v>0</v>
      </c>
      <c r="D130" s="79" t="s">
        <v>483</v>
      </c>
      <c r="E130">
        <f t="shared" si="2"/>
        <v>0</v>
      </c>
      <c r="F130" s="80">
        <f t="shared" si="3"/>
        <v>0</v>
      </c>
      <c r="G130">
        <v>0</v>
      </c>
      <c r="H130" s="85" t="s">
        <v>484</v>
      </c>
    </row>
    <row r="131" spans="1:10" x14ac:dyDescent="0.3">
      <c r="A131" s="94" t="s">
        <v>749</v>
      </c>
      <c r="B131" t="s">
        <v>485</v>
      </c>
      <c r="C131">
        <v>1.4544E-3</v>
      </c>
      <c r="D131" t="s">
        <v>483</v>
      </c>
      <c r="E131">
        <f t="shared" si="2"/>
        <v>7.272E-4</v>
      </c>
      <c r="F131" s="80">
        <f t="shared" si="3"/>
        <v>7.272E-4</v>
      </c>
      <c r="G131">
        <v>0</v>
      </c>
      <c r="H131" s="85" t="s">
        <v>484</v>
      </c>
    </row>
    <row r="132" spans="1:10" x14ac:dyDescent="0.3">
      <c r="A132" s="94" t="s">
        <v>749</v>
      </c>
      <c r="B132" t="s">
        <v>497</v>
      </c>
      <c r="C132">
        <v>2.7633599999999999E-3</v>
      </c>
      <c r="D132" t="s">
        <v>483</v>
      </c>
      <c r="E132">
        <f t="shared" si="2"/>
        <v>1.3816799999999999E-3</v>
      </c>
      <c r="F132" s="80">
        <f t="shared" si="3"/>
        <v>1.3816799999999999E-3</v>
      </c>
      <c r="G132">
        <v>0</v>
      </c>
      <c r="H132" s="85" t="s">
        <v>484</v>
      </c>
    </row>
    <row r="133" spans="1:10" x14ac:dyDescent="0.3">
      <c r="A133" s="94" t="s">
        <v>749</v>
      </c>
      <c r="B133" t="s">
        <v>501</v>
      </c>
      <c r="C133">
        <v>1.0980719999999999E-2</v>
      </c>
      <c r="D133" t="s">
        <v>483</v>
      </c>
      <c r="E133">
        <f t="shared" si="2"/>
        <v>5.4903599999999997E-3</v>
      </c>
      <c r="F133" s="80">
        <f t="shared" si="3"/>
        <v>5.4903599999999997E-3</v>
      </c>
      <c r="G133">
        <v>0</v>
      </c>
      <c r="H133" s="85" t="s">
        <v>484</v>
      </c>
    </row>
    <row r="134" spans="1:10" x14ac:dyDescent="0.3">
      <c r="A134" s="94" t="s">
        <v>749</v>
      </c>
      <c r="B134" s="73" t="s">
        <v>505</v>
      </c>
      <c r="C134" s="79">
        <v>49.9</v>
      </c>
      <c r="D134" t="s">
        <v>763</v>
      </c>
      <c r="E134" s="79">
        <f>C134/1000</f>
        <v>4.99E-2</v>
      </c>
      <c r="F134" s="80">
        <f t="shared" si="3"/>
        <v>4.99E-2</v>
      </c>
      <c r="G134">
        <v>0</v>
      </c>
      <c r="H134" t="s">
        <v>764</v>
      </c>
    </row>
    <row r="135" spans="1:10" x14ac:dyDescent="0.3">
      <c r="A135" s="94" t="s">
        <v>749</v>
      </c>
      <c r="B135" s="73" t="s">
        <v>15</v>
      </c>
      <c r="C135" s="79">
        <v>59.5</v>
      </c>
      <c r="D135" t="s">
        <v>765</v>
      </c>
      <c r="E135">
        <f>[1]Sugarcane!$L$306</f>
        <v>7.891458733205374E-2</v>
      </c>
      <c r="F135" s="80">
        <f>AVERAGE(E135:E139)</f>
        <v>0.16178928372284068</v>
      </c>
      <c r="G135">
        <f>_xlfn.STDEV.P(E135:E139)</f>
        <v>0.17312724731292162</v>
      </c>
      <c r="H135" t="s">
        <v>766</v>
      </c>
    </row>
    <row r="136" spans="1:10" x14ac:dyDescent="0.3">
      <c r="A136" s="94" t="s">
        <v>749</v>
      </c>
      <c r="B136" s="73" t="s">
        <v>433</v>
      </c>
      <c r="C136" s="79" t="s">
        <v>767</v>
      </c>
      <c r="D136" t="s">
        <v>765</v>
      </c>
      <c r="E136" s="79">
        <f>[1]Sugarcane!$L$308</f>
        <v>4.708349328214971E-2</v>
      </c>
      <c r="H136" t="s">
        <v>766</v>
      </c>
      <c r="I136" t="s">
        <v>768</v>
      </c>
    </row>
    <row r="137" spans="1:10" x14ac:dyDescent="0.3">
      <c r="A137" s="94" t="s">
        <v>749</v>
      </c>
      <c r="B137" s="73" t="s">
        <v>433</v>
      </c>
      <c r="C137" s="79" t="s">
        <v>769</v>
      </c>
      <c r="D137" t="s">
        <v>770</v>
      </c>
      <c r="E137" s="79">
        <v>0.1174</v>
      </c>
      <c r="H137" t="s">
        <v>771</v>
      </c>
      <c r="I137" t="s">
        <v>772</v>
      </c>
      <c r="J137" s="82" t="s">
        <v>773</v>
      </c>
    </row>
    <row r="138" spans="1:10" x14ac:dyDescent="0.3">
      <c r="A138" s="94" t="s">
        <v>749</v>
      </c>
      <c r="B138" s="73" t="s">
        <v>433</v>
      </c>
      <c r="C138" s="79">
        <v>45.8</v>
      </c>
      <c r="D138" t="s">
        <v>774</v>
      </c>
      <c r="E138">
        <v>6.0744338000000002E-2</v>
      </c>
      <c r="H138" t="s">
        <v>775</v>
      </c>
      <c r="I138" t="s">
        <v>776</v>
      </c>
      <c r="J138" s="82" t="s">
        <v>773</v>
      </c>
    </row>
    <row r="139" spans="1:10" x14ac:dyDescent="0.3">
      <c r="A139" s="94" t="s">
        <v>749</v>
      </c>
      <c r="B139" s="73" t="s">
        <v>433</v>
      </c>
      <c r="C139" s="79">
        <v>92</v>
      </c>
      <c r="D139" t="s">
        <v>777</v>
      </c>
      <c r="E139" s="79">
        <v>0.50480400000000003</v>
      </c>
      <c r="H139" t="s">
        <v>778</v>
      </c>
      <c r="I139" t="s">
        <v>779</v>
      </c>
      <c r="J139" s="82" t="s">
        <v>780</v>
      </c>
    </row>
    <row r="140" spans="1:10" x14ac:dyDescent="0.3">
      <c r="A140" s="94" t="s">
        <v>749</v>
      </c>
      <c r="B140" t="s">
        <v>532</v>
      </c>
      <c r="C140">
        <v>0</v>
      </c>
      <c r="D140" t="s">
        <v>483</v>
      </c>
      <c r="E140">
        <v>0</v>
      </c>
      <c r="F140" s="80">
        <v>0</v>
      </c>
      <c r="G140">
        <v>0</v>
      </c>
      <c r="H140" s="85" t="s">
        <v>484</v>
      </c>
      <c r="I140" t="s">
        <v>781</v>
      </c>
    </row>
    <row r="141" spans="1:10" x14ac:dyDescent="0.3">
      <c r="A141" s="94" t="s">
        <v>749</v>
      </c>
      <c r="B141" t="s">
        <v>546</v>
      </c>
      <c r="C141">
        <v>7.7810400000000004E-3</v>
      </c>
      <c r="D141" t="s">
        <v>483</v>
      </c>
      <c r="E141">
        <f>C141*0.5</f>
        <v>3.8905200000000002E-3</v>
      </c>
      <c r="F141" s="80">
        <f>E141</f>
        <v>3.8905200000000002E-3</v>
      </c>
      <c r="G141">
        <v>0</v>
      </c>
      <c r="H141" s="85" t="s">
        <v>484</v>
      </c>
      <c r="I141" t="s">
        <v>782</v>
      </c>
    </row>
    <row r="142" spans="1:10" x14ac:dyDescent="0.3">
      <c r="A142" s="94" t="s">
        <v>749</v>
      </c>
      <c r="B142" s="73" t="s">
        <v>565</v>
      </c>
      <c r="C142" s="79" t="s">
        <v>783</v>
      </c>
      <c r="D142" t="s">
        <v>784</v>
      </c>
      <c r="E142" s="79">
        <v>4.8500000000000001E-2</v>
      </c>
      <c r="F142" s="80">
        <f>AVERAGE(E142:E143)</f>
        <v>4.8575E-2</v>
      </c>
      <c r="G142">
        <f>_xlfn.STDEV.P(E142:E143)</f>
        <v>7.4999999999998679E-5</v>
      </c>
      <c r="H142" t="s">
        <v>785</v>
      </c>
    </row>
    <row r="143" spans="1:10" x14ac:dyDescent="0.3">
      <c r="A143" s="94" t="s">
        <v>749</v>
      </c>
      <c r="B143" s="73" t="s">
        <v>433</v>
      </c>
      <c r="C143" s="79" t="s">
        <v>786</v>
      </c>
      <c r="D143" t="s">
        <v>787</v>
      </c>
      <c r="E143" s="79">
        <v>4.8649999999999999E-2</v>
      </c>
      <c r="H143" t="s">
        <v>788</v>
      </c>
    </row>
    <row r="144" spans="1:10" x14ac:dyDescent="0.3">
      <c r="A144" s="94" t="s">
        <v>749</v>
      </c>
      <c r="B144" t="s">
        <v>581</v>
      </c>
      <c r="C144">
        <v>3.8541600000000001E-3</v>
      </c>
      <c r="E144">
        <f>C144*0.5</f>
        <v>1.9270800000000001E-3</v>
      </c>
      <c r="F144" s="80">
        <f>E144</f>
        <v>1.9270800000000001E-3</v>
      </c>
      <c r="G144">
        <v>0</v>
      </c>
      <c r="H144" s="85" t="s">
        <v>484</v>
      </c>
      <c r="I144" t="s">
        <v>789</v>
      </c>
    </row>
    <row r="145" spans="1:9" x14ac:dyDescent="0.3">
      <c r="A145" s="94" t="s">
        <v>749</v>
      </c>
      <c r="B145" s="73" t="s">
        <v>598</v>
      </c>
      <c r="C145" s="79">
        <v>0</v>
      </c>
      <c r="D145" s="79" t="s">
        <v>483</v>
      </c>
      <c r="E145" s="79">
        <v>0</v>
      </c>
      <c r="F145" s="80">
        <f>E145</f>
        <v>0</v>
      </c>
      <c r="H145" s="85" t="s">
        <v>484</v>
      </c>
      <c r="I145" t="s">
        <v>790</v>
      </c>
    </row>
    <row r="146" spans="1:9" x14ac:dyDescent="0.3">
      <c r="A146" s="94" t="s">
        <v>749</v>
      </c>
      <c r="B146" s="73" t="s">
        <v>609</v>
      </c>
      <c r="C146" s="79">
        <v>0.06</v>
      </c>
      <c r="D146" t="s">
        <v>791</v>
      </c>
      <c r="E146" s="79">
        <v>5.2752E-2</v>
      </c>
      <c r="F146" s="80">
        <f>AVERAGE(E146:E150)</f>
        <v>7.6744751199999989E-2</v>
      </c>
      <c r="G146">
        <f>_xlfn.STDEV.P(E146:E150)</f>
        <v>2.1010345576878118E-2</v>
      </c>
      <c r="H146" t="s">
        <v>792</v>
      </c>
    </row>
    <row r="147" spans="1:9" x14ac:dyDescent="0.3">
      <c r="A147" s="94" t="s">
        <v>749</v>
      </c>
      <c r="B147" s="73" t="s">
        <v>433</v>
      </c>
      <c r="C147" s="79">
        <v>0.9</v>
      </c>
      <c r="D147" t="s">
        <v>793</v>
      </c>
      <c r="E147" s="79">
        <v>8.5016951999999979E-2</v>
      </c>
      <c r="H147" t="s">
        <v>794</v>
      </c>
    </row>
    <row r="148" spans="1:9" x14ac:dyDescent="0.3">
      <c r="A148" s="94" t="s">
        <v>749</v>
      </c>
      <c r="B148" s="73" t="s">
        <v>433</v>
      </c>
      <c r="C148" s="79">
        <v>0.55000000000000004</v>
      </c>
      <c r="D148" t="s">
        <v>795</v>
      </c>
      <c r="E148" s="79">
        <v>5.1954803999999993E-2</v>
      </c>
      <c r="H148" t="s">
        <v>796</v>
      </c>
    </row>
    <row r="149" spans="1:9" x14ac:dyDescent="0.3">
      <c r="A149" s="94" t="s">
        <v>749</v>
      </c>
      <c r="B149" s="73" t="s">
        <v>433</v>
      </c>
      <c r="C149" s="79">
        <v>8.9</v>
      </c>
      <c r="D149" t="s">
        <v>797</v>
      </c>
      <c r="E149" s="79">
        <v>8.8999999999999996E-2</v>
      </c>
      <c r="H149" t="s">
        <v>798</v>
      </c>
    </row>
    <row r="150" spans="1:9" x14ac:dyDescent="0.3">
      <c r="A150" s="94" t="s">
        <v>749</v>
      </c>
      <c r="B150" s="73" t="s">
        <v>433</v>
      </c>
      <c r="C150" s="88">
        <v>10.5</v>
      </c>
      <c r="D150" t="s">
        <v>797</v>
      </c>
      <c r="E150" s="79">
        <v>0.105</v>
      </c>
      <c r="H150" t="s">
        <v>799</v>
      </c>
    </row>
    <row r="151" spans="1:9" x14ac:dyDescent="0.3">
      <c r="A151" s="94" t="s">
        <v>749</v>
      </c>
      <c r="B151" s="89" t="s">
        <v>621</v>
      </c>
      <c r="C151" s="79">
        <v>4.9013279999999999E-2</v>
      </c>
      <c r="D151" s="79" t="s">
        <v>483</v>
      </c>
      <c r="E151" s="79">
        <f t="shared" ref="E151:E160" si="4">C151*0.5</f>
        <v>2.450664E-2</v>
      </c>
      <c r="F151" s="80">
        <f t="shared" ref="F151:F161" si="5">E151</f>
        <v>2.450664E-2</v>
      </c>
      <c r="H151" s="85" t="s">
        <v>484</v>
      </c>
    </row>
    <row r="152" spans="1:9" x14ac:dyDescent="0.3">
      <c r="A152" s="94" t="s">
        <v>749</v>
      </c>
      <c r="B152" s="89" t="s">
        <v>634</v>
      </c>
      <c r="C152" s="79">
        <v>2.1815999999999996E-4</v>
      </c>
      <c r="D152" s="79" t="s">
        <v>483</v>
      </c>
      <c r="E152" s="79">
        <f t="shared" si="4"/>
        <v>1.0907999999999998E-4</v>
      </c>
      <c r="F152" s="80">
        <f t="shared" si="5"/>
        <v>1.0907999999999998E-4</v>
      </c>
      <c r="H152" s="85" t="s">
        <v>484</v>
      </c>
    </row>
    <row r="153" spans="1:9" ht="15" customHeight="1" x14ac:dyDescent="0.3">
      <c r="A153" s="94" t="s">
        <v>749</v>
      </c>
      <c r="B153" s="89" t="s">
        <v>24</v>
      </c>
      <c r="C153" s="79">
        <v>7.4545271999999996E-2</v>
      </c>
      <c r="D153" s="79" t="s">
        <v>483</v>
      </c>
      <c r="E153" s="79">
        <f t="shared" si="4"/>
        <v>3.7272635999999998E-2</v>
      </c>
      <c r="F153" s="80">
        <f t="shared" si="5"/>
        <v>3.7272635999999998E-2</v>
      </c>
      <c r="H153" s="85" t="s">
        <v>484</v>
      </c>
      <c r="I153" s="90"/>
    </row>
    <row r="154" spans="1:9" ht="15" customHeight="1" x14ac:dyDescent="0.3">
      <c r="A154" s="94" t="s">
        <v>749</v>
      </c>
      <c r="B154" s="89" t="s">
        <v>25</v>
      </c>
      <c r="C154" s="79">
        <v>2.0725199999999999E-2</v>
      </c>
      <c r="D154" s="79" t="s">
        <v>483</v>
      </c>
      <c r="E154" s="79">
        <f t="shared" si="4"/>
        <v>1.03626E-2</v>
      </c>
      <c r="F154" s="80">
        <f t="shared" si="5"/>
        <v>1.03626E-2</v>
      </c>
      <c r="H154" s="85" t="s">
        <v>484</v>
      </c>
    </row>
    <row r="155" spans="1:9" x14ac:dyDescent="0.3">
      <c r="A155" s="94" t="s">
        <v>749</v>
      </c>
      <c r="B155" s="89" t="s">
        <v>26</v>
      </c>
      <c r="C155" s="79">
        <v>0</v>
      </c>
      <c r="D155" s="79" t="s">
        <v>483</v>
      </c>
      <c r="E155" s="79">
        <f t="shared" si="4"/>
        <v>0</v>
      </c>
      <c r="F155" s="80">
        <f t="shared" si="5"/>
        <v>0</v>
      </c>
      <c r="H155" s="85" t="s">
        <v>484</v>
      </c>
    </row>
    <row r="156" spans="1:9" x14ac:dyDescent="0.3">
      <c r="A156" s="94" t="s">
        <v>749</v>
      </c>
      <c r="B156" s="89" t="s">
        <v>27</v>
      </c>
      <c r="C156" s="79">
        <v>0</v>
      </c>
      <c r="D156" s="79" t="s">
        <v>483</v>
      </c>
      <c r="E156" s="79">
        <f t="shared" si="4"/>
        <v>0</v>
      </c>
      <c r="F156" s="80">
        <f t="shared" si="5"/>
        <v>0</v>
      </c>
      <c r="H156" s="85" t="s">
        <v>484</v>
      </c>
    </row>
    <row r="157" spans="1:9" x14ac:dyDescent="0.3">
      <c r="A157" s="94" t="s">
        <v>749</v>
      </c>
      <c r="B157" s="89" t="s">
        <v>28</v>
      </c>
      <c r="C157" s="79">
        <v>0.17236292727272706</v>
      </c>
      <c r="D157" s="79" t="s">
        <v>483</v>
      </c>
      <c r="E157" s="79">
        <f t="shared" si="4"/>
        <v>8.6181463636363531E-2</v>
      </c>
      <c r="F157" s="80">
        <f t="shared" si="5"/>
        <v>8.6181463636363531E-2</v>
      </c>
      <c r="H157" s="85" t="s">
        <v>484</v>
      </c>
    </row>
    <row r="158" spans="1:9" x14ac:dyDescent="0.3">
      <c r="A158" s="94" t="s">
        <v>749</v>
      </c>
      <c r="B158" s="89" t="s">
        <v>29</v>
      </c>
      <c r="C158" s="79">
        <v>1.5178647272727293E-3</v>
      </c>
      <c r="D158" s="79" t="s">
        <v>483</v>
      </c>
      <c r="E158" s="79">
        <f t="shared" si="4"/>
        <v>7.5893236363636465E-4</v>
      </c>
      <c r="F158" s="80">
        <f t="shared" si="5"/>
        <v>7.5893236363636465E-4</v>
      </c>
      <c r="H158" s="85" t="s">
        <v>484</v>
      </c>
    </row>
    <row r="159" spans="1:9" x14ac:dyDescent="0.3">
      <c r="A159" s="94" t="s">
        <v>749</v>
      </c>
      <c r="B159" s="89" t="s">
        <v>30</v>
      </c>
      <c r="C159" s="79">
        <v>2.0147952606545489E-3</v>
      </c>
      <c r="D159" s="79" t="s">
        <v>483</v>
      </c>
      <c r="E159" s="79">
        <f t="shared" si="4"/>
        <v>1.0073976303272745E-3</v>
      </c>
      <c r="F159" s="80">
        <f t="shared" si="5"/>
        <v>1.0073976303272745E-3</v>
      </c>
      <c r="H159" s="85" t="s">
        <v>484</v>
      </c>
    </row>
    <row r="160" spans="1:9" ht="15" customHeight="1" x14ac:dyDescent="0.3">
      <c r="A160" s="94" t="s">
        <v>749</v>
      </c>
      <c r="B160" s="89" t="s">
        <v>31</v>
      </c>
      <c r="C160" s="79">
        <v>2.9076127550999998E-3</v>
      </c>
      <c r="D160" s="79" t="s">
        <v>483</v>
      </c>
      <c r="E160" s="79">
        <f t="shared" si="4"/>
        <v>1.4538063775499999E-3</v>
      </c>
      <c r="F160" s="80">
        <f t="shared" si="5"/>
        <v>1.4538063775499999E-3</v>
      </c>
      <c r="H160" s="85" t="s">
        <v>484</v>
      </c>
    </row>
    <row r="161" spans="1:27" ht="15" customHeight="1" x14ac:dyDescent="0.3">
      <c r="A161" s="94" t="s">
        <v>749</v>
      </c>
      <c r="B161" s="89" t="s">
        <v>32</v>
      </c>
      <c r="C161" s="79">
        <v>0.10161810163636364</v>
      </c>
      <c r="D161" s="79" t="s">
        <v>483</v>
      </c>
      <c r="E161" s="79">
        <f>C161/2</f>
        <v>5.0809050818181822E-2</v>
      </c>
      <c r="F161" s="80">
        <f t="shared" si="5"/>
        <v>5.0809050818181822E-2</v>
      </c>
      <c r="H161" s="85" t="s">
        <v>484</v>
      </c>
    </row>
    <row r="162" spans="1:27" ht="15" customHeight="1" x14ac:dyDescent="0.3">
      <c r="A162" s="94" t="s">
        <v>749</v>
      </c>
      <c r="B162" s="89" t="s">
        <v>732</v>
      </c>
      <c r="C162" s="79">
        <v>7.1395008545454539E-2</v>
      </c>
      <c r="D162" s="79" t="s">
        <v>483</v>
      </c>
      <c r="E162" s="79">
        <f>C162/2</f>
        <v>3.5697504272727269E-2</v>
      </c>
      <c r="F162" s="80">
        <f>E162</f>
        <v>3.5697504272727269E-2</v>
      </c>
      <c r="H162" s="85" t="s">
        <v>484</v>
      </c>
    </row>
    <row r="163" spans="1:27" x14ac:dyDescent="0.3">
      <c r="A163" s="94" t="s">
        <v>749</v>
      </c>
      <c r="B163" s="86" t="s">
        <v>741</v>
      </c>
      <c r="C163" s="79">
        <f>[1]rapeseed!$E$80</f>
        <v>3.679632E-2</v>
      </c>
      <c r="D163" s="79" t="s">
        <v>483</v>
      </c>
      <c r="E163" s="79">
        <f t="shared" ref="E163:E164" si="6">C163*0.5</f>
        <v>1.839816E-2</v>
      </c>
      <c r="F163" s="80">
        <f t="shared" ref="F163:F164" si="7">E163</f>
        <v>1.839816E-2</v>
      </c>
      <c r="H163" s="85" t="s">
        <v>484</v>
      </c>
      <c r="I163" s="86"/>
      <c r="J163" s="86"/>
      <c r="K163" s="86"/>
      <c r="L163" s="86"/>
      <c r="M163" s="86"/>
      <c r="N163" s="86"/>
      <c r="O163" s="86"/>
      <c r="P163" s="86"/>
      <c r="Q163" s="86"/>
      <c r="R163" s="86"/>
      <c r="S163" s="86"/>
      <c r="T163" s="86"/>
      <c r="U163" s="86"/>
      <c r="V163" s="86"/>
      <c r="W163" s="86"/>
      <c r="X163" s="86"/>
      <c r="Y163" s="86"/>
      <c r="Z163" s="86"/>
      <c r="AA163" s="86"/>
    </row>
    <row r="164" spans="1:27" x14ac:dyDescent="0.3">
      <c r="A164" s="94" t="s">
        <v>749</v>
      </c>
      <c r="B164" s="86" t="s">
        <v>748</v>
      </c>
      <c r="C164" s="79">
        <f>[1]rapeseed!$E$87</f>
        <v>8.8696914545454541E-3</v>
      </c>
      <c r="D164" s="79" t="s">
        <v>483</v>
      </c>
      <c r="E164" s="79">
        <f t="shared" si="6"/>
        <v>4.434845727272727E-3</v>
      </c>
      <c r="F164" s="80">
        <f t="shared" si="7"/>
        <v>4.434845727272727E-3</v>
      </c>
      <c r="H164" s="85" t="s">
        <v>484</v>
      </c>
      <c r="I164" s="86"/>
      <c r="J164" s="86"/>
      <c r="K164" s="86"/>
      <c r="L164" s="86"/>
      <c r="M164" s="86"/>
      <c r="N164" s="86"/>
      <c r="O164" s="86"/>
      <c r="P164" s="86"/>
      <c r="Q164" s="86"/>
      <c r="R164" s="86"/>
      <c r="S164" s="86"/>
      <c r="T164" s="86"/>
      <c r="U164" s="86"/>
      <c r="V164" s="86"/>
      <c r="W164" s="86"/>
      <c r="X164" s="86"/>
      <c r="Y164" s="86"/>
      <c r="Z164" s="86"/>
      <c r="AA164" s="86"/>
    </row>
    <row r="165" spans="1:27" x14ac:dyDescent="0.3">
      <c r="A165" s="95" t="s">
        <v>110</v>
      </c>
      <c r="B165" s="73" t="s">
        <v>5</v>
      </c>
      <c r="C165" s="79" t="s">
        <v>800</v>
      </c>
      <c r="D165" t="s">
        <v>801</v>
      </c>
      <c r="E165" s="79">
        <f>[1]corn!$H$238</f>
        <v>1.0882839506172838E-2</v>
      </c>
      <c r="F165" s="80">
        <f>AVERAGE(E163:E167)</f>
        <v>5.666316904668911E-2</v>
      </c>
      <c r="G165">
        <f>_xlfn.STDEV.P(E163:E167)</f>
        <v>7.9806243755309147E-2</v>
      </c>
      <c r="H165" t="s">
        <v>802</v>
      </c>
    </row>
    <row r="166" spans="1:27" x14ac:dyDescent="0.3">
      <c r="A166" s="95" t="s">
        <v>110</v>
      </c>
      <c r="B166" s="73" t="s">
        <v>433</v>
      </c>
      <c r="C166" s="79">
        <v>3.46</v>
      </c>
      <c r="D166" t="s">
        <v>803</v>
      </c>
      <c r="E166" s="79">
        <f>[1]corn!$E$251</f>
        <v>3.4599999999999999E-2</v>
      </c>
      <c r="H166" t="s">
        <v>804</v>
      </c>
    </row>
    <row r="167" spans="1:27" x14ac:dyDescent="0.3">
      <c r="A167" s="95" t="s">
        <v>110</v>
      </c>
      <c r="B167" s="73" t="s">
        <v>433</v>
      </c>
      <c r="C167" s="79" t="s">
        <v>805</v>
      </c>
      <c r="D167" t="s">
        <v>806</v>
      </c>
      <c r="E167" s="79">
        <f>[1]corn!$I$256</f>
        <v>0.21500000000000002</v>
      </c>
      <c r="H167" t="s">
        <v>807</v>
      </c>
      <c r="I167" s="82" t="s">
        <v>808</v>
      </c>
    </row>
    <row r="168" spans="1:27" x14ac:dyDescent="0.3">
      <c r="A168" s="95" t="s">
        <v>110</v>
      </c>
      <c r="B168" t="s">
        <v>6</v>
      </c>
      <c r="C168">
        <v>0.116861111111111</v>
      </c>
      <c r="D168" s="79" t="s">
        <v>483</v>
      </c>
      <c r="E168">
        <f>C168*0.5</f>
        <v>5.84305555555555E-2</v>
      </c>
      <c r="F168" s="80">
        <f>E168</f>
        <v>5.84305555555555E-2</v>
      </c>
      <c r="G168">
        <v>0</v>
      </c>
      <c r="H168" s="85" t="s">
        <v>484</v>
      </c>
      <c r="I168" s="82" t="s">
        <v>809</v>
      </c>
    </row>
    <row r="169" spans="1:27" x14ac:dyDescent="0.3">
      <c r="A169" s="95" t="s">
        <v>110</v>
      </c>
      <c r="B169" s="73" t="s">
        <v>7</v>
      </c>
      <c r="C169">
        <v>0.37978888888888895</v>
      </c>
      <c r="D169" s="79" t="s">
        <v>483</v>
      </c>
      <c r="E169">
        <f>C169*0.5</f>
        <v>0.18989444444444448</v>
      </c>
      <c r="F169" s="80">
        <f>E169</f>
        <v>0.18989444444444448</v>
      </c>
      <c r="G169">
        <v>0</v>
      </c>
      <c r="H169" s="85" t="s">
        <v>484</v>
      </c>
      <c r="I169" s="82" t="s">
        <v>810</v>
      </c>
    </row>
    <row r="170" spans="1:27" x14ac:dyDescent="0.3">
      <c r="A170" s="95" t="s">
        <v>110</v>
      </c>
      <c r="B170" s="73" t="s">
        <v>451</v>
      </c>
      <c r="C170" s="79">
        <f>[1]Wheat!$E$331</f>
        <v>0.49543666666666664</v>
      </c>
      <c r="D170" t="s">
        <v>811</v>
      </c>
      <c r="E170" s="79">
        <f>C170*0.5</f>
        <v>0.24771833333333332</v>
      </c>
      <c r="F170" s="80">
        <f>AVERAGE(E170:E170)</f>
        <v>0.24771833333333332</v>
      </c>
      <c r="G170">
        <f>_xlfn.STDEV.P(E170:E170)</f>
        <v>0</v>
      </c>
      <c r="H170" s="85" t="s">
        <v>484</v>
      </c>
    </row>
    <row r="171" spans="1:27" x14ac:dyDescent="0.3">
      <c r="A171" s="95" t="s">
        <v>110</v>
      </c>
      <c r="B171" s="73" t="s">
        <v>465</v>
      </c>
      <c r="C171" s="79">
        <f>[1]Wheat!$E$340</f>
        <v>0.24384888888888892</v>
      </c>
      <c r="D171" t="s">
        <v>811</v>
      </c>
      <c r="E171" s="79">
        <f>C171*0.5</f>
        <v>0.12192444444444446</v>
      </c>
      <c r="F171" s="80">
        <f>AVERAGE(E171:E171)</f>
        <v>0.12192444444444446</v>
      </c>
      <c r="G171">
        <f>_xlfn.STDEV.P(E171:E171)</f>
        <v>0</v>
      </c>
      <c r="H171" s="85" t="s">
        <v>484</v>
      </c>
    </row>
    <row r="172" spans="1:27" x14ac:dyDescent="0.3">
      <c r="A172" s="95" t="s">
        <v>110</v>
      </c>
      <c r="B172" t="s">
        <v>482</v>
      </c>
      <c r="C172" s="79">
        <f>[1]Wheat!$E$346</f>
        <v>0.29260000000000003</v>
      </c>
      <c r="D172" t="s">
        <v>811</v>
      </c>
      <c r="E172" s="79">
        <f>C172*0.5</f>
        <v>0.14630000000000001</v>
      </c>
      <c r="F172" s="80">
        <f>AVERAGE(E172:E172)</f>
        <v>0.14630000000000001</v>
      </c>
      <c r="G172">
        <f>_xlfn.STDEV.P(E172:E172)</f>
        <v>0</v>
      </c>
      <c r="H172" s="85" t="s">
        <v>484</v>
      </c>
    </row>
    <row r="173" spans="1:27" x14ac:dyDescent="0.3">
      <c r="A173" s="95" t="s">
        <v>110</v>
      </c>
      <c r="B173" s="73" t="s">
        <v>485</v>
      </c>
      <c r="C173" s="79" t="s">
        <v>812</v>
      </c>
      <c r="D173" t="s">
        <v>813</v>
      </c>
      <c r="E173" s="79">
        <v>0.27500000000000002</v>
      </c>
      <c r="F173" s="80">
        <f>E173</f>
        <v>0.27500000000000002</v>
      </c>
      <c r="G173">
        <v>0</v>
      </c>
      <c r="H173" t="s">
        <v>807</v>
      </c>
    </row>
    <row r="174" spans="1:27" x14ac:dyDescent="0.3">
      <c r="A174" s="95" t="s">
        <v>110</v>
      </c>
      <c r="B174" t="s">
        <v>497</v>
      </c>
      <c r="C174">
        <v>1.204E-2</v>
      </c>
      <c r="D174" t="s">
        <v>811</v>
      </c>
      <c r="E174">
        <f>C174*0.5</f>
        <v>6.0200000000000002E-3</v>
      </c>
      <c r="F174" s="80">
        <f>AVERAGE(E174:E174)</f>
        <v>6.0200000000000002E-3</v>
      </c>
      <c r="G174">
        <f>_xlfn.STDEV.P(E174:E174)</f>
        <v>0</v>
      </c>
      <c r="H174" s="85" t="s">
        <v>484</v>
      </c>
    </row>
    <row r="175" spans="1:27" x14ac:dyDescent="0.3">
      <c r="A175" s="95" t="s">
        <v>110</v>
      </c>
      <c r="B175" t="s">
        <v>501</v>
      </c>
      <c r="C175">
        <v>1.1690000000000001E-2</v>
      </c>
      <c r="D175" t="s">
        <v>811</v>
      </c>
      <c r="E175">
        <f>C175*0.5</f>
        <v>5.8450000000000004E-3</v>
      </c>
      <c r="F175" s="80">
        <f>AVERAGE(E175:E175)</f>
        <v>5.8450000000000004E-3</v>
      </c>
      <c r="G175">
        <f>_xlfn.STDEV.P(E175:E175)</f>
        <v>0</v>
      </c>
      <c r="H175" s="85" t="s">
        <v>484</v>
      </c>
      <c r="I175" t="s">
        <v>810</v>
      </c>
    </row>
    <row r="176" spans="1:27" x14ac:dyDescent="0.3">
      <c r="A176" s="95" t="s">
        <v>110</v>
      </c>
      <c r="B176" s="73" t="s">
        <v>505</v>
      </c>
      <c r="C176" s="79">
        <v>70.7</v>
      </c>
      <c r="D176" t="s">
        <v>814</v>
      </c>
      <c r="E176" s="79">
        <f>C176/100</f>
        <v>0.70700000000000007</v>
      </c>
      <c r="F176" s="80">
        <f>E176</f>
        <v>0.70700000000000007</v>
      </c>
      <c r="G176">
        <v>0</v>
      </c>
      <c r="H176" t="s">
        <v>815</v>
      </c>
    </row>
    <row r="177" spans="1:9" x14ac:dyDescent="0.3">
      <c r="A177" s="95" t="s">
        <v>110</v>
      </c>
      <c r="B177" s="73" t="s">
        <v>15</v>
      </c>
      <c r="C177" s="79" t="s">
        <v>816</v>
      </c>
      <c r="D177" t="s">
        <v>817</v>
      </c>
      <c r="E177" s="79">
        <v>7.3887499999999995E-2</v>
      </c>
      <c r="F177" s="80">
        <f>AVERAGE(E177:E181)</f>
        <v>0.12507412800000001</v>
      </c>
      <c r="G177">
        <f>_xlfn.STDEV.P(E177:E181)</f>
        <v>0.12071937410813362</v>
      </c>
      <c r="H177" t="s">
        <v>818</v>
      </c>
    </row>
    <row r="178" spans="1:9" x14ac:dyDescent="0.3">
      <c r="A178" s="95" t="s">
        <v>110</v>
      </c>
      <c r="B178" s="73" t="s">
        <v>433</v>
      </c>
      <c r="C178">
        <v>72</v>
      </c>
      <c r="D178" t="s">
        <v>819</v>
      </c>
      <c r="E178">
        <v>0.35703869599999999</v>
      </c>
      <c r="H178" t="s">
        <v>820</v>
      </c>
      <c r="I178" t="s">
        <v>821</v>
      </c>
    </row>
    <row r="179" spans="1:9" x14ac:dyDescent="0.3">
      <c r="A179" s="95" t="s">
        <v>110</v>
      </c>
      <c r="B179" s="73" t="s">
        <v>433</v>
      </c>
      <c r="C179" s="79">
        <v>10</v>
      </c>
      <c r="D179" t="s">
        <v>822</v>
      </c>
      <c r="E179" s="79">
        <f>C179/1000</f>
        <v>0.01</v>
      </c>
      <c r="H179" t="s">
        <v>823</v>
      </c>
    </row>
    <row r="180" spans="1:9" x14ac:dyDescent="0.3">
      <c r="A180" s="95" t="s">
        <v>110</v>
      </c>
      <c r="B180" s="73" t="s">
        <v>433</v>
      </c>
      <c r="C180" t="s">
        <v>824</v>
      </c>
      <c r="D180" t="s">
        <v>825</v>
      </c>
      <c r="E180">
        <v>0.115</v>
      </c>
      <c r="H180" t="s">
        <v>807</v>
      </c>
    </row>
    <row r="181" spans="1:9" x14ac:dyDescent="0.3">
      <c r="A181" s="95" t="s">
        <v>110</v>
      </c>
      <c r="B181" s="73" t="s">
        <v>433</v>
      </c>
      <c r="C181" t="s">
        <v>826</v>
      </c>
      <c r="D181" t="s">
        <v>827</v>
      </c>
      <c r="E181">
        <v>6.9444443999999994E-2</v>
      </c>
      <c r="H181" t="s">
        <v>828</v>
      </c>
    </row>
    <row r="182" spans="1:9" x14ac:dyDescent="0.3">
      <c r="A182" s="95" t="s">
        <v>110</v>
      </c>
      <c r="B182" s="73" t="s">
        <v>532</v>
      </c>
      <c r="C182" s="79" t="s">
        <v>829</v>
      </c>
      <c r="D182" t="s">
        <v>830</v>
      </c>
      <c r="E182" s="79">
        <v>0.18117343999999999</v>
      </c>
      <c r="F182" s="80">
        <f>E182</f>
        <v>0.18117343999999999</v>
      </c>
      <c r="G182">
        <v>0</v>
      </c>
      <c r="H182" t="s">
        <v>831</v>
      </c>
    </row>
    <row r="183" spans="1:9" x14ac:dyDescent="0.3">
      <c r="A183" s="95" t="s">
        <v>110</v>
      </c>
      <c r="B183" t="s">
        <v>546</v>
      </c>
      <c r="C183" s="79" t="s">
        <v>832</v>
      </c>
      <c r="D183" t="s">
        <v>833</v>
      </c>
      <c r="E183" s="79">
        <f>'[1]Sugar Beet'!$O$293</f>
        <v>5.3754341779894743E-2</v>
      </c>
      <c r="F183" s="80">
        <f>AVERAGE(E183:E184)</f>
        <v>4.2915146561368425E-2</v>
      </c>
      <c r="G183">
        <f>_xlfn.STDEV.P(E183:E184)</f>
        <v>1.0839195218526311E-2</v>
      </c>
      <c r="H183" t="s">
        <v>834</v>
      </c>
    </row>
    <row r="184" spans="1:9" x14ac:dyDescent="0.3">
      <c r="A184" s="95" t="s">
        <v>110</v>
      </c>
      <c r="B184" t="s">
        <v>433</v>
      </c>
      <c r="C184" t="s">
        <v>835</v>
      </c>
      <c r="D184" t="s">
        <v>836</v>
      </c>
      <c r="E184">
        <f>'[1]Sugar Beet'!$J$308</f>
        <v>3.2075951342842107E-2</v>
      </c>
      <c r="H184" t="s">
        <v>837</v>
      </c>
      <c r="I184" t="s">
        <v>838</v>
      </c>
    </row>
    <row r="185" spans="1:9" x14ac:dyDescent="0.3">
      <c r="A185" s="95" t="s">
        <v>110</v>
      </c>
      <c r="B185" s="73" t="s">
        <v>565</v>
      </c>
      <c r="C185" s="79" t="s">
        <v>839</v>
      </c>
      <c r="D185" t="s">
        <v>840</v>
      </c>
      <c r="E185" s="79">
        <f>'[1]Sugar Beet'!$M$321</f>
        <v>5.011111111111112E-2</v>
      </c>
      <c r="F185" s="80">
        <f>E185</f>
        <v>5.011111111111112E-2</v>
      </c>
      <c r="G185">
        <v>0</v>
      </c>
      <c r="H185" t="s">
        <v>841</v>
      </c>
    </row>
    <row r="186" spans="1:9" x14ac:dyDescent="0.3">
      <c r="A186" s="95" t="s">
        <v>110</v>
      </c>
      <c r="B186" s="73" t="s">
        <v>581</v>
      </c>
      <c r="C186">
        <f>'[1]Sugar Beet'!$E$349</f>
        <v>0.38953157894736845</v>
      </c>
      <c r="D186" t="s">
        <v>811</v>
      </c>
      <c r="E186">
        <f>C186*0.5</f>
        <v>0.19476578947368423</v>
      </c>
      <c r="F186" s="80">
        <f>AVERAGE(E186:E186)</f>
        <v>0.19476578947368423</v>
      </c>
      <c r="G186">
        <f>_xlfn.STDEV.P(E186:E186)</f>
        <v>0</v>
      </c>
      <c r="H186" s="85" t="s">
        <v>484</v>
      </c>
    </row>
    <row r="187" spans="1:9" x14ac:dyDescent="0.3">
      <c r="A187" s="95" t="s">
        <v>110</v>
      </c>
      <c r="B187" s="73" t="s">
        <v>598</v>
      </c>
      <c r="C187" s="79" t="s">
        <v>842</v>
      </c>
      <c r="D187" t="s">
        <v>843</v>
      </c>
      <c r="E187" s="79">
        <v>0.20369066666666674</v>
      </c>
      <c r="F187" s="80">
        <f>AVERAGE(E187:E192)</f>
        <v>0.19816777777777783</v>
      </c>
      <c r="G187">
        <f>_xlfn.STDEV.P(E187:E192)</f>
        <v>8.2223199575272313E-2</v>
      </c>
      <c r="H187" t="s">
        <v>844</v>
      </c>
    </row>
    <row r="188" spans="1:9" x14ac:dyDescent="0.3">
      <c r="A188" s="95" t="s">
        <v>110</v>
      </c>
      <c r="B188" s="73" t="s">
        <v>433</v>
      </c>
      <c r="C188" s="79">
        <v>18.600000000000001</v>
      </c>
      <c r="D188" t="s">
        <v>843</v>
      </c>
      <c r="E188" s="79">
        <v>0.10763200000000006</v>
      </c>
      <c r="H188" t="s">
        <v>845</v>
      </c>
    </row>
    <row r="189" spans="1:9" ht="15.6" x14ac:dyDescent="0.3">
      <c r="A189" s="95" t="s">
        <v>110</v>
      </c>
      <c r="B189" s="73" t="s">
        <v>433</v>
      </c>
      <c r="C189" s="96">
        <v>18.100000000000001</v>
      </c>
      <c r="D189" t="s">
        <v>846</v>
      </c>
      <c r="E189" s="79">
        <v>0.18099999999999999</v>
      </c>
      <c r="H189" s="82" t="s">
        <v>847</v>
      </c>
    </row>
    <row r="190" spans="1:9" x14ac:dyDescent="0.3">
      <c r="A190" s="95" t="s">
        <v>110</v>
      </c>
      <c r="B190" s="73" t="s">
        <v>433</v>
      </c>
      <c r="C190" s="79" t="s">
        <v>848</v>
      </c>
      <c r="D190" t="s">
        <v>843</v>
      </c>
      <c r="E190" s="79">
        <v>0.11596133333333333</v>
      </c>
      <c r="H190" t="s">
        <v>847</v>
      </c>
    </row>
    <row r="191" spans="1:9" ht="15.6" x14ac:dyDescent="0.3">
      <c r="A191" s="95" t="s">
        <v>110</v>
      </c>
      <c r="B191" s="73" t="s">
        <v>433</v>
      </c>
      <c r="C191" s="96">
        <v>22.6</v>
      </c>
      <c r="D191" t="s">
        <v>849</v>
      </c>
      <c r="E191" s="79">
        <v>0.22600000000000001</v>
      </c>
      <c r="H191" t="s">
        <v>845</v>
      </c>
    </row>
    <row r="192" spans="1:9" x14ac:dyDescent="0.3">
      <c r="A192" s="95" t="s">
        <v>110</v>
      </c>
      <c r="B192" s="73" t="s">
        <v>433</v>
      </c>
      <c r="C192" s="79">
        <v>61.3</v>
      </c>
      <c r="D192" t="s">
        <v>843</v>
      </c>
      <c r="E192" s="79">
        <v>0.3547226666666668</v>
      </c>
      <c r="H192" t="s">
        <v>850</v>
      </c>
    </row>
    <row r="193" spans="1:8" x14ac:dyDescent="0.3">
      <c r="A193" s="95" t="s">
        <v>110</v>
      </c>
      <c r="B193" s="73" t="s">
        <v>609</v>
      </c>
      <c r="C193" s="79" t="s">
        <v>851</v>
      </c>
      <c r="D193" s="79" t="s">
        <v>843</v>
      </c>
      <c r="E193" s="79">
        <v>0.13507540355555553</v>
      </c>
      <c r="F193" s="80">
        <f t="shared" ref="F193:F199" si="8">E193</f>
        <v>0.13507540355555553</v>
      </c>
      <c r="G193">
        <v>0</v>
      </c>
      <c r="H193" s="85" t="s">
        <v>852</v>
      </c>
    </row>
    <row r="194" spans="1:8" x14ac:dyDescent="0.3">
      <c r="A194" s="95" t="s">
        <v>110</v>
      </c>
      <c r="B194" s="89" t="s">
        <v>621</v>
      </c>
      <c r="C194" s="79">
        <v>0.13871341637426904</v>
      </c>
      <c r="D194" s="79" t="s">
        <v>853</v>
      </c>
      <c r="E194" s="79">
        <f>0.5*C194</f>
        <v>6.9356708187134519E-2</v>
      </c>
      <c r="F194" s="80">
        <f t="shared" si="8"/>
        <v>6.9356708187134519E-2</v>
      </c>
      <c r="H194" s="85" t="s">
        <v>484</v>
      </c>
    </row>
    <row r="195" spans="1:8" x14ac:dyDescent="0.3">
      <c r="A195" s="95" t="s">
        <v>110</v>
      </c>
      <c r="B195" s="89" t="s">
        <v>634</v>
      </c>
      <c r="C195" s="79">
        <v>9.7607176456140393E-2</v>
      </c>
      <c r="D195" t="s">
        <v>853</v>
      </c>
      <c r="E195" s="79">
        <f>0.5*C195</f>
        <v>4.8803588228070197E-2</v>
      </c>
      <c r="F195" s="80">
        <f t="shared" si="8"/>
        <v>4.8803588228070197E-2</v>
      </c>
      <c r="H195" s="85" t="s">
        <v>484</v>
      </c>
    </row>
    <row r="196" spans="1:8" ht="15" customHeight="1" x14ac:dyDescent="0.3">
      <c r="A196" s="95" t="s">
        <v>110</v>
      </c>
      <c r="B196" s="89" t="s">
        <v>24</v>
      </c>
      <c r="C196" s="79" t="s">
        <v>854</v>
      </c>
      <c r="D196" t="s">
        <v>855</v>
      </c>
      <c r="E196" s="79">
        <v>4.1922500000000001E-2</v>
      </c>
      <c r="F196" s="80">
        <f t="shared" si="8"/>
        <v>4.1922500000000001E-2</v>
      </c>
      <c r="H196" t="s">
        <v>856</v>
      </c>
    </row>
    <row r="197" spans="1:8" x14ac:dyDescent="0.3">
      <c r="A197" s="95" t="s">
        <v>110</v>
      </c>
      <c r="B197" s="89" t="s">
        <v>25</v>
      </c>
      <c r="C197" s="79">
        <v>6.1533684210526331E-2</v>
      </c>
      <c r="D197" t="s">
        <v>853</v>
      </c>
      <c r="E197" s="79">
        <f>0.5*C197</f>
        <v>3.0766842105263165E-2</v>
      </c>
      <c r="F197" s="80">
        <f t="shared" si="8"/>
        <v>3.0766842105263165E-2</v>
      </c>
      <c r="H197" s="85" t="s">
        <v>484</v>
      </c>
    </row>
    <row r="198" spans="1:8" x14ac:dyDescent="0.3">
      <c r="A198" s="95" t="s">
        <v>110</v>
      </c>
      <c r="B198" s="89" t="s">
        <v>26</v>
      </c>
      <c r="C198" s="79">
        <v>0.11030329824561405</v>
      </c>
      <c r="D198" t="s">
        <v>853</v>
      </c>
      <c r="E198" s="79">
        <f>0.5*C198</f>
        <v>5.5151649122807025E-2</v>
      </c>
      <c r="F198" s="80">
        <f t="shared" si="8"/>
        <v>5.5151649122807025E-2</v>
      </c>
      <c r="H198" s="85" t="s">
        <v>484</v>
      </c>
    </row>
    <row r="199" spans="1:8" x14ac:dyDescent="0.3">
      <c r="A199" s="95" t="s">
        <v>110</v>
      </c>
      <c r="B199" s="89" t="s">
        <v>27</v>
      </c>
      <c r="C199" s="79">
        <v>0.11459368421052635</v>
      </c>
      <c r="D199" t="s">
        <v>853</v>
      </c>
      <c r="E199" s="79">
        <f>0.5*C199</f>
        <v>5.7296842105263174E-2</v>
      </c>
      <c r="F199" s="80">
        <f t="shared" si="8"/>
        <v>5.7296842105263174E-2</v>
      </c>
      <c r="H199" s="85" t="s">
        <v>484</v>
      </c>
    </row>
    <row r="200" spans="1:8" x14ac:dyDescent="0.3">
      <c r="A200" s="95" t="s">
        <v>110</v>
      </c>
      <c r="B200" s="89" t="s">
        <v>28</v>
      </c>
      <c r="C200" s="79">
        <v>42</v>
      </c>
      <c r="D200" t="s">
        <v>857</v>
      </c>
      <c r="E200" s="79">
        <v>0.42</v>
      </c>
      <c r="F200" s="80">
        <f>AVERAGE(E200:E201)</f>
        <v>0.25221341055555557</v>
      </c>
      <c r="G200">
        <f>_xlfn.STDEV.P(E200:E201)</f>
        <v>0.16778658944444438</v>
      </c>
      <c r="H200" t="s">
        <v>858</v>
      </c>
    </row>
    <row r="201" spans="1:8" x14ac:dyDescent="0.3">
      <c r="A201" s="95" t="s">
        <v>110</v>
      </c>
      <c r="B201" s="89" t="s">
        <v>433</v>
      </c>
      <c r="C201" s="79" t="s">
        <v>859</v>
      </c>
      <c r="D201" t="s">
        <v>860</v>
      </c>
      <c r="E201" s="79">
        <v>8.4426821111111147E-2</v>
      </c>
      <c r="H201" t="s">
        <v>861</v>
      </c>
    </row>
    <row r="202" spans="1:8" x14ac:dyDescent="0.3">
      <c r="A202" s="95" t="s">
        <v>110</v>
      </c>
      <c r="B202" s="89" t="s">
        <v>29</v>
      </c>
      <c r="C202" s="79">
        <v>8.2121152711111117E-2</v>
      </c>
      <c r="D202" t="s">
        <v>853</v>
      </c>
      <c r="E202" s="79">
        <f>0.5*C202</f>
        <v>4.1060576355555559E-2</v>
      </c>
      <c r="F202" s="80">
        <f t="shared" ref="F202:F239" si="9">E202</f>
        <v>4.1060576355555559E-2</v>
      </c>
      <c r="H202" s="85" t="s">
        <v>484</v>
      </c>
    </row>
    <row r="203" spans="1:8" ht="15" customHeight="1" x14ac:dyDescent="0.3">
      <c r="A203" s="95" t="s">
        <v>110</v>
      </c>
      <c r="B203" s="89" t="s">
        <v>30</v>
      </c>
      <c r="C203" s="79">
        <v>0.14960216183438599</v>
      </c>
      <c r="D203" t="s">
        <v>853</v>
      </c>
      <c r="E203" s="79">
        <f>0.5*C203</f>
        <v>7.4801080917192994E-2</v>
      </c>
      <c r="F203" s="80">
        <f t="shared" si="9"/>
        <v>7.4801080917192994E-2</v>
      </c>
      <c r="H203" s="85" t="s">
        <v>484</v>
      </c>
    </row>
    <row r="204" spans="1:8" x14ac:dyDescent="0.3">
      <c r="A204" s="95" t="s">
        <v>110</v>
      </c>
      <c r="B204" s="89" t="s">
        <v>31</v>
      </c>
      <c r="C204" s="79">
        <v>0.14211296369277779</v>
      </c>
      <c r="D204" t="s">
        <v>853</v>
      </c>
      <c r="E204" s="79">
        <f>0.5*C204</f>
        <v>7.1056481846388894E-2</v>
      </c>
      <c r="F204" s="80">
        <f t="shared" si="9"/>
        <v>7.1056481846388894E-2</v>
      </c>
      <c r="H204" s="85" t="s">
        <v>484</v>
      </c>
    </row>
    <row r="205" spans="1:8" x14ac:dyDescent="0.3">
      <c r="A205" s="95" t="s">
        <v>110</v>
      </c>
      <c r="B205" s="89" t="s">
        <v>32</v>
      </c>
      <c r="C205" s="79">
        <v>0.50183860058479535</v>
      </c>
      <c r="D205" t="s">
        <v>853</v>
      </c>
      <c r="E205" s="79">
        <f t="shared" ref="E205:E206" si="10">0.5*C205</f>
        <v>0.25091930029239767</v>
      </c>
      <c r="F205" s="79">
        <f>E205</f>
        <v>0.25091930029239767</v>
      </c>
      <c r="H205" s="85" t="s">
        <v>484</v>
      </c>
    </row>
    <row r="206" spans="1:8" x14ac:dyDescent="0.3">
      <c r="A206" s="95" t="s">
        <v>110</v>
      </c>
      <c r="B206" s="89" t="s">
        <v>732</v>
      </c>
      <c r="C206" s="79">
        <v>0.20847094210526318</v>
      </c>
      <c r="D206" t="s">
        <v>853</v>
      </c>
      <c r="E206" s="79">
        <f t="shared" si="10"/>
        <v>0.10423547105263159</v>
      </c>
      <c r="F206" s="79">
        <f>E206</f>
        <v>0.10423547105263159</v>
      </c>
      <c r="H206" s="85" t="s">
        <v>484</v>
      </c>
    </row>
    <row r="207" spans="1:8" x14ac:dyDescent="0.3">
      <c r="A207" s="95" t="s">
        <v>110</v>
      </c>
      <c r="B207" s="78" t="s">
        <v>741</v>
      </c>
      <c r="C207" s="79">
        <f>[1]rapeseed!$E$95</f>
        <v>3.7800000000000007E-2</v>
      </c>
      <c r="D207" t="s">
        <v>853</v>
      </c>
      <c r="E207" s="79">
        <f>0.5*C207</f>
        <v>1.8900000000000004E-2</v>
      </c>
      <c r="F207" s="80">
        <f t="shared" si="9"/>
        <v>1.8900000000000004E-2</v>
      </c>
      <c r="H207" s="85" t="s">
        <v>484</v>
      </c>
    </row>
    <row r="208" spans="1:8" ht="15" customHeight="1" x14ac:dyDescent="0.3">
      <c r="A208" s="95" t="s">
        <v>110</v>
      </c>
      <c r="B208" t="s">
        <v>748</v>
      </c>
      <c r="C208" s="79">
        <f>[1]rapeseed!$E$102</f>
        <v>0.10841312222222224</v>
      </c>
      <c r="D208" t="s">
        <v>853</v>
      </c>
      <c r="E208" s="79">
        <f>0.5*C208</f>
        <v>5.4206561111111121E-2</v>
      </c>
      <c r="F208" s="80">
        <f t="shared" si="9"/>
        <v>5.4206561111111121E-2</v>
      </c>
      <c r="H208" s="85" t="s">
        <v>484</v>
      </c>
    </row>
    <row r="209" spans="1:8" x14ac:dyDescent="0.3">
      <c r="A209" s="97" t="s">
        <v>143</v>
      </c>
      <c r="B209" s="73" t="s">
        <v>5</v>
      </c>
      <c r="C209" s="79">
        <v>105</v>
      </c>
      <c r="D209" t="s">
        <v>862</v>
      </c>
      <c r="E209" s="79">
        <f>C209/2000</f>
        <v>5.2499999999999998E-2</v>
      </c>
      <c r="F209" s="80">
        <f>E209</f>
        <v>5.2499999999999998E-2</v>
      </c>
      <c r="G209">
        <v>0</v>
      </c>
      <c r="H209" t="s">
        <v>863</v>
      </c>
    </row>
    <row r="210" spans="1:8" ht="15" customHeight="1" x14ac:dyDescent="0.3">
      <c r="A210" s="97" t="s">
        <v>143</v>
      </c>
      <c r="B210" t="s">
        <v>6</v>
      </c>
      <c r="C210">
        <v>0.14474083333333332</v>
      </c>
      <c r="D210" t="s">
        <v>853</v>
      </c>
      <c r="E210">
        <f>0.5*C210</f>
        <v>7.2370416666666659E-2</v>
      </c>
      <c r="F210" s="80">
        <f>E210</f>
        <v>7.2370416666666659E-2</v>
      </c>
      <c r="H210" s="85" t="s">
        <v>484</v>
      </c>
    </row>
    <row r="211" spans="1:8" x14ac:dyDescent="0.3">
      <c r="A211" s="97" t="s">
        <v>143</v>
      </c>
      <c r="B211" s="89" t="s">
        <v>7</v>
      </c>
      <c r="C211">
        <v>0.47039566666666666</v>
      </c>
      <c r="D211" t="s">
        <v>853</v>
      </c>
      <c r="E211">
        <f t="shared" ref="E211:E270" si="11">0.5*C211</f>
        <v>0.23519783333333333</v>
      </c>
      <c r="F211" s="80">
        <f t="shared" si="9"/>
        <v>0.23519783333333333</v>
      </c>
      <c r="H211" s="85" t="s">
        <v>484</v>
      </c>
    </row>
    <row r="212" spans="1:8" x14ac:dyDescent="0.3">
      <c r="A212" s="97" t="s">
        <v>143</v>
      </c>
      <c r="B212" t="s">
        <v>451</v>
      </c>
      <c r="C212">
        <f>[1]Wheat!$E$352</f>
        <v>0.61363369999999984</v>
      </c>
      <c r="D212" t="s">
        <v>853</v>
      </c>
      <c r="E212">
        <f t="shared" si="11"/>
        <v>0.30681684999999992</v>
      </c>
      <c r="F212" s="80">
        <f t="shared" si="9"/>
        <v>0.30681684999999992</v>
      </c>
      <c r="H212" s="85" t="s">
        <v>484</v>
      </c>
    </row>
    <row r="213" spans="1:8" x14ac:dyDescent="0.3">
      <c r="A213" s="97" t="s">
        <v>143</v>
      </c>
      <c r="B213" t="s">
        <v>465</v>
      </c>
      <c r="C213">
        <f>[1]Wheat!$E$358</f>
        <v>0.30202426666666671</v>
      </c>
      <c r="D213" t="s">
        <v>853</v>
      </c>
      <c r="E213">
        <f t="shared" si="11"/>
        <v>0.15101213333333335</v>
      </c>
      <c r="F213" s="80">
        <f t="shared" si="9"/>
        <v>0.15101213333333335</v>
      </c>
      <c r="H213" s="85" t="s">
        <v>484</v>
      </c>
    </row>
    <row r="214" spans="1:8" x14ac:dyDescent="0.3">
      <c r="A214" s="97" t="s">
        <v>143</v>
      </c>
      <c r="B214" t="s">
        <v>482</v>
      </c>
      <c r="C214">
        <f>[1]Wheat!$E$364</f>
        <v>0.36240600000000001</v>
      </c>
      <c r="D214" t="s">
        <v>853</v>
      </c>
      <c r="E214">
        <f t="shared" si="11"/>
        <v>0.181203</v>
      </c>
      <c r="F214" s="80">
        <f t="shared" si="9"/>
        <v>0.181203</v>
      </c>
      <c r="H214" t="s">
        <v>484</v>
      </c>
    </row>
    <row r="215" spans="1:8" x14ac:dyDescent="0.3">
      <c r="A215" s="97" t="s">
        <v>143</v>
      </c>
      <c r="B215" t="s">
        <v>485</v>
      </c>
      <c r="C215">
        <v>0.13863482105263158</v>
      </c>
      <c r="D215" t="s">
        <v>853</v>
      </c>
      <c r="E215">
        <f t="shared" si="11"/>
        <v>6.9317410526315792E-2</v>
      </c>
      <c r="F215" s="80">
        <f t="shared" si="9"/>
        <v>6.9317410526315792E-2</v>
      </c>
      <c r="H215" s="85" t="s">
        <v>484</v>
      </c>
    </row>
    <row r="216" spans="1:8" x14ac:dyDescent="0.3">
      <c r="A216" s="97" t="s">
        <v>143</v>
      </c>
      <c r="B216" t="s">
        <v>497</v>
      </c>
      <c r="C216">
        <v>2.7483899999999999E-2</v>
      </c>
      <c r="D216" t="s">
        <v>853</v>
      </c>
      <c r="E216">
        <f t="shared" si="11"/>
        <v>1.3741949999999999E-2</v>
      </c>
      <c r="F216" s="80">
        <f t="shared" si="9"/>
        <v>1.3741949999999999E-2</v>
      </c>
      <c r="H216" s="85" t="s">
        <v>484</v>
      </c>
    </row>
    <row r="217" spans="1:8" x14ac:dyDescent="0.3">
      <c r="A217" s="97" t="s">
        <v>143</v>
      </c>
      <c r="B217" t="s">
        <v>501</v>
      </c>
      <c r="C217">
        <v>6.8232899999999999E-2</v>
      </c>
      <c r="D217" t="s">
        <v>853</v>
      </c>
      <c r="E217">
        <f t="shared" si="11"/>
        <v>3.411645E-2</v>
      </c>
      <c r="F217" s="80">
        <f t="shared" si="9"/>
        <v>3.411645E-2</v>
      </c>
      <c r="H217" s="85" t="s">
        <v>484</v>
      </c>
    </row>
    <row r="218" spans="1:8" x14ac:dyDescent="0.3">
      <c r="A218" s="97" t="s">
        <v>143</v>
      </c>
      <c r="B218" t="s">
        <v>505</v>
      </c>
      <c r="C218">
        <v>0.25064969999999998</v>
      </c>
      <c r="D218" t="s">
        <v>853</v>
      </c>
      <c r="E218">
        <f t="shared" si="11"/>
        <v>0.12532484999999999</v>
      </c>
      <c r="F218" s="80">
        <f t="shared" si="9"/>
        <v>0.12532484999999999</v>
      </c>
      <c r="H218" s="85" t="s">
        <v>484</v>
      </c>
    </row>
    <row r="219" spans="1:8" x14ac:dyDescent="0.3">
      <c r="A219" s="97" t="s">
        <v>143</v>
      </c>
      <c r="B219" t="s">
        <v>15</v>
      </c>
      <c r="C219">
        <v>0.61418280000000003</v>
      </c>
      <c r="D219" t="s">
        <v>853</v>
      </c>
      <c r="E219">
        <f t="shared" si="11"/>
        <v>0.30709140000000001</v>
      </c>
      <c r="F219" s="80">
        <f t="shared" si="9"/>
        <v>0.30709140000000001</v>
      </c>
      <c r="H219" s="85" t="s">
        <v>484</v>
      </c>
    </row>
    <row r="220" spans="1:8" x14ac:dyDescent="0.3">
      <c r="A220" s="97" t="s">
        <v>143</v>
      </c>
      <c r="B220" t="s">
        <v>532</v>
      </c>
      <c r="C220">
        <v>0.48248550000000001</v>
      </c>
      <c r="D220" t="s">
        <v>853</v>
      </c>
      <c r="E220">
        <f t="shared" si="11"/>
        <v>0.24124275000000001</v>
      </c>
      <c r="F220" s="80">
        <f t="shared" si="9"/>
        <v>0.24124275000000001</v>
      </c>
      <c r="H220" s="85" t="s">
        <v>484</v>
      </c>
    </row>
    <row r="221" spans="1:8" x14ac:dyDescent="0.3">
      <c r="A221" s="97" t="s">
        <v>143</v>
      </c>
      <c r="B221" t="s">
        <v>546</v>
      </c>
      <c r="C221">
        <f>'[1]Sugar Beet'!$E$357</f>
        <v>0.15221592673368423</v>
      </c>
      <c r="D221" t="s">
        <v>853</v>
      </c>
      <c r="E221">
        <f t="shared" si="11"/>
        <v>7.6107963366842113E-2</v>
      </c>
      <c r="F221" s="80">
        <f t="shared" si="9"/>
        <v>7.6107963366842113E-2</v>
      </c>
      <c r="H221" s="85" t="s">
        <v>484</v>
      </c>
    </row>
    <row r="222" spans="1:8" x14ac:dyDescent="0.3">
      <c r="A222" s="97" t="s">
        <v>143</v>
      </c>
      <c r="B222" t="s">
        <v>565</v>
      </c>
      <c r="C222">
        <f>'[1]Sugar Beet'!$E$363</f>
        <v>0.38275064255821045</v>
      </c>
      <c r="D222" t="s">
        <v>853</v>
      </c>
      <c r="E222">
        <f t="shared" si="11"/>
        <v>0.19137532127910523</v>
      </c>
      <c r="F222" s="80">
        <f t="shared" si="9"/>
        <v>0.19137532127910523</v>
      </c>
      <c r="H222" s="85" t="s">
        <v>484</v>
      </c>
    </row>
    <row r="223" spans="1:8" x14ac:dyDescent="0.3">
      <c r="A223" s="97" t="s">
        <v>143</v>
      </c>
      <c r="B223" t="s">
        <v>581</v>
      </c>
      <c r="C223">
        <f>'[1]Sugar Beet'!$E$369</f>
        <v>0.25979585031578944</v>
      </c>
      <c r="D223" t="s">
        <v>853</v>
      </c>
      <c r="E223">
        <f t="shared" si="11"/>
        <v>0.12989792515789472</v>
      </c>
      <c r="F223" s="80">
        <f t="shared" si="9"/>
        <v>0.12989792515789472</v>
      </c>
      <c r="H223" s="85" t="s">
        <v>484</v>
      </c>
    </row>
    <row r="224" spans="1:8" x14ac:dyDescent="0.3">
      <c r="A224" s="97" t="s">
        <v>143</v>
      </c>
      <c r="B224" s="73" t="s">
        <v>598</v>
      </c>
      <c r="C224" s="79">
        <v>0.71672000000000002</v>
      </c>
      <c r="D224" t="s">
        <v>853</v>
      </c>
      <c r="E224" s="79">
        <f t="shared" si="11"/>
        <v>0.35836000000000001</v>
      </c>
      <c r="F224" s="80">
        <f t="shared" si="9"/>
        <v>0.35836000000000001</v>
      </c>
      <c r="H224" s="85" t="s">
        <v>484</v>
      </c>
    </row>
    <row r="225" spans="1:27" x14ac:dyDescent="0.3">
      <c r="A225" s="97" t="s">
        <v>143</v>
      </c>
      <c r="B225" s="73" t="s">
        <v>609</v>
      </c>
      <c r="C225" s="79">
        <v>0.30418279190303027</v>
      </c>
      <c r="D225" t="s">
        <v>853</v>
      </c>
      <c r="E225" s="79">
        <f t="shared" si="11"/>
        <v>0.15209139595151513</v>
      </c>
      <c r="F225" s="80">
        <f t="shared" si="9"/>
        <v>0.15209139595151513</v>
      </c>
      <c r="H225" s="85" t="s">
        <v>484</v>
      </c>
    </row>
    <row r="226" spans="1:27" x14ac:dyDescent="0.3">
      <c r="A226" s="97" t="s">
        <v>143</v>
      </c>
      <c r="B226" s="89" t="s">
        <v>621</v>
      </c>
      <c r="C226" s="79">
        <v>0.17180647428070175</v>
      </c>
      <c r="D226" t="s">
        <v>853</v>
      </c>
      <c r="E226" s="79">
        <f t="shared" si="11"/>
        <v>8.5903237140350877E-2</v>
      </c>
      <c r="F226" s="80">
        <f t="shared" si="9"/>
        <v>8.5903237140350877E-2</v>
      </c>
      <c r="H226" s="85" t="s">
        <v>484</v>
      </c>
    </row>
    <row r="227" spans="1:27" x14ac:dyDescent="0.3">
      <c r="A227" s="97" t="s">
        <v>143</v>
      </c>
      <c r="B227" s="89" t="s">
        <v>634</v>
      </c>
      <c r="C227" s="79">
        <v>0.12089345998210527</v>
      </c>
      <c r="D227" t="s">
        <v>853</v>
      </c>
      <c r="E227" s="79">
        <f t="shared" si="11"/>
        <v>6.0446729991052633E-2</v>
      </c>
      <c r="F227" s="80">
        <f t="shared" si="9"/>
        <v>6.0446729991052633E-2</v>
      </c>
      <c r="H227" s="85" t="s">
        <v>484</v>
      </c>
    </row>
    <row r="228" spans="1:27" ht="15" customHeight="1" x14ac:dyDescent="0.3">
      <c r="A228" s="97" t="s">
        <v>143</v>
      </c>
      <c r="B228" s="89" t="s">
        <v>24</v>
      </c>
      <c r="C228" s="79">
        <v>0.49540380000000001</v>
      </c>
      <c r="D228" t="s">
        <v>853</v>
      </c>
      <c r="E228" s="79">
        <f t="shared" si="11"/>
        <v>0.2477019</v>
      </c>
      <c r="F228" s="80">
        <f t="shared" si="9"/>
        <v>0.2477019</v>
      </c>
      <c r="H228" s="85" t="s">
        <v>484</v>
      </c>
      <c r="I228" s="90"/>
    </row>
    <row r="229" spans="1:27" ht="15" customHeight="1" x14ac:dyDescent="0.3">
      <c r="A229" s="97" t="s">
        <v>143</v>
      </c>
      <c r="B229" s="89" t="s">
        <v>25</v>
      </c>
      <c r="C229" s="79">
        <v>7.6213863157894746E-2</v>
      </c>
      <c r="D229" t="s">
        <v>853</v>
      </c>
      <c r="E229" s="79">
        <f t="shared" si="11"/>
        <v>3.8106931578947373E-2</v>
      </c>
      <c r="F229" s="80">
        <f t="shared" si="9"/>
        <v>3.8106931578947373E-2</v>
      </c>
      <c r="H229" s="85" t="s">
        <v>484</v>
      </c>
    </row>
    <row r="230" spans="1:27" x14ac:dyDescent="0.3">
      <c r="A230" s="97" t="s">
        <v>143</v>
      </c>
      <c r="B230" s="89" t="s">
        <v>26</v>
      </c>
      <c r="C230" s="79">
        <v>0.13661851368421052</v>
      </c>
      <c r="D230" t="s">
        <v>853</v>
      </c>
      <c r="E230" s="79">
        <f t="shared" si="11"/>
        <v>6.8309256842105259E-2</v>
      </c>
      <c r="F230" s="80">
        <f t="shared" si="9"/>
        <v>6.8309256842105259E-2</v>
      </c>
      <c r="H230" s="85" t="s">
        <v>484</v>
      </c>
    </row>
    <row r="231" spans="1:27" x14ac:dyDescent="0.3">
      <c r="A231" s="97" t="s">
        <v>143</v>
      </c>
      <c r="B231" s="89" t="s">
        <v>27</v>
      </c>
      <c r="C231" s="79">
        <v>0.14193246315789476</v>
      </c>
      <c r="D231" t="s">
        <v>853</v>
      </c>
      <c r="E231" s="79">
        <f t="shared" si="11"/>
        <v>7.0966231578947381E-2</v>
      </c>
      <c r="F231" s="80">
        <f t="shared" si="9"/>
        <v>7.0966231578947381E-2</v>
      </c>
      <c r="H231" s="85" t="s">
        <v>484</v>
      </c>
    </row>
    <row r="232" spans="1:27" x14ac:dyDescent="0.3">
      <c r="A232" s="97" t="s">
        <v>143</v>
      </c>
      <c r="B232" s="89" t="s">
        <v>28</v>
      </c>
      <c r="C232" s="79">
        <v>0.22107536666666666</v>
      </c>
      <c r="D232" t="s">
        <v>853</v>
      </c>
      <c r="E232" s="79">
        <f t="shared" si="11"/>
        <v>0.11053768333333333</v>
      </c>
      <c r="F232" s="80">
        <f t="shared" si="9"/>
        <v>0.11053768333333333</v>
      </c>
      <c r="H232" s="85" t="s">
        <v>484</v>
      </c>
    </row>
    <row r="233" spans="1:27" x14ac:dyDescent="0.3">
      <c r="A233" s="97" t="s">
        <v>143</v>
      </c>
      <c r="B233" s="89" t="s">
        <v>29</v>
      </c>
      <c r="C233" s="79">
        <v>0.10171291342933333</v>
      </c>
      <c r="D233" t="s">
        <v>853</v>
      </c>
      <c r="E233" s="79">
        <f t="shared" si="11"/>
        <v>5.0856456714666667E-2</v>
      </c>
      <c r="F233" s="80">
        <f t="shared" si="9"/>
        <v>5.0856456714666667E-2</v>
      </c>
      <c r="H233" s="85" t="s">
        <v>484</v>
      </c>
    </row>
    <row r="234" spans="1:27" x14ac:dyDescent="0.3">
      <c r="A234" s="97" t="s">
        <v>143</v>
      </c>
      <c r="B234" s="89" t="s">
        <v>30</v>
      </c>
      <c r="C234" s="79">
        <v>0.18529296330058947</v>
      </c>
      <c r="D234" t="s">
        <v>853</v>
      </c>
      <c r="E234" s="79">
        <f t="shared" si="11"/>
        <v>9.2646481650294737E-2</v>
      </c>
      <c r="F234" s="80">
        <f t="shared" si="9"/>
        <v>9.2646481650294737E-2</v>
      </c>
      <c r="H234" s="85" t="s">
        <v>484</v>
      </c>
    </row>
    <row r="235" spans="1:27" x14ac:dyDescent="0.3">
      <c r="A235" s="97" t="s">
        <v>143</v>
      </c>
      <c r="B235" s="89" t="s">
        <v>31</v>
      </c>
      <c r="C235" s="79">
        <v>0.17601705645948332</v>
      </c>
      <c r="D235" t="s">
        <v>853</v>
      </c>
      <c r="E235" s="79">
        <f t="shared" si="11"/>
        <v>8.8008528229741659E-2</v>
      </c>
      <c r="F235" s="80">
        <f t="shared" si="9"/>
        <v>8.8008528229741659E-2</v>
      </c>
      <c r="H235" s="85" t="s">
        <v>484</v>
      </c>
    </row>
    <row r="236" spans="1:27" x14ac:dyDescent="0.3">
      <c r="A236" s="97" t="s">
        <v>143</v>
      </c>
      <c r="B236" s="89" t="s">
        <v>32</v>
      </c>
      <c r="C236" s="79">
        <v>0.62156295243859649</v>
      </c>
      <c r="D236" t="s">
        <v>853</v>
      </c>
      <c r="E236" s="79">
        <f t="shared" si="11"/>
        <v>0.31078147621929825</v>
      </c>
      <c r="F236" s="80">
        <f t="shared" si="9"/>
        <v>0.31078147621929825</v>
      </c>
      <c r="H236" s="85" t="s">
        <v>484</v>
      </c>
    </row>
    <row r="237" spans="1:27" x14ac:dyDescent="0.3">
      <c r="A237" s="97" t="s">
        <v>143</v>
      </c>
      <c r="B237" s="89" t="s">
        <v>732</v>
      </c>
      <c r="C237" s="79">
        <v>0.25820615257894736</v>
      </c>
      <c r="D237" t="s">
        <v>853</v>
      </c>
      <c r="E237" s="79">
        <f t="shared" si="11"/>
        <v>0.12910307628947368</v>
      </c>
      <c r="F237" s="80">
        <f t="shared" si="9"/>
        <v>0.12910307628947368</v>
      </c>
      <c r="H237" s="85" t="s">
        <v>484</v>
      </c>
    </row>
    <row r="238" spans="1:27" x14ac:dyDescent="0.3">
      <c r="A238" s="97" t="s">
        <v>143</v>
      </c>
      <c r="B238" t="s">
        <v>741</v>
      </c>
      <c r="C238">
        <f>[1]rapeseed!$E$113</f>
        <v>4.6818000000000005E-2</v>
      </c>
      <c r="D238" t="s">
        <v>853</v>
      </c>
      <c r="E238" s="79">
        <f t="shared" si="11"/>
        <v>2.3409000000000003E-2</v>
      </c>
      <c r="F238" s="80">
        <f t="shared" si="9"/>
        <v>2.3409000000000003E-2</v>
      </c>
      <c r="H238" s="85" t="s">
        <v>484</v>
      </c>
      <c r="I238" s="86"/>
      <c r="J238" s="86"/>
      <c r="K238" s="86"/>
      <c r="L238" s="86"/>
      <c r="M238" s="86"/>
      <c r="N238" s="86"/>
      <c r="O238" s="86"/>
      <c r="P238" s="86"/>
      <c r="Q238" s="86"/>
      <c r="R238" s="86"/>
      <c r="S238" s="86"/>
      <c r="T238" s="86"/>
      <c r="U238" s="86"/>
      <c r="V238" s="86"/>
      <c r="W238" s="86"/>
      <c r="X238" s="86"/>
      <c r="Y238" s="86"/>
      <c r="Z238" s="86"/>
      <c r="AA238" s="86"/>
    </row>
    <row r="239" spans="1:27" x14ac:dyDescent="0.3">
      <c r="A239" s="97" t="s">
        <v>143</v>
      </c>
      <c r="B239" t="s">
        <v>748</v>
      </c>
      <c r="C239">
        <f>[1]rapeseed!$E$120</f>
        <v>0.13427739566666666</v>
      </c>
      <c r="D239" t="s">
        <v>853</v>
      </c>
      <c r="E239" s="79">
        <f t="shared" si="11"/>
        <v>6.713869783333333E-2</v>
      </c>
      <c r="F239" s="80">
        <f t="shared" si="9"/>
        <v>6.713869783333333E-2</v>
      </c>
      <c r="H239" s="85" t="s">
        <v>484</v>
      </c>
      <c r="I239" s="86"/>
      <c r="J239" s="86"/>
      <c r="K239" s="86"/>
      <c r="L239" s="86"/>
      <c r="M239" s="86"/>
      <c r="N239" s="86"/>
      <c r="O239" s="86"/>
      <c r="P239" s="86"/>
      <c r="Q239" s="86"/>
      <c r="R239" s="86"/>
      <c r="S239" s="86"/>
      <c r="T239" s="86"/>
      <c r="U239" s="86"/>
      <c r="V239" s="86"/>
      <c r="W239" s="86"/>
      <c r="X239" s="86"/>
      <c r="Y239" s="86"/>
      <c r="Z239" s="86"/>
      <c r="AA239" s="86"/>
    </row>
    <row r="240" spans="1:27" x14ac:dyDescent="0.3">
      <c r="A240" s="98" t="s">
        <v>864</v>
      </c>
      <c r="B240" t="s">
        <v>5</v>
      </c>
      <c r="C240">
        <v>4.0850999999999998E-2</v>
      </c>
      <c r="D240" t="s">
        <v>853</v>
      </c>
      <c r="E240" s="79">
        <f>0.5*C240</f>
        <v>2.0425499999999999E-2</v>
      </c>
      <c r="F240" s="80">
        <f>E240</f>
        <v>2.0425499999999999E-2</v>
      </c>
      <c r="H240" s="85" t="s">
        <v>484</v>
      </c>
    </row>
    <row r="241" spans="1:8" x14ac:dyDescent="0.3">
      <c r="A241" s="98" t="s">
        <v>864</v>
      </c>
      <c r="B241" t="s">
        <v>6</v>
      </c>
      <c r="C241">
        <v>2.8380555555555555E-2</v>
      </c>
      <c r="D241" t="s">
        <v>853</v>
      </c>
      <c r="E241" s="79">
        <f>0.5*C241</f>
        <v>1.4190277777777777E-2</v>
      </c>
      <c r="F241" s="80">
        <f>E241</f>
        <v>1.4190277777777777E-2</v>
      </c>
      <c r="H241" s="85" t="s">
        <v>484</v>
      </c>
    </row>
    <row r="242" spans="1:8" x14ac:dyDescent="0.3">
      <c r="A242" s="98" t="s">
        <v>864</v>
      </c>
      <c r="B242" t="s">
        <v>7</v>
      </c>
      <c r="C242">
        <v>9.2234444444444452E-2</v>
      </c>
      <c r="D242" t="s">
        <v>853</v>
      </c>
      <c r="E242" s="79">
        <f t="shared" si="11"/>
        <v>4.6117222222222226E-2</v>
      </c>
      <c r="F242" s="80">
        <f t="shared" ref="F242:F270" si="12">E242</f>
        <v>4.6117222222222226E-2</v>
      </c>
      <c r="H242" s="85" t="s">
        <v>484</v>
      </c>
    </row>
    <row r="243" spans="1:8" x14ac:dyDescent="0.3">
      <c r="A243" s="98" t="s">
        <v>864</v>
      </c>
      <c r="B243" t="s">
        <v>451</v>
      </c>
      <c r="C243">
        <f>[1]Wheat!$E$366</f>
        <v>0.12032033333333332</v>
      </c>
      <c r="D243" t="s">
        <v>853</v>
      </c>
      <c r="E243" s="79">
        <f t="shared" si="11"/>
        <v>6.016016666666666E-2</v>
      </c>
      <c r="F243" s="80">
        <f t="shared" si="12"/>
        <v>6.016016666666666E-2</v>
      </c>
      <c r="H243" s="85" t="s">
        <v>484</v>
      </c>
    </row>
    <row r="244" spans="1:8" x14ac:dyDescent="0.3">
      <c r="A244" s="98" t="s">
        <v>864</v>
      </c>
      <c r="B244" t="s">
        <v>465</v>
      </c>
      <c r="C244">
        <f>[1]Wheat!$E$369</f>
        <v>5.9220444444444451E-2</v>
      </c>
      <c r="D244" t="s">
        <v>853</v>
      </c>
      <c r="E244" s="79">
        <f t="shared" si="11"/>
        <v>2.9610222222222225E-2</v>
      </c>
      <c r="F244" s="80">
        <f t="shared" si="12"/>
        <v>2.9610222222222225E-2</v>
      </c>
      <c r="H244" s="85" t="s">
        <v>484</v>
      </c>
    </row>
    <row r="245" spans="1:8" x14ac:dyDescent="0.3">
      <c r="A245" s="98" t="s">
        <v>864</v>
      </c>
      <c r="B245" t="s">
        <v>482</v>
      </c>
      <c r="C245">
        <f>[1]Wheat!$E$372</f>
        <v>7.1059999999999998E-2</v>
      </c>
      <c r="D245" t="s">
        <v>853</v>
      </c>
      <c r="E245">
        <f t="shared" si="11"/>
        <v>3.5529999999999999E-2</v>
      </c>
      <c r="F245" s="80">
        <f t="shared" si="12"/>
        <v>3.5529999999999999E-2</v>
      </c>
      <c r="H245" t="s">
        <v>484</v>
      </c>
    </row>
    <row r="246" spans="1:8" x14ac:dyDescent="0.3">
      <c r="A246" s="98" t="s">
        <v>864</v>
      </c>
      <c r="B246" t="s">
        <v>485</v>
      </c>
      <c r="C246">
        <v>2.6539982456140358E-2</v>
      </c>
      <c r="D246" t="s">
        <v>853</v>
      </c>
      <c r="E246">
        <f t="shared" si="11"/>
        <v>1.3269991228070179E-2</v>
      </c>
      <c r="F246" s="80">
        <f t="shared" si="12"/>
        <v>1.3269991228070179E-2</v>
      </c>
      <c r="H246" t="s">
        <v>484</v>
      </c>
    </row>
    <row r="247" spans="1:8" x14ac:dyDescent="0.3">
      <c r="A247" s="98" t="s">
        <v>864</v>
      </c>
      <c r="B247" t="s">
        <v>497</v>
      </c>
      <c r="C247">
        <v>2.4819999999999998E-3</v>
      </c>
      <c r="D247" t="s">
        <v>853</v>
      </c>
      <c r="E247" s="79">
        <f t="shared" si="11"/>
        <v>1.2409999999999999E-3</v>
      </c>
      <c r="F247" s="80">
        <f t="shared" si="12"/>
        <v>1.2409999999999999E-3</v>
      </c>
      <c r="H247" s="85" t="s">
        <v>484</v>
      </c>
    </row>
    <row r="248" spans="1:8" x14ac:dyDescent="0.3">
      <c r="A248" s="98" t="s">
        <v>864</v>
      </c>
      <c r="B248" t="s">
        <v>501</v>
      </c>
      <c r="C248">
        <v>1.0557E-2</v>
      </c>
      <c r="D248" t="s">
        <v>853</v>
      </c>
      <c r="E248" s="79">
        <f t="shared" si="11"/>
        <v>5.2785000000000002E-3</v>
      </c>
      <c r="F248" s="80">
        <f t="shared" si="12"/>
        <v>5.2785000000000002E-3</v>
      </c>
      <c r="H248" s="85" t="s">
        <v>484</v>
      </c>
    </row>
    <row r="249" spans="1:8" x14ac:dyDescent="0.3">
      <c r="A249" s="98" t="s">
        <v>864</v>
      </c>
      <c r="B249" t="s">
        <v>505</v>
      </c>
      <c r="C249">
        <v>3.6804999999999997E-2</v>
      </c>
      <c r="D249" t="s">
        <v>853</v>
      </c>
      <c r="E249" s="79">
        <f t="shared" si="11"/>
        <v>1.8402499999999999E-2</v>
      </c>
      <c r="F249" s="80">
        <f t="shared" si="12"/>
        <v>1.8402499999999999E-2</v>
      </c>
      <c r="H249" s="85" t="s">
        <v>484</v>
      </c>
    </row>
    <row r="250" spans="1:8" x14ac:dyDescent="0.3">
      <c r="A250" s="98" t="s">
        <v>864</v>
      </c>
      <c r="B250" t="s">
        <v>15</v>
      </c>
      <c r="C250">
        <v>0.12042799999999999</v>
      </c>
      <c r="D250" t="s">
        <v>853</v>
      </c>
      <c r="E250" s="79">
        <f t="shared" si="11"/>
        <v>6.0213999999999997E-2</v>
      </c>
      <c r="F250" s="80">
        <f t="shared" si="12"/>
        <v>6.0213999999999997E-2</v>
      </c>
      <c r="H250" s="85" t="s">
        <v>484</v>
      </c>
    </row>
    <row r="251" spans="1:8" x14ac:dyDescent="0.3">
      <c r="A251" s="98" t="s">
        <v>864</v>
      </c>
      <c r="B251" t="s">
        <v>532</v>
      </c>
      <c r="C251">
        <v>4.6529000000000001E-2</v>
      </c>
      <c r="D251" t="s">
        <v>853</v>
      </c>
      <c r="E251" s="79">
        <f t="shared" si="11"/>
        <v>2.32645E-2</v>
      </c>
      <c r="F251" s="80">
        <f t="shared" si="12"/>
        <v>2.32645E-2</v>
      </c>
      <c r="H251" s="85" t="s">
        <v>484</v>
      </c>
    </row>
    <row r="252" spans="1:8" x14ac:dyDescent="0.3">
      <c r="A252" s="98" t="s">
        <v>864</v>
      </c>
      <c r="B252" t="s">
        <v>546</v>
      </c>
      <c r="C252">
        <f>'[1]Sugar Beet'!$E$372</f>
        <v>1.5837768038596496E-2</v>
      </c>
      <c r="D252" t="s">
        <v>853</v>
      </c>
      <c r="E252" s="79">
        <f t="shared" si="11"/>
        <v>7.9188840192982481E-3</v>
      </c>
      <c r="F252" s="80">
        <f t="shared" si="12"/>
        <v>7.9188840192982481E-3</v>
      </c>
      <c r="H252" s="85" t="s">
        <v>484</v>
      </c>
    </row>
    <row r="253" spans="1:8" x14ac:dyDescent="0.3">
      <c r="A253" s="98" t="s">
        <v>864</v>
      </c>
      <c r="B253" t="s">
        <v>565</v>
      </c>
      <c r="C253">
        <f>'[1]Sugar Beet'!$E$375</f>
        <v>5.8990480336491229E-2</v>
      </c>
      <c r="D253" t="s">
        <v>853</v>
      </c>
      <c r="E253" s="79">
        <f t="shared" si="11"/>
        <v>2.9495240168245614E-2</v>
      </c>
      <c r="F253" s="80">
        <f t="shared" si="12"/>
        <v>2.9495240168245614E-2</v>
      </c>
      <c r="H253" s="85" t="s">
        <v>484</v>
      </c>
    </row>
    <row r="254" spans="1:8" x14ac:dyDescent="0.3">
      <c r="A254" s="98" t="s">
        <v>864</v>
      </c>
      <c r="B254" t="s">
        <v>581</v>
      </c>
      <c r="C254">
        <f>'[1]Sugar Beet'!$E$378</f>
        <v>3.5997998070175438E-2</v>
      </c>
      <c r="D254" t="s">
        <v>853</v>
      </c>
      <c r="E254" s="79">
        <f t="shared" si="11"/>
        <v>1.7998999035087719E-2</v>
      </c>
      <c r="F254" s="80">
        <f t="shared" si="12"/>
        <v>1.7998999035087719E-2</v>
      </c>
      <c r="H254" s="85" t="s">
        <v>484</v>
      </c>
    </row>
    <row r="255" spans="1:8" x14ac:dyDescent="0.3">
      <c r="A255" s="98" t="s">
        <v>864</v>
      </c>
      <c r="B255" s="73" t="s">
        <v>598</v>
      </c>
      <c r="C255" s="79">
        <v>0.14053333333333334</v>
      </c>
      <c r="D255" t="s">
        <v>853</v>
      </c>
      <c r="E255" s="79">
        <f t="shared" si="11"/>
        <v>7.0266666666666672E-2</v>
      </c>
      <c r="F255" s="80">
        <f t="shared" si="12"/>
        <v>7.0266666666666672E-2</v>
      </c>
      <c r="H255" s="85" t="s">
        <v>484</v>
      </c>
    </row>
    <row r="256" spans="1:8" x14ac:dyDescent="0.3">
      <c r="A256" s="98" t="s">
        <v>864</v>
      </c>
      <c r="B256" s="73" t="s">
        <v>609</v>
      </c>
      <c r="C256" s="79">
        <v>5.9643684686868689E-2</v>
      </c>
      <c r="D256" t="s">
        <v>853</v>
      </c>
      <c r="E256" s="79">
        <f t="shared" si="11"/>
        <v>2.9821842343434345E-2</v>
      </c>
      <c r="F256" s="80">
        <f t="shared" si="12"/>
        <v>2.9821842343434345E-2</v>
      </c>
      <c r="H256" s="85" t="s">
        <v>484</v>
      </c>
    </row>
    <row r="257" spans="1:27" x14ac:dyDescent="0.3">
      <c r="A257" s="98" t="s">
        <v>864</v>
      </c>
      <c r="B257" s="89" t="s">
        <v>621</v>
      </c>
      <c r="C257" s="79">
        <v>2.8207459766081869E-2</v>
      </c>
      <c r="D257" t="s">
        <v>853</v>
      </c>
      <c r="E257" s="79">
        <f t="shared" si="11"/>
        <v>1.4103729883040934E-2</v>
      </c>
      <c r="F257" s="80">
        <f t="shared" si="12"/>
        <v>1.4103729883040934E-2</v>
      </c>
      <c r="H257" s="85" t="s">
        <v>484</v>
      </c>
    </row>
    <row r="258" spans="1:27" x14ac:dyDescent="0.3">
      <c r="A258" s="98" t="s">
        <v>864</v>
      </c>
      <c r="B258" s="89" t="s">
        <v>634</v>
      </c>
      <c r="C258" s="79">
        <v>7.5805473649122818E-3</v>
      </c>
      <c r="D258" t="s">
        <v>853</v>
      </c>
      <c r="E258" s="79">
        <f t="shared" si="11"/>
        <v>3.7902736824561409E-3</v>
      </c>
      <c r="F258" s="80">
        <f t="shared" si="12"/>
        <v>3.7902736824561409E-3</v>
      </c>
      <c r="H258" s="85" t="s">
        <v>484</v>
      </c>
    </row>
    <row r="259" spans="1:27" ht="15" customHeight="1" x14ac:dyDescent="0.3">
      <c r="A259" s="98" t="s">
        <v>864</v>
      </c>
      <c r="B259" s="89" t="s">
        <v>24</v>
      </c>
      <c r="C259" s="79">
        <v>6.3852000000000006E-2</v>
      </c>
      <c r="D259" t="s">
        <v>853</v>
      </c>
      <c r="E259" s="79">
        <f t="shared" si="11"/>
        <v>3.1926000000000003E-2</v>
      </c>
      <c r="F259" s="80">
        <f t="shared" si="12"/>
        <v>3.1926000000000003E-2</v>
      </c>
      <c r="H259" s="85" t="s">
        <v>484</v>
      </c>
      <c r="I259" s="90"/>
    </row>
    <row r="260" spans="1:27" ht="15" customHeight="1" x14ac:dyDescent="0.3">
      <c r="A260" s="98" t="s">
        <v>864</v>
      </c>
      <c r="B260" s="89" t="s">
        <v>25</v>
      </c>
      <c r="C260" s="79">
        <v>7.1829473684210544E-3</v>
      </c>
      <c r="D260" t="s">
        <v>853</v>
      </c>
      <c r="E260" s="79">
        <f t="shared" si="11"/>
        <v>3.5914736842105272E-3</v>
      </c>
      <c r="F260" s="80">
        <f t="shared" si="12"/>
        <v>3.5914736842105272E-3</v>
      </c>
      <c r="H260" s="85" t="s">
        <v>484</v>
      </c>
    </row>
    <row r="261" spans="1:27" x14ac:dyDescent="0.3">
      <c r="A261" s="98" t="s">
        <v>864</v>
      </c>
      <c r="B261" s="89" t="s">
        <v>26</v>
      </c>
      <c r="C261" s="79">
        <v>1.7897838596491227E-2</v>
      </c>
      <c r="D261" t="s">
        <v>853</v>
      </c>
      <c r="E261" s="79">
        <f t="shared" si="11"/>
        <v>8.9489192982456136E-3</v>
      </c>
      <c r="F261" s="80">
        <f t="shared" si="12"/>
        <v>8.9489192982456136E-3</v>
      </c>
      <c r="H261" s="85" t="s">
        <v>484</v>
      </c>
    </row>
    <row r="262" spans="1:27" x14ac:dyDescent="0.3">
      <c r="A262" s="98" t="s">
        <v>864</v>
      </c>
      <c r="B262" s="89" t="s">
        <v>27</v>
      </c>
      <c r="C262" s="79">
        <v>1.4560947368421054E-2</v>
      </c>
      <c r="D262" t="s">
        <v>853</v>
      </c>
      <c r="E262" s="79">
        <f t="shared" si="11"/>
        <v>7.2804736842105268E-3</v>
      </c>
      <c r="F262" s="80">
        <f t="shared" si="12"/>
        <v>7.2804736842105268E-3</v>
      </c>
      <c r="H262" s="85" t="s">
        <v>484</v>
      </c>
    </row>
    <row r="263" spans="1:27" x14ac:dyDescent="0.3">
      <c r="A263" s="98" t="s">
        <v>864</v>
      </c>
      <c r="B263" s="89" t="s">
        <v>28</v>
      </c>
      <c r="C263" s="79">
        <v>4.3348111111111115E-2</v>
      </c>
      <c r="D263" t="s">
        <v>853</v>
      </c>
      <c r="E263" s="79">
        <f t="shared" si="11"/>
        <v>2.1674055555555558E-2</v>
      </c>
      <c r="F263" s="80">
        <f t="shared" si="12"/>
        <v>2.1674055555555558E-2</v>
      </c>
      <c r="H263" s="85" t="s">
        <v>484</v>
      </c>
    </row>
    <row r="264" spans="1:27" x14ac:dyDescent="0.3">
      <c r="A264" s="98" t="s">
        <v>864</v>
      </c>
      <c r="B264" s="89" t="s">
        <v>29</v>
      </c>
      <c r="C264" s="79">
        <v>1.9943708515555558E-2</v>
      </c>
      <c r="D264" t="s">
        <v>853</v>
      </c>
      <c r="E264" s="79">
        <f t="shared" si="11"/>
        <v>9.9718542577777788E-3</v>
      </c>
      <c r="F264" s="80">
        <f t="shared" si="12"/>
        <v>9.9718542577777788E-3</v>
      </c>
      <c r="H264" s="85" t="s">
        <v>484</v>
      </c>
    </row>
    <row r="265" spans="1:27" x14ac:dyDescent="0.3">
      <c r="A265" s="98" t="s">
        <v>864</v>
      </c>
      <c r="B265" s="89" t="s">
        <v>30</v>
      </c>
      <c r="C265" s="79">
        <v>3.2013058851508777E-2</v>
      </c>
      <c r="D265" t="s">
        <v>853</v>
      </c>
      <c r="E265" s="79">
        <f t="shared" si="11"/>
        <v>1.6006529425754389E-2</v>
      </c>
      <c r="F265" s="80">
        <f t="shared" si="12"/>
        <v>1.6006529425754389E-2</v>
      </c>
      <c r="H265" s="85" t="s">
        <v>484</v>
      </c>
    </row>
    <row r="266" spans="1:27" x14ac:dyDescent="0.3">
      <c r="A266" s="98" t="s">
        <v>864</v>
      </c>
      <c r="B266" s="89" t="s">
        <v>31</v>
      </c>
      <c r="C266" s="79">
        <v>3.451314832538889E-2</v>
      </c>
      <c r="D266" t="s">
        <v>853</v>
      </c>
      <c r="E266" s="79">
        <f t="shared" si="11"/>
        <v>1.7256574162694445E-2</v>
      </c>
      <c r="F266" s="80">
        <f t="shared" si="12"/>
        <v>1.7256574162694445E-2</v>
      </c>
      <c r="H266" s="85" t="s">
        <v>484</v>
      </c>
    </row>
    <row r="267" spans="1:27" x14ac:dyDescent="0.3">
      <c r="A267" s="98" t="s">
        <v>864</v>
      </c>
      <c r="B267" s="89" t="s">
        <v>32</v>
      </c>
      <c r="C267" s="79">
        <v>3.0736800000000005E-2</v>
      </c>
      <c r="D267" t="s">
        <v>853</v>
      </c>
      <c r="E267" s="79">
        <f t="shared" si="11"/>
        <v>1.5368400000000003E-2</v>
      </c>
      <c r="F267" s="80">
        <f t="shared" si="12"/>
        <v>1.5368400000000003E-2</v>
      </c>
      <c r="H267" s="85" t="s">
        <v>484</v>
      </c>
    </row>
    <row r="268" spans="1:27" x14ac:dyDescent="0.3">
      <c r="A268" s="98" t="s">
        <v>864</v>
      </c>
      <c r="B268" s="89" t="s">
        <v>732</v>
      </c>
      <c r="C268" s="79">
        <v>1.2157757277777778E-2</v>
      </c>
      <c r="D268" t="s">
        <v>853</v>
      </c>
      <c r="E268" s="79">
        <f t="shared" si="11"/>
        <v>6.0788786388888891E-3</v>
      </c>
      <c r="F268" s="80">
        <f t="shared" si="12"/>
        <v>6.0788786388888891E-3</v>
      </c>
      <c r="H268" s="85" t="s">
        <v>484</v>
      </c>
    </row>
    <row r="269" spans="1:27" x14ac:dyDescent="0.3">
      <c r="A269" s="98" t="s">
        <v>864</v>
      </c>
      <c r="B269" t="s">
        <v>741</v>
      </c>
      <c r="C269" s="79">
        <f>[1]rapeseed!$E$126</f>
        <v>2.4079385747368424E-3</v>
      </c>
      <c r="D269" t="s">
        <v>853</v>
      </c>
      <c r="E269" s="79">
        <f t="shared" si="11"/>
        <v>1.2039692873684212E-3</v>
      </c>
      <c r="F269" s="80">
        <f t="shared" si="12"/>
        <v>1.2039692873684212E-3</v>
      </c>
      <c r="H269" s="85" t="s">
        <v>484</v>
      </c>
      <c r="I269" s="86"/>
      <c r="J269" s="86"/>
      <c r="K269" s="86"/>
      <c r="L269" s="86"/>
      <c r="M269" s="86"/>
      <c r="N269" s="86"/>
      <c r="O269" s="86"/>
      <c r="P269" s="86"/>
      <c r="Q269" s="86"/>
      <c r="R269" s="86"/>
      <c r="S269" s="86"/>
      <c r="T269" s="86"/>
      <c r="U269" s="86"/>
      <c r="V269" s="86"/>
      <c r="W269" s="86"/>
      <c r="X269" s="86"/>
      <c r="Y269" s="86"/>
      <c r="Z269" s="86"/>
      <c r="AA269" s="86"/>
    </row>
    <row r="270" spans="1:27" x14ac:dyDescent="0.3">
      <c r="A270" s="98" t="s">
        <v>864</v>
      </c>
      <c r="B270" t="s">
        <v>748</v>
      </c>
      <c r="C270" s="79">
        <v>3.451314832538889E-2</v>
      </c>
      <c r="D270" t="s">
        <v>853</v>
      </c>
      <c r="E270" s="79">
        <f t="shared" si="11"/>
        <v>1.7256574162694445E-2</v>
      </c>
      <c r="F270" s="80">
        <f t="shared" si="12"/>
        <v>1.7256574162694445E-2</v>
      </c>
      <c r="H270" s="85" t="s">
        <v>484</v>
      </c>
      <c r="I270" s="86"/>
      <c r="J270" s="86"/>
      <c r="K270" s="86"/>
      <c r="L270" s="86"/>
      <c r="M270" s="86"/>
      <c r="N270" s="86"/>
      <c r="O270" s="86"/>
      <c r="P270" s="86"/>
      <c r="Q270" s="86"/>
      <c r="R270" s="86"/>
      <c r="S270" s="86"/>
      <c r="T270" s="86"/>
      <c r="U270" s="86"/>
      <c r="V270" s="86"/>
      <c r="W270" s="86"/>
      <c r="X270" s="86"/>
      <c r="Y270" s="86"/>
      <c r="Z270" s="86"/>
      <c r="AA270" s="86"/>
    </row>
    <row r="271" spans="1:27" x14ac:dyDescent="0.3">
      <c r="A271" s="99" t="s">
        <v>865</v>
      </c>
      <c r="B271" s="73" t="s">
        <v>5</v>
      </c>
      <c r="C271" s="79" t="s">
        <v>866</v>
      </c>
      <c r="D271" t="s">
        <v>867</v>
      </c>
      <c r="E271" s="79">
        <f>[1]corn!$H$312</f>
        <v>0.70131529243047752</v>
      </c>
      <c r="F271" s="80">
        <f>AVERAGE(E269:E275)</f>
        <v>0.26043281214839853</v>
      </c>
      <c r="G271">
        <f>_xlfn.STDEV.P(E269:E275)</f>
        <v>0.24719065841585061</v>
      </c>
      <c r="H271" t="s">
        <v>868</v>
      </c>
    </row>
    <row r="272" spans="1:27" x14ac:dyDescent="0.3">
      <c r="A272" s="99" t="s">
        <v>865</v>
      </c>
      <c r="B272" s="73" t="s">
        <v>433</v>
      </c>
      <c r="C272" s="79">
        <v>0.64</v>
      </c>
      <c r="D272" t="s">
        <v>867</v>
      </c>
      <c r="E272" s="79">
        <f>[1]corn!$E$329</f>
        <v>0.5571829081930415</v>
      </c>
      <c r="H272" t="s">
        <v>869</v>
      </c>
    </row>
    <row r="273" spans="1:9" x14ac:dyDescent="0.3">
      <c r="A273" s="99" t="s">
        <v>865</v>
      </c>
      <c r="B273" s="73" t="s">
        <v>433</v>
      </c>
      <c r="C273" s="79" t="s">
        <v>870</v>
      </c>
      <c r="D273" t="s">
        <v>867</v>
      </c>
      <c r="E273" s="79">
        <f>[1]corn!$H$335</f>
        <v>0.17083333333333336</v>
      </c>
      <c r="H273" t="s">
        <v>871</v>
      </c>
      <c r="I273" t="s">
        <v>872</v>
      </c>
    </row>
    <row r="274" spans="1:9" x14ac:dyDescent="0.3">
      <c r="A274" s="99" t="s">
        <v>865</v>
      </c>
      <c r="B274" s="73" t="s">
        <v>433</v>
      </c>
      <c r="C274" s="79" t="s">
        <v>873</v>
      </c>
      <c r="D274" t="s">
        <v>874</v>
      </c>
      <c r="E274" s="79">
        <f>[1]corn!$I$347</f>
        <v>0.17500000000000002</v>
      </c>
      <c r="H274" t="s">
        <v>875</v>
      </c>
      <c r="I274" t="s">
        <v>876</v>
      </c>
    </row>
    <row r="275" spans="1:9" x14ac:dyDescent="0.3">
      <c r="A275" s="99" t="s">
        <v>865</v>
      </c>
      <c r="B275" s="73" t="s">
        <v>433</v>
      </c>
      <c r="C275" s="79" t="s">
        <v>877</v>
      </c>
      <c r="D275" t="s">
        <v>878</v>
      </c>
      <c r="E275" s="79">
        <f>[1]corn!$O$359</f>
        <v>0.20023760763187429</v>
      </c>
      <c r="H275" t="s">
        <v>879</v>
      </c>
      <c r="I275" t="s">
        <v>880</v>
      </c>
    </row>
    <row r="276" spans="1:9" x14ac:dyDescent="0.3">
      <c r="A276" s="99" t="s">
        <v>865</v>
      </c>
      <c r="B276" t="s">
        <v>6</v>
      </c>
      <c r="C276">
        <v>0.11137579365079364</v>
      </c>
      <c r="D276" t="s">
        <v>853</v>
      </c>
      <c r="E276" s="79">
        <f>0.5*C276</f>
        <v>5.5687896825396821E-2</v>
      </c>
      <c r="F276" s="80">
        <f>E276</f>
        <v>5.5687896825396821E-2</v>
      </c>
      <c r="H276" s="85" t="s">
        <v>484</v>
      </c>
      <c r="I276" t="s">
        <v>881</v>
      </c>
    </row>
    <row r="277" spans="1:9" x14ac:dyDescent="0.3">
      <c r="A277" s="99" t="s">
        <v>865</v>
      </c>
      <c r="B277" t="s">
        <v>7</v>
      </c>
      <c r="C277">
        <v>0.46536920634920637</v>
      </c>
      <c r="D277" t="s">
        <v>853</v>
      </c>
      <c r="E277" s="79">
        <f>0.5*C277</f>
        <v>0.23268460317460318</v>
      </c>
      <c r="F277" s="80">
        <f>E277</f>
        <v>0.23268460317460318</v>
      </c>
      <c r="H277" s="85" t="s">
        <v>484</v>
      </c>
      <c r="I277" t="s">
        <v>882</v>
      </c>
    </row>
    <row r="278" spans="1:9" x14ac:dyDescent="0.3">
      <c r="A278" s="99" t="s">
        <v>865</v>
      </c>
      <c r="B278" s="73" t="s">
        <v>451</v>
      </c>
      <c r="C278" s="79" t="s">
        <v>883</v>
      </c>
      <c r="D278" t="s">
        <v>884</v>
      </c>
      <c r="E278" s="79">
        <f>[1]Wheat!$G$379</f>
        <v>0.14500000000000002</v>
      </c>
      <c r="F278" s="80">
        <f>AVERAGE(E278:E282)</f>
        <v>0.36914938406926401</v>
      </c>
      <c r="G278">
        <f>_xlfn.STDEV.P(E278:E281)</f>
        <v>0.19667127050820171</v>
      </c>
      <c r="H278" t="s">
        <v>885</v>
      </c>
    </row>
    <row r="279" spans="1:9" x14ac:dyDescent="0.3">
      <c r="A279" s="99" t="s">
        <v>865</v>
      </c>
      <c r="B279" s="73" t="s">
        <v>433</v>
      </c>
      <c r="C279" s="79">
        <v>74.099999999999994</v>
      </c>
      <c r="D279" t="s">
        <v>886</v>
      </c>
      <c r="E279" s="79">
        <f>[1]Wheat!$L$401</f>
        <v>0.55451612272727269</v>
      </c>
      <c r="H279" t="s">
        <v>887</v>
      </c>
    </row>
    <row r="280" spans="1:9" x14ac:dyDescent="0.3">
      <c r="A280" s="99" t="s">
        <v>865</v>
      </c>
      <c r="B280" s="73" t="s">
        <v>433</v>
      </c>
      <c r="C280" s="79" t="s">
        <v>888</v>
      </c>
      <c r="D280" t="s">
        <v>889</v>
      </c>
      <c r="E280" s="79">
        <f>[1]Wheat!$K$408</f>
        <v>0.46409271428571419</v>
      </c>
      <c r="H280" t="s">
        <v>890</v>
      </c>
      <c r="I280" t="s">
        <v>891</v>
      </c>
    </row>
    <row r="281" spans="1:9" x14ac:dyDescent="0.3">
      <c r="A281" s="99" t="s">
        <v>865</v>
      </c>
      <c r="B281" s="73" t="s">
        <v>433</v>
      </c>
      <c r="C281" s="79">
        <v>0.1</v>
      </c>
      <c r="D281" t="s">
        <v>892</v>
      </c>
      <c r="E281" s="79">
        <f>[1]Wheat!$G$423</f>
        <v>0.1</v>
      </c>
      <c r="H281" t="s">
        <v>893</v>
      </c>
    </row>
    <row r="282" spans="1:9" x14ac:dyDescent="0.3">
      <c r="A282" s="99" t="s">
        <v>865</v>
      </c>
      <c r="B282" s="73"/>
      <c r="C282" s="79" t="s">
        <v>894</v>
      </c>
      <c r="D282" t="s">
        <v>895</v>
      </c>
      <c r="E282" s="79">
        <f>[1]Wheat!$E$465</f>
        <v>0.58213808333333328</v>
      </c>
      <c r="H282" t="s">
        <v>896</v>
      </c>
    </row>
    <row r="283" spans="1:9" x14ac:dyDescent="0.3">
      <c r="A283" s="99" t="s">
        <v>865</v>
      </c>
      <c r="B283" s="73" t="s">
        <v>465</v>
      </c>
      <c r="C283" s="79">
        <v>0.27</v>
      </c>
      <c r="D283" t="s">
        <v>897</v>
      </c>
      <c r="E283" s="79">
        <f>[1]Wheat!$E$475</f>
        <v>9.4056000000000015E-2</v>
      </c>
      <c r="F283" s="80">
        <f>AVERAGE(E283:E284)</f>
        <v>0.19028922222222225</v>
      </c>
      <c r="G283">
        <f>_xlfn.STDEV.P(E284:E284)</f>
        <v>0</v>
      </c>
      <c r="H283" t="s">
        <v>898</v>
      </c>
      <c r="I283" t="s">
        <v>899</v>
      </c>
    </row>
    <row r="284" spans="1:9" x14ac:dyDescent="0.3">
      <c r="A284" s="99" t="s">
        <v>865</v>
      </c>
      <c r="B284" s="73" t="s">
        <v>433</v>
      </c>
      <c r="C284" s="79">
        <f>AVERAGE(0.73,0.7,0.84,1.02)</f>
        <v>0.82250000000000001</v>
      </c>
      <c r="D284" t="s">
        <v>900</v>
      </c>
      <c r="E284" s="79">
        <f>[1]Wheat!$E$505</f>
        <v>0.28652244444444447</v>
      </c>
      <c r="H284" t="s">
        <v>901</v>
      </c>
    </row>
    <row r="285" spans="1:9" x14ac:dyDescent="0.3">
      <c r="A285" s="99" t="s">
        <v>865</v>
      </c>
      <c r="B285" t="s">
        <v>482</v>
      </c>
      <c r="C285" s="79">
        <f>[1]Wheat!$E$510</f>
        <v>0.33447577777777776</v>
      </c>
      <c r="D285" t="s">
        <v>853</v>
      </c>
      <c r="E285" s="79">
        <f>0.5*C285</f>
        <v>0.16723788888888888</v>
      </c>
      <c r="F285" s="80">
        <f>E285</f>
        <v>0.16723788888888888</v>
      </c>
      <c r="H285" s="85" t="s">
        <v>484</v>
      </c>
    </row>
    <row r="286" spans="1:9" x14ac:dyDescent="0.3">
      <c r="A286" s="99" t="s">
        <v>865</v>
      </c>
      <c r="B286" s="73" t="s">
        <v>485</v>
      </c>
      <c r="C286" s="79" t="s">
        <v>902</v>
      </c>
      <c r="D286" t="s">
        <v>903</v>
      </c>
      <c r="E286" s="79">
        <v>0.12489403508771933</v>
      </c>
      <c r="F286" s="80">
        <f>E286</f>
        <v>0.12489403508771933</v>
      </c>
      <c r="G286">
        <v>0</v>
      </c>
      <c r="H286" t="s">
        <v>904</v>
      </c>
      <c r="I286" t="s">
        <v>905</v>
      </c>
    </row>
    <row r="287" spans="1:9" x14ac:dyDescent="0.3">
      <c r="A287" s="99" t="s">
        <v>865</v>
      </c>
      <c r="B287" s="73" t="s">
        <v>497</v>
      </c>
      <c r="C287" s="79">
        <f>[1]Tomato!$E$70</f>
        <v>2.1846514954264446E-2</v>
      </c>
      <c r="D287" t="s">
        <v>853</v>
      </c>
      <c r="E287" s="79">
        <f>0.5*C287</f>
        <v>1.0923257477132223E-2</v>
      </c>
      <c r="F287" s="80">
        <f>E287</f>
        <v>1.0923257477132223E-2</v>
      </c>
      <c r="H287" s="85" t="s">
        <v>484</v>
      </c>
    </row>
    <row r="288" spans="1:9" x14ac:dyDescent="0.3">
      <c r="A288" s="99" t="s">
        <v>865</v>
      </c>
      <c r="B288" s="73" t="s">
        <v>501</v>
      </c>
      <c r="C288" s="79">
        <f>[1]Tomato!$E$74</f>
        <v>6.2601627976190469E-2</v>
      </c>
      <c r="D288" t="s">
        <v>853</v>
      </c>
      <c r="E288" s="79">
        <f>0.5*C288</f>
        <v>3.1300813988095234E-2</v>
      </c>
      <c r="F288" s="80">
        <f>E288</f>
        <v>3.1300813988095234E-2</v>
      </c>
      <c r="H288" s="85" t="s">
        <v>484</v>
      </c>
      <c r="I288" t="s">
        <v>906</v>
      </c>
    </row>
    <row r="289" spans="1:14" x14ac:dyDescent="0.3">
      <c r="A289" s="99" t="s">
        <v>865</v>
      </c>
      <c r="B289" s="73" t="s">
        <v>505</v>
      </c>
      <c r="C289" s="79" t="s">
        <v>907</v>
      </c>
      <c r="D289" t="s">
        <v>908</v>
      </c>
      <c r="E289" s="79">
        <f>[1]Sugarcane!$E$438</f>
        <v>0.19619442713450291</v>
      </c>
      <c r="F289" s="80">
        <f>AVERAGE(E289:E291)</f>
        <v>0.1598649690302508</v>
      </c>
      <c r="G289">
        <f>_xlfn.STDEV.P(E289:E291)</f>
        <v>3.5246763272648016E-2</v>
      </c>
      <c r="H289" t="s">
        <v>909</v>
      </c>
    </row>
    <row r="290" spans="1:14" x14ac:dyDescent="0.3">
      <c r="A290" s="99" t="s">
        <v>865</v>
      </c>
      <c r="B290" s="73" t="s">
        <v>433</v>
      </c>
      <c r="C290">
        <v>41.39</v>
      </c>
      <c r="D290" t="s">
        <v>910</v>
      </c>
      <c r="E290" s="79">
        <f>[1]Sugarcane!$E$450</f>
        <v>0.17125746138315004</v>
      </c>
      <c r="H290" t="s">
        <v>911</v>
      </c>
    </row>
    <row r="291" spans="1:14" x14ac:dyDescent="0.3">
      <c r="A291" s="99" t="s">
        <v>865</v>
      </c>
      <c r="B291" s="73" t="s">
        <v>433</v>
      </c>
      <c r="C291" s="79" t="s">
        <v>912</v>
      </c>
      <c r="D291" t="s">
        <v>913</v>
      </c>
      <c r="E291" s="79">
        <f>[1]Sugarcane!$F$468</f>
        <v>0.1121430185730994</v>
      </c>
      <c r="H291" t="s">
        <v>914</v>
      </c>
      <c r="I291" t="s">
        <v>915</v>
      </c>
    </row>
    <row r="292" spans="1:14" x14ac:dyDescent="0.3">
      <c r="A292" s="99" t="s">
        <v>865</v>
      </c>
      <c r="B292" s="73" t="s">
        <v>15</v>
      </c>
      <c r="C292" s="79" t="s">
        <v>916</v>
      </c>
      <c r="D292" t="s">
        <v>908</v>
      </c>
      <c r="E292" s="79">
        <f>[1]Sugarcane!$E$493</f>
        <v>0.41551382809050502</v>
      </c>
      <c r="F292" s="80">
        <f>AVERAGE(E292, E294:E296)</f>
        <v>0.49376094272161619</v>
      </c>
      <c r="G292">
        <f>_xlfn.STDEV.P(E292:E296)</f>
        <v>0.19278003430766319</v>
      </c>
      <c r="H292" t="s">
        <v>917</v>
      </c>
      <c r="I292" t="s">
        <v>918</v>
      </c>
    </row>
    <row r="293" spans="1:14" x14ac:dyDescent="0.3">
      <c r="A293" s="99" t="s">
        <v>865</v>
      </c>
      <c r="B293" s="73" t="s">
        <v>433</v>
      </c>
      <c r="C293" s="79" t="s">
        <v>919</v>
      </c>
      <c r="D293" t="s">
        <v>920</v>
      </c>
      <c r="E293" s="79">
        <f>[1]Sugarcane!$E$508</f>
        <v>4.878956727272727E-2</v>
      </c>
      <c r="H293" t="s">
        <v>921</v>
      </c>
      <c r="I293" t="s">
        <v>922</v>
      </c>
    </row>
    <row r="294" spans="1:14" x14ac:dyDescent="0.3">
      <c r="A294" s="99" t="s">
        <v>865</v>
      </c>
      <c r="B294" s="73" t="s">
        <v>433</v>
      </c>
      <c r="C294" s="79">
        <v>0.81</v>
      </c>
      <c r="D294" t="s">
        <v>923</v>
      </c>
      <c r="E294" s="79">
        <f>[1]Sugarcane!$E$517</f>
        <v>0.62628619418181819</v>
      </c>
      <c r="H294" t="s">
        <v>924</v>
      </c>
      <c r="I294" t="s">
        <v>925</v>
      </c>
    </row>
    <row r="295" spans="1:14" x14ac:dyDescent="0.3">
      <c r="A295" s="99" t="s">
        <v>865</v>
      </c>
      <c r="B295" s="73" t="s">
        <v>433</v>
      </c>
      <c r="C295" s="79" t="s">
        <v>926</v>
      </c>
      <c r="D295" t="s">
        <v>923</v>
      </c>
      <c r="E295" s="79">
        <f>[1]Sugarcane!$E$529</f>
        <v>0.43298798610101014</v>
      </c>
      <c r="H295" t="s">
        <v>927</v>
      </c>
      <c r="I295" t="s">
        <v>928</v>
      </c>
      <c r="J295" t="s">
        <v>929</v>
      </c>
    </row>
    <row r="296" spans="1:14" x14ac:dyDescent="0.3">
      <c r="A296" s="99" t="s">
        <v>865</v>
      </c>
      <c r="B296" s="73" t="s">
        <v>433</v>
      </c>
      <c r="C296" s="79">
        <v>64.7</v>
      </c>
      <c r="D296" t="s">
        <v>930</v>
      </c>
      <c r="E296" s="79">
        <f>[1]Sugarcane!$E$537</f>
        <v>0.50025576251313131</v>
      </c>
      <c r="H296" t="s">
        <v>931</v>
      </c>
      <c r="I296" t="s">
        <v>932</v>
      </c>
    </row>
    <row r="297" spans="1:14" x14ac:dyDescent="0.3">
      <c r="A297" s="99" t="s">
        <v>865</v>
      </c>
      <c r="B297" s="73" t="s">
        <v>532</v>
      </c>
      <c r="C297" s="79" t="s">
        <v>933</v>
      </c>
      <c r="D297" t="s">
        <v>934</v>
      </c>
      <c r="E297" s="79">
        <f>[1]Sugarcane!$E$561</f>
        <v>0.38767666666666667</v>
      </c>
      <c r="F297" s="80">
        <f>AVERAGE(E297:E298)</f>
        <v>0.41271798245614033</v>
      </c>
      <c r="G297">
        <f>_xlfn.STDEV.P(E297:E298)</f>
        <v>2.5041315789473689E-2</v>
      </c>
      <c r="H297" t="s">
        <v>935</v>
      </c>
      <c r="I297" t="s">
        <v>936</v>
      </c>
    </row>
    <row r="298" spans="1:14" x14ac:dyDescent="0.3">
      <c r="A298" s="99" t="s">
        <v>865</v>
      </c>
      <c r="B298" s="73" t="s">
        <v>433</v>
      </c>
      <c r="C298" s="79">
        <v>1.2</v>
      </c>
      <c r="D298" t="s">
        <v>937</v>
      </c>
      <c r="E298" s="79">
        <f>[1]Sugarcane!$E$568</f>
        <v>0.43775929824561405</v>
      </c>
      <c r="H298" t="s">
        <v>938</v>
      </c>
      <c r="I298" t="s">
        <v>939</v>
      </c>
    </row>
    <row r="299" spans="1:14" x14ac:dyDescent="0.3">
      <c r="A299" s="99" t="s">
        <v>865</v>
      </c>
      <c r="B299" t="s">
        <v>546</v>
      </c>
      <c r="C299" s="79">
        <f>'[1]Sugar Beet'!$E$382</f>
        <v>0.11720177140558213</v>
      </c>
      <c r="D299" t="s">
        <v>853</v>
      </c>
      <c r="E299" s="79">
        <f>0.5*C299</f>
        <v>5.8600885702791067E-2</v>
      </c>
      <c r="F299" s="80">
        <f t="shared" ref="F299:F307" si="13">E299</f>
        <v>5.8600885702791067E-2</v>
      </c>
      <c r="H299" s="85" t="s">
        <v>484</v>
      </c>
      <c r="I299" t="s">
        <v>940</v>
      </c>
    </row>
    <row r="300" spans="1:14" x14ac:dyDescent="0.3">
      <c r="A300" s="99" t="s">
        <v>865</v>
      </c>
      <c r="B300" s="73" t="s">
        <v>565</v>
      </c>
      <c r="C300" s="79" t="s">
        <v>941</v>
      </c>
      <c r="D300" t="s">
        <v>942</v>
      </c>
      <c r="E300" s="79">
        <f>'[1]Sugar Beet'!$E$399</f>
        <v>0.33507425845302624</v>
      </c>
      <c r="F300" s="80">
        <f t="shared" si="13"/>
        <v>0.33507425845302624</v>
      </c>
      <c r="G300">
        <v>0</v>
      </c>
      <c r="H300" t="s">
        <v>943</v>
      </c>
      <c r="I300" t="s">
        <v>944</v>
      </c>
    </row>
    <row r="301" spans="1:14" x14ac:dyDescent="0.3">
      <c r="A301" s="99" t="s">
        <v>865</v>
      </c>
      <c r="B301" s="73" t="s">
        <v>581</v>
      </c>
      <c r="C301" s="79" t="s">
        <v>945</v>
      </c>
      <c r="D301" t="s">
        <v>946</v>
      </c>
      <c r="E301" s="79">
        <f>'[1]Sugar Beet'!$E$412</f>
        <v>3.7056762719298239E-2</v>
      </c>
      <c r="F301" s="80">
        <f t="shared" si="13"/>
        <v>3.7056762719298239E-2</v>
      </c>
      <c r="G301">
        <v>0</v>
      </c>
      <c r="H301" t="s">
        <v>947</v>
      </c>
    </row>
    <row r="302" spans="1:14" x14ac:dyDescent="0.3">
      <c r="A302" s="99" t="s">
        <v>865</v>
      </c>
      <c r="B302" s="73" t="s">
        <v>598</v>
      </c>
      <c r="C302" s="79">
        <v>0.55150476190476216</v>
      </c>
      <c r="D302" t="s">
        <v>853</v>
      </c>
      <c r="E302" s="79">
        <f>0.5*C302</f>
        <v>0.27575238095238108</v>
      </c>
      <c r="F302" s="80">
        <f t="shared" si="13"/>
        <v>0.27575238095238108</v>
      </c>
      <c r="H302" s="85" t="s">
        <v>484</v>
      </c>
      <c r="I302" t="s">
        <v>948</v>
      </c>
      <c r="J302" t="s">
        <v>949</v>
      </c>
      <c r="N302" t="s">
        <v>950</v>
      </c>
    </row>
    <row r="303" spans="1:14" x14ac:dyDescent="0.3">
      <c r="A303" s="99" t="s">
        <v>865</v>
      </c>
      <c r="B303" s="73" t="s">
        <v>609</v>
      </c>
      <c r="C303">
        <v>0.125</v>
      </c>
      <c r="D303" t="s">
        <v>951</v>
      </c>
      <c r="E303">
        <v>0.125</v>
      </c>
      <c r="F303" s="80">
        <f t="shared" si="13"/>
        <v>0.125</v>
      </c>
      <c r="H303" t="s">
        <v>952</v>
      </c>
      <c r="I303" t="s">
        <v>953</v>
      </c>
      <c r="J303" t="s">
        <v>954</v>
      </c>
    </row>
    <row r="304" spans="1:14" x14ac:dyDescent="0.3">
      <c r="A304" s="99" t="s">
        <v>865</v>
      </c>
      <c r="B304" s="89" t="s">
        <v>621</v>
      </c>
      <c r="C304" s="79">
        <v>0.17720063349529128</v>
      </c>
      <c r="D304" t="s">
        <v>853</v>
      </c>
      <c r="E304" s="79">
        <f>0.5*C304</f>
        <v>8.8600316747645638E-2</v>
      </c>
      <c r="F304" s="80">
        <f t="shared" si="13"/>
        <v>8.8600316747645638E-2</v>
      </c>
      <c r="H304" s="85" t="s">
        <v>484</v>
      </c>
    </row>
    <row r="305" spans="1:27" x14ac:dyDescent="0.3">
      <c r="A305" s="99" t="s">
        <v>865</v>
      </c>
      <c r="B305" s="89" t="s">
        <v>634</v>
      </c>
      <c r="C305" s="79">
        <v>9.3195236183709257E-2</v>
      </c>
      <c r="D305" t="s">
        <v>853</v>
      </c>
      <c r="E305" s="79">
        <f>0.5*C305</f>
        <v>4.6597618091854628E-2</v>
      </c>
      <c r="F305" s="80">
        <f t="shared" si="13"/>
        <v>4.6597618091854628E-2</v>
      </c>
      <c r="H305" s="85" t="s">
        <v>484</v>
      </c>
    </row>
    <row r="306" spans="1:27" x14ac:dyDescent="0.3">
      <c r="A306" s="99" t="s">
        <v>865</v>
      </c>
      <c r="B306" s="89" t="s">
        <v>24</v>
      </c>
      <c r="C306" s="79">
        <v>0.44959424285714289</v>
      </c>
      <c r="D306" t="s">
        <v>853</v>
      </c>
      <c r="E306" s="79">
        <f>0.5*C306</f>
        <v>0.22479712142857144</v>
      </c>
      <c r="F306" s="80">
        <f t="shared" si="13"/>
        <v>0.22479712142857144</v>
      </c>
      <c r="H306" s="85" t="s">
        <v>484</v>
      </c>
    </row>
    <row r="307" spans="1:27" ht="15" customHeight="1" x14ac:dyDescent="0.3">
      <c r="A307" s="99" t="s">
        <v>865</v>
      </c>
      <c r="B307" s="89" t="s">
        <v>25</v>
      </c>
      <c r="C307" s="79">
        <v>7.7658939849624062E-2</v>
      </c>
      <c r="D307" t="s">
        <v>853</v>
      </c>
      <c r="E307" s="79">
        <f>0.5*C307</f>
        <v>3.8829469924812031E-2</v>
      </c>
      <c r="F307" s="80">
        <f t="shared" si="13"/>
        <v>3.8829469924812031E-2</v>
      </c>
      <c r="H307" s="85" t="s">
        <v>484</v>
      </c>
    </row>
    <row r="308" spans="1:27" x14ac:dyDescent="0.3">
      <c r="A308" s="99" t="s">
        <v>865</v>
      </c>
      <c r="B308" s="89" t="s">
        <v>26</v>
      </c>
      <c r="C308" s="79">
        <v>0.122</v>
      </c>
      <c r="D308" t="s">
        <v>955</v>
      </c>
      <c r="E308" s="79">
        <v>0.122</v>
      </c>
      <c r="F308" s="80">
        <f>AVERAGE(E308:E311)</f>
        <v>0.12221685722284434</v>
      </c>
      <c r="G308">
        <f>_xlfn.STDEV.P(E308:E311)</f>
        <v>1.7149094850968272E-2</v>
      </c>
      <c r="H308" t="s">
        <v>956</v>
      </c>
    </row>
    <row r="309" spans="1:27" x14ac:dyDescent="0.3">
      <c r="A309" s="99" t="s">
        <v>865</v>
      </c>
      <c r="B309" s="89" t="s">
        <v>433</v>
      </c>
      <c r="C309" s="79">
        <v>4.4800000000000004</v>
      </c>
      <c r="D309" t="s">
        <v>957</v>
      </c>
      <c r="E309" s="79">
        <v>0.15020023590892123</v>
      </c>
      <c r="H309" t="s">
        <v>958</v>
      </c>
    </row>
    <row r="310" spans="1:27" x14ac:dyDescent="0.3">
      <c r="A310" s="99" t="s">
        <v>865</v>
      </c>
      <c r="B310" s="89" t="s">
        <v>433</v>
      </c>
      <c r="C310" s="79" t="s">
        <v>959</v>
      </c>
      <c r="D310" t="s">
        <v>960</v>
      </c>
      <c r="E310" s="79">
        <v>0.10636389473684212</v>
      </c>
      <c r="H310" t="s">
        <v>961</v>
      </c>
    </row>
    <row r="311" spans="1:27" x14ac:dyDescent="0.3">
      <c r="A311" s="99" t="s">
        <v>865</v>
      </c>
      <c r="B311" s="89" t="s">
        <v>433</v>
      </c>
      <c r="C311" s="79">
        <v>0.7</v>
      </c>
      <c r="D311" t="s">
        <v>960</v>
      </c>
      <c r="E311" s="79">
        <v>0.11030329824561402</v>
      </c>
      <c r="H311" t="s">
        <v>962</v>
      </c>
    </row>
    <row r="312" spans="1:27" x14ac:dyDescent="0.3">
      <c r="A312" s="99" t="s">
        <v>865</v>
      </c>
      <c r="B312" s="89" t="s">
        <v>27</v>
      </c>
      <c r="C312" s="79">
        <v>0.10921479699248123</v>
      </c>
      <c r="D312" t="s">
        <v>853</v>
      </c>
      <c r="E312" s="79">
        <f t="shared" ref="E312:E318" si="14">0.5*C312</f>
        <v>5.4607398496240613E-2</v>
      </c>
      <c r="F312" s="80">
        <f t="shared" ref="F312:F352" si="15">E312</f>
        <v>5.4607398496240613E-2</v>
      </c>
      <c r="H312" s="85" t="s">
        <v>484</v>
      </c>
    </row>
    <row r="313" spans="1:27" x14ac:dyDescent="0.3">
      <c r="A313" s="99" t="s">
        <v>865</v>
      </c>
      <c r="B313" s="89" t="s">
        <v>28</v>
      </c>
      <c r="C313" s="79">
        <v>0.32824203535353536</v>
      </c>
      <c r="D313" t="s">
        <v>853</v>
      </c>
      <c r="E313" s="79">
        <f t="shared" si="14"/>
        <v>0.16412101767676768</v>
      </c>
      <c r="F313" s="80">
        <f t="shared" si="15"/>
        <v>0.16412101767676768</v>
      </c>
      <c r="H313" s="85" t="s">
        <v>484</v>
      </c>
    </row>
    <row r="314" spans="1:27" x14ac:dyDescent="0.3">
      <c r="A314" s="99" t="s">
        <v>865</v>
      </c>
      <c r="B314" s="89" t="s">
        <v>29</v>
      </c>
      <c r="C314" s="79">
        <v>7.9658995450274175E-2</v>
      </c>
      <c r="D314" t="s">
        <v>853</v>
      </c>
      <c r="E314" s="79">
        <f t="shared" si="14"/>
        <v>3.9829497725137088E-2</v>
      </c>
      <c r="F314" s="80">
        <f t="shared" si="15"/>
        <v>3.9829497725137088E-2</v>
      </c>
      <c r="H314" s="85" t="s">
        <v>484</v>
      </c>
    </row>
    <row r="315" spans="1:27" ht="15" customHeight="1" x14ac:dyDescent="0.3">
      <c r="A315" s="99" t="s">
        <v>865</v>
      </c>
      <c r="B315" s="89" t="s">
        <v>30</v>
      </c>
      <c r="C315" s="79">
        <v>0.14442841925095376</v>
      </c>
      <c r="D315" t="s">
        <v>853</v>
      </c>
      <c r="E315" s="79">
        <f t="shared" si="14"/>
        <v>7.221420962547688E-2</v>
      </c>
      <c r="F315" s="80">
        <f t="shared" si="15"/>
        <v>7.221420962547688E-2</v>
      </c>
      <c r="H315" s="85" t="s">
        <v>484</v>
      </c>
    </row>
    <row r="316" spans="1:27" x14ac:dyDescent="0.3">
      <c r="A316" s="99" t="s">
        <v>865</v>
      </c>
      <c r="B316" s="89" t="s">
        <v>31</v>
      </c>
      <c r="C316" s="79">
        <v>0.13810983742737698</v>
      </c>
      <c r="D316" t="s">
        <v>853</v>
      </c>
      <c r="E316" s="79">
        <f t="shared" si="14"/>
        <v>6.905491871368849E-2</v>
      </c>
      <c r="F316" s="80">
        <f t="shared" si="15"/>
        <v>6.905491871368849E-2</v>
      </c>
      <c r="H316" s="85" t="s">
        <v>484</v>
      </c>
    </row>
    <row r="317" spans="1:27" x14ac:dyDescent="0.3">
      <c r="A317" s="99" t="s">
        <v>865</v>
      </c>
      <c r="B317" s="89" t="s">
        <v>32</v>
      </c>
      <c r="C317" s="79">
        <v>0.57150869590985043</v>
      </c>
      <c r="D317" t="s">
        <v>853</v>
      </c>
      <c r="E317" s="79">
        <f t="shared" si="14"/>
        <v>0.28575434795492521</v>
      </c>
      <c r="F317" s="80">
        <f t="shared" si="15"/>
        <v>0.28575434795492521</v>
      </c>
      <c r="H317" s="85" t="s">
        <v>484</v>
      </c>
    </row>
    <row r="318" spans="1:27" x14ac:dyDescent="0.3">
      <c r="A318" s="99" t="s">
        <v>865</v>
      </c>
      <c r="B318" s="89" t="s">
        <v>732</v>
      </c>
      <c r="C318" s="79">
        <v>0.11146151476911977</v>
      </c>
      <c r="D318" t="s">
        <v>853</v>
      </c>
      <c r="E318" s="79">
        <f t="shared" si="14"/>
        <v>5.5730757384559883E-2</v>
      </c>
      <c r="F318" s="80">
        <f t="shared" si="15"/>
        <v>5.5730757384559883E-2</v>
      </c>
      <c r="H318" s="85" t="s">
        <v>484</v>
      </c>
    </row>
    <row r="319" spans="1:27" x14ac:dyDescent="0.3">
      <c r="A319" s="99" t="s">
        <v>865</v>
      </c>
      <c r="B319" s="89" t="s">
        <v>748</v>
      </c>
      <c r="C319" s="79">
        <v>0.12</v>
      </c>
      <c r="D319" t="s">
        <v>963</v>
      </c>
      <c r="E319" s="79">
        <f>0.124</f>
        <v>0.124</v>
      </c>
      <c r="F319" s="80">
        <f t="shared" si="15"/>
        <v>0.124</v>
      </c>
      <c r="H319" s="82" t="s">
        <v>964</v>
      </c>
    </row>
    <row r="320" spans="1:27" x14ac:dyDescent="0.3">
      <c r="A320" s="99" t="s">
        <v>865</v>
      </c>
      <c r="B320" t="s">
        <v>741</v>
      </c>
      <c r="C320" s="79">
        <f>[1]rapeseed!$E$138</f>
        <v>6.9783142857142863E-2</v>
      </c>
      <c r="D320" t="s">
        <v>853</v>
      </c>
      <c r="E320" s="79">
        <f>0.5*C320</f>
        <v>3.4891571428571432E-2</v>
      </c>
      <c r="F320" s="80">
        <f t="shared" si="15"/>
        <v>3.4891571428571432E-2</v>
      </c>
      <c r="H320" s="85" t="s">
        <v>484</v>
      </c>
      <c r="I320" s="86"/>
      <c r="J320" s="86"/>
      <c r="K320" s="86"/>
      <c r="L320" s="86"/>
      <c r="M320" s="86"/>
      <c r="N320" s="86"/>
      <c r="O320" s="86"/>
      <c r="P320" s="86"/>
      <c r="Q320" s="86"/>
      <c r="R320" s="86"/>
      <c r="S320" s="86"/>
      <c r="T320" s="86"/>
      <c r="U320" s="86"/>
      <c r="V320" s="86"/>
      <c r="W320" s="86"/>
      <c r="X320" s="86"/>
      <c r="Y320" s="86"/>
      <c r="Z320" s="86"/>
      <c r="AA320" s="86"/>
    </row>
    <row r="321" spans="1:27" x14ac:dyDescent="0.3">
      <c r="A321" s="99" t="s">
        <v>865</v>
      </c>
      <c r="B321" t="s">
        <v>748</v>
      </c>
      <c r="C321" s="79">
        <v>12.4</v>
      </c>
      <c r="D321" t="s">
        <v>965</v>
      </c>
      <c r="E321" s="79">
        <f>[1]rapeseed!$E$150</f>
        <v>0.11164133333333333</v>
      </c>
      <c r="F321" s="80">
        <f t="shared" si="15"/>
        <v>0.11164133333333333</v>
      </c>
      <c r="H321" t="s">
        <v>966</v>
      </c>
      <c r="I321" s="82" t="s">
        <v>967</v>
      </c>
      <c r="J321" s="86"/>
      <c r="K321" s="86"/>
      <c r="L321" s="86"/>
      <c r="M321" s="86"/>
      <c r="N321" s="86"/>
      <c r="O321" s="86"/>
      <c r="P321" s="86"/>
      <c r="Q321" s="86"/>
      <c r="R321" s="86"/>
      <c r="S321" s="86"/>
      <c r="T321" s="86"/>
      <c r="U321" s="86"/>
      <c r="V321" s="86"/>
      <c r="W321" s="86"/>
      <c r="X321" s="86"/>
      <c r="Y321" s="86"/>
      <c r="Z321" s="86"/>
      <c r="AA321" s="86"/>
    </row>
    <row r="322" spans="1:27" ht="15" customHeight="1" x14ac:dyDescent="0.3">
      <c r="A322" s="100" t="s">
        <v>968</v>
      </c>
      <c r="B322" s="73" t="s">
        <v>5</v>
      </c>
      <c r="C322" s="79" t="s">
        <v>969</v>
      </c>
      <c r="D322" t="s">
        <v>970</v>
      </c>
      <c r="E322">
        <f>[1]corn!$F$377</f>
        <v>0.11914305514403292</v>
      </c>
      <c r="F322" s="80">
        <f>E322</f>
        <v>0.11914305514403292</v>
      </c>
      <c r="G322">
        <v>0</v>
      </c>
      <c r="H322" t="s">
        <v>971</v>
      </c>
    </row>
    <row r="323" spans="1:27" ht="15" customHeight="1" x14ac:dyDescent="0.3">
      <c r="A323" s="100" t="s">
        <v>968</v>
      </c>
      <c r="B323" s="73" t="s">
        <v>6</v>
      </c>
      <c r="C323" s="79">
        <f>[1]corn!$E$385</f>
        <v>0.11686111111111111</v>
      </c>
      <c r="D323" t="s">
        <v>853</v>
      </c>
      <c r="E323" s="79">
        <f>0.5*C323</f>
        <v>5.8430555555555555E-2</v>
      </c>
      <c r="F323" s="80">
        <f>E323</f>
        <v>5.8430555555555555E-2</v>
      </c>
      <c r="H323" s="85" t="s">
        <v>484</v>
      </c>
    </row>
    <row r="324" spans="1:27" x14ac:dyDescent="0.3">
      <c r="A324" s="100" t="s">
        <v>968</v>
      </c>
      <c r="B324" t="s">
        <v>7</v>
      </c>
      <c r="C324">
        <f>[1]corn!$E$392</f>
        <v>0.37978888888888895</v>
      </c>
      <c r="D324" t="s">
        <v>853</v>
      </c>
      <c r="E324" s="79">
        <f t="shared" ref="E324:E336" si="16">0.5*C324</f>
        <v>0.18989444444444448</v>
      </c>
      <c r="F324" s="80">
        <f t="shared" si="15"/>
        <v>0.18989444444444448</v>
      </c>
      <c r="H324" s="85" t="s">
        <v>484</v>
      </c>
      <c r="I324" t="s">
        <v>972</v>
      </c>
    </row>
    <row r="325" spans="1:27" x14ac:dyDescent="0.3">
      <c r="A325" s="100" t="s">
        <v>968</v>
      </c>
      <c r="B325" s="73" t="s">
        <v>451</v>
      </c>
      <c r="C325" s="79">
        <f>[1]Wheat!$E$514</f>
        <v>0.16738681666666663</v>
      </c>
      <c r="D325" t="s">
        <v>853</v>
      </c>
      <c r="E325" s="79">
        <f t="shared" si="16"/>
        <v>8.3693408333333316E-2</v>
      </c>
      <c r="F325" s="80">
        <f t="shared" si="15"/>
        <v>8.3693408333333316E-2</v>
      </c>
      <c r="H325" s="85" t="s">
        <v>484</v>
      </c>
    </row>
    <row r="326" spans="1:27" x14ac:dyDescent="0.3">
      <c r="A326" s="100" t="s">
        <v>968</v>
      </c>
      <c r="B326" s="73" t="s">
        <v>465</v>
      </c>
      <c r="C326" s="79">
        <f>[1]Wheat!$E$518</f>
        <v>8.2386088888888889E-2</v>
      </c>
      <c r="D326" t="s">
        <v>853</v>
      </c>
      <c r="E326" s="79">
        <f t="shared" si="16"/>
        <v>4.1193044444444445E-2</v>
      </c>
      <c r="F326" s="80">
        <f t="shared" si="15"/>
        <v>4.1193044444444445E-2</v>
      </c>
      <c r="H326" s="85" t="s">
        <v>484</v>
      </c>
    </row>
    <row r="327" spans="1:27" x14ac:dyDescent="0.3">
      <c r="A327" s="100" t="s">
        <v>968</v>
      </c>
      <c r="B327" s="73" t="s">
        <v>482</v>
      </c>
      <c r="C327" s="79">
        <f>[1]Wheat!$E$522</f>
        <v>9.8856999999999987E-2</v>
      </c>
      <c r="D327" t="s">
        <v>853</v>
      </c>
      <c r="E327" s="79">
        <f t="shared" si="16"/>
        <v>4.9428499999999993E-2</v>
      </c>
      <c r="F327" s="80">
        <f t="shared" si="15"/>
        <v>4.9428499999999993E-2</v>
      </c>
      <c r="H327" s="85" t="s">
        <v>484</v>
      </c>
    </row>
    <row r="328" spans="1:27" x14ac:dyDescent="0.3">
      <c r="A328" s="100" t="s">
        <v>968</v>
      </c>
      <c r="B328" t="s">
        <v>485</v>
      </c>
      <c r="C328" s="79">
        <v>3.6921799122807027E-2</v>
      </c>
      <c r="D328" t="s">
        <v>853</v>
      </c>
      <c r="E328" s="79">
        <f t="shared" si="16"/>
        <v>1.8460899561403513E-2</v>
      </c>
      <c r="F328" s="80">
        <f t="shared" si="15"/>
        <v>1.8460899561403513E-2</v>
      </c>
      <c r="H328" s="85" t="s">
        <v>484</v>
      </c>
    </row>
    <row r="329" spans="1:27" x14ac:dyDescent="0.3">
      <c r="A329" s="100" t="s">
        <v>968</v>
      </c>
      <c r="B329" s="73" t="s">
        <v>497</v>
      </c>
      <c r="C329" s="79">
        <f>[1]Tomato!$E$78</f>
        <v>3.469899564678362E-3</v>
      </c>
      <c r="D329" t="s">
        <v>853</v>
      </c>
      <c r="E329" s="79">
        <f t="shared" si="16"/>
        <v>1.734949782339181E-3</v>
      </c>
      <c r="F329" s="80">
        <f t="shared" si="15"/>
        <v>1.734949782339181E-3</v>
      </c>
      <c r="H329" s="85" t="s">
        <v>484</v>
      </c>
    </row>
    <row r="330" spans="1:27" x14ac:dyDescent="0.3">
      <c r="A330" s="100" t="s">
        <v>968</v>
      </c>
      <c r="B330" s="73" t="s">
        <v>501</v>
      </c>
      <c r="C330" s="79">
        <f>[1]Tomato!$E$82</f>
        <v>1.4684679166666666E-2</v>
      </c>
      <c r="D330" t="s">
        <v>853</v>
      </c>
      <c r="E330" s="79">
        <f t="shared" si="16"/>
        <v>7.3423395833333328E-3</v>
      </c>
      <c r="F330" s="80">
        <f t="shared" si="15"/>
        <v>7.3423395833333328E-3</v>
      </c>
      <c r="H330" s="85" t="s">
        <v>484</v>
      </c>
    </row>
    <row r="331" spans="1:27" x14ac:dyDescent="0.3">
      <c r="A331" s="100" t="s">
        <v>968</v>
      </c>
      <c r="B331" s="73" t="s">
        <v>505</v>
      </c>
      <c r="C331" s="79">
        <f>[1]Sugarcane!$E$572</f>
        <v>4.6941281225730991E-2</v>
      </c>
      <c r="D331" t="s">
        <v>853</v>
      </c>
      <c r="E331" s="79">
        <f t="shared" si="16"/>
        <v>2.3470640612865495E-2</v>
      </c>
      <c r="F331" s="80">
        <f t="shared" si="15"/>
        <v>2.3470640612865495E-2</v>
      </c>
      <c r="H331" s="85" t="s">
        <v>484</v>
      </c>
    </row>
    <row r="332" spans="1:27" x14ac:dyDescent="0.3">
      <c r="A332" s="100" t="s">
        <v>968</v>
      </c>
      <c r="B332" s="73" t="s">
        <v>15</v>
      </c>
      <c r="C332" s="79">
        <f>[1]Sugarcane!$E$576</f>
        <v>0.15327361084444444</v>
      </c>
      <c r="D332" t="s">
        <v>853</v>
      </c>
      <c r="E332" s="79">
        <f t="shared" si="16"/>
        <v>7.6636805422222218E-2</v>
      </c>
      <c r="F332" s="80">
        <f t="shared" si="15"/>
        <v>7.6636805422222218E-2</v>
      </c>
      <c r="H332" s="85" t="s">
        <v>484</v>
      </c>
    </row>
    <row r="333" spans="1:27" x14ac:dyDescent="0.3">
      <c r="A333" s="100" t="s">
        <v>968</v>
      </c>
      <c r="B333" s="73" t="s">
        <v>532</v>
      </c>
      <c r="C333" s="79">
        <f>[1]Sugarcane!$E$581</f>
        <v>6.4738763157894716E-2</v>
      </c>
      <c r="D333" t="s">
        <v>853</v>
      </c>
      <c r="E333" s="79">
        <f t="shared" si="16"/>
        <v>3.2369381578947358E-2</v>
      </c>
      <c r="F333" s="80">
        <f t="shared" si="15"/>
        <v>3.2369381578947358E-2</v>
      </c>
      <c r="H333" s="85" t="s">
        <v>484</v>
      </c>
    </row>
    <row r="334" spans="1:27" x14ac:dyDescent="0.3">
      <c r="A334" s="100" t="s">
        <v>968</v>
      </c>
      <c r="B334" t="s">
        <v>546</v>
      </c>
      <c r="C334" s="79">
        <f>'[1]Sugar Beet'!$E$416</f>
        <v>4.154765151219298E-2</v>
      </c>
      <c r="D334" t="s">
        <v>853</v>
      </c>
      <c r="E334" s="79">
        <f t="shared" si="16"/>
        <v>2.077382575609649E-2</v>
      </c>
      <c r="F334" s="80">
        <f t="shared" si="15"/>
        <v>2.077382575609649E-2</v>
      </c>
      <c r="H334" s="85" t="s">
        <v>484</v>
      </c>
    </row>
    <row r="335" spans="1:27" x14ac:dyDescent="0.3">
      <c r="A335" s="100" t="s">
        <v>968</v>
      </c>
      <c r="B335" t="s">
        <v>565</v>
      </c>
      <c r="C335" s="79">
        <f>'[1]Sugar Beet'!$E$421</f>
        <v>0.1067273563961491</v>
      </c>
      <c r="D335" t="s">
        <v>853</v>
      </c>
      <c r="E335" s="79">
        <f t="shared" si="16"/>
        <v>5.3363678198074548E-2</v>
      </c>
      <c r="F335" s="80">
        <f t="shared" si="15"/>
        <v>5.3363678198074548E-2</v>
      </c>
      <c r="H335" s="85" t="s">
        <v>484</v>
      </c>
    </row>
    <row r="336" spans="1:27" x14ac:dyDescent="0.3">
      <c r="A336" s="100" t="s">
        <v>968</v>
      </c>
      <c r="B336" t="s">
        <v>581</v>
      </c>
      <c r="C336" s="79">
        <f>'[1]Sugar Beet'!$E$426</f>
        <v>7.2131008390350859E-2</v>
      </c>
      <c r="D336" t="s">
        <v>853</v>
      </c>
      <c r="E336" s="79">
        <f t="shared" si="16"/>
        <v>3.606550419517543E-2</v>
      </c>
      <c r="F336" s="80">
        <f t="shared" si="15"/>
        <v>3.606550419517543E-2</v>
      </c>
      <c r="H336" s="85" t="s">
        <v>484</v>
      </c>
    </row>
    <row r="337" spans="1:27" x14ac:dyDescent="0.3">
      <c r="A337" s="100" t="s">
        <v>968</v>
      </c>
      <c r="B337" s="73" t="s">
        <v>598</v>
      </c>
      <c r="C337" s="79">
        <v>0.19550666666666666</v>
      </c>
      <c r="D337" t="s">
        <v>853</v>
      </c>
      <c r="E337" s="79">
        <f>0.5*C337</f>
        <v>9.7753333333333331E-2</v>
      </c>
      <c r="F337" s="80">
        <f t="shared" si="15"/>
        <v>9.7753333333333331E-2</v>
      </c>
      <c r="H337" s="85" t="s">
        <v>484</v>
      </c>
    </row>
    <row r="338" spans="1:27" x14ac:dyDescent="0.3">
      <c r="A338" s="100" t="s">
        <v>968</v>
      </c>
      <c r="B338" s="73" t="s">
        <v>609</v>
      </c>
      <c r="C338">
        <v>8.2974890755555544E-2</v>
      </c>
      <c r="D338" t="s">
        <v>951</v>
      </c>
      <c r="E338">
        <v>0.125</v>
      </c>
      <c r="F338" s="80">
        <f t="shared" si="15"/>
        <v>0.125</v>
      </c>
      <c r="H338" s="85" t="s">
        <v>484</v>
      </c>
    </row>
    <row r="339" spans="1:27" x14ac:dyDescent="0.3">
      <c r="A339" s="100" t="s">
        <v>968</v>
      </c>
      <c r="B339" s="89" t="s">
        <v>621</v>
      </c>
      <c r="C339" s="79">
        <v>3.9241554321637423E-2</v>
      </c>
      <c r="D339" t="s">
        <v>853</v>
      </c>
      <c r="E339" s="79">
        <f>0.5*C339</f>
        <v>1.9620777160818711E-2</v>
      </c>
      <c r="F339" s="80">
        <f t="shared" si="15"/>
        <v>1.9620777160818711E-2</v>
      </c>
      <c r="H339" s="85" t="s">
        <v>484</v>
      </c>
    </row>
    <row r="340" spans="1:27" x14ac:dyDescent="0.3">
      <c r="A340" s="100" t="s">
        <v>968</v>
      </c>
      <c r="B340" s="89" t="s">
        <v>634</v>
      </c>
      <c r="C340" s="79">
        <v>1.0545879128245613E-2</v>
      </c>
      <c r="D340" t="s">
        <v>853</v>
      </c>
      <c r="E340" s="79">
        <f>0.5*C340</f>
        <v>5.2729395641228066E-3</v>
      </c>
      <c r="F340" s="80">
        <f t="shared" si="15"/>
        <v>5.2729395641228066E-3</v>
      </c>
      <c r="H340" s="85" t="s">
        <v>484</v>
      </c>
    </row>
    <row r="341" spans="1:27" x14ac:dyDescent="0.3">
      <c r="A341" s="100" t="s">
        <v>968</v>
      </c>
      <c r="B341" s="89" t="s">
        <v>24</v>
      </c>
      <c r="C341" s="79">
        <v>8.8829400000000003E-2</v>
      </c>
      <c r="D341" t="s">
        <v>853</v>
      </c>
      <c r="E341" s="79">
        <f>0.5*C341</f>
        <v>4.4414700000000001E-2</v>
      </c>
      <c r="F341" s="80">
        <f t="shared" si="15"/>
        <v>4.4414700000000001E-2</v>
      </c>
      <c r="H341" s="85" t="s">
        <v>484</v>
      </c>
    </row>
    <row r="342" spans="1:27" ht="15" customHeight="1" x14ac:dyDescent="0.3">
      <c r="A342" s="100" t="s">
        <v>968</v>
      </c>
      <c r="B342" s="89" t="s">
        <v>25</v>
      </c>
      <c r="C342" s="79">
        <v>9.9927473684210608E-3</v>
      </c>
      <c r="D342" t="s">
        <v>853</v>
      </c>
      <c r="E342" s="79">
        <f>0.5*C342</f>
        <v>4.9963736842105304E-3</v>
      </c>
      <c r="F342" s="80">
        <f t="shared" si="15"/>
        <v>4.9963736842105304E-3</v>
      </c>
      <c r="H342" s="85" t="s">
        <v>484</v>
      </c>
    </row>
    <row r="343" spans="1:27" x14ac:dyDescent="0.3">
      <c r="A343" s="100" t="s">
        <v>968</v>
      </c>
      <c r="B343" s="89" t="s">
        <v>26</v>
      </c>
      <c r="C343" s="79">
        <v>2.489905192982456E-2</v>
      </c>
      <c r="D343" t="s">
        <v>955</v>
      </c>
      <c r="E343" s="79">
        <v>0.122</v>
      </c>
      <c r="F343" s="80">
        <f t="shared" si="15"/>
        <v>0.122</v>
      </c>
      <c r="H343" s="85" t="s">
        <v>484</v>
      </c>
    </row>
    <row r="344" spans="1:27" x14ac:dyDescent="0.3">
      <c r="A344" s="100" t="s">
        <v>968</v>
      </c>
      <c r="B344" s="89" t="s">
        <v>27</v>
      </c>
      <c r="C344" s="79">
        <v>2.0256847368421052E-2</v>
      </c>
      <c r="D344" t="s">
        <v>853</v>
      </c>
      <c r="E344" s="79">
        <f>0.5*C344</f>
        <v>1.0128423684210526E-2</v>
      </c>
      <c r="F344" s="80">
        <f t="shared" si="15"/>
        <v>1.0128423684210526E-2</v>
      </c>
      <c r="H344" s="85" t="s">
        <v>484</v>
      </c>
    </row>
    <row r="345" spans="1:27" x14ac:dyDescent="0.3">
      <c r="A345" s="100" t="s">
        <v>968</v>
      </c>
      <c r="B345" s="89" t="s">
        <v>28</v>
      </c>
      <c r="C345" s="79">
        <v>6.0304872222222215E-2</v>
      </c>
      <c r="D345" t="s">
        <v>853</v>
      </c>
      <c r="E345" s="79">
        <f>0.5*C345</f>
        <v>3.0152436111111108E-2</v>
      </c>
      <c r="F345" s="80">
        <f t="shared" si="15"/>
        <v>3.0152436111111108E-2</v>
      </c>
      <c r="H345" s="85" t="s">
        <v>484</v>
      </c>
    </row>
    <row r="346" spans="1:27" x14ac:dyDescent="0.3">
      <c r="A346" s="100" t="s">
        <v>968</v>
      </c>
      <c r="B346" s="89" t="s">
        <v>29</v>
      </c>
      <c r="C346" s="79">
        <v>2.7745218023111112E-2</v>
      </c>
      <c r="D346" t="s">
        <v>853</v>
      </c>
      <c r="E346" s="79">
        <f>0.5*C346</f>
        <v>1.3872609011555556E-2</v>
      </c>
      <c r="F346" s="80">
        <f t="shared" si="15"/>
        <v>1.3872609011555556E-2</v>
      </c>
      <c r="H346" s="85" t="s">
        <v>484</v>
      </c>
    </row>
    <row r="347" spans="1:27" ht="15" customHeight="1" x14ac:dyDescent="0.3">
      <c r="A347" s="100" t="s">
        <v>968</v>
      </c>
      <c r="B347" s="89" t="s">
        <v>30</v>
      </c>
      <c r="C347" s="79">
        <v>4.4535814225775433E-2</v>
      </c>
      <c r="D347" t="s">
        <v>853</v>
      </c>
      <c r="E347" s="79">
        <f>0.5*C347</f>
        <v>2.2267907112887717E-2</v>
      </c>
      <c r="F347" s="80">
        <f t="shared" si="15"/>
        <v>2.2267907112887717E-2</v>
      </c>
      <c r="H347" s="85" t="s">
        <v>484</v>
      </c>
    </row>
    <row r="348" spans="1:27" x14ac:dyDescent="0.3">
      <c r="A348" s="100" t="s">
        <v>968</v>
      </c>
      <c r="B348" s="89" t="s">
        <v>31</v>
      </c>
      <c r="C348" s="79">
        <v>4.8013879876202772E-2</v>
      </c>
      <c r="D348" t="s">
        <v>853</v>
      </c>
      <c r="E348" s="79">
        <f>0.5*C348</f>
        <v>2.4006939938101386E-2</v>
      </c>
      <c r="F348" s="80">
        <f t="shared" si="15"/>
        <v>2.4006939938101386E-2</v>
      </c>
      <c r="H348" s="85" t="s">
        <v>484</v>
      </c>
    </row>
    <row r="349" spans="1:27" x14ac:dyDescent="0.3">
      <c r="A349" s="100" t="s">
        <v>968</v>
      </c>
      <c r="B349" s="89" t="s">
        <v>32</v>
      </c>
      <c r="C349" s="79">
        <v>0.16825647419005849</v>
      </c>
      <c r="D349" t="s">
        <v>853</v>
      </c>
      <c r="E349" s="79">
        <f t="shared" ref="E349:E352" si="17">0.5*C349</f>
        <v>8.4128237095029243E-2</v>
      </c>
      <c r="F349" s="80">
        <f t="shared" si="15"/>
        <v>8.4128237095029243E-2</v>
      </c>
      <c r="H349" s="85" t="s">
        <v>484</v>
      </c>
    </row>
    <row r="350" spans="1:27" x14ac:dyDescent="0.3">
      <c r="A350" s="100" t="s">
        <v>968</v>
      </c>
      <c r="B350" s="89" t="s">
        <v>732</v>
      </c>
      <c r="C350" s="79">
        <v>6.9457523184210515E-2</v>
      </c>
      <c r="D350" t="s">
        <v>853</v>
      </c>
      <c r="E350" s="79">
        <f t="shared" si="17"/>
        <v>3.4728761592105258E-2</v>
      </c>
      <c r="F350" s="80">
        <f t="shared" si="15"/>
        <v>3.4728761592105258E-2</v>
      </c>
      <c r="H350" s="85" t="s">
        <v>484</v>
      </c>
    </row>
    <row r="351" spans="1:27" x14ac:dyDescent="0.3">
      <c r="A351" s="100" t="s">
        <v>968</v>
      </c>
      <c r="B351" t="s">
        <v>741</v>
      </c>
      <c r="C351" s="79">
        <f>[1]rapeseed!$E$157</f>
        <v>1.2771000000000001E-2</v>
      </c>
      <c r="D351" t="s">
        <v>853</v>
      </c>
      <c r="E351" s="79">
        <f t="shared" si="17"/>
        <v>6.3855000000000006E-3</v>
      </c>
      <c r="F351" s="80">
        <f t="shared" si="15"/>
        <v>6.3855000000000006E-3</v>
      </c>
      <c r="H351" s="85" t="s">
        <v>484</v>
      </c>
      <c r="I351" s="86"/>
      <c r="J351" s="86"/>
      <c r="K351" s="86"/>
      <c r="L351" s="86"/>
      <c r="M351" s="86"/>
      <c r="N351" s="86"/>
      <c r="O351" s="86"/>
      <c r="P351" s="86"/>
      <c r="Q351" s="86"/>
      <c r="R351" s="86"/>
      <c r="S351" s="86"/>
      <c r="T351" s="86"/>
      <c r="U351" s="86"/>
      <c r="V351" s="86"/>
      <c r="W351" s="86"/>
      <c r="X351" s="86"/>
      <c r="Y351" s="86"/>
      <c r="Z351" s="86"/>
      <c r="AA351" s="86"/>
    </row>
    <row r="352" spans="1:27" x14ac:dyDescent="0.3">
      <c r="A352" s="100" t="s">
        <v>968</v>
      </c>
      <c r="B352" t="s">
        <v>748</v>
      </c>
      <c r="C352" s="79">
        <f>[1]rapeseed!$E$161</f>
        <v>3.6628147722222219E-2</v>
      </c>
      <c r="D352" t="s">
        <v>853</v>
      </c>
      <c r="E352" s="79">
        <f t="shared" si="17"/>
        <v>1.831407386111111E-2</v>
      </c>
      <c r="F352" s="80">
        <f t="shared" si="15"/>
        <v>1.831407386111111E-2</v>
      </c>
      <c r="H352" s="85" t="s">
        <v>484</v>
      </c>
      <c r="I352" s="86"/>
      <c r="J352" s="86"/>
      <c r="K352" s="86"/>
      <c r="L352" s="86"/>
      <c r="M352" s="86"/>
      <c r="N352" s="86"/>
      <c r="O352" s="86"/>
      <c r="P352" s="86"/>
      <c r="Q352" s="86"/>
      <c r="R352" s="86"/>
      <c r="S352" s="86"/>
      <c r="T352" s="86"/>
      <c r="U352" s="86"/>
      <c r="V352" s="86"/>
      <c r="W352" s="86"/>
      <c r="X352" s="86"/>
      <c r="Y352" s="86"/>
      <c r="Z352" s="86"/>
      <c r="AA352" s="86"/>
    </row>
    <row r="353" spans="1:11" x14ac:dyDescent="0.3">
      <c r="A353" s="101" t="s">
        <v>973</v>
      </c>
      <c r="B353" s="73" t="s">
        <v>5</v>
      </c>
      <c r="C353" s="79" t="s">
        <v>974</v>
      </c>
      <c r="D353" t="s">
        <v>975</v>
      </c>
      <c r="E353" s="79">
        <f>[1]corn!$E$410</f>
        <v>0.23043319509523863</v>
      </c>
      <c r="F353" s="80">
        <f>AVERAGE(E353,E355:E357)</f>
        <v>0.24195604807903462</v>
      </c>
      <c r="G353">
        <f>_xlfn.STDEV.P(E353:E356)</f>
        <v>0.10296841822014131</v>
      </c>
      <c r="H353" t="s">
        <v>976</v>
      </c>
    </row>
    <row r="354" spans="1:11" ht="15" customHeight="1" x14ac:dyDescent="0.3">
      <c r="A354" s="101" t="s">
        <v>973</v>
      </c>
      <c r="B354" s="73" t="s">
        <v>433</v>
      </c>
      <c r="C354" s="79" t="s">
        <v>977</v>
      </c>
      <c r="D354" t="s">
        <v>978</v>
      </c>
      <c r="E354" s="79">
        <v>2.6172953228188318E-2</v>
      </c>
      <c r="H354" t="s">
        <v>979</v>
      </c>
    </row>
    <row r="355" spans="1:11" x14ac:dyDescent="0.3">
      <c r="A355" s="101" t="s">
        <v>973</v>
      </c>
      <c r="B355" s="73" t="s">
        <v>433</v>
      </c>
      <c r="C355" s="79" t="s">
        <v>980</v>
      </c>
      <c r="D355" t="s">
        <v>981</v>
      </c>
      <c r="E355" s="79">
        <f>[1]corn!$E$484</f>
        <v>0.25544529627961587</v>
      </c>
      <c r="H355" t="s">
        <v>982</v>
      </c>
      <c r="I355" t="s">
        <v>983</v>
      </c>
      <c r="J355" t="s">
        <v>984</v>
      </c>
    </row>
    <row r="356" spans="1:11" x14ac:dyDescent="0.3">
      <c r="A356" s="101" t="s">
        <v>973</v>
      </c>
      <c r="B356" s="73" t="s">
        <v>433</v>
      </c>
      <c r="C356" s="79" t="s">
        <v>985</v>
      </c>
      <c r="D356" t="s">
        <v>986</v>
      </c>
      <c r="E356" s="79">
        <f>[1]corn!$E$521</f>
        <v>0.29052868294036949</v>
      </c>
      <c r="H356" t="s">
        <v>987</v>
      </c>
      <c r="I356" t="s">
        <v>988</v>
      </c>
      <c r="J356" t="s">
        <v>989</v>
      </c>
      <c r="K356" t="s">
        <v>929</v>
      </c>
    </row>
    <row r="357" spans="1:11" x14ac:dyDescent="0.3">
      <c r="A357" s="101" t="s">
        <v>973</v>
      </c>
      <c r="B357" s="73"/>
      <c r="C357" s="79" t="s">
        <v>990</v>
      </c>
      <c r="D357" t="s">
        <v>991</v>
      </c>
      <c r="E357" s="79">
        <f>[1]corn!$E$549</f>
        <v>0.19141701800091446</v>
      </c>
      <c r="H357" t="s">
        <v>992</v>
      </c>
      <c r="I357" t="s">
        <v>993</v>
      </c>
      <c r="J357" t="s">
        <v>994</v>
      </c>
    </row>
    <row r="358" spans="1:11" x14ac:dyDescent="0.3">
      <c r="A358" s="101" t="s">
        <v>973</v>
      </c>
      <c r="B358" s="73" t="s">
        <v>6</v>
      </c>
      <c r="C358" s="79">
        <f>[1]corn!$E$554</f>
        <v>8.6983620370370357E-2</v>
      </c>
      <c r="D358" t="s">
        <v>853</v>
      </c>
      <c r="E358" s="79">
        <f>0.5*C358</f>
        <v>4.3491810185185178E-2</v>
      </c>
      <c r="F358" s="80">
        <f>E358</f>
        <v>4.3491810185185178E-2</v>
      </c>
      <c r="H358" s="85" t="s">
        <v>484</v>
      </c>
      <c r="I358" t="s">
        <v>995</v>
      </c>
      <c r="J358" t="s">
        <v>996</v>
      </c>
    </row>
    <row r="359" spans="1:11" x14ac:dyDescent="0.3">
      <c r="A359" s="101" t="s">
        <v>973</v>
      </c>
      <c r="B359" s="73" t="s">
        <v>7</v>
      </c>
      <c r="C359" s="79">
        <f>[1]corn!$E$557</f>
        <v>0.28268952962962962</v>
      </c>
      <c r="D359" t="s">
        <v>853</v>
      </c>
      <c r="E359" s="79">
        <f>0.5*C359</f>
        <v>0.14134476481481481</v>
      </c>
      <c r="F359" s="80">
        <f>E359</f>
        <v>0.14134476481481481</v>
      </c>
      <c r="H359" s="85" t="s">
        <v>484</v>
      </c>
      <c r="I359" t="s">
        <v>997</v>
      </c>
    </row>
    <row r="360" spans="1:11" x14ac:dyDescent="0.3">
      <c r="A360" s="101" t="s">
        <v>973</v>
      </c>
      <c r="B360" s="73" t="s">
        <v>451</v>
      </c>
      <c r="C360" s="79">
        <v>19.899999999999999</v>
      </c>
      <c r="D360" t="s">
        <v>998</v>
      </c>
      <c r="E360" s="79">
        <f>[1]Wheat!$G$534</f>
        <v>0.19899999999999998</v>
      </c>
      <c r="F360" s="80">
        <f>AVERAGE(E360:E361)</f>
        <v>0.20216666666666666</v>
      </c>
      <c r="G360">
        <f>_xlfn.STDEV.P(E360:E361)</f>
        <v>3.1666666666666787E-3</v>
      </c>
      <c r="H360" t="s">
        <v>999</v>
      </c>
    </row>
    <row r="361" spans="1:11" x14ac:dyDescent="0.3">
      <c r="A361" s="101" t="s">
        <v>973</v>
      </c>
      <c r="B361" s="73" t="s">
        <v>433</v>
      </c>
      <c r="C361" s="79" t="s">
        <v>1000</v>
      </c>
      <c r="D361" s="79" t="s">
        <v>1001</v>
      </c>
      <c r="E361" s="79">
        <f>[1]Wheat!$E$541</f>
        <v>0.20533333333333334</v>
      </c>
      <c r="H361" t="s">
        <v>1002</v>
      </c>
    </row>
    <row r="362" spans="1:11" x14ac:dyDescent="0.3">
      <c r="A362" s="101" t="s">
        <v>973</v>
      </c>
      <c r="B362" t="s">
        <v>465</v>
      </c>
      <c r="C362" s="79">
        <f>[1]Wheat!$E$545</f>
        <v>0.18150485629629631</v>
      </c>
      <c r="D362" t="s">
        <v>853</v>
      </c>
      <c r="E362" s="79">
        <f t="shared" ref="E362:E367" si="18">0.5*C362</f>
        <v>9.0752428148148157E-2</v>
      </c>
      <c r="F362" s="80">
        <f t="shared" ref="F362:F367" si="19">E362</f>
        <v>9.0752428148148157E-2</v>
      </c>
      <c r="H362" s="85" t="s">
        <v>484</v>
      </c>
      <c r="I362" t="s">
        <v>1003</v>
      </c>
    </row>
    <row r="363" spans="1:11" x14ac:dyDescent="0.3">
      <c r="A363" s="101" t="s">
        <v>973</v>
      </c>
      <c r="B363" t="s">
        <v>482</v>
      </c>
      <c r="C363" s="79">
        <f>[1]Wheat!$E$549</f>
        <v>0.21779193333333333</v>
      </c>
      <c r="D363" t="s">
        <v>853</v>
      </c>
      <c r="E363" s="79">
        <f t="shared" si="18"/>
        <v>0.10889596666666666</v>
      </c>
      <c r="F363" s="80">
        <f t="shared" si="19"/>
        <v>0.10889596666666666</v>
      </c>
      <c r="H363" s="85" t="s">
        <v>484</v>
      </c>
      <c r="I363" t="s">
        <v>1004</v>
      </c>
    </row>
    <row r="364" spans="1:11" x14ac:dyDescent="0.3">
      <c r="A364" s="101" t="s">
        <v>973</v>
      </c>
      <c r="B364" s="73" t="s">
        <v>485</v>
      </c>
      <c r="C364" s="79">
        <v>8.3314144093567272E-2</v>
      </c>
      <c r="D364" t="s">
        <v>853</v>
      </c>
      <c r="E364" s="79">
        <f t="shared" si="18"/>
        <v>4.1657072046783636E-2</v>
      </c>
      <c r="F364" s="80">
        <f t="shared" si="19"/>
        <v>4.1657072046783636E-2</v>
      </c>
      <c r="H364" s="85" t="s">
        <v>484</v>
      </c>
    </row>
    <row r="365" spans="1:11" x14ac:dyDescent="0.3">
      <c r="A365" s="101" t="s">
        <v>973</v>
      </c>
      <c r="B365" s="73" t="s">
        <v>497</v>
      </c>
      <c r="C365" s="79">
        <f>[1]Tomato!$E$86</f>
        <v>1.6584784850612086E-2</v>
      </c>
      <c r="D365" t="s">
        <v>853</v>
      </c>
      <c r="E365" s="79">
        <f t="shared" si="18"/>
        <v>8.292392425306043E-3</v>
      </c>
      <c r="F365" s="80">
        <f t="shared" si="19"/>
        <v>8.292392425306043E-3</v>
      </c>
      <c r="H365" s="85" t="s">
        <v>484</v>
      </c>
    </row>
    <row r="366" spans="1:11" x14ac:dyDescent="0.3">
      <c r="A366" s="101" t="s">
        <v>973</v>
      </c>
      <c r="B366" s="73" t="s">
        <v>501</v>
      </c>
      <c r="C366" s="79">
        <f>[1]Tomato!$E$90</f>
        <v>4.1027033055555558E-2</v>
      </c>
      <c r="D366" t="s">
        <v>853</v>
      </c>
      <c r="E366" s="79">
        <f t="shared" si="18"/>
        <v>2.0513516527777779E-2</v>
      </c>
      <c r="F366" s="80">
        <f t="shared" si="19"/>
        <v>2.0513516527777779E-2</v>
      </c>
      <c r="H366" s="85" t="s">
        <v>484</v>
      </c>
    </row>
    <row r="367" spans="1:11" x14ac:dyDescent="0.3">
      <c r="A367" s="101" t="s">
        <v>973</v>
      </c>
      <c r="B367" s="73" t="s">
        <v>505</v>
      </c>
      <c r="C367" s="79">
        <f>[1]Sugarcane!$E$585</f>
        <v>0.14124613533769981</v>
      </c>
      <c r="D367" t="s">
        <v>853</v>
      </c>
      <c r="E367" s="79">
        <f t="shared" si="18"/>
        <v>7.0623067668849904E-2</v>
      </c>
      <c r="F367" s="80">
        <f t="shared" si="19"/>
        <v>7.0623067668849904E-2</v>
      </c>
      <c r="H367" s="85" t="s">
        <v>484</v>
      </c>
    </row>
    <row r="368" spans="1:11" x14ac:dyDescent="0.3">
      <c r="A368" s="101" t="s">
        <v>973</v>
      </c>
      <c r="B368" s="73" t="s">
        <v>15</v>
      </c>
      <c r="C368" s="79">
        <v>19.399999999999999</v>
      </c>
      <c r="D368" t="s">
        <v>1005</v>
      </c>
      <c r="E368" s="79">
        <f>C368/100</f>
        <v>0.19399999999999998</v>
      </c>
      <c r="F368" s="80">
        <f>AVERAGE(E368:E372)</f>
        <v>0.23814440795782277</v>
      </c>
      <c r="G368">
        <f>_xlfn.STDEV.P(E368:E372)</f>
        <v>7.2035922511637068E-2</v>
      </c>
      <c r="H368" t="s">
        <v>1006</v>
      </c>
    </row>
    <row r="369" spans="1:10" x14ac:dyDescent="0.3">
      <c r="A369" s="101" t="s">
        <v>973</v>
      </c>
      <c r="B369" s="73" t="s">
        <v>433</v>
      </c>
      <c r="C369" s="79">
        <v>36.5</v>
      </c>
      <c r="D369" t="s">
        <v>1005</v>
      </c>
      <c r="E369" s="79">
        <f>C369/100</f>
        <v>0.36499999999999999</v>
      </c>
      <c r="H369" t="s">
        <v>1007</v>
      </c>
      <c r="I369" t="s">
        <v>1008</v>
      </c>
    </row>
    <row r="370" spans="1:10" x14ac:dyDescent="0.3">
      <c r="A370" s="101" t="s">
        <v>973</v>
      </c>
      <c r="B370" s="73" t="s">
        <v>433</v>
      </c>
      <c r="C370" s="79">
        <v>54.6</v>
      </c>
      <c r="D370" t="s">
        <v>1009</v>
      </c>
      <c r="E370" s="79">
        <f>[1]Sugarcane!$E$608</f>
        <v>0.15102341981999998</v>
      </c>
      <c r="H370" t="s">
        <v>1010</v>
      </c>
      <c r="I370" t="s">
        <v>1011</v>
      </c>
      <c r="J370" t="s">
        <v>1012</v>
      </c>
    </row>
    <row r="371" spans="1:10" x14ac:dyDescent="0.3">
      <c r="A371" s="101" t="s">
        <v>973</v>
      </c>
      <c r="B371" s="73" t="s">
        <v>433</v>
      </c>
      <c r="C371" s="79">
        <v>22.8</v>
      </c>
      <c r="D371" t="s">
        <v>1005</v>
      </c>
      <c r="E371" s="79">
        <f>C371/100</f>
        <v>0.22800000000000001</v>
      </c>
      <c r="H371" t="s">
        <v>1013</v>
      </c>
      <c r="I371" t="s">
        <v>1014</v>
      </c>
    </row>
    <row r="372" spans="1:10" x14ac:dyDescent="0.3">
      <c r="A372" s="101" t="s">
        <v>973</v>
      </c>
      <c r="B372" s="73" t="s">
        <v>433</v>
      </c>
      <c r="C372" s="79">
        <v>60.5</v>
      </c>
      <c r="D372" t="s">
        <v>1015</v>
      </c>
      <c r="E372" s="79">
        <f>[1]Sugarcane!$E$632</f>
        <v>0.25269861996911386</v>
      </c>
      <c r="H372" t="s">
        <v>1016</v>
      </c>
      <c r="I372" t="s">
        <v>1017</v>
      </c>
      <c r="J372" t="s">
        <v>1018</v>
      </c>
    </row>
    <row r="373" spans="1:10" x14ac:dyDescent="0.3">
      <c r="A373" s="101" t="s">
        <v>973</v>
      </c>
      <c r="B373" s="73" t="s">
        <v>532</v>
      </c>
      <c r="C373" s="79" t="s">
        <v>1019</v>
      </c>
      <c r="D373" t="s">
        <v>1020</v>
      </c>
      <c r="E373" s="79">
        <f>[1]Sugarcane!$F$657</f>
        <v>0.27925</v>
      </c>
      <c r="F373" s="80">
        <f>AVERAGE(E373:E373)</f>
        <v>0.27925</v>
      </c>
      <c r="G373">
        <f>_xlfn.STDEV.P(E373:E373)</f>
        <v>0</v>
      </c>
      <c r="H373" t="s">
        <v>1021</v>
      </c>
    </row>
    <row r="374" spans="1:10" x14ac:dyDescent="0.3">
      <c r="A374" s="101" t="s">
        <v>973</v>
      </c>
      <c r="B374" t="s">
        <v>546</v>
      </c>
      <c r="C374">
        <f>'[1]Sugar Beet'!$E$431</f>
        <v>9.1475861236994152E-2</v>
      </c>
      <c r="D374" t="s">
        <v>853</v>
      </c>
      <c r="E374" s="79">
        <f t="shared" ref="E374:E375" si="20">0.5*C374</f>
        <v>4.5737930618497076E-2</v>
      </c>
      <c r="F374" s="80">
        <f t="shared" ref="F374:F375" si="21">E374</f>
        <v>4.5737930618497076E-2</v>
      </c>
      <c r="H374" s="85" t="s">
        <v>484</v>
      </c>
      <c r="I374" t="s">
        <v>1022</v>
      </c>
    </row>
    <row r="375" spans="1:10" x14ac:dyDescent="0.3">
      <c r="A375" s="101" t="s">
        <v>973</v>
      </c>
      <c r="B375" t="s">
        <v>565</v>
      </c>
      <c r="C375">
        <f>'[1]Sugar Beet'!$E$436</f>
        <v>0.23001827350355203</v>
      </c>
      <c r="D375" t="s">
        <v>853</v>
      </c>
      <c r="E375" s="79">
        <f t="shared" si="20"/>
        <v>0.11500913675177601</v>
      </c>
      <c r="F375" s="80">
        <f t="shared" si="21"/>
        <v>0.11500913675177601</v>
      </c>
      <c r="H375" s="85" t="s">
        <v>484</v>
      </c>
      <c r="I375" s="82" t="s">
        <v>1023</v>
      </c>
    </row>
    <row r="376" spans="1:10" x14ac:dyDescent="0.3">
      <c r="A376" s="101" t="s">
        <v>973</v>
      </c>
      <c r="B376" s="73" t="s">
        <v>581</v>
      </c>
      <c r="C376" s="79" t="s">
        <v>1024</v>
      </c>
      <c r="D376" t="s">
        <v>1025</v>
      </c>
      <c r="E376" s="79">
        <f>'[1]Sugar Beet'!$E$463</f>
        <v>2.2140075692982451E-2</v>
      </c>
      <c r="F376" s="80">
        <f>E376</f>
        <v>2.2140075692982451E-2</v>
      </c>
      <c r="G376">
        <v>0</v>
      </c>
      <c r="H376" t="s">
        <v>1026</v>
      </c>
    </row>
    <row r="377" spans="1:10" x14ac:dyDescent="0.3">
      <c r="A377" s="101" t="s">
        <v>973</v>
      </c>
      <c r="B377" s="73" t="s">
        <v>598</v>
      </c>
      <c r="C377" s="79">
        <v>0.43072088888888888</v>
      </c>
      <c r="D377" t="s">
        <v>853</v>
      </c>
      <c r="E377" s="79">
        <f>0.5*C377</f>
        <v>0.21536044444444444</v>
      </c>
      <c r="F377" s="80">
        <f>E377</f>
        <v>0.21536044444444444</v>
      </c>
      <c r="H377" s="85" t="s">
        <v>484</v>
      </c>
    </row>
    <row r="378" spans="1:10" x14ac:dyDescent="0.3">
      <c r="A378" s="101" t="s">
        <v>973</v>
      </c>
      <c r="B378" s="73" t="s">
        <v>609</v>
      </c>
      <c r="C378" s="79">
        <v>0.11799999999999999</v>
      </c>
      <c r="D378" t="s">
        <v>1027</v>
      </c>
      <c r="E378" s="79">
        <v>0.10561</v>
      </c>
      <c r="F378" s="80">
        <f>AVERAGE(E378:E381)</f>
        <v>0.10671759463944629</v>
      </c>
      <c r="H378" t="s">
        <v>1028</v>
      </c>
      <c r="I378" t="s">
        <v>1029</v>
      </c>
    </row>
    <row r="379" spans="1:10" x14ac:dyDescent="0.3">
      <c r="A379" s="101" t="s">
        <v>973</v>
      </c>
      <c r="B379" s="73" t="s">
        <v>433</v>
      </c>
      <c r="C379" s="79" t="s">
        <v>1030</v>
      </c>
      <c r="D379" t="s">
        <v>1031</v>
      </c>
      <c r="E379" s="79">
        <v>5.7476762186666662E-2</v>
      </c>
      <c r="H379" t="s">
        <v>1032</v>
      </c>
    </row>
    <row r="380" spans="1:10" x14ac:dyDescent="0.3">
      <c r="A380" s="101" t="s">
        <v>973</v>
      </c>
      <c r="B380" s="78" t="s">
        <v>433</v>
      </c>
      <c r="C380" s="79" t="s">
        <v>1033</v>
      </c>
      <c r="D380" t="s">
        <v>1034</v>
      </c>
      <c r="E380" s="79">
        <v>0.14636222371220348</v>
      </c>
      <c r="H380" t="s">
        <v>1035</v>
      </c>
    </row>
    <row r="381" spans="1:10" x14ac:dyDescent="0.3">
      <c r="A381" s="101" t="s">
        <v>973</v>
      </c>
      <c r="B381" s="73" t="s">
        <v>433</v>
      </c>
      <c r="C381" s="79" t="s">
        <v>1036</v>
      </c>
      <c r="D381" t="s">
        <v>1037</v>
      </c>
      <c r="E381" s="79">
        <v>0.11742139265891498</v>
      </c>
      <c r="H381" t="s">
        <v>1022</v>
      </c>
    </row>
    <row r="382" spans="1:10" x14ac:dyDescent="0.3">
      <c r="A382" s="101" t="s">
        <v>973</v>
      </c>
      <c r="B382" s="89" t="s">
        <v>621</v>
      </c>
      <c r="C382" s="79">
        <v>0.10324901958791424</v>
      </c>
      <c r="D382" t="s">
        <v>853</v>
      </c>
      <c r="E382" s="79">
        <f>0.5*C382</f>
        <v>5.1624509793957121E-2</v>
      </c>
      <c r="F382" s="80">
        <f>E382</f>
        <v>5.1624509793957121E-2</v>
      </c>
      <c r="H382" s="85" t="s">
        <v>484</v>
      </c>
    </row>
    <row r="383" spans="1:10" x14ac:dyDescent="0.3">
      <c r="A383" s="101" t="s">
        <v>973</v>
      </c>
      <c r="B383" s="89" t="s">
        <v>634</v>
      </c>
      <c r="C383" s="79">
        <v>7.2652275008853809E-2</v>
      </c>
      <c r="D383" t="s">
        <v>853</v>
      </c>
      <c r="E383" s="79">
        <f>0.5*C383</f>
        <v>3.6326137504426904E-2</v>
      </c>
      <c r="F383" s="80">
        <f>E383</f>
        <v>3.6326137504426904E-2</v>
      </c>
      <c r="H383" s="85" t="s">
        <v>484</v>
      </c>
    </row>
    <row r="384" spans="1:10" ht="15" customHeight="1" x14ac:dyDescent="0.3">
      <c r="A384" s="101" t="s">
        <v>973</v>
      </c>
      <c r="B384" s="89" t="s">
        <v>24</v>
      </c>
      <c r="C384" s="79">
        <v>0.29771844666666669</v>
      </c>
      <c r="D384" t="s">
        <v>853</v>
      </c>
      <c r="E384" s="79">
        <f>0.5*C384</f>
        <v>0.14885922333333335</v>
      </c>
      <c r="F384" s="80">
        <f>E384</f>
        <v>0.14885922333333335</v>
      </c>
      <c r="H384" s="85" t="s">
        <v>484</v>
      </c>
    </row>
    <row r="385" spans="1:27" x14ac:dyDescent="0.3">
      <c r="A385" s="101" t="s">
        <v>973</v>
      </c>
      <c r="B385" s="89" t="s">
        <v>25</v>
      </c>
      <c r="C385" s="79">
        <v>4.5801572280701766E-2</v>
      </c>
      <c r="D385" t="s">
        <v>853</v>
      </c>
      <c r="E385" s="79">
        <f>0.5*C385</f>
        <v>2.2900786140350883E-2</v>
      </c>
      <c r="F385" s="80">
        <f>E385</f>
        <v>2.2900786140350883E-2</v>
      </c>
      <c r="H385" s="85" t="s">
        <v>484</v>
      </c>
    </row>
    <row r="386" spans="1:27" x14ac:dyDescent="0.3">
      <c r="A386" s="101" t="s">
        <v>973</v>
      </c>
      <c r="B386" s="89" t="s">
        <v>26</v>
      </c>
      <c r="C386" s="79">
        <v>46.93</v>
      </c>
      <c r="D386" t="s">
        <v>1038</v>
      </c>
      <c r="E386" s="79">
        <v>4.6939999999999996E-2</v>
      </c>
      <c r="F386" s="80">
        <f>AVERAGE(E386:E387)</f>
        <v>3.8212467999999999E-2</v>
      </c>
      <c r="H386" s="85" t="s">
        <v>1039</v>
      </c>
    </row>
    <row r="387" spans="1:27" x14ac:dyDescent="0.3">
      <c r="A387" s="101" t="s">
        <v>973</v>
      </c>
      <c r="B387" s="89" t="s">
        <v>433</v>
      </c>
      <c r="C387" s="79">
        <v>86.7</v>
      </c>
      <c r="D387" t="s">
        <v>1040</v>
      </c>
      <c r="E387" s="79">
        <v>2.9484935999999996E-2</v>
      </c>
      <c r="H387" s="85" t="s">
        <v>1041</v>
      </c>
    </row>
    <row r="388" spans="1:27" x14ac:dyDescent="0.3">
      <c r="A388" s="101" t="s">
        <v>973</v>
      </c>
      <c r="B388" s="89" t="s">
        <v>27</v>
      </c>
      <c r="C388" s="79">
        <v>8.5295898947368443E-2</v>
      </c>
      <c r="D388" t="s">
        <v>853</v>
      </c>
      <c r="E388" s="79">
        <f>0.5*C388</f>
        <v>4.2647949473684221E-2</v>
      </c>
      <c r="F388" s="80">
        <f>E388</f>
        <v>4.2647949473684221E-2</v>
      </c>
      <c r="H388" s="85" t="s">
        <v>484</v>
      </c>
    </row>
    <row r="389" spans="1:27" x14ac:dyDescent="0.3">
      <c r="A389" s="101" t="s">
        <v>973</v>
      </c>
      <c r="B389" s="89" t="s">
        <v>28</v>
      </c>
      <c r="C389" s="79">
        <v>0.13285771074074074</v>
      </c>
      <c r="D389" t="s">
        <v>853</v>
      </c>
      <c r="E389" s="79">
        <f>0.5*C389</f>
        <v>6.6428855370370368E-2</v>
      </c>
      <c r="F389" s="80">
        <f>E389</f>
        <v>6.6428855370370368E-2</v>
      </c>
      <c r="H389" s="85" t="s">
        <v>484</v>
      </c>
    </row>
    <row r="390" spans="1:27" x14ac:dyDescent="0.3">
      <c r="A390" s="101" t="s">
        <v>973</v>
      </c>
      <c r="B390" s="89" t="s">
        <v>29</v>
      </c>
      <c r="C390" s="79">
        <v>6.1125511334637041E-2</v>
      </c>
      <c r="D390" t="s">
        <v>853</v>
      </c>
      <c r="E390" s="79">
        <f>0.5*C390</f>
        <v>3.056275566731852E-2</v>
      </c>
      <c r="F390" s="80">
        <f>E390</f>
        <v>3.056275566731852E-2</v>
      </c>
      <c r="H390" s="85" t="s">
        <v>484</v>
      </c>
    </row>
    <row r="391" spans="1:27" ht="15" customHeight="1" x14ac:dyDescent="0.3">
      <c r="A391" s="101" t="s">
        <v>973</v>
      </c>
      <c r="B391" s="89" t="s">
        <v>30</v>
      </c>
      <c r="C391" s="79">
        <v>0.11135387579206128</v>
      </c>
      <c r="D391" t="s">
        <v>853</v>
      </c>
      <c r="E391" s="79">
        <f>0.5*C391</f>
        <v>5.5676937896030641E-2</v>
      </c>
      <c r="F391" s="80">
        <f>E391</f>
        <v>5.5676937896030641E-2</v>
      </c>
      <c r="H391" s="85" t="s">
        <v>484</v>
      </c>
    </row>
    <row r="392" spans="1:27" x14ac:dyDescent="0.3">
      <c r="A392" s="101" t="s">
        <v>973</v>
      </c>
      <c r="B392" s="89" t="s">
        <v>31</v>
      </c>
      <c r="C392" s="79">
        <v>0.10577941597532427</v>
      </c>
      <c r="D392" t="s">
        <v>853</v>
      </c>
      <c r="E392" s="79">
        <f>0.5*C392</f>
        <v>5.2889707987662134E-2</v>
      </c>
      <c r="F392" s="80">
        <f>E392</f>
        <v>5.2889707987662134E-2</v>
      </c>
      <c r="H392" s="85" t="s">
        <v>484</v>
      </c>
    </row>
    <row r="393" spans="1:27" x14ac:dyDescent="0.3">
      <c r="A393" s="101" t="s">
        <v>973</v>
      </c>
      <c r="B393" s="89" t="s">
        <v>32</v>
      </c>
      <c r="C393" s="79">
        <v>0.37353519836861598</v>
      </c>
      <c r="D393" t="s">
        <v>853</v>
      </c>
      <c r="E393" s="79">
        <f t="shared" ref="E393:E396" si="22">0.5*C393</f>
        <v>0.18676759918430799</v>
      </c>
      <c r="F393" s="80">
        <f t="shared" ref="F393:F396" si="23">E393</f>
        <v>0.18676759918430799</v>
      </c>
      <c r="H393" s="85" t="s">
        <v>484</v>
      </c>
    </row>
    <row r="394" spans="1:27" x14ac:dyDescent="0.3">
      <c r="A394" s="101" t="s">
        <v>973</v>
      </c>
      <c r="B394" s="89" t="s">
        <v>732</v>
      </c>
      <c r="C394" s="79">
        <v>0.15517187124035087</v>
      </c>
      <c r="D394" t="s">
        <v>853</v>
      </c>
      <c r="E394" s="79">
        <f t="shared" si="22"/>
        <v>7.7585935620175434E-2</v>
      </c>
      <c r="F394" s="80">
        <f t="shared" si="23"/>
        <v>7.7585935620175434E-2</v>
      </c>
      <c r="H394" s="85" t="s">
        <v>484</v>
      </c>
    </row>
    <row r="395" spans="1:27" x14ac:dyDescent="0.3">
      <c r="A395" s="101" t="s">
        <v>973</v>
      </c>
      <c r="B395" t="s">
        <v>741</v>
      </c>
      <c r="C395" s="79">
        <f>[1]rapeseed!$E$169</f>
        <v>2.8135800000000002E-2</v>
      </c>
      <c r="D395" t="s">
        <v>853</v>
      </c>
      <c r="E395" s="79">
        <f t="shared" si="22"/>
        <v>1.4067900000000001E-2</v>
      </c>
      <c r="F395" s="80">
        <f t="shared" si="23"/>
        <v>1.4067900000000001E-2</v>
      </c>
      <c r="H395" s="85" t="s">
        <v>484</v>
      </c>
      <c r="I395" s="86"/>
      <c r="J395" s="86"/>
      <c r="K395" s="86"/>
      <c r="L395" s="86"/>
      <c r="M395" s="86"/>
      <c r="N395" s="86"/>
      <c r="O395" s="86"/>
      <c r="P395" s="86"/>
      <c r="Q395" s="86"/>
      <c r="R395" s="86"/>
      <c r="S395" s="86"/>
      <c r="T395" s="86"/>
      <c r="U395" s="86"/>
      <c r="V395" s="86"/>
      <c r="W395" s="86"/>
      <c r="X395" s="86"/>
      <c r="Y395" s="86"/>
      <c r="Z395" s="86"/>
      <c r="AA395" s="86"/>
    </row>
    <row r="396" spans="1:27" x14ac:dyDescent="0.3">
      <c r="A396" s="101" t="s">
        <v>973</v>
      </c>
      <c r="B396" t="s">
        <v>748</v>
      </c>
      <c r="C396" s="79">
        <f>[1]rapeseed!$E$173</f>
        <v>8.0695500640740742E-2</v>
      </c>
      <c r="D396" t="s">
        <v>853</v>
      </c>
      <c r="E396" s="79">
        <f t="shared" si="22"/>
        <v>4.0347750320370371E-2</v>
      </c>
      <c r="F396" s="80">
        <f t="shared" si="23"/>
        <v>4.0347750320370371E-2</v>
      </c>
      <c r="H396" s="85" t="s">
        <v>484</v>
      </c>
      <c r="I396" s="86"/>
      <c r="J396" s="86"/>
      <c r="K396" s="86"/>
      <c r="L396" s="86"/>
      <c r="M396" s="86"/>
      <c r="N396" s="86"/>
      <c r="O396" s="86"/>
      <c r="P396" s="86"/>
      <c r="Q396" s="86"/>
      <c r="R396" s="86"/>
      <c r="S396" s="86"/>
      <c r="T396" s="86"/>
      <c r="U396" s="86"/>
      <c r="V396" s="86"/>
      <c r="W396" s="86"/>
      <c r="X396" s="86"/>
      <c r="Y396" s="86"/>
      <c r="Z396" s="86"/>
      <c r="AA396" s="86"/>
    </row>
    <row r="397" spans="1:27" x14ac:dyDescent="0.3">
      <c r="A397" s="102" t="s">
        <v>1042</v>
      </c>
      <c r="B397" s="73" t="s">
        <v>5</v>
      </c>
      <c r="C397" s="79" t="s">
        <v>1043</v>
      </c>
      <c r="D397" t="s">
        <v>1044</v>
      </c>
      <c r="E397" s="79">
        <f>[1]corn!$E$579</f>
        <v>0.60499999999999998</v>
      </c>
      <c r="F397" s="80">
        <f>AVERAGE(E397:E400)</f>
        <v>0.64413095238095242</v>
      </c>
      <c r="G397">
        <f>_xlfn.STDEV.P(E397:E399)</f>
        <v>1.6007194779425787E-2</v>
      </c>
      <c r="H397" t="s">
        <v>1045</v>
      </c>
    </row>
    <row r="398" spans="1:27" ht="15" customHeight="1" x14ac:dyDescent="0.3">
      <c r="A398" s="102" t="s">
        <v>1042</v>
      </c>
      <c r="B398" s="73" t="s">
        <v>433</v>
      </c>
      <c r="C398" s="79" t="s">
        <v>1046</v>
      </c>
      <c r="D398" t="s">
        <v>1047</v>
      </c>
      <c r="E398" s="79">
        <f>[1]corn!$E$635</f>
        <v>0.6408571428571429</v>
      </c>
      <c r="H398" t="s">
        <v>1048</v>
      </c>
    </row>
    <row r="399" spans="1:27" x14ac:dyDescent="0.3">
      <c r="A399" s="102" t="s">
        <v>1042</v>
      </c>
      <c r="B399" s="73" t="s">
        <v>433</v>
      </c>
      <c r="C399" s="79" t="s">
        <v>1049</v>
      </c>
      <c r="D399" t="s">
        <v>1050</v>
      </c>
      <c r="E399" s="79">
        <f>[1]corn!$H$632</f>
        <v>0.63666666666666671</v>
      </c>
      <c r="H399" t="s">
        <v>1048</v>
      </c>
      <c r="I399" t="s">
        <v>1051</v>
      </c>
    </row>
    <row r="400" spans="1:27" x14ac:dyDescent="0.3">
      <c r="A400" s="102" t="s">
        <v>1042</v>
      </c>
      <c r="B400" s="73"/>
      <c r="C400" s="79">
        <v>694</v>
      </c>
      <c r="D400" t="s">
        <v>1052</v>
      </c>
      <c r="E400" s="79">
        <f>[1]corn!$E$644</f>
        <v>0.69399999999999995</v>
      </c>
      <c r="H400" t="s">
        <v>1045</v>
      </c>
      <c r="I400" t="s">
        <v>1053</v>
      </c>
      <c r="J400" t="s">
        <v>1054</v>
      </c>
    </row>
    <row r="401" spans="1:10" x14ac:dyDescent="0.3">
      <c r="A401" s="102" t="s">
        <v>1042</v>
      </c>
      <c r="B401" t="s">
        <v>6</v>
      </c>
      <c r="C401" s="79">
        <v>0.12687777777777776</v>
      </c>
      <c r="D401" t="s">
        <v>853</v>
      </c>
      <c r="E401" s="79">
        <f>0.5*C401</f>
        <v>6.3438888888888878E-2</v>
      </c>
      <c r="F401" s="80">
        <f>E401</f>
        <v>6.3438888888888878E-2</v>
      </c>
      <c r="H401" s="85" t="s">
        <v>484</v>
      </c>
      <c r="I401" t="s">
        <v>1055</v>
      </c>
      <c r="J401" t="s">
        <v>1054</v>
      </c>
    </row>
    <row r="402" spans="1:10" x14ac:dyDescent="0.3">
      <c r="A402" s="102" t="s">
        <v>1042</v>
      </c>
      <c r="B402" t="s">
        <v>7</v>
      </c>
      <c r="C402" s="79">
        <v>0.53014222222222229</v>
      </c>
      <c r="D402" t="s">
        <v>853</v>
      </c>
      <c r="E402" s="79">
        <f>0.5*C402</f>
        <v>0.26507111111111115</v>
      </c>
      <c r="F402" s="80">
        <f>E402</f>
        <v>0.26507111111111115</v>
      </c>
      <c r="H402" s="85" t="s">
        <v>484</v>
      </c>
      <c r="I402" t="s">
        <v>1051</v>
      </c>
    </row>
    <row r="403" spans="1:10" x14ac:dyDescent="0.3">
      <c r="A403" s="102" t="s">
        <v>1042</v>
      </c>
      <c r="B403" s="73" t="s">
        <v>451</v>
      </c>
      <c r="C403" s="79" t="s">
        <v>1056</v>
      </c>
      <c r="D403" t="s">
        <v>1057</v>
      </c>
      <c r="E403" s="79">
        <f>[1]Wheat!$E$569</f>
        <v>0.5307779924242424</v>
      </c>
      <c r="F403" s="80">
        <f>AVERAGE(E403:E406)</f>
        <v>0.46233619117153679</v>
      </c>
      <c r="G403">
        <f>_xlfn.STDEV.P(E403:E406)</f>
        <v>0.11574599973343246</v>
      </c>
      <c r="H403" t="s">
        <v>1058</v>
      </c>
    </row>
    <row r="404" spans="1:10" x14ac:dyDescent="0.3">
      <c r="A404" s="102" t="s">
        <v>1042</v>
      </c>
      <c r="B404" s="73" t="s">
        <v>433</v>
      </c>
      <c r="C404" s="79" t="s">
        <v>1059</v>
      </c>
      <c r="D404" t="s">
        <v>1060</v>
      </c>
      <c r="E404" s="79">
        <f>[1]Wheat!$E$586</f>
        <v>0.26187366666666667</v>
      </c>
      <c r="H404" t="s">
        <v>1061</v>
      </c>
    </row>
    <row r="405" spans="1:10" x14ac:dyDescent="0.3">
      <c r="A405" s="102" t="s">
        <v>1042</v>
      </c>
      <c r="B405" s="73" t="s">
        <v>433</v>
      </c>
      <c r="C405" s="79" t="s">
        <v>1062</v>
      </c>
      <c r="D405" t="s">
        <v>477</v>
      </c>
      <c r="E405" s="79">
        <f>[1]Wheat!$E$600</f>
        <v>0.52687920083333328</v>
      </c>
      <c r="H405" t="s">
        <v>1063</v>
      </c>
      <c r="J405" t="s">
        <v>1064</v>
      </c>
    </row>
    <row r="406" spans="1:10" x14ac:dyDescent="0.3">
      <c r="A406" s="102" t="s">
        <v>1042</v>
      </c>
      <c r="B406" s="73" t="s">
        <v>433</v>
      </c>
      <c r="C406" s="79" t="s">
        <v>1065</v>
      </c>
      <c r="D406" t="s">
        <v>1066</v>
      </c>
      <c r="E406" s="79">
        <f>[1]Wheat!$E$624</f>
        <v>0.52981390476190471</v>
      </c>
      <c r="H406" t="s">
        <v>1067</v>
      </c>
    </row>
    <row r="407" spans="1:10" x14ac:dyDescent="0.3">
      <c r="A407" s="102" t="s">
        <v>1042</v>
      </c>
      <c r="B407" s="73" t="s">
        <v>465</v>
      </c>
      <c r="C407" s="79">
        <v>0.18</v>
      </c>
      <c r="D407" t="s">
        <v>1068</v>
      </c>
      <c r="E407" s="79">
        <f>C407</f>
        <v>0.18</v>
      </c>
      <c r="F407" s="80">
        <f>AVERAGE(E407:E411)</f>
        <v>0.30278429629629627</v>
      </c>
      <c r="G407">
        <f>_xlfn.STDEV.P(E407:E410)</f>
        <v>0.10225117498394193</v>
      </c>
      <c r="H407" t="s">
        <v>1069</v>
      </c>
      <c r="I407" t="s">
        <v>1070</v>
      </c>
    </row>
    <row r="408" spans="1:10" x14ac:dyDescent="0.3">
      <c r="A408" s="102" t="s">
        <v>1042</v>
      </c>
      <c r="B408" s="73" t="s">
        <v>433</v>
      </c>
      <c r="C408" s="79" t="s">
        <v>1071</v>
      </c>
      <c r="D408" t="s">
        <v>1072</v>
      </c>
      <c r="E408" s="79">
        <f>[1]Wheat!$E$675</f>
        <v>0.3019081481481482</v>
      </c>
      <c r="H408" t="s">
        <v>1073</v>
      </c>
      <c r="I408" t="s">
        <v>1074</v>
      </c>
    </row>
    <row r="409" spans="1:10" x14ac:dyDescent="0.3">
      <c r="A409" s="102" t="s">
        <v>1042</v>
      </c>
      <c r="B409" s="73" t="s">
        <v>433</v>
      </c>
      <c r="C409" s="79">
        <v>36</v>
      </c>
      <c r="D409" t="s">
        <v>1075</v>
      </c>
      <c r="E409" s="79">
        <f>C409/100</f>
        <v>0.36</v>
      </c>
      <c r="H409" t="s">
        <v>1076</v>
      </c>
    </row>
    <row r="410" spans="1:10" x14ac:dyDescent="0.3">
      <c r="A410" s="102" t="s">
        <v>1042</v>
      </c>
      <c r="B410" s="73" t="s">
        <v>433</v>
      </c>
      <c r="C410" s="79">
        <v>46.3</v>
      </c>
      <c r="D410" t="s">
        <v>1075</v>
      </c>
      <c r="E410" s="79">
        <f>C410/100</f>
        <v>0.46299999999999997</v>
      </c>
      <c r="H410" t="s">
        <v>1077</v>
      </c>
      <c r="I410" t="s">
        <v>1078</v>
      </c>
    </row>
    <row r="411" spans="1:10" x14ac:dyDescent="0.3">
      <c r="A411" s="102" t="s">
        <v>1042</v>
      </c>
      <c r="B411" s="73"/>
      <c r="C411">
        <v>0.6</v>
      </c>
      <c r="D411" t="s">
        <v>459</v>
      </c>
      <c r="E411" s="79">
        <f>[1]Wheat!$E$692</f>
        <v>0.20901333333333336</v>
      </c>
      <c r="H411" t="s">
        <v>1079</v>
      </c>
      <c r="I411" t="s">
        <v>1080</v>
      </c>
    </row>
    <row r="412" spans="1:10" x14ac:dyDescent="0.3">
      <c r="A412" s="102" t="s">
        <v>1042</v>
      </c>
      <c r="B412" t="s">
        <v>482</v>
      </c>
      <c r="C412" s="79">
        <f>[1]Wheat!$E$699</f>
        <v>0.31768000000000002</v>
      </c>
      <c r="D412" t="s">
        <v>853</v>
      </c>
      <c r="E412" s="79">
        <f>0.5*C412</f>
        <v>0.15884000000000001</v>
      </c>
      <c r="F412" s="80">
        <f>E412</f>
        <v>0.15884000000000001</v>
      </c>
      <c r="H412" s="85" t="s">
        <v>484</v>
      </c>
      <c r="I412" t="s">
        <v>1081</v>
      </c>
    </row>
    <row r="413" spans="1:10" x14ac:dyDescent="0.3">
      <c r="A413" s="102" t="s">
        <v>1042</v>
      </c>
      <c r="B413" s="73" t="s">
        <v>485</v>
      </c>
      <c r="C413" s="79">
        <v>0.12</v>
      </c>
      <c r="D413" t="s">
        <v>1082</v>
      </c>
      <c r="E413" s="79">
        <f>0.12</f>
        <v>0.12</v>
      </c>
      <c r="F413" s="80">
        <f>AVERAGE(E413:E417)</f>
        <v>0.11537559842105265</v>
      </c>
      <c r="G413">
        <f>_xlfn.STDEV.P(E413:E417)</f>
        <v>2.4149568768222673E-2</v>
      </c>
      <c r="H413" t="s">
        <v>1083</v>
      </c>
      <c r="I413" t="s">
        <v>1084</v>
      </c>
    </row>
    <row r="414" spans="1:10" x14ac:dyDescent="0.3">
      <c r="A414" s="102" t="s">
        <v>1042</v>
      </c>
      <c r="B414" s="73" t="s">
        <v>433</v>
      </c>
      <c r="C414" t="s">
        <v>1085</v>
      </c>
      <c r="D414" t="s">
        <v>1086</v>
      </c>
      <c r="E414" s="79">
        <v>6.8691719298245635E-2</v>
      </c>
      <c r="H414" t="s">
        <v>1087</v>
      </c>
    </row>
    <row r="415" spans="1:10" x14ac:dyDescent="0.3">
      <c r="A415" s="102" t="s">
        <v>1042</v>
      </c>
      <c r="B415" s="73" t="s">
        <v>433</v>
      </c>
      <c r="C415" s="79">
        <v>88</v>
      </c>
      <c r="D415" t="s">
        <v>1088</v>
      </c>
      <c r="E415" s="79">
        <v>0.13738343859649127</v>
      </c>
      <c r="H415" t="s">
        <v>1089</v>
      </c>
      <c r="I415" t="s">
        <v>1090</v>
      </c>
    </row>
    <row r="416" spans="1:10" x14ac:dyDescent="0.3">
      <c r="A416" s="102" t="s">
        <v>1042</v>
      </c>
      <c r="B416" s="73" t="s">
        <v>433</v>
      </c>
      <c r="C416" s="79" t="s">
        <v>1091</v>
      </c>
      <c r="D416" t="s">
        <v>1092</v>
      </c>
      <c r="E416" s="79">
        <v>0.12926532631578946</v>
      </c>
      <c r="H416" t="s">
        <v>1093</v>
      </c>
      <c r="I416" t="s">
        <v>1094</v>
      </c>
    </row>
    <row r="417" spans="1:10" x14ac:dyDescent="0.3">
      <c r="A417" s="102" t="s">
        <v>1042</v>
      </c>
      <c r="B417" s="73" t="s">
        <v>433</v>
      </c>
      <c r="C417" s="79">
        <v>103.8</v>
      </c>
      <c r="D417" t="s">
        <v>1095</v>
      </c>
      <c r="E417" s="79">
        <v>0.12153750789473686</v>
      </c>
      <c r="H417" t="s">
        <v>1096</v>
      </c>
      <c r="I417" t="s">
        <v>1097</v>
      </c>
    </row>
    <row r="418" spans="1:10" x14ac:dyDescent="0.3">
      <c r="A418" s="102" t="s">
        <v>1042</v>
      </c>
      <c r="B418" s="73" t="s">
        <v>497</v>
      </c>
      <c r="C418" s="79">
        <v>8.5295898947368443E-2</v>
      </c>
      <c r="D418" t="s">
        <v>853</v>
      </c>
      <c r="E418" s="79">
        <f>0.5*C418</f>
        <v>4.2647949473684221E-2</v>
      </c>
      <c r="F418" s="80">
        <f>E418</f>
        <v>4.2647949473684221E-2</v>
      </c>
      <c r="H418" s="85" t="s">
        <v>484</v>
      </c>
      <c r="I418" t="s">
        <v>1098</v>
      </c>
    </row>
    <row r="419" spans="1:10" x14ac:dyDescent="0.3">
      <c r="A419" s="102" t="s">
        <v>1042</v>
      </c>
      <c r="B419" s="73" t="s">
        <v>501</v>
      </c>
      <c r="C419" s="79">
        <v>27</v>
      </c>
      <c r="D419" t="s">
        <v>1099</v>
      </c>
      <c r="E419" s="79">
        <f>[1]Tomato!$E$126</f>
        <v>2.1260250000000001E-2</v>
      </c>
      <c r="F419" s="80">
        <f>AVERAGE(E419:E420)</f>
        <v>1.44712E-2</v>
      </c>
      <c r="G419">
        <f>_xlfn.STDEV.P(E419:E420)</f>
        <v>6.7890500000000013E-3</v>
      </c>
      <c r="H419" t="s">
        <v>1100</v>
      </c>
      <c r="I419" t="s">
        <v>1101</v>
      </c>
    </row>
    <row r="420" spans="1:10" x14ac:dyDescent="0.3">
      <c r="A420" s="102" t="s">
        <v>1042</v>
      </c>
      <c r="B420" s="73" t="s">
        <v>433</v>
      </c>
      <c r="C420" s="79" t="s">
        <v>1102</v>
      </c>
      <c r="D420" t="s">
        <v>1103</v>
      </c>
      <c r="E420" s="79">
        <f>[1]Tomato!$E$144</f>
        <v>7.6821499999999987E-3</v>
      </c>
      <c r="H420" t="s">
        <v>1104</v>
      </c>
    </row>
    <row r="421" spans="1:10" x14ac:dyDescent="0.3">
      <c r="A421" s="102" t="s">
        <v>1042</v>
      </c>
      <c r="B421" s="73" t="s">
        <v>505</v>
      </c>
      <c r="C421" s="79" t="s">
        <v>1105</v>
      </c>
      <c r="D421" t="s">
        <v>1106</v>
      </c>
      <c r="E421" s="79">
        <f>[1]Sugarcane!$E$675</f>
        <v>0.29213734428308347</v>
      </c>
      <c r="F421" s="80">
        <f>AVERAGE(E421:E425)</f>
        <v>0.2640288411974992</v>
      </c>
      <c r="G421">
        <f>_xlfn.STDEV.P(E421:E425)</f>
        <v>8.2018674062513466E-2</v>
      </c>
      <c r="H421" t="s">
        <v>1107</v>
      </c>
      <c r="I421" t="s">
        <v>1108</v>
      </c>
    </row>
    <row r="422" spans="1:10" ht="15" customHeight="1" x14ac:dyDescent="0.3">
      <c r="A422" s="102" t="s">
        <v>1042</v>
      </c>
      <c r="B422" s="73" t="s">
        <v>433</v>
      </c>
      <c r="C422" s="79">
        <v>0.83</v>
      </c>
      <c r="D422" t="s">
        <v>1109</v>
      </c>
      <c r="E422" s="79">
        <f>[1]Sugarcane!$F$685</f>
        <v>0.105825</v>
      </c>
      <c r="H422" t="s">
        <v>1110</v>
      </c>
      <c r="I422" t="s">
        <v>1111</v>
      </c>
    </row>
    <row r="423" spans="1:10" x14ac:dyDescent="0.3">
      <c r="A423" s="102" t="s">
        <v>1042</v>
      </c>
      <c r="B423" s="73" t="s">
        <v>433</v>
      </c>
      <c r="C423" s="79" t="s">
        <v>1112</v>
      </c>
      <c r="D423" t="s">
        <v>1113</v>
      </c>
      <c r="E423" s="79">
        <f>[1]Sugarcane!$E$694</f>
        <v>0.28683248541307815</v>
      </c>
      <c r="H423" t="s">
        <v>1114</v>
      </c>
      <c r="I423" t="s">
        <v>1115</v>
      </c>
    </row>
    <row r="424" spans="1:10" x14ac:dyDescent="0.3">
      <c r="A424" s="102" t="s">
        <v>1042</v>
      </c>
      <c r="B424" s="73" t="s">
        <v>433</v>
      </c>
      <c r="C424" s="79" t="s">
        <v>1116</v>
      </c>
      <c r="D424" t="s">
        <v>1117</v>
      </c>
      <c r="E424" s="79">
        <f>[1]Sugarcane!$E$707</f>
        <v>0.28991670568633704</v>
      </c>
      <c r="H424" t="s">
        <v>1118</v>
      </c>
      <c r="I424" t="s">
        <v>1119</v>
      </c>
    </row>
    <row r="425" spans="1:10" x14ac:dyDescent="0.3">
      <c r="A425" s="102" t="s">
        <v>1042</v>
      </c>
      <c r="B425" s="73" t="s">
        <v>433</v>
      </c>
      <c r="C425" s="79">
        <v>1.1200000000000001</v>
      </c>
      <c r="D425" t="s">
        <v>1120</v>
      </c>
      <c r="E425" s="79">
        <f>[1]Sugarcane!$E$719</f>
        <v>0.34543267060499738</v>
      </c>
      <c r="H425" t="s">
        <v>1121</v>
      </c>
    </row>
    <row r="426" spans="1:10" x14ac:dyDescent="0.3">
      <c r="A426" s="102" t="s">
        <v>1042</v>
      </c>
      <c r="B426" s="73" t="s">
        <v>15</v>
      </c>
      <c r="C426" s="79">
        <v>0.26</v>
      </c>
      <c r="D426" t="s">
        <v>1122</v>
      </c>
      <c r="E426" s="79">
        <f>[1]Sugarcane!$E$729</f>
        <v>0.20103013640404041</v>
      </c>
      <c r="F426" s="80">
        <f>AVERAGE(E426:E430)</f>
        <v>0.45932744691717176</v>
      </c>
      <c r="G426">
        <f>_xlfn.STDEV.P(E426:E430)</f>
        <v>0.23005679447252478</v>
      </c>
      <c r="H426" t="s">
        <v>1123</v>
      </c>
    </row>
    <row r="427" spans="1:10" x14ac:dyDescent="0.3">
      <c r="A427" s="102" t="s">
        <v>1042</v>
      </c>
      <c r="B427" s="73" t="s">
        <v>433</v>
      </c>
      <c r="C427" s="79">
        <v>0.57999999999999996</v>
      </c>
      <c r="D427" t="s">
        <v>1124</v>
      </c>
      <c r="E427" s="79">
        <f>[1]Sugarcane!$E$738</f>
        <v>0.52779999999999994</v>
      </c>
      <c r="H427" t="s">
        <v>1125</v>
      </c>
      <c r="I427" t="s">
        <v>1126</v>
      </c>
    </row>
    <row r="428" spans="1:10" x14ac:dyDescent="0.3">
      <c r="A428" s="102" t="s">
        <v>1042</v>
      </c>
      <c r="B428" s="73" t="s">
        <v>433</v>
      </c>
      <c r="C428" s="79">
        <v>0.87</v>
      </c>
      <c r="D428" t="s">
        <v>1127</v>
      </c>
      <c r="E428" s="79">
        <f>[1]Sugarcane!$E$747</f>
        <v>0.67267776412121216</v>
      </c>
      <c r="H428" t="s">
        <v>1128</v>
      </c>
      <c r="I428" t="s">
        <v>1129</v>
      </c>
    </row>
    <row r="429" spans="1:10" x14ac:dyDescent="0.3">
      <c r="A429" s="102" t="s">
        <v>1042</v>
      </c>
      <c r="B429" s="73" t="s">
        <v>433</v>
      </c>
      <c r="C429" s="79" t="s">
        <v>1130</v>
      </c>
      <c r="D429" t="s">
        <v>1131</v>
      </c>
      <c r="E429" s="79">
        <f>[1]Sugarcane!$E$761</f>
        <v>0.17606000000000002</v>
      </c>
      <c r="H429" t="s">
        <v>1132</v>
      </c>
      <c r="I429" t="s">
        <v>1133</v>
      </c>
    </row>
    <row r="430" spans="1:10" x14ac:dyDescent="0.3">
      <c r="A430" s="102" t="s">
        <v>1042</v>
      </c>
      <c r="B430" s="73" t="s">
        <v>433</v>
      </c>
      <c r="C430" s="79">
        <v>0.93</v>
      </c>
      <c r="D430" t="s">
        <v>1134</v>
      </c>
      <c r="E430" s="79">
        <f>[1]Sugarcane!$E$770</f>
        <v>0.71906933406060614</v>
      </c>
      <c r="H430" t="s">
        <v>1135</v>
      </c>
      <c r="I430" t="s">
        <v>1136</v>
      </c>
    </row>
    <row r="431" spans="1:10" x14ac:dyDescent="0.3">
      <c r="A431" s="102" t="s">
        <v>1042</v>
      </c>
      <c r="B431" s="73" t="s">
        <v>532</v>
      </c>
      <c r="C431" s="79">
        <v>95</v>
      </c>
      <c r="D431" t="s">
        <v>1137</v>
      </c>
      <c r="E431" s="79">
        <f>[1]Sugarcane!$E$809</f>
        <v>0.52864999999999995</v>
      </c>
      <c r="F431" s="80">
        <f>AVERAGE(E431:E435)</f>
        <v>0.49203403157894743</v>
      </c>
      <c r="G431">
        <f>_xlfn.STDEV.P(E431:E435)</f>
        <v>4.2703545427742608E-2</v>
      </c>
      <c r="H431" t="s">
        <v>1138</v>
      </c>
      <c r="J431" t="s">
        <v>1139</v>
      </c>
    </row>
    <row r="432" spans="1:10" x14ac:dyDescent="0.3">
      <c r="A432" s="102" t="s">
        <v>1042</v>
      </c>
      <c r="B432" s="73" t="s">
        <v>433</v>
      </c>
      <c r="C432" s="79">
        <v>78.3</v>
      </c>
      <c r="D432" t="s">
        <v>1137</v>
      </c>
      <c r="E432" s="79">
        <f>[1]Sugarcane!$E$816</f>
        <v>0.43571889473684217</v>
      </c>
      <c r="H432" t="s">
        <v>1140</v>
      </c>
      <c r="I432" t="s">
        <v>1141</v>
      </c>
    </row>
    <row r="433" spans="1:9" x14ac:dyDescent="0.3">
      <c r="A433" s="102" t="s">
        <v>1042</v>
      </c>
      <c r="B433" s="73" t="s">
        <v>433</v>
      </c>
      <c r="C433" s="79">
        <v>0.89800000000000002</v>
      </c>
      <c r="D433" t="s">
        <v>1142</v>
      </c>
      <c r="E433" s="79">
        <f>[1]Sugarcane!$E$830</f>
        <v>0.49971336842105268</v>
      </c>
      <c r="H433" t="s">
        <v>1143</v>
      </c>
      <c r="I433" t="s">
        <v>1144</v>
      </c>
    </row>
    <row r="434" spans="1:9" x14ac:dyDescent="0.3">
      <c r="A434" s="102" t="s">
        <v>1042</v>
      </c>
      <c r="B434" s="73" t="s">
        <v>433</v>
      </c>
      <c r="C434" s="79">
        <v>0.98</v>
      </c>
      <c r="D434" t="s">
        <v>1145</v>
      </c>
      <c r="E434" s="79">
        <f>[1]Sugarcane!$E$838</f>
        <v>0.54534421052631576</v>
      </c>
      <c r="H434" t="s">
        <v>1146</v>
      </c>
      <c r="I434" t="s">
        <v>1147</v>
      </c>
    </row>
    <row r="435" spans="1:9" x14ac:dyDescent="0.3">
      <c r="A435" s="102" t="s">
        <v>1042</v>
      </c>
      <c r="B435" s="73" t="s">
        <v>433</v>
      </c>
      <c r="C435" s="79">
        <v>0.81</v>
      </c>
      <c r="D435" t="s">
        <v>1148</v>
      </c>
      <c r="E435" s="79">
        <f>[1]Sugarcane!$E$847</f>
        <v>0.45074368421052635</v>
      </c>
      <c r="H435" t="s">
        <v>1149</v>
      </c>
      <c r="I435" t="s">
        <v>1150</v>
      </c>
    </row>
    <row r="436" spans="1:9" x14ac:dyDescent="0.3">
      <c r="A436" s="102" t="s">
        <v>1042</v>
      </c>
      <c r="B436" t="s">
        <v>546</v>
      </c>
      <c r="C436" s="79">
        <f>'[1]Sugar Beet'!$E$470</f>
        <v>7.080413946666668E-2</v>
      </c>
      <c r="D436" t="s">
        <v>853</v>
      </c>
      <c r="E436" s="79">
        <f>0.5*C436</f>
        <v>3.540206973333334E-2</v>
      </c>
      <c r="F436" s="80">
        <f>E436</f>
        <v>3.540206973333334E-2</v>
      </c>
      <c r="H436" s="85" t="s">
        <v>484</v>
      </c>
      <c r="I436" t="s">
        <v>1151</v>
      </c>
    </row>
    <row r="437" spans="1:9" x14ac:dyDescent="0.3">
      <c r="A437" s="102" t="s">
        <v>1042</v>
      </c>
      <c r="B437" s="73" t="s">
        <v>565</v>
      </c>
      <c r="C437" s="79" t="s">
        <v>1152</v>
      </c>
      <c r="D437" t="s">
        <v>1153</v>
      </c>
      <c r="E437" s="79">
        <f>'[1]Sugar Beet'!$E$491</f>
        <v>0.10097142857142859</v>
      </c>
      <c r="F437" s="80">
        <f>AVERAGE(E437:E439)</f>
        <v>0.12524190635446972</v>
      </c>
      <c r="G437">
        <f>_xlfn.STDEV.P(E437:E439)</f>
        <v>1.7287827452112034E-2</v>
      </c>
      <c r="H437" t="s">
        <v>1154</v>
      </c>
      <c r="I437" t="s">
        <v>1155</v>
      </c>
    </row>
    <row r="438" spans="1:9" x14ac:dyDescent="0.3">
      <c r="A438" s="102" t="s">
        <v>1042</v>
      </c>
      <c r="B438" s="73" t="s">
        <v>433</v>
      </c>
      <c r="C438" s="79" t="s">
        <v>1156</v>
      </c>
      <c r="D438" t="s">
        <v>1157</v>
      </c>
      <c r="E438" s="79">
        <f>'[1]Sugar Beet'!$E$548</f>
        <v>0.13992888938641226</v>
      </c>
      <c r="H438" t="s">
        <v>1158</v>
      </c>
    </row>
    <row r="439" spans="1:9" x14ac:dyDescent="0.3">
      <c r="A439" s="102" t="s">
        <v>1042</v>
      </c>
      <c r="B439" s="73" t="s">
        <v>433</v>
      </c>
      <c r="C439" s="79" t="s">
        <v>1159</v>
      </c>
      <c r="D439" t="s">
        <v>1160</v>
      </c>
      <c r="E439" s="79">
        <f>'[1]Sugar Beet'!$E$567</f>
        <v>0.13482540110556829</v>
      </c>
      <c r="H439" t="s">
        <v>1161</v>
      </c>
      <c r="I439" t="s">
        <v>1162</v>
      </c>
    </row>
    <row r="440" spans="1:9" x14ac:dyDescent="0.3">
      <c r="A440" s="102" t="s">
        <v>1042</v>
      </c>
      <c r="B440" s="73" t="s">
        <v>581</v>
      </c>
      <c r="C440" s="79" t="s">
        <v>1163</v>
      </c>
      <c r="D440" t="s">
        <v>1117</v>
      </c>
      <c r="E440" s="79">
        <f>'[1]Sugar Beet'!$E$582</f>
        <v>0.27042774111111106</v>
      </c>
      <c r="F440" s="80">
        <f>AVERAGE(E440:E444)</f>
        <v>0.20485741112706943</v>
      </c>
      <c r="G440">
        <f>_xlfn.STDEV.P(E440:E444)</f>
        <v>5.7766927517695882E-2</v>
      </c>
      <c r="H440" t="s">
        <v>1164</v>
      </c>
      <c r="I440" t="s">
        <v>1165</v>
      </c>
    </row>
    <row r="441" spans="1:9" x14ac:dyDescent="0.3">
      <c r="A441" s="102" t="s">
        <v>1042</v>
      </c>
      <c r="B441" s="73" t="s">
        <v>433</v>
      </c>
      <c r="C441" s="79">
        <f>88/89.93</f>
        <v>0.97853886356054698</v>
      </c>
      <c r="D441" t="s">
        <v>1109</v>
      </c>
      <c r="E441" s="79">
        <f>'[1]Sugar Beet'!$E$593</f>
        <v>0.1359748248637829</v>
      </c>
      <c r="H441" t="s">
        <v>1166</v>
      </c>
      <c r="I441" t="s">
        <v>1167</v>
      </c>
    </row>
    <row r="442" spans="1:9" x14ac:dyDescent="0.3">
      <c r="A442" s="102" t="s">
        <v>1042</v>
      </c>
      <c r="B442" s="73" t="s">
        <v>433</v>
      </c>
      <c r="C442">
        <f>53.61/90</f>
        <v>0.59566666666666668</v>
      </c>
      <c r="D442" t="s">
        <v>1168</v>
      </c>
      <c r="E442" s="79">
        <f>'[1]Sugar Beet'!$E$641</f>
        <v>0.18167457645321636</v>
      </c>
      <c r="H442" t="s">
        <v>1169</v>
      </c>
      <c r="I442" t="s">
        <v>1170</v>
      </c>
    </row>
    <row r="443" spans="1:9" x14ac:dyDescent="0.3">
      <c r="A443" s="102" t="s">
        <v>1042</v>
      </c>
      <c r="B443" s="73" t="s">
        <v>433</v>
      </c>
      <c r="C443" s="79" t="s">
        <v>1171</v>
      </c>
      <c r="D443" t="s">
        <v>1172</v>
      </c>
      <c r="E443" s="79">
        <f>'[1]Sugar Beet'!$E$629</f>
        <v>0.27620991320723681</v>
      </c>
      <c r="H443" t="s">
        <v>1173</v>
      </c>
      <c r="I443" t="s">
        <v>1174</v>
      </c>
    </row>
    <row r="444" spans="1:9" x14ac:dyDescent="0.3">
      <c r="A444" s="102" t="s">
        <v>1042</v>
      </c>
      <c r="B444" s="73" t="s">
        <v>433</v>
      </c>
      <c r="C444" s="79">
        <f>24/150</f>
        <v>0.16</v>
      </c>
      <c r="D444" t="s">
        <v>1175</v>
      </c>
      <c r="E444" s="79">
        <f>'[1]Sugar Beet'!$F$648</f>
        <v>0.16</v>
      </c>
      <c r="H444" t="s">
        <v>1084</v>
      </c>
      <c r="I444" t="s">
        <v>1176</v>
      </c>
    </row>
    <row r="445" spans="1:9" x14ac:dyDescent="0.3">
      <c r="A445" s="102" t="s">
        <v>1042</v>
      </c>
      <c r="B445" s="73" t="s">
        <v>598</v>
      </c>
      <c r="C445" s="79">
        <v>0.62826666666666664</v>
      </c>
      <c r="D445" t="s">
        <v>853</v>
      </c>
      <c r="E445" s="79">
        <f>0.5*C445</f>
        <v>0.31413333333333332</v>
      </c>
      <c r="F445" s="80">
        <f>E445</f>
        <v>0.31413333333333332</v>
      </c>
      <c r="H445" s="85" t="s">
        <v>484</v>
      </c>
      <c r="I445" t="s">
        <v>1177</v>
      </c>
    </row>
    <row r="446" spans="1:9" x14ac:dyDescent="0.3">
      <c r="A446" s="102" t="s">
        <v>1042</v>
      </c>
      <c r="B446" s="73" t="s">
        <v>609</v>
      </c>
      <c r="C446" s="79" t="s">
        <v>1178</v>
      </c>
      <c r="D446" t="s">
        <v>857</v>
      </c>
      <c r="E446" s="79">
        <v>4.1086666666666674E-2</v>
      </c>
      <c r="F446" s="80">
        <f>AVERAGE(E446:E450)</f>
        <v>0.2479313245866667</v>
      </c>
      <c r="G446">
        <f>_xlfn.STDEV.P(E446:E450)</f>
        <v>0.17348417587982654</v>
      </c>
      <c r="H446" t="s">
        <v>1179</v>
      </c>
      <c r="I446" t="s">
        <v>1180</v>
      </c>
    </row>
    <row r="447" spans="1:9" x14ac:dyDescent="0.3">
      <c r="A447" s="102" t="s">
        <v>1042</v>
      </c>
      <c r="B447" s="73" t="s">
        <v>433</v>
      </c>
      <c r="C447" s="79">
        <v>6.79</v>
      </c>
      <c r="D447" t="s">
        <v>1181</v>
      </c>
      <c r="E447" s="79">
        <v>6.7900000000000002E-2</v>
      </c>
      <c r="H447" t="s">
        <v>1182</v>
      </c>
    </row>
    <row r="448" spans="1:9" x14ac:dyDescent="0.3">
      <c r="A448" s="102" t="s">
        <v>1042</v>
      </c>
      <c r="B448" s="73" t="s">
        <v>433</v>
      </c>
      <c r="C448" s="79">
        <v>0.83</v>
      </c>
      <c r="D448" t="s">
        <v>1183</v>
      </c>
      <c r="E448" s="79">
        <v>0.39900342844444442</v>
      </c>
      <c r="H448" t="s">
        <v>1184</v>
      </c>
    </row>
    <row r="449" spans="1:8" x14ac:dyDescent="0.3">
      <c r="A449" s="102" t="s">
        <v>1042</v>
      </c>
      <c r="B449" s="73" t="s">
        <v>433</v>
      </c>
      <c r="C449" s="79">
        <v>99.2</v>
      </c>
      <c r="D449" t="s">
        <v>1185</v>
      </c>
      <c r="E449" s="79">
        <v>0.47688120604444439</v>
      </c>
      <c r="H449" t="s">
        <v>1186</v>
      </c>
    </row>
    <row r="450" spans="1:8" x14ac:dyDescent="0.3">
      <c r="A450" s="102" t="s">
        <v>1042</v>
      </c>
      <c r="B450" s="73" t="s">
        <v>433</v>
      </c>
      <c r="C450" s="79">
        <v>0.53</v>
      </c>
      <c r="D450" t="s">
        <v>1187</v>
      </c>
      <c r="E450" s="79">
        <v>0.2547853217777778</v>
      </c>
      <c r="H450" t="s">
        <v>1188</v>
      </c>
    </row>
    <row r="451" spans="1:8" x14ac:dyDescent="0.3">
      <c r="A451" s="102" t="s">
        <v>1042</v>
      </c>
      <c r="B451" s="89" t="s">
        <v>621</v>
      </c>
      <c r="C451" s="79" t="s">
        <v>1189</v>
      </c>
      <c r="D451" t="s">
        <v>1190</v>
      </c>
      <c r="E451" s="79">
        <v>0.1522306825705263</v>
      </c>
      <c r="F451" s="80">
        <f>AVERAGE(E451:E455)</f>
        <v>0.14128486077141517</v>
      </c>
      <c r="G451">
        <f>_xlfn.STDEV.P(E451:E455)</f>
        <v>1.5483633255591246E-2</v>
      </c>
      <c r="H451" t="s">
        <v>1191</v>
      </c>
    </row>
    <row r="452" spans="1:8" x14ac:dyDescent="0.3">
      <c r="A452" s="102" t="s">
        <v>1042</v>
      </c>
      <c r="B452" s="78" t="s">
        <v>433</v>
      </c>
      <c r="C452">
        <v>68</v>
      </c>
      <c r="D452" t="s">
        <v>1192</v>
      </c>
      <c r="E452">
        <v>0.11282983906432748</v>
      </c>
      <c r="H452" t="s">
        <v>1193</v>
      </c>
    </row>
    <row r="453" spans="1:8" x14ac:dyDescent="0.3">
      <c r="A453" s="102" t="s">
        <v>1042</v>
      </c>
      <c r="B453" s="78" t="s">
        <v>433</v>
      </c>
      <c r="C453" s="103">
        <v>85</v>
      </c>
      <c r="D453" t="s">
        <v>1192</v>
      </c>
      <c r="E453">
        <v>0.14103729883040933</v>
      </c>
      <c r="H453" t="s">
        <v>1194</v>
      </c>
    </row>
    <row r="454" spans="1:8" x14ac:dyDescent="0.3">
      <c r="A454" s="102" t="s">
        <v>1042</v>
      </c>
      <c r="B454" s="78" t="s">
        <v>433</v>
      </c>
      <c r="C454" t="s">
        <v>1195</v>
      </c>
      <c r="D454" t="s">
        <v>1196</v>
      </c>
      <c r="E454">
        <v>0.14269656116959062</v>
      </c>
      <c r="H454" t="s">
        <v>1197</v>
      </c>
    </row>
    <row r="455" spans="1:8" x14ac:dyDescent="0.3">
      <c r="A455" s="102" t="s">
        <v>1042</v>
      </c>
      <c r="B455" s="73" t="s">
        <v>433</v>
      </c>
      <c r="C455">
        <v>0.95</v>
      </c>
      <c r="D455" t="s">
        <v>1198</v>
      </c>
      <c r="E455" s="79">
        <v>0.15762992222222219</v>
      </c>
      <c r="H455" t="s">
        <v>1199</v>
      </c>
    </row>
    <row r="456" spans="1:8" x14ac:dyDescent="0.3">
      <c r="A456" s="102" t="s">
        <v>1042</v>
      </c>
      <c r="B456" s="89" t="s">
        <v>634</v>
      </c>
      <c r="C456" t="s">
        <v>1200</v>
      </c>
      <c r="D456" t="s">
        <v>1201</v>
      </c>
      <c r="E456" s="79">
        <v>6.7890833725263153E-2</v>
      </c>
      <c r="F456" s="80">
        <f>AVERAGE(E456:E458)</f>
        <v>6.1321013902463938E-2</v>
      </c>
      <c r="G456">
        <f>_xlfn.STDEV.P(E456:E458)</f>
        <v>9.2779610224469466E-3</v>
      </c>
      <c r="H456" t="s">
        <v>1202</v>
      </c>
    </row>
    <row r="457" spans="1:8" x14ac:dyDescent="0.3">
      <c r="A457" s="102" t="s">
        <v>1042</v>
      </c>
      <c r="B457" s="73" t="s">
        <v>433</v>
      </c>
      <c r="C457" t="s">
        <v>1203</v>
      </c>
      <c r="D457" t="s">
        <v>1204</v>
      </c>
      <c r="E457" s="79">
        <v>6.787220798212866E-2</v>
      </c>
      <c r="H457" t="s">
        <v>1205</v>
      </c>
    </row>
    <row r="458" spans="1:8" x14ac:dyDescent="0.3">
      <c r="A458" s="102" t="s">
        <v>1042</v>
      </c>
      <c r="B458" s="78" t="s">
        <v>433</v>
      </c>
      <c r="C458" s="79">
        <v>0.4</v>
      </c>
      <c r="D458" t="s">
        <v>1206</v>
      </c>
      <c r="E458" s="79">
        <v>4.8200000000000007E-2</v>
      </c>
      <c r="H458" t="s">
        <v>1207</v>
      </c>
    </row>
    <row r="459" spans="1:8" x14ac:dyDescent="0.3">
      <c r="A459" s="102" t="s">
        <v>1042</v>
      </c>
      <c r="B459" s="89" t="s">
        <v>24</v>
      </c>
      <c r="C459" s="79">
        <v>35.5</v>
      </c>
      <c r="D459" t="s">
        <v>1208</v>
      </c>
      <c r="E459" s="79">
        <v>0.31960649999999996</v>
      </c>
      <c r="F459" s="80">
        <f>AVERAGE(E459:E461)</f>
        <v>0.35591860000000003</v>
      </c>
      <c r="G459">
        <f>_xlfn.STDEV.P(E459:E461)</f>
        <v>4.4534273769984985E-2</v>
      </c>
      <c r="H459" t="s">
        <v>1209</v>
      </c>
    </row>
    <row r="460" spans="1:8" x14ac:dyDescent="0.3">
      <c r="A460" s="102" t="s">
        <v>1042</v>
      </c>
      <c r="B460" s="89" t="s">
        <v>433</v>
      </c>
      <c r="C460" s="79">
        <v>46.5</v>
      </c>
      <c r="D460" t="s">
        <v>1208</v>
      </c>
      <c r="E460" s="79">
        <v>0.4186395</v>
      </c>
      <c r="H460" t="s">
        <v>1210</v>
      </c>
    </row>
    <row r="461" spans="1:8" x14ac:dyDescent="0.3">
      <c r="A461" s="102" t="s">
        <v>1042</v>
      </c>
      <c r="B461" s="89" t="s">
        <v>433</v>
      </c>
      <c r="C461" s="79">
        <v>36.6</v>
      </c>
      <c r="D461" t="s">
        <v>1208</v>
      </c>
      <c r="E461" s="79">
        <v>0.32950979999999996</v>
      </c>
      <c r="H461" t="s">
        <v>1211</v>
      </c>
    </row>
    <row r="462" spans="1:8" x14ac:dyDescent="0.3">
      <c r="A462" s="102" t="s">
        <v>1042</v>
      </c>
      <c r="B462" s="89" t="s">
        <v>25</v>
      </c>
      <c r="C462" s="79">
        <v>8.8468000000000005E-2</v>
      </c>
      <c r="D462" t="s">
        <v>853</v>
      </c>
      <c r="E462" s="79">
        <f>0.5*C462</f>
        <v>4.4234000000000002E-2</v>
      </c>
      <c r="F462" s="80">
        <f>E462</f>
        <v>4.4234000000000002E-2</v>
      </c>
      <c r="G462">
        <v>0</v>
      </c>
      <c r="H462" s="85" t="s">
        <v>484</v>
      </c>
    </row>
    <row r="463" spans="1:8" x14ac:dyDescent="0.3">
      <c r="A463" s="102" t="s">
        <v>1042</v>
      </c>
      <c r="B463" s="89" t="s">
        <v>26</v>
      </c>
      <c r="C463" s="79" t="s">
        <v>1212</v>
      </c>
      <c r="D463" t="s">
        <v>1213</v>
      </c>
      <c r="E463" s="79">
        <v>0.12101847578947368</v>
      </c>
      <c r="F463" s="80">
        <f>AVERAGE(E463:E467)</f>
        <v>0.117991707494257</v>
      </c>
      <c r="G463">
        <f>_xlfn.STDEV.P(E463:E467)</f>
        <v>3.0014923717446542E-2</v>
      </c>
      <c r="H463" t="s">
        <v>1214</v>
      </c>
    </row>
    <row r="464" spans="1:8" x14ac:dyDescent="0.3">
      <c r="A464" s="102" t="s">
        <v>1042</v>
      </c>
      <c r="B464" s="89" t="s">
        <v>433</v>
      </c>
      <c r="C464" s="79">
        <v>0.88</v>
      </c>
      <c r="D464" t="s">
        <v>1215</v>
      </c>
      <c r="E464" s="79">
        <v>0.13866700350877192</v>
      </c>
      <c r="H464" t="s">
        <v>1216</v>
      </c>
    </row>
    <row r="465" spans="1:8" x14ac:dyDescent="0.3">
      <c r="A465" s="102" t="s">
        <v>1042</v>
      </c>
      <c r="B465" s="89" t="s">
        <v>433</v>
      </c>
      <c r="C465" s="79" t="s">
        <v>1217</v>
      </c>
      <c r="D465" t="s">
        <v>857</v>
      </c>
      <c r="E465" s="79">
        <v>5.936330918518519E-2</v>
      </c>
      <c r="H465" t="s">
        <v>1218</v>
      </c>
    </row>
    <row r="466" spans="1:8" x14ac:dyDescent="0.3">
      <c r="A466" s="102" t="s">
        <v>1042</v>
      </c>
      <c r="B466" s="89" t="s">
        <v>433</v>
      </c>
      <c r="C466" s="79" t="s">
        <v>1219</v>
      </c>
      <c r="D466" t="s">
        <v>1220</v>
      </c>
      <c r="E466" s="79">
        <v>0.1322427454790823</v>
      </c>
      <c r="H466" t="s">
        <v>1221</v>
      </c>
    </row>
    <row r="467" spans="1:8" x14ac:dyDescent="0.3">
      <c r="A467" s="102" t="s">
        <v>1042</v>
      </c>
      <c r="B467" s="89" t="s">
        <v>433</v>
      </c>
      <c r="C467" s="79">
        <v>88</v>
      </c>
      <c r="D467" t="s">
        <v>1222</v>
      </c>
      <c r="E467" s="79">
        <v>0.13866700350877192</v>
      </c>
      <c r="H467" t="s">
        <v>1223</v>
      </c>
    </row>
    <row r="468" spans="1:8" x14ac:dyDescent="0.3">
      <c r="A468" s="102" t="s">
        <v>1042</v>
      </c>
      <c r="B468" s="89" t="s">
        <v>27</v>
      </c>
      <c r="C468" s="79">
        <v>0.12441600000000003</v>
      </c>
      <c r="D468" t="s">
        <v>853</v>
      </c>
      <c r="E468" s="79">
        <f>0.5*C468</f>
        <v>6.2208000000000013E-2</v>
      </c>
      <c r="F468" s="80">
        <f>E468</f>
        <v>6.2208000000000013E-2</v>
      </c>
      <c r="H468" s="85" t="s">
        <v>484</v>
      </c>
    </row>
    <row r="469" spans="1:8" x14ac:dyDescent="0.3">
      <c r="A469" s="102" t="s">
        <v>1042</v>
      </c>
      <c r="B469" s="89" t="s">
        <v>28</v>
      </c>
      <c r="C469" s="79" t="s">
        <v>1224</v>
      </c>
      <c r="D469" t="s">
        <v>1225</v>
      </c>
      <c r="E469" s="79">
        <v>0.40399620482603815</v>
      </c>
      <c r="F469" s="80">
        <f>AVERAGE(E469:E470)</f>
        <v>0.39962276823793491</v>
      </c>
      <c r="G469">
        <f>_xlfn.STDEV.P(E469:E470)</f>
        <v>4.3734365881032411E-3</v>
      </c>
      <c r="H469" t="s">
        <v>1226</v>
      </c>
    </row>
    <row r="470" spans="1:8" x14ac:dyDescent="0.3">
      <c r="A470" s="102" t="s">
        <v>1042</v>
      </c>
      <c r="B470" s="89" t="s">
        <v>433</v>
      </c>
      <c r="C470" s="79" t="s">
        <v>1227</v>
      </c>
      <c r="D470" t="s">
        <v>1228</v>
      </c>
      <c r="E470" s="79">
        <v>0.39524933164983167</v>
      </c>
      <c r="H470" t="s">
        <v>1229</v>
      </c>
    </row>
    <row r="471" spans="1:8" ht="15" customHeight="1" x14ac:dyDescent="0.3">
      <c r="A471" s="102" t="s">
        <v>1042</v>
      </c>
      <c r="B471" s="89" t="s">
        <v>29</v>
      </c>
      <c r="C471" s="79">
        <v>9.0746435930505062E-2</v>
      </c>
      <c r="D471" t="s">
        <v>853</v>
      </c>
      <c r="E471" s="79">
        <f>0.5*C471</f>
        <v>4.5373217965252531E-2</v>
      </c>
      <c r="F471" s="80">
        <f>E471</f>
        <v>4.5373217965252531E-2</v>
      </c>
      <c r="H471" s="85" t="s">
        <v>484</v>
      </c>
    </row>
    <row r="472" spans="1:8" ht="15" customHeight="1" x14ac:dyDescent="0.3">
      <c r="A472" s="102" t="s">
        <v>1042</v>
      </c>
      <c r="B472" s="89" t="s">
        <v>30</v>
      </c>
      <c r="C472" s="79">
        <f>0.4*1.67</f>
        <v>0.66800000000000004</v>
      </c>
      <c r="D472" t="s">
        <v>1230</v>
      </c>
      <c r="E472" s="79">
        <v>6.2896245037670176E-2</v>
      </c>
      <c r="F472" s="80">
        <f>AVERAGE(E472:E474)</f>
        <v>0.11124057692238908</v>
      </c>
      <c r="G472">
        <f>_xlfn.STDEV.P(E472:E474)</f>
        <v>4.3432375891286394E-2</v>
      </c>
      <c r="H472" t="s">
        <v>1188</v>
      </c>
    </row>
    <row r="473" spans="1:8" x14ac:dyDescent="0.3">
      <c r="A473" s="102" t="s">
        <v>1042</v>
      </c>
      <c r="B473" s="89" t="s">
        <v>433</v>
      </c>
      <c r="C473" s="79" t="s">
        <v>1231</v>
      </c>
      <c r="D473" t="s">
        <v>1232</v>
      </c>
      <c r="E473" s="79">
        <v>0.16822548572949705</v>
      </c>
      <c r="H473" t="s">
        <v>1233</v>
      </c>
    </row>
    <row r="474" spans="1:8" x14ac:dyDescent="0.3">
      <c r="A474" s="102" t="s">
        <v>1042</v>
      </c>
      <c r="B474" s="78" t="s">
        <v>433</v>
      </c>
      <c r="C474" s="79" t="s">
        <v>1234</v>
      </c>
      <c r="D474" t="s">
        <v>1222</v>
      </c>
      <c r="E474" s="79">
        <v>0.10259999999999998</v>
      </c>
      <c r="H474" t="s">
        <v>1235</v>
      </c>
    </row>
    <row r="475" spans="1:8" x14ac:dyDescent="0.3">
      <c r="A475" s="102" t="s">
        <v>1042</v>
      </c>
      <c r="B475" s="89" t="s">
        <v>31</v>
      </c>
      <c r="C475" s="79">
        <v>0.15733283407144444</v>
      </c>
      <c r="D475" t="s">
        <v>853</v>
      </c>
      <c r="E475" s="79">
        <f>0.5*C475</f>
        <v>7.8666417035722219E-2</v>
      </c>
      <c r="F475" s="80">
        <f>E475</f>
        <v>7.8666417035722219E-2</v>
      </c>
      <c r="H475" s="85" t="s">
        <v>484</v>
      </c>
    </row>
    <row r="476" spans="1:8" x14ac:dyDescent="0.3">
      <c r="A476" s="102" t="s">
        <v>1042</v>
      </c>
      <c r="B476" s="89" t="s">
        <v>32</v>
      </c>
      <c r="C476" s="79">
        <v>0.65105487414141416</v>
      </c>
      <c r="D476" t="s">
        <v>853</v>
      </c>
      <c r="E476" s="79">
        <f>0.5*C476</f>
        <v>0.32552743707070708</v>
      </c>
      <c r="F476" s="80">
        <f>E476</f>
        <v>0.32552743707070708</v>
      </c>
      <c r="H476" s="85" t="s">
        <v>484</v>
      </c>
    </row>
    <row r="477" spans="1:8" x14ac:dyDescent="0.3">
      <c r="A477" s="102" t="s">
        <v>1042</v>
      </c>
      <c r="B477" s="73" t="s">
        <v>732</v>
      </c>
      <c r="C477" s="79">
        <v>0.29699999999999999</v>
      </c>
      <c r="D477" t="s">
        <v>1236</v>
      </c>
      <c r="E477" s="79">
        <f>C477</f>
        <v>0.29699999999999999</v>
      </c>
      <c r="F477" s="80">
        <f>AVERAGE(E477:E481)</f>
        <v>0.26755260000000003</v>
      </c>
      <c r="G477">
        <f>_xlfn.STDEV.P(E477:E481)</f>
        <v>5.3907612329243494E-2</v>
      </c>
      <c r="H477" s="82" t="s">
        <v>1237</v>
      </c>
    </row>
    <row r="478" spans="1:8" ht="15" customHeight="1" x14ac:dyDescent="0.3">
      <c r="A478" s="102" t="s">
        <v>1042</v>
      </c>
      <c r="B478" s="73"/>
      <c r="C478" s="79">
        <v>35.54</v>
      </c>
      <c r="D478" t="s">
        <v>1238</v>
      </c>
      <c r="E478" s="79">
        <v>0.29076299999999999</v>
      </c>
      <c r="H478" s="82" t="s">
        <v>1239</v>
      </c>
    </row>
    <row r="479" spans="1:8" ht="15" customHeight="1" x14ac:dyDescent="0.3">
      <c r="A479" s="102" t="s">
        <v>1042</v>
      </c>
      <c r="B479" s="89"/>
      <c r="C479" s="79">
        <v>0.34</v>
      </c>
      <c r="D479" t="s">
        <v>1240</v>
      </c>
      <c r="E479" s="79">
        <f>C479</f>
        <v>0.34</v>
      </c>
      <c r="H479" s="82" t="s">
        <v>1241</v>
      </c>
    </row>
    <row r="480" spans="1:8" ht="15" customHeight="1" x14ac:dyDescent="0.3">
      <c r="A480" s="102" t="s">
        <v>1042</v>
      </c>
      <c r="B480" s="89"/>
      <c r="C480" s="79">
        <v>0.21</v>
      </c>
      <c r="D480" t="s">
        <v>1240</v>
      </c>
      <c r="E480" s="79">
        <v>0.21</v>
      </c>
      <c r="H480" s="82" t="s">
        <v>1242</v>
      </c>
    </row>
    <row r="481" spans="1:27" ht="15" customHeight="1" x14ac:dyDescent="0.3">
      <c r="A481" s="102" t="s">
        <v>1042</v>
      </c>
      <c r="B481" s="89"/>
      <c r="C481" s="79">
        <v>0.2</v>
      </c>
      <c r="D481" t="s">
        <v>1240</v>
      </c>
      <c r="E481" s="79">
        <f>C481</f>
        <v>0.2</v>
      </c>
      <c r="H481" s="82" t="s">
        <v>1239</v>
      </c>
    </row>
    <row r="482" spans="1:27" x14ac:dyDescent="0.3">
      <c r="A482" s="102" t="s">
        <v>1042</v>
      </c>
      <c r="B482" t="s">
        <v>741</v>
      </c>
      <c r="C482" s="79">
        <f>[1]rapeseed!$E$194</f>
        <v>0.14868085333333333</v>
      </c>
      <c r="D482" t="s">
        <v>853</v>
      </c>
      <c r="E482" s="79">
        <f>0.5*C482</f>
        <v>7.4340426666666667E-2</v>
      </c>
      <c r="F482" s="80">
        <f>E482</f>
        <v>7.4340426666666667E-2</v>
      </c>
      <c r="H482" s="85" t="s">
        <v>484</v>
      </c>
      <c r="I482" s="86"/>
      <c r="J482" s="86"/>
      <c r="K482" s="86"/>
      <c r="L482" s="86"/>
      <c r="M482" s="86"/>
      <c r="N482" s="86"/>
      <c r="O482" s="86"/>
      <c r="P482" s="86"/>
      <c r="Q482" s="86"/>
      <c r="R482" s="86"/>
      <c r="S482" s="86"/>
      <c r="T482" s="86"/>
      <c r="U482" s="86"/>
      <c r="V482" s="86"/>
      <c r="W482" s="86"/>
      <c r="X482" s="86"/>
      <c r="Y482" s="86"/>
      <c r="Z482" s="86"/>
      <c r="AA482" s="86"/>
    </row>
    <row r="483" spans="1:27" ht="15" customHeight="1" x14ac:dyDescent="0.3">
      <c r="A483" s="102" t="s">
        <v>1042</v>
      </c>
      <c r="B483" s="89" t="s">
        <v>748</v>
      </c>
      <c r="C483" s="79">
        <v>221</v>
      </c>
      <c r="D483" t="s">
        <v>1238</v>
      </c>
      <c r="H483" s="82" t="s">
        <v>1243</v>
      </c>
    </row>
    <row r="484" spans="1:27" ht="15" customHeight="1" x14ac:dyDescent="0.3">
      <c r="A484" s="104" t="s">
        <v>1244</v>
      </c>
      <c r="B484" t="s">
        <v>5</v>
      </c>
      <c r="C484" s="79">
        <f>[1]corn!$E$667</f>
        <v>0.83801857122533963</v>
      </c>
      <c r="D484" t="s">
        <v>853</v>
      </c>
      <c r="E484" s="79">
        <f t="shared" ref="E484:E494" si="24">0.5*C484</f>
        <v>0.41900928561266981</v>
      </c>
      <c r="F484" s="80">
        <f t="shared" ref="F484:F512" si="25">E484</f>
        <v>0.41900928561266981</v>
      </c>
      <c r="H484" s="85" t="s">
        <v>484</v>
      </c>
    </row>
    <row r="485" spans="1:27" ht="15" customHeight="1" x14ac:dyDescent="0.3">
      <c r="A485" s="104" t="s">
        <v>1244</v>
      </c>
      <c r="B485" t="s">
        <v>6</v>
      </c>
      <c r="C485" s="79">
        <v>0.16069701234567899</v>
      </c>
      <c r="D485" t="s">
        <v>853</v>
      </c>
      <c r="E485" s="79">
        <f t="shared" si="24"/>
        <v>8.0348506172839493E-2</v>
      </c>
      <c r="F485" s="80">
        <f t="shared" si="25"/>
        <v>8.0348506172839493E-2</v>
      </c>
      <c r="H485" s="85" t="s">
        <v>484</v>
      </c>
    </row>
    <row r="486" spans="1:27" x14ac:dyDescent="0.3">
      <c r="A486" s="104" t="s">
        <v>1244</v>
      </c>
      <c r="B486" t="s">
        <v>7</v>
      </c>
      <c r="C486" s="79">
        <v>0.52225192098765427</v>
      </c>
      <c r="D486" t="s">
        <v>853</v>
      </c>
      <c r="E486" s="79">
        <f t="shared" si="24"/>
        <v>0.26112596049382714</v>
      </c>
      <c r="F486" s="80">
        <f t="shared" si="25"/>
        <v>0.26112596049382714</v>
      </c>
      <c r="H486" s="85" t="s">
        <v>484</v>
      </c>
    </row>
    <row r="487" spans="1:27" x14ac:dyDescent="0.3">
      <c r="A487" s="104" t="s">
        <v>1244</v>
      </c>
      <c r="B487" s="73" t="s">
        <v>451</v>
      </c>
      <c r="C487" s="79">
        <f>[1]Wheat!$E$705</f>
        <v>0.68128046518518504</v>
      </c>
      <c r="D487" t="s">
        <v>853</v>
      </c>
      <c r="E487" s="79">
        <f t="shared" si="24"/>
        <v>0.34064023259259252</v>
      </c>
      <c r="F487" s="80">
        <f t="shared" si="25"/>
        <v>0.34064023259259252</v>
      </c>
      <c r="H487" s="85" t="s">
        <v>484</v>
      </c>
    </row>
    <row r="488" spans="1:27" x14ac:dyDescent="0.3">
      <c r="A488" s="104" t="s">
        <v>1244</v>
      </c>
      <c r="B488" t="s">
        <v>465</v>
      </c>
      <c r="C488" s="79">
        <f>[1]Wheat!$E$712</f>
        <v>0.3353193165432099</v>
      </c>
      <c r="D488" t="s">
        <v>853</v>
      </c>
      <c r="E488" s="79">
        <f t="shared" si="24"/>
        <v>0.16765965827160495</v>
      </c>
      <c r="F488" s="80">
        <f t="shared" si="25"/>
        <v>0.16765965827160495</v>
      </c>
      <c r="H488" s="85" t="s">
        <v>484</v>
      </c>
    </row>
    <row r="489" spans="1:27" x14ac:dyDescent="0.3">
      <c r="A489" s="104" t="s">
        <v>1244</v>
      </c>
      <c r="B489" t="s">
        <v>482</v>
      </c>
      <c r="C489" s="79">
        <f>[1]Wheat!$E$719</f>
        <v>0.40235751111111107</v>
      </c>
      <c r="D489" t="s">
        <v>853</v>
      </c>
      <c r="E489" s="79">
        <f t="shared" si="24"/>
        <v>0.20117875555555553</v>
      </c>
      <c r="F489" s="80">
        <f t="shared" si="25"/>
        <v>0.20117875555555553</v>
      </c>
      <c r="H489" s="85" t="s">
        <v>484</v>
      </c>
    </row>
    <row r="490" spans="1:27" x14ac:dyDescent="0.3">
      <c r="A490" s="104" t="s">
        <v>1244</v>
      </c>
      <c r="B490" t="s">
        <v>485</v>
      </c>
      <c r="C490" s="79">
        <v>0.15391787539961016</v>
      </c>
      <c r="D490" t="s">
        <v>853</v>
      </c>
      <c r="E490" s="79">
        <f t="shared" si="24"/>
        <v>7.695893769980508E-2</v>
      </c>
      <c r="F490" s="80">
        <f t="shared" si="25"/>
        <v>7.695893769980508E-2</v>
      </c>
      <c r="H490" s="85" t="s">
        <v>484</v>
      </c>
    </row>
    <row r="491" spans="1:27" x14ac:dyDescent="0.3">
      <c r="A491" s="104" t="s">
        <v>1244</v>
      </c>
      <c r="B491" t="s">
        <v>497</v>
      </c>
      <c r="C491" s="79">
        <f>[1]Tomato!$E$150</f>
        <v>3.0639393538016896E-2</v>
      </c>
      <c r="D491" t="s">
        <v>853</v>
      </c>
      <c r="E491" s="79">
        <f t="shared" si="24"/>
        <v>1.5319696769008448E-2</v>
      </c>
      <c r="F491" s="80">
        <f t="shared" si="25"/>
        <v>1.5319696769008448E-2</v>
      </c>
      <c r="H491" s="85" t="s">
        <v>484</v>
      </c>
    </row>
    <row r="492" spans="1:27" x14ac:dyDescent="0.3">
      <c r="A492" s="104" t="s">
        <v>1244</v>
      </c>
      <c r="B492" t="s">
        <v>501</v>
      </c>
      <c r="C492" s="79">
        <f>[1]Tomato!$E$157</f>
        <v>7.5794978518518519E-2</v>
      </c>
      <c r="D492" t="s">
        <v>853</v>
      </c>
      <c r="E492" s="79">
        <f t="shared" si="24"/>
        <v>3.7897489259259259E-2</v>
      </c>
      <c r="F492" s="80">
        <f t="shared" si="25"/>
        <v>3.7897489259259259E-2</v>
      </c>
      <c r="H492" s="85" t="s">
        <v>484</v>
      </c>
    </row>
    <row r="493" spans="1:27" x14ac:dyDescent="0.3">
      <c r="A493" s="104" t="s">
        <v>1244</v>
      </c>
      <c r="B493" s="73" t="s">
        <v>505</v>
      </c>
      <c r="C493" s="79">
        <f>[1]Sugarcane!$E$854</f>
        <v>0.26094374846087071</v>
      </c>
      <c r="D493" t="s">
        <v>853</v>
      </c>
      <c r="E493" s="79">
        <f t="shared" si="24"/>
        <v>0.13047187423043535</v>
      </c>
      <c r="F493" s="80">
        <f t="shared" si="25"/>
        <v>0.13047187423043535</v>
      </c>
      <c r="H493" s="85" t="s">
        <v>484</v>
      </c>
    </row>
    <row r="494" spans="1:27" x14ac:dyDescent="0.3">
      <c r="A494" s="104" t="s">
        <v>1244</v>
      </c>
      <c r="B494" s="73" t="s">
        <v>15</v>
      </c>
      <c r="C494" s="79">
        <f>[1]Sugarcane!$E$861</f>
        <v>0.6238383582182716</v>
      </c>
      <c r="D494" t="s">
        <v>853</v>
      </c>
      <c r="E494" s="79">
        <f t="shared" si="24"/>
        <v>0.3119191791091358</v>
      </c>
      <c r="F494" s="80">
        <f t="shared" si="25"/>
        <v>0.3119191791091358</v>
      </c>
      <c r="H494" s="85" t="s">
        <v>484</v>
      </c>
    </row>
    <row r="495" spans="1:27" x14ac:dyDescent="0.3">
      <c r="A495" s="104" t="s">
        <v>1244</v>
      </c>
      <c r="B495" s="73" t="s">
        <v>532</v>
      </c>
      <c r="C495" s="79" t="s">
        <v>1245</v>
      </c>
      <c r="D495" t="s">
        <v>1246</v>
      </c>
      <c r="E495" s="79">
        <f>[1]Sugarcane!$E$887</f>
        <v>5.9622180451127819E-2</v>
      </c>
      <c r="F495" s="80">
        <f t="shared" si="25"/>
        <v>5.9622180451127819E-2</v>
      </c>
      <c r="G495">
        <v>0</v>
      </c>
      <c r="H495" t="s">
        <v>1247</v>
      </c>
    </row>
    <row r="496" spans="1:27" x14ac:dyDescent="0.3">
      <c r="A496" s="104" t="s">
        <v>1244</v>
      </c>
      <c r="B496" t="s">
        <v>546</v>
      </c>
      <c r="C496" s="79">
        <f>'[1]Sugar Beet'!$E$659</f>
        <v>0.16899615743678753</v>
      </c>
      <c r="D496" t="s">
        <v>853</v>
      </c>
      <c r="E496" s="79">
        <f t="shared" ref="E496:E512" si="26">0.5*C496</f>
        <v>8.4498078718393765E-2</v>
      </c>
      <c r="F496" s="80">
        <f t="shared" si="25"/>
        <v>8.4498078718393765E-2</v>
      </c>
      <c r="H496" s="85" t="s">
        <v>484</v>
      </c>
    </row>
    <row r="497" spans="1:9" x14ac:dyDescent="0.3">
      <c r="A497" s="104" t="s">
        <v>1244</v>
      </c>
      <c r="B497" t="s">
        <v>565</v>
      </c>
      <c r="C497" s="79">
        <f>'[1]Sugar Beet'!$E$667</f>
        <v>0.42494493997312432</v>
      </c>
      <c r="D497" t="s">
        <v>853</v>
      </c>
      <c r="E497" s="79">
        <f t="shared" si="26"/>
        <v>0.21247246998656216</v>
      </c>
      <c r="F497" s="80">
        <f t="shared" si="25"/>
        <v>0.21247246998656216</v>
      </c>
      <c r="H497" s="85" t="s">
        <v>484</v>
      </c>
      <c r="I497" t="s">
        <v>1248</v>
      </c>
    </row>
    <row r="498" spans="1:9" x14ac:dyDescent="0.3">
      <c r="A498" s="104" t="s">
        <v>1244</v>
      </c>
      <c r="B498" t="s">
        <v>581</v>
      </c>
      <c r="C498" s="79">
        <f>'[1]Sugar Beet'!$E$675</f>
        <v>0.28843565429395707</v>
      </c>
      <c r="D498" t="s">
        <v>853</v>
      </c>
      <c r="E498" s="79">
        <f t="shared" si="26"/>
        <v>0.14421782714697853</v>
      </c>
      <c r="F498" s="80">
        <f t="shared" si="25"/>
        <v>0.14421782714697853</v>
      </c>
      <c r="H498" s="85" t="s">
        <v>484</v>
      </c>
    </row>
    <row r="499" spans="1:9" x14ac:dyDescent="0.3">
      <c r="A499" s="104" t="s">
        <v>1244</v>
      </c>
      <c r="B499" s="73" t="s">
        <v>598</v>
      </c>
      <c r="C499" s="79">
        <v>0.79573096296296297</v>
      </c>
      <c r="D499" t="s">
        <v>853</v>
      </c>
      <c r="E499" s="79">
        <f t="shared" si="26"/>
        <v>0.39786548148148149</v>
      </c>
      <c r="F499" s="80">
        <f t="shared" si="25"/>
        <v>0.39786548148148149</v>
      </c>
      <c r="H499" s="85" t="s">
        <v>484</v>
      </c>
    </row>
    <row r="500" spans="1:9" x14ac:dyDescent="0.3">
      <c r="A500" s="104" t="s">
        <v>1244</v>
      </c>
      <c r="B500" s="73" t="s">
        <v>609</v>
      </c>
      <c r="C500" s="79">
        <v>0.33771579684920311</v>
      </c>
      <c r="D500" t="s">
        <v>853</v>
      </c>
      <c r="E500" s="79">
        <f t="shared" si="26"/>
        <v>0.16885789842460155</v>
      </c>
      <c r="F500" s="80">
        <f t="shared" si="25"/>
        <v>0.16885789842460155</v>
      </c>
      <c r="H500" s="85" t="s">
        <v>484</v>
      </c>
    </row>
    <row r="501" spans="1:9" x14ac:dyDescent="0.3">
      <c r="A501" s="104" t="s">
        <v>1244</v>
      </c>
      <c r="B501" s="89" t="s">
        <v>621</v>
      </c>
      <c r="C501" s="79">
        <v>0.19074636011643925</v>
      </c>
      <c r="D501" t="s">
        <v>853</v>
      </c>
      <c r="E501" s="79">
        <f t="shared" si="26"/>
        <v>9.5373180058219625E-2</v>
      </c>
      <c r="F501" s="80">
        <f t="shared" si="25"/>
        <v>9.5373180058219625E-2</v>
      </c>
      <c r="H501" s="85" t="s">
        <v>484</v>
      </c>
    </row>
    <row r="502" spans="1:9" x14ac:dyDescent="0.3">
      <c r="A502" s="104" t="s">
        <v>1244</v>
      </c>
      <c r="B502" s="89" t="s">
        <v>634</v>
      </c>
      <c r="C502" s="79">
        <v>0.13422071286902143</v>
      </c>
      <c r="D502" t="s">
        <v>853</v>
      </c>
      <c r="E502" s="79">
        <f t="shared" si="26"/>
        <v>6.7110356434510715E-2</v>
      </c>
      <c r="F502" s="80">
        <f t="shared" si="25"/>
        <v>6.7110356434510715E-2</v>
      </c>
      <c r="H502" s="85" t="s">
        <v>484</v>
      </c>
    </row>
    <row r="503" spans="1:9" ht="15" customHeight="1" x14ac:dyDescent="0.3">
      <c r="A503" s="104" t="s">
        <v>1244</v>
      </c>
      <c r="B503" s="89" t="s">
        <v>24</v>
      </c>
      <c r="C503" s="79">
        <v>0.55001694222222219</v>
      </c>
      <c r="D503" t="s">
        <v>853</v>
      </c>
      <c r="E503" s="79">
        <f t="shared" si="26"/>
        <v>0.2750084711111111</v>
      </c>
      <c r="F503" s="80">
        <f t="shared" si="25"/>
        <v>0.2750084711111111</v>
      </c>
      <c r="H503" s="85" t="s">
        <v>484</v>
      </c>
    </row>
    <row r="504" spans="1:9" x14ac:dyDescent="0.3">
      <c r="A504" s="104" t="s">
        <v>1244</v>
      </c>
      <c r="B504" s="89" t="s">
        <v>25</v>
      </c>
      <c r="C504" s="79">
        <v>8.461565286549709E-2</v>
      </c>
      <c r="D504" t="s">
        <v>853</v>
      </c>
      <c r="E504" s="79">
        <f t="shared" si="26"/>
        <v>4.2307826432748545E-2</v>
      </c>
      <c r="F504" s="80">
        <f t="shared" si="25"/>
        <v>4.2307826432748545E-2</v>
      </c>
      <c r="H504" s="85" t="s">
        <v>484</v>
      </c>
    </row>
    <row r="505" spans="1:9" x14ac:dyDescent="0.3">
      <c r="A505" s="104" t="s">
        <v>1244</v>
      </c>
      <c r="B505" s="89" t="s">
        <v>26</v>
      </c>
      <c r="C505" s="79">
        <v>0.15167929100974659</v>
      </c>
      <c r="D505" t="s">
        <v>853</v>
      </c>
      <c r="E505" s="79">
        <f t="shared" si="26"/>
        <v>7.5839645504873293E-2</v>
      </c>
      <c r="F505" s="80">
        <f t="shared" si="25"/>
        <v>7.5839645504873293E-2</v>
      </c>
      <c r="H505" s="85" t="s">
        <v>484</v>
      </c>
    </row>
    <row r="506" spans="1:9" x14ac:dyDescent="0.3">
      <c r="A506" s="104" t="s">
        <v>1244</v>
      </c>
      <c r="B506" s="89" t="s">
        <v>27</v>
      </c>
      <c r="C506" s="79">
        <v>0.15757904842105266</v>
      </c>
      <c r="D506" t="s">
        <v>853</v>
      </c>
      <c r="E506" s="79">
        <f t="shared" si="26"/>
        <v>7.8789524210526332E-2</v>
      </c>
      <c r="F506" s="80">
        <f t="shared" si="25"/>
        <v>7.8789524210526332E-2</v>
      </c>
      <c r="H506" s="85" t="s">
        <v>484</v>
      </c>
    </row>
    <row r="507" spans="1:9" x14ac:dyDescent="0.3">
      <c r="A507" s="104" t="s">
        <v>1244</v>
      </c>
      <c r="B507" s="89" t="s">
        <v>28</v>
      </c>
      <c r="C507" s="79">
        <v>0.24544663802469133</v>
      </c>
      <c r="D507" t="s">
        <v>853</v>
      </c>
      <c r="E507" s="79">
        <f t="shared" si="26"/>
        <v>0.12272331901234566</v>
      </c>
      <c r="F507" s="80">
        <f t="shared" si="25"/>
        <v>0.12272331901234566</v>
      </c>
      <c r="H507" s="85" t="s">
        <v>484</v>
      </c>
    </row>
    <row r="508" spans="1:9" x14ac:dyDescent="0.3">
      <c r="A508" s="104" t="s">
        <v>1244</v>
      </c>
      <c r="B508" s="89" t="s">
        <v>29</v>
      </c>
      <c r="C508" s="79">
        <v>0.11292570955030123</v>
      </c>
      <c r="D508" t="s">
        <v>853</v>
      </c>
      <c r="E508" s="79">
        <f t="shared" si="26"/>
        <v>5.6462854775150617E-2</v>
      </c>
      <c r="F508" s="80">
        <f t="shared" si="25"/>
        <v>5.6462854775150617E-2</v>
      </c>
      <c r="H508" s="85" t="s">
        <v>484</v>
      </c>
    </row>
    <row r="509" spans="1:9" ht="15" customHeight="1" x14ac:dyDescent="0.3">
      <c r="A509" s="104" t="s">
        <v>1244</v>
      </c>
      <c r="B509" s="89" t="s">
        <v>30</v>
      </c>
      <c r="C509" s="79">
        <v>0.20571959498470674</v>
      </c>
      <c r="D509" t="s">
        <v>853</v>
      </c>
      <c r="E509" s="79">
        <f t="shared" si="26"/>
        <v>0.10285979749235337</v>
      </c>
      <c r="F509" s="80">
        <f t="shared" si="25"/>
        <v>0.10285979749235337</v>
      </c>
      <c r="H509" s="85" t="s">
        <v>484</v>
      </c>
    </row>
    <row r="510" spans="1:9" x14ac:dyDescent="0.3">
      <c r="A510" s="104" t="s">
        <v>1244</v>
      </c>
      <c r="B510" s="89" t="s">
        <v>31</v>
      </c>
      <c r="C510" s="79">
        <v>0.19542111540686863</v>
      </c>
      <c r="D510" t="s">
        <v>853</v>
      </c>
      <c r="E510" s="79">
        <f t="shared" si="26"/>
        <v>9.7710557703434314E-2</v>
      </c>
      <c r="F510" s="80">
        <f t="shared" si="25"/>
        <v>9.7710557703434314E-2</v>
      </c>
      <c r="H510" s="85" t="s">
        <v>484</v>
      </c>
    </row>
    <row r="511" spans="1:9" x14ac:dyDescent="0.3">
      <c r="A511" s="104" t="s">
        <v>1244</v>
      </c>
      <c r="B511" s="89" t="s">
        <v>32</v>
      </c>
      <c r="C511" s="79">
        <v>0.69008383564860298</v>
      </c>
      <c r="D511" t="s">
        <v>853</v>
      </c>
      <c r="E511" s="79">
        <f t="shared" si="26"/>
        <v>0.34504191782430149</v>
      </c>
      <c r="F511" s="80">
        <f t="shared" si="25"/>
        <v>0.34504191782430149</v>
      </c>
      <c r="H511" s="85" t="s">
        <v>484</v>
      </c>
    </row>
    <row r="512" spans="1:9" x14ac:dyDescent="0.3">
      <c r="A512" s="104" t="s">
        <v>1244</v>
      </c>
      <c r="B512" s="73" t="s">
        <v>732</v>
      </c>
      <c r="C512" s="79">
        <v>0.28667070883274853</v>
      </c>
      <c r="D512" t="s">
        <v>853</v>
      </c>
      <c r="E512" s="79">
        <f t="shared" si="26"/>
        <v>0.14333535441637427</v>
      </c>
      <c r="F512" s="80">
        <f t="shared" si="25"/>
        <v>0.14333535441637427</v>
      </c>
      <c r="H512" s="85" t="s">
        <v>484</v>
      </c>
    </row>
    <row r="513" spans="1:27" x14ac:dyDescent="0.3">
      <c r="A513" s="104" t="s">
        <v>1244</v>
      </c>
      <c r="B513" t="s">
        <v>741</v>
      </c>
      <c r="C513" s="79">
        <f>[1]rapeseed!$E$204</f>
        <v>5.1979200000000003E-2</v>
      </c>
      <c r="D513" t="s">
        <v>853</v>
      </c>
      <c r="E513" s="79">
        <f>0.5*C513</f>
        <v>2.5989600000000002E-2</v>
      </c>
      <c r="F513" s="80">
        <f>E513</f>
        <v>2.5989600000000002E-2</v>
      </c>
      <c r="H513" s="85" t="s">
        <v>484</v>
      </c>
      <c r="I513" s="86"/>
      <c r="J513" s="86"/>
      <c r="K513" s="86"/>
      <c r="L513" s="86"/>
      <c r="M513" s="86"/>
      <c r="N513" s="86"/>
      <c r="O513" s="86"/>
      <c r="P513" s="86"/>
      <c r="Q513" s="86"/>
      <c r="R513" s="86"/>
      <c r="S513" s="86"/>
      <c r="T513" s="86"/>
      <c r="U513" s="86"/>
      <c r="V513" s="86"/>
      <c r="W513" s="86"/>
      <c r="X513" s="86"/>
      <c r="Y513" s="86"/>
      <c r="Z513" s="86"/>
      <c r="AA513" s="86"/>
    </row>
    <row r="514" spans="1:27" ht="15" customHeight="1" x14ac:dyDescent="0.3">
      <c r="A514" s="104" t="s">
        <v>1244</v>
      </c>
      <c r="B514" s="89" t="s">
        <v>748</v>
      </c>
      <c r="C514" s="79">
        <f>[1]rapeseed!$E$211</f>
        <v>0.14908008895802469</v>
      </c>
      <c r="D514" t="s">
        <v>853</v>
      </c>
      <c r="E514" s="79">
        <f>0.5*C514</f>
        <v>7.4540044479012343E-2</v>
      </c>
      <c r="F514" s="80">
        <f>E514</f>
        <v>7.4540044479012343E-2</v>
      </c>
      <c r="H514" s="85" t="s">
        <v>484</v>
      </c>
    </row>
    <row r="515" spans="1:27" x14ac:dyDescent="0.3">
      <c r="A515" s="105" t="s">
        <v>1249</v>
      </c>
      <c r="B515" s="73" t="s">
        <v>5</v>
      </c>
      <c r="C515" s="79">
        <v>0.42</v>
      </c>
      <c r="D515" t="s">
        <v>1250</v>
      </c>
      <c r="E515" s="79">
        <f>[1]corn!$E$689</f>
        <v>1.4959717171717171E-2</v>
      </c>
      <c r="F515" s="80">
        <f>AVERAGE(E515:E519)</f>
        <v>3.2671322433221101E-2</v>
      </c>
      <c r="G515">
        <f>_xlfn.STDEV.P(E515:E519)</f>
        <v>1.7684498815029606E-2</v>
      </c>
      <c r="H515" t="s">
        <v>1251</v>
      </c>
    </row>
    <row r="516" spans="1:27" ht="15" customHeight="1" x14ac:dyDescent="0.3">
      <c r="A516" s="105" t="s">
        <v>1249</v>
      </c>
      <c r="B516" s="73" t="s">
        <v>433</v>
      </c>
      <c r="C516" s="79" t="s">
        <v>1252</v>
      </c>
      <c r="D516" t="s">
        <v>1253</v>
      </c>
      <c r="E516" s="79">
        <f>[1]corn!$E$719</f>
        <v>3.7443034792368123E-2</v>
      </c>
      <c r="H516" t="s">
        <v>1254</v>
      </c>
    </row>
    <row r="517" spans="1:27" x14ac:dyDescent="0.3">
      <c r="A517" s="105" t="s">
        <v>1249</v>
      </c>
      <c r="B517" s="73" t="s">
        <v>433</v>
      </c>
      <c r="C517" s="79" t="s">
        <v>1255</v>
      </c>
      <c r="D517" t="s">
        <v>1256</v>
      </c>
      <c r="E517" s="79">
        <f>[1]corn!$E$748</f>
        <v>1.4303589225589226E-2</v>
      </c>
      <c r="H517" t="s">
        <v>1257</v>
      </c>
      <c r="I517" t="s">
        <v>1258</v>
      </c>
    </row>
    <row r="518" spans="1:27" x14ac:dyDescent="0.3">
      <c r="A518" s="105" t="s">
        <v>1249</v>
      </c>
      <c r="B518" s="73" t="s">
        <v>433</v>
      </c>
      <c r="C518" s="79">
        <v>0.86839999999999995</v>
      </c>
      <c r="D518" t="s">
        <v>1259</v>
      </c>
      <c r="E518" s="79">
        <f>[1]corn!$E$759</f>
        <v>3.4186890505050499E-2</v>
      </c>
      <c r="H518" t="s">
        <v>1260</v>
      </c>
      <c r="I518" t="s">
        <v>1261</v>
      </c>
    </row>
    <row r="519" spans="1:27" x14ac:dyDescent="0.3">
      <c r="A519" s="105" t="s">
        <v>1249</v>
      </c>
      <c r="B519" s="73" t="s">
        <v>433</v>
      </c>
      <c r="C519" s="79" t="s">
        <v>1262</v>
      </c>
      <c r="D519" t="s">
        <v>1253</v>
      </c>
      <c r="E519" s="79">
        <f>[1]corn!$E$778</f>
        <v>6.2463380471380468E-2</v>
      </c>
      <c r="H519" t="s">
        <v>1263</v>
      </c>
      <c r="I519" t="s">
        <v>1264</v>
      </c>
    </row>
    <row r="520" spans="1:27" x14ac:dyDescent="0.3">
      <c r="A520" s="105" t="s">
        <v>1249</v>
      </c>
      <c r="B520" t="s">
        <v>6</v>
      </c>
      <c r="C520" s="79">
        <v>0</v>
      </c>
      <c r="D520" t="s">
        <v>853</v>
      </c>
      <c r="E520" s="79">
        <f>0.5*C520</f>
        <v>0</v>
      </c>
      <c r="F520" s="80">
        <f>E520</f>
        <v>0</v>
      </c>
      <c r="H520" s="85" t="s">
        <v>484</v>
      </c>
      <c r="I520" t="s">
        <v>1265</v>
      </c>
    </row>
    <row r="521" spans="1:27" x14ac:dyDescent="0.3">
      <c r="A521" s="105" t="s">
        <v>1249</v>
      </c>
      <c r="B521" t="s">
        <v>7</v>
      </c>
      <c r="C521" s="79">
        <v>7.53159090909091E-2</v>
      </c>
      <c r="D521" t="s">
        <v>853</v>
      </c>
      <c r="E521" s="79">
        <f>0.5*C521</f>
        <v>3.765795454545455E-2</v>
      </c>
      <c r="F521" s="80">
        <f>E521</f>
        <v>3.765795454545455E-2</v>
      </c>
      <c r="H521" s="85" t="s">
        <v>484</v>
      </c>
      <c r="I521" t="s">
        <v>1266</v>
      </c>
    </row>
    <row r="522" spans="1:27" x14ac:dyDescent="0.3">
      <c r="A522" s="105" t="s">
        <v>1249</v>
      </c>
      <c r="B522" s="73" t="s">
        <v>451</v>
      </c>
      <c r="C522" s="79">
        <f>[1]Wheat!$E$749</f>
        <v>1.971244834710744E-2</v>
      </c>
      <c r="D522" t="s">
        <v>853</v>
      </c>
      <c r="E522" s="79">
        <f>0.5*C522</f>
        <v>9.8562241735537202E-3</v>
      </c>
      <c r="F522" s="80">
        <f>E522</f>
        <v>9.8562241735537202E-3</v>
      </c>
      <c r="H522" s="85" t="s">
        <v>484</v>
      </c>
    </row>
    <row r="523" spans="1:27" x14ac:dyDescent="0.3">
      <c r="A523" s="105" t="s">
        <v>1249</v>
      </c>
      <c r="B523" s="73" t="s">
        <v>465</v>
      </c>
      <c r="C523" s="79">
        <v>300</v>
      </c>
      <c r="D523" t="s">
        <v>1267</v>
      </c>
      <c r="E523" s="79">
        <f>[1]Wheat!$E$820</f>
        <v>2.0446666666666669E-2</v>
      </c>
      <c r="F523" s="80">
        <f>AVERAGE(E523:E525)</f>
        <v>6.9870101010101007E-2</v>
      </c>
      <c r="G523">
        <f>_xlfn.STDEV.P(E523:E525)</f>
        <v>3.6411644408145767E-2</v>
      </c>
      <c r="H523" t="s">
        <v>1268</v>
      </c>
    </row>
    <row r="524" spans="1:27" x14ac:dyDescent="0.3">
      <c r="A524" s="105" t="s">
        <v>1249</v>
      </c>
      <c r="B524" s="73"/>
      <c r="C524" s="79" t="s">
        <v>1269</v>
      </c>
      <c r="D524" t="s">
        <v>1270</v>
      </c>
      <c r="E524" s="79">
        <f>[1]Wheat!$E$845</f>
        <v>8.2063636363636366E-2</v>
      </c>
      <c r="H524" t="s">
        <v>1271</v>
      </c>
      <c r="I524" t="s">
        <v>1272</v>
      </c>
    </row>
    <row r="525" spans="1:27" x14ac:dyDescent="0.3">
      <c r="A525" s="105" t="s">
        <v>1249</v>
      </c>
      <c r="B525" s="73"/>
      <c r="C525" s="79" t="s">
        <v>1273</v>
      </c>
      <c r="D525" t="s">
        <v>1274</v>
      </c>
      <c r="E525" s="79">
        <f>[1]Wheat!$E$856</f>
        <v>0.10709999999999999</v>
      </c>
      <c r="H525" t="s">
        <v>1275</v>
      </c>
      <c r="I525" t="s">
        <v>1276</v>
      </c>
    </row>
    <row r="526" spans="1:27" x14ac:dyDescent="0.3">
      <c r="A526" s="105" t="s">
        <v>1249</v>
      </c>
      <c r="B526" t="s">
        <v>482</v>
      </c>
      <c r="C526" s="79">
        <v>0</v>
      </c>
      <c r="D526" t="s">
        <v>853</v>
      </c>
      <c r="E526" s="79">
        <f t="shared" ref="E526:E529" si="27">0.5*C526</f>
        <v>0</v>
      </c>
      <c r="F526" s="80">
        <f t="shared" ref="F526:F529" si="28">E526</f>
        <v>0</v>
      </c>
      <c r="H526" s="85" t="s">
        <v>484</v>
      </c>
      <c r="I526" t="s">
        <v>1277</v>
      </c>
    </row>
    <row r="527" spans="1:27" x14ac:dyDescent="0.3">
      <c r="A527" s="105" t="s">
        <v>1249</v>
      </c>
      <c r="B527" t="s">
        <v>485</v>
      </c>
      <c r="C527">
        <v>9.7181818181818198E-4</v>
      </c>
      <c r="D527" t="s">
        <v>853</v>
      </c>
      <c r="E527" s="79">
        <f t="shared" si="27"/>
        <v>4.8590909090909099E-4</v>
      </c>
      <c r="F527" s="80">
        <f t="shared" si="28"/>
        <v>4.8590909090909099E-4</v>
      </c>
      <c r="H527" s="85" t="s">
        <v>484</v>
      </c>
      <c r="I527" t="s">
        <v>1278</v>
      </c>
    </row>
    <row r="528" spans="1:27" x14ac:dyDescent="0.3">
      <c r="A528" s="105" t="s">
        <v>1249</v>
      </c>
      <c r="B528" s="73" t="s">
        <v>497</v>
      </c>
      <c r="C528" s="79">
        <f>[1]Tomato!$E$163</f>
        <v>4.4500438016528926E-4</v>
      </c>
      <c r="D528" t="s">
        <v>853</v>
      </c>
      <c r="E528" s="79">
        <f t="shared" si="27"/>
        <v>2.2250219008264463E-4</v>
      </c>
      <c r="F528" s="80">
        <f t="shared" si="28"/>
        <v>2.2250219008264463E-4</v>
      </c>
      <c r="H528" s="85" t="s">
        <v>484</v>
      </c>
    </row>
    <row r="529" spans="1:10" x14ac:dyDescent="0.3">
      <c r="A529" s="105" t="s">
        <v>1249</v>
      </c>
      <c r="B529" s="73" t="s">
        <v>501</v>
      </c>
      <c r="C529" s="79">
        <f>[1]Tomato!$E$170</f>
        <v>7.3341903409090917E-3</v>
      </c>
      <c r="D529" t="s">
        <v>853</v>
      </c>
      <c r="E529" s="79">
        <f t="shared" si="27"/>
        <v>3.6670951704545459E-3</v>
      </c>
      <c r="F529" s="80">
        <f t="shared" si="28"/>
        <v>3.6670951704545459E-3</v>
      </c>
      <c r="H529" s="85" t="s">
        <v>484</v>
      </c>
    </row>
    <row r="530" spans="1:10" x14ac:dyDescent="0.3">
      <c r="A530" s="105" t="s">
        <v>1249</v>
      </c>
      <c r="B530" s="73" t="s">
        <v>505</v>
      </c>
      <c r="C530" s="79" t="s">
        <v>1279</v>
      </c>
      <c r="D530" t="s">
        <v>1253</v>
      </c>
      <c r="E530" s="79">
        <f>[1]Sugarcane!$E$903</f>
        <v>2.0346782272727272E-2</v>
      </c>
      <c r="F530" s="80">
        <f>AVERAGE(E530:E534)</f>
        <v>2.060117827815091E-2</v>
      </c>
      <c r="G530">
        <f>_xlfn.STDEV.P(E530:E534)</f>
        <v>8.730238052868565E-3</v>
      </c>
      <c r="H530" t="s">
        <v>1280</v>
      </c>
    </row>
    <row r="531" spans="1:10" x14ac:dyDescent="0.3">
      <c r="A531" s="105" t="s">
        <v>1249</v>
      </c>
      <c r="B531" s="73" t="s">
        <v>433</v>
      </c>
      <c r="C531" s="79" t="s">
        <v>1281</v>
      </c>
      <c r="D531" t="s">
        <v>1282</v>
      </c>
      <c r="E531" s="79">
        <f>[1]Sugarcane!$E$937</f>
        <v>2.3522773118027276E-2</v>
      </c>
      <c r="H531" t="s">
        <v>1283</v>
      </c>
    </row>
    <row r="532" spans="1:10" x14ac:dyDescent="0.3">
      <c r="A532" s="105" t="s">
        <v>1249</v>
      </c>
      <c r="B532" s="73" t="s">
        <v>433</v>
      </c>
      <c r="C532" s="79" t="s">
        <v>1284</v>
      </c>
      <c r="D532" t="s">
        <v>1285</v>
      </c>
      <c r="E532" s="79">
        <f>[1]Sugarcane!$E$990</f>
        <v>4.2560241818181809E-3</v>
      </c>
      <c r="H532" t="s">
        <v>1286</v>
      </c>
      <c r="I532" t="s">
        <v>1287</v>
      </c>
    </row>
    <row r="533" spans="1:10" x14ac:dyDescent="0.3">
      <c r="A533" s="105" t="s">
        <v>1249</v>
      </c>
      <c r="B533" s="73" t="s">
        <v>433</v>
      </c>
      <c r="C533" s="79" t="s">
        <v>1288</v>
      </c>
      <c r="D533" t="s">
        <v>1253</v>
      </c>
      <c r="E533" s="79">
        <f>[1]Sugarcane!$E$966</f>
        <v>2.9866836363636358E-2</v>
      </c>
      <c r="H533" t="s">
        <v>1289</v>
      </c>
      <c r="I533" t="s">
        <v>1290</v>
      </c>
    </row>
    <row r="534" spans="1:10" x14ac:dyDescent="0.3">
      <c r="A534" s="105" t="s">
        <v>1249</v>
      </c>
      <c r="B534" s="73" t="s">
        <v>433</v>
      </c>
      <c r="C534" s="79">
        <v>0.67</v>
      </c>
      <c r="D534" t="s">
        <v>1253</v>
      </c>
      <c r="E534" s="79">
        <f>[1]Sugarcane!$E$974</f>
        <v>2.5013475454545454E-2</v>
      </c>
      <c r="H534" t="s">
        <v>1291</v>
      </c>
      <c r="I534" t="s">
        <v>1292</v>
      </c>
      <c r="J534" t="s">
        <v>1293</v>
      </c>
    </row>
    <row r="535" spans="1:10" x14ac:dyDescent="0.3">
      <c r="A535" s="105" t="s">
        <v>1249</v>
      </c>
      <c r="B535" s="73" t="s">
        <v>15</v>
      </c>
      <c r="C535" s="79">
        <v>0.54</v>
      </c>
      <c r="D535" t="s">
        <v>1253</v>
      </c>
      <c r="E535" s="79">
        <f>[1]Sugarcane!$E$999</f>
        <v>6.7554785454545463E-2</v>
      </c>
      <c r="F535" s="80">
        <f>AVERAGE(E535:E539)</f>
        <v>6.7085654999999994E-2</v>
      </c>
      <c r="G535">
        <f>_xlfn.STDEV.P(E535:E539)</f>
        <v>1.0729774611708513E-2</v>
      </c>
      <c r="H535" t="s">
        <v>1294</v>
      </c>
      <c r="I535" t="s">
        <v>1295</v>
      </c>
    </row>
    <row r="536" spans="1:10" x14ac:dyDescent="0.3">
      <c r="A536" s="105" t="s">
        <v>1249</v>
      </c>
      <c r="B536" s="73" t="s">
        <v>433</v>
      </c>
      <c r="C536" s="79">
        <v>0.5</v>
      </c>
      <c r="D536" t="s">
        <v>1253</v>
      </c>
      <c r="E536" s="79">
        <f>[1]Sugarcane!$E$1008</f>
        <v>6.2550727272727272E-2</v>
      </c>
      <c r="H536" t="s">
        <v>1296</v>
      </c>
      <c r="I536" t="s">
        <v>1297</v>
      </c>
    </row>
    <row r="537" spans="1:10" x14ac:dyDescent="0.3">
      <c r="A537" s="105" t="s">
        <v>1249</v>
      </c>
      <c r="B537" s="73" t="s">
        <v>433</v>
      </c>
      <c r="C537" s="79" t="s">
        <v>1298</v>
      </c>
      <c r="D537" t="s">
        <v>1253</v>
      </c>
      <c r="E537" s="79">
        <f>[1]Sugarcane!$E$1031</f>
        <v>5.0196958636363635E-2</v>
      </c>
      <c r="H537" t="s">
        <v>1299</v>
      </c>
      <c r="I537" t="s">
        <v>1300</v>
      </c>
    </row>
    <row r="538" spans="1:10" x14ac:dyDescent="0.3">
      <c r="A538" s="105" t="s">
        <v>1249</v>
      </c>
      <c r="B538" s="73" t="s">
        <v>433</v>
      </c>
      <c r="C538" s="79">
        <v>0.57999999999999996</v>
      </c>
      <c r="D538" t="s">
        <v>1253</v>
      </c>
      <c r="E538" s="79">
        <f>[1]Sugarcane!$E$1038</f>
        <v>7.2558843636363626E-2</v>
      </c>
      <c r="H538" t="s">
        <v>1301</v>
      </c>
      <c r="I538" t="s">
        <v>1302</v>
      </c>
    </row>
    <row r="539" spans="1:10" x14ac:dyDescent="0.3">
      <c r="A539" s="105" t="s">
        <v>1249</v>
      </c>
      <c r="B539" s="73" t="s">
        <v>433</v>
      </c>
      <c r="C539" s="79">
        <v>0.66</v>
      </c>
      <c r="D539" t="s">
        <v>1253</v>
      </c>
      <c r="E539" s="79">
        <f>[1]Sugarcane!$E$1043</f>
        <v>8.2566960000000009E-2</v>
      </c>
      <c r="H539" t="s">
        <v>1301</v>
      </c>
      <c r="I539" t="s">
        <v>1303</v>
      </c>
    </row>
    <row r="540" spans="1:10" x14ac:dyDescent="0.3">
      <c r="A540" s="105" t="s">
        <v>1249</v>
      </c>
      <c r="B540" s="73" t="s">
        <v>532</v>
      </c>
      <c r="C540">
        <f>[1]Sugarcane!$E$1049</f>
        <v>0</v>
      </c>
      <c r="D540" t="s">
        <v>853</v>
      </c>
      <c r="E540" s="79">
        <f t="shared" ref="E540:E544" si="29">0.5*C540</f>
        <v>0</v>
      </c>
      <c r="F540" s="80">
        <f>E540</f>
        <v>0</v>
      </c>
      <c r="H540" s="85" t="s">
        <v>484</v>
      </c>
      <c r="I540" t="s">
        <v>1304</v>
      </c>
      <c r="J540" t="s">
        <v>1305</v>
      </c>
    </row>
    <row r="541" spans="1:10" x14ac:dyDescent="0.3">
      <c r="A541" s="105" t="s">
        <v>1249</v>
      </c>
      <c r="B541" t="s">
        <v>546</v>
      </c>
      <c r="C541">
        <f>'[1]Sugar Beet'!$E$681</f>
        <v>5.3905429338842981E-5</v>
      </c>
      <c r="D541" t="s">
        <v>853</v>
      </c>
      <c r="E541" s="79">
        <f t="shared" si="29"/>
        <v>2.695271466942149E-5</v>
      </c>
      <c r="F541" s="80">
        <f>E541</f>
        <v>2.695271466942149E-5</v>
      </c>
      <c r="H541" s="85" t="s">
        <v>484</v>
      </c>
      <c r="I541" t="s">
        <v>1306</v>
      </c>
    </row>
    <row r="542" spans="1:10" x14ac:dyDescent="0.3">
      <c r="A542" s="105" t="s">
        <v>1249</v>
      </c>
      <c r="B542" t="s">
        <v>565</v>
      </c>
      <c r="C542">
        <f>'[1]Sugar Beet'!$E$689</f>
        <v>4.7681774212534438E-3</v>
      </c>
      <c r="D542" t="s">
        <v>853</v>
      </c>
      <c r="E542" s="79">
        <f t="shared" si="29"/>
        <v>2.3840887106267219E-3</v>
      </c>
      <c r="F542" s="80">
        <f t="shared" ref="F542:F543" si="30">E542</f>
        <v>2.3840887106267219E-3</v>
      </c>
      <c r="H542" s="85" t="s">
        <v>484</v>
      </c>
    </row>
    <row r="543" spans="1:10" x14ac:dyDescent="0.3">
      <c r="A543" s="105" t="s">
        <v>1249</v>
      </c>
      <c r="B543" t="s">
        <v>581</v>
      </c>
      <c r="C543">
        <f>'[1]Sugar Beet'!$E$697</f>
        <v>2.5969411363636363E-3</v>
      </c>
      <c r="D543" t="s">
        <v>853</v>
      </c>
      <c r="E543" s="79">
        <f t="shared" si="29"/>
        <v>1.2984705681818181E-3</v>
      </c>
      <c r="F543" s="80">
        <f t="shared" si="30"/>
        <v>1.2984705681818181E-3</v>
      </c>
      <c r="H543" s="85" t="s">
        <v>484</v>
      </c>
    </row>
    <row r="544" spans="1:10" x14ac:dyDescent="0.3">
      <c r="A544" s="105" t="s">
        <v>1249</v>
      </c>
      <c r="B544" s="73" t="s">
        <v>598</v>
      </c>
      <c r="C544">
        <v>0</v>
      </c>
      <c r="D544" t="s">
        <v>853</v>
      </c>
      <c r="E544" s="79">
        <f t="shared" si="29"/>
        <v>0</v>
      </c>
      <c r="F544" s="80">
        <f>E544</f>
        <v>0</v>
      </c>
      <c r="H544" s="85" t="s">
        <v>484</v>
      </c>
    </row>
    <row r="545" spans="1:8" x14ac:dyDescent="0.3">
      <c r="A545" s="105" t="s">
        <v>1249</v>
      </c>
      <c r="B545" s="73" t="s">
        <v>609</v>
      </c>
      <c r="C545" s="79" t="s">
        <v>1307</v>
      </c>
      <c r="D545" t="s">
        <v>1308</v>
      </c>
      <c r="E545" s="79">
        <v>4.5718400000000006E-2</v>
      </c>
      <c r="F545" s="80">
        <f>AVERAGE(E545:E546)</f>
        <v>6.0687279545454546E-2</v>
      </c>
      <c r="G545">
        <f>_xlfn.STDEV.P(E545:E546)</f>
        <v>1.496887954545454E-2</v>
      </c>
      <c r="H545" t="s">
        <v>1309</v>
      </c>
    </row>
    <row r="546" spans="1:8" x14ac:dyDescent="0.3">
      <c r="A546" s="105" t="s">
        <v>1249</v>
      </c>
      <c r="B546" s="73" t="s">
        <v>433</v>
      </c>
      <c r="C546" s="79">
        <v>7.5656159090909086E-2</v>
      </c>
      <c r="D546" t="s">
        <v>1310</v>
      </c>
      <c r="E546" s="79">
        <v>7.5656159090909086E-2</v>
      </c>
      <c r="H546" t="s">
        <v>1311</v>
      </c>
    </row>
    <row r="547" spans="1:8" x14ac:dyDescent="0.3">
      <c r="A547" s="105" t="s">
        <v>1249</v>
      </c>
      <c r="B547" s="89" t="s">
        <v>621</v>
      </c>
      <c r="C547" s="79">
        <v>3.2774181663223149E-2</v>
      </c>
      <c r="D547" t="s">
        <v>853</v>
      </c>
      <c r="E547" s="79">
        <f t="shared" ref="E547:E558" si="31">0.5*C547</f>
        <v>1.6387090831611575E-2</v>
      </c>
      <c r="F547" s="80">
        <f>E547</f>
        <v>1.6387090831611575E-2</v>
      </c>
      <c r="H547" s="85" t="s">
        <v>484</v>
      </c>
    </row>
    <row r="548" spans="1:8" x14ac:dyDescent="0.3">
      <c r="A548" s="105" t="s">
        <v>1249</v>
      </c>
      <c r="B548" s="89" t="s">
        <v>634</v>
      </c>
      <c r="C548" s="79">
        <v>1.2354238636363637E-4</v>
      </c>
      <c r="D548" t="s">
        <v>853</v>
      </c>
      <c r="E548" s="79">
        <f t="shared" si="31"/>
        <v>6.1771193181818187E-5</v>
      </c>
      <c r="F548" s="80">
        <f t="shared" ref="F548:F558" si="32">E548</f>
        <v>6.1771193181818187E-5</v>
      </c>
      <c r="H548" s="85" t="s">
        <v>484</v>
      </c>
    </row>
    <row r="549" spans="1:8" ht="15" customHeight="1" x14ac:dyDescent="0.3">
      <c r="A549" s="105" t="s">
        <v>1249</v>
      </c>
      <c r="B549" s="89" t="s">
        <v>24</v>
      </c>
      <c r="C549" s="79">
        <v>4.9810540909090907E-2</v>
      </c>
      <c r="D549" t="s">
        <v>853</v>
      </c>
      <c r="E549" s="79">
        <f t="shared" si="31"/>
        <v>2.4905270454545454E-2</v>
      </c>
      <c r="F549" s="80">
        <f t="shared" si="32"/>
        <v>2.4905270454545454E-2</v>
      </c>
      <c r="H549" s="85" t="s">
        <v>484</v>
      </c>
    </row>
    <row r="550" spans="1:8" x14ac:dyDescent="0.3">
      <c r="A550" s="105" t="s">
        <v>1249</v>
      </c>
      <c r="B550" s="89" t="s">
        <v>25</v>
      </c>
      <c r="C550" s="79">
        <v>1.3848409090909094E-2</v>
      </c>
      <c r="D550" t="s">
        <v>853</v>
      </c>
      <c r="E550" s="79">
        <f t="shared" si="31"/>
        <v>6.9242045454545468E-3</v>
      </c>
      <c r="F550" s="80">
        <f t="shared" si="32"/>
        <v>6.9242045454545468E-3</v>
      </c>
      <c r="H550" s="85" t="s">
        <v>484</v>
      </c>
    </row>
    <row r="551" spans="1:8" x14ac:dyDescent="0.3">
      <c r="A551" s="105" t="s">
        <v>1249</v>
      </c>
      <c r="B551" s="89" t="s">
        <v>26</v>
      </c>
      <c r="C551" s="79">
        <v>0</v>
      </c>
      <c r="D551" t="s">
        <v>853</v>
      </c>
      <c r="E551" s="79">
        <f t="shared" si="31"/>
        <v>0</v>
      </c>
      <c r="F551" s="80">
        <f t="shared" si="32"/>
        <v>0</v>
      </c>
      <c r="H551" s="85" t="s">
        <v>484</v>
      </c>
    </row>
    <row r="552" spans="1:8" x14ac:dyDescent="0.3">
      <c r="A552" s="105" t="s">
        <v>1249</v>
      </c>
      <c r="B552" s="89" t="s">
        <v>27</v>
      </c>
      <c r="C552" s="79">
        <v>0</v>
      </c>
      <c r="D552" t="s">
        <v>853</v>
      </c>
      <c r="E552" s="79">
        <f t="shared" si="31"/>
        <v>0</v>
      </c>
      <c r="F552" s="80">
        <f t="shared" si="32"/>
        <v>0</v>
      </c>
      <c r="H552" s="85" t="s">
        <v>484</v>
      </c>
    </row>
    <row r="553" spans="1:8" x14ac:dyDescent="0.3">
      <c r="A553" s="105" t="s">
        <v>1249</v>
      </c>
      <c r="B553" s="89" t="s">
        <v>28</v>
      </c>
      <c r="C553" s="79">
        <v>0.06</v>
      </c>
      <c r="D553" t="s">
        <v>1312</v>
      </c>
      <c r="E553" s="79">
        <v>1.4221363636363636E-2</v>
      </c>
      <c r="F553" s="80">
        <f>AVERAGE(E553:E554)</f>
        <v>3.59035563016529E-2</v>
      </c>
      <c r="G553">
        <f>_xlfn.STDEV.P(E553:E554)</f>
        <v>2.1682192665289254E-2</v>
      </c>
      <c r="H553" t="s">
        <v>1313</v>
      </c>
    </row>
    <row r="554" spans="1:8" x14ac:dyDescent="0.3">
      <c r="A554" s="105" t="s">
        <v>1249</v>
      </c>
      <c r="B554" s="78" t="s">
        <v>433</v>
      </c>
      <c r="C554" s="79">
        <v>0.11517149793388431</v>
      </c>
      <c r="D554" t="s">
        <v>853</v>
      </c>
      <c r="E554" s="79">
        <f t="shared" si="31"/>
        <v>5.7585748966942157E-2</v>
      </c>
      <c r="H554" s="85" t="s">
        <v>484</v>
      </c>
    </row>
    <row r="555" spans="1:8" x14ac:dyDescent="0.3">
      <c r="A555" s="105" t="s">
        <v>1249</v>
      </c>
      <c r="B555" s="89" t="s">
        <v>29</v>
      </c>
      <c r="C555" s="79">
        <v>1.0142247933884302E-3</v>
      </c>
      <c r="D555" t="s">
        <v>853</v>
      </c>
      <c r="E555" s="79">
        <f t="shared" si="31"/>
        <v>5.0711239669421512E-4</v>
      </c>
      <c r="F555" s="80">
        <f t="shared" si="32"/>
        <v>5.0711239669421512E-4</v>
      </c>
      <c r="H555" s="85" t="s">
        <v>484</v>
      </c>
    </row>
    <row r="556" spans="1:8" ht="15" customHeight="1" x14ac:dyDescent="0.3">
      <c r="A556" s="105" t="s">
        <v>1249</v>
      </c>
      <c r="B556" s="89" t="s">
        <v>30</v>
      </c>
      <c r="C556" s="79">
        <v>1.3462697104958681E-3</v>
      </c>
      <c r="D556" t="s">
        <v>853</v>
      </c>
      <c r="E556" s="79">
        <f t="shared" si="31"/>
        <v>6.7313485524793403E-4</v>
      </c>
      <c r="F556" s="80">
        <f t="shared" si="32"/>
        <v>6.7313485524793403E-4</v>
      </c>
      <c r="H556" s="85" t="s">
        <v>484</v>
      </c>
    </row>
    <row r="557" spans="1:8" x14ac:dyDescent="0.3">
      <c r="A557" s="105" t="s">
        <v>1249</v>
      </c>
      <c r="B557" s="89" t="s">
        <v>31</v>
      </c>
      <c r="C557" s="79">
        <v>1.9428430563068187E-3</v>
      </c>
      <c r="D557" t="s">
        <v>853</v>
      </c>
      <c r="E557" s="79">
        <f t="shared" si="31"/>
        <v>9.7142152815340933E-4</v>
      </c>
      <c r="F557" s="80">
        <f t="shared" si="32"/>
        <v>9.7142152815340933E-4</v>
      </c>
      <c r="H557" s="85" t="s">
        <v>484</v>
      </c>
    </row>
    <row r="558" spans="1:8" x14ac:dyDescent="0.3">
      <c r="A558" s="105" t="s">
        <v>1249</v>
      </c>
      <c r="B558" s="89" t="s">
        <v>32</v>
      </c>
      <c r="C558" s="79">
        <v>6.7900384194214888E-2</v>
      </c>
      <c r="D558" t="s">
        <v>853</v>
      </c>
      <c r="E558" s="79">
        <f t="shared" si="31"/>
        <v>3.3950192097107444E-2</v>
      </c>
      <c r="F558" s="80">
        <f t="shared" si="32"/>
        <v>3.3950192097107444E-2</v>
      </c>
      <c r="H558" s="85" t="s">
        <v>484</v>
      </c>
    </row>
    <row r="559" spans="1:8" x14ac:dyDescent="0.3">
      <c r="A559" s="105" t="s">
        <v>1249</v>
      </c>
      <c r="B559" s="78" t="s">
        <v>732</v>
      </c>
      <c r="C559" s="79">
        <v>2.3030000000000002E-2</v>
      </c>
      <c r="D559" t="s">
        <v>1314</v>
      </c>
      <c r="E559" s="79">
        <v>0.7</v>
      </c>
      <c r="F559" s="80">
        <f>AVERAGE(E559:E563)</f>
        <v>0.18929400000000002</v>
      </c>
      <c r="G559">
        <f>_xlfn.STDEV.P(E559:E563)</f>
        <v>0.25550722773338524</v>
      </c>
      <c r="H559" s="82" t="s">
        <v>1315</v>
      </c>
    </row>
    <row r="560" spans="1:8" x14ac:dyDescent="0.3">
      <c r="A560" s="105" t="s">
        <v>1249</v>
      </c>
      <c r="C560" s="79">
        <v>5.6840000000000002E-2</v>
      </c>
      <c r="D560" t="s">
        <v>1314</v>
      </c>
      <c r="E560" s="79">
        <v>5.6840000000000002E-2</v>
      </c>
      <c r="H560" s="82" t="s">
        <v>1316</v>
      </c>
    </row>
    <row r="561" spans="1:27" x14ac:dyDescent="0.3">
      <c r="A561" s="105" t="s">
        <v>1249</v>
      </c>
      <c r="C561" s="79">
        <v>7.6440000000000008E-2</v>
      </c>
      <c r="D561" t="s">
        <v>1314</v>
      </c>
      <c r="E561" s="79">
        <v>7.6440000000000008E-2</v>
      </c>
      <c r="H561" s="82" t="s">
        <v>1317</v>
      </c>
    </row>
    <row r="562" spans="1:27" x14ac:dyDescent="0.3">
      <c r="A562" s="105" t="s">
        <v>1249</v>
      </c>
      <c r="C562" s="79">
        <v>4.9489999999999999E-2</v>
      </c>
      <c r="D562" t="s">
        <v>1314</v>
      </c>
      <c r="E562" s="79">
        <v>4.9489999999999999E-2</v>
      </c>
      <c r="H562" s="82" t="s">
        <v>1318</v>
      </c>
    </row>
    <row r="563" spans="1:27" x14ac:dyDescent="0.3">
      <c r="A563" s="105" t="s">
        <v>1249</v>
      </c>
      <c r="C563" s="79">
        <v>6.3700000000000007E-2</v>
      </c>
      <c r="D563" t="s">
        <v>1240</v>
      </c>
      <c r="E563" s="79">
        <f>C563</f>
        <v>6.3700000000000007E-2</v>
      </c>
      <c r="H563" s="82" t="s">
        <v>1319</v>
      </c>
    </row>
    <row r="564" spans="1:27" x14ac:dyDescent="0.3">
      <c r="A564" s="105" t="s">
        <v>1249</v>
      </c>
      <c r="B564" t="s">
        <v>741</v>
      </c>
      <c r="C564" s="79">
        <f>[1]rapeseed!$E$220</f>
        <v>2.4587000000000001E-2</v>
      </c>
      <c r="D564" t="s">
        <v>853</v>
      </c>
      <c r="E564" s="79">
        <f>0.5*C564</f>
        <v>1.2293500000000001E-2</v>
      </c>
      <c r="F564" s="80">
        <f>E564</f>
        <v>1.2293500000000001E-2</v>
      </c>
      <c r="H564" s="85" t="s">
        <v>484</v>
      </c>
      <c r="I564" s="86"/>
      <c r="J564" s="86"/>
      <c r="K564" s="86"/>
      <c r="L564" s="86"/>
      <c r="M564" s="86"/>
      <c r="N564" s="86"/>
      <c r="O564" s="86"/>
      <c r="P564" s="86"/>
      <c r="Q564" s="86"/>
      <c r="R564" s="86"/>
      <c r="S564" s="86"/>
      <c r="T564" s="86"/>
      <c r="U564" s="86"/>
      <c r="V564" s="86"/>
      <c r="W564" s="86"/>
      <c r="X564" s="86"/>
      <c r="Y564" s="86"/>
      <c r="Z564" s="86"/>
      <c r="AA564" s="86"/>
    </row>
    <row r="565" spans="1:27" ht="15" customHeight="1" x14ac:dyDescent="0.3">
      <c r="A565" s="105" t="s">
        <v>1249</v>
      </c>
      <c r="B565" s="89" t="s">
        <v>748</v>
      </c>
      <c r="C565" s="79">
        <f>[1]rapeseed!$E$227</f>
        <v>5.9266552685950415E-3</v>
      </c>
      <c r="D565" t="s">
        <v>853</v>
      </c>
      <c r="E565" s="79">
        <f>0.5*C565</f>
        <v>2.9633276342975207E-3</v>
      </c>
      <c r="F565" s="80">
        <f>E565</f>
        <v>2.9633276342975207E-3</v>
      </c>
      <c r="H565" s="85" t="s">
        <v>484</v>
      </c>
    </row>
    <row r="566" spans="1:27" ht="15" customHeight="1" x14ac:dyDescent="0.3">
      <c r="A566" s="106"/>
    </row>
    <row r="567" spans="1:27" x14ac:dyDescent="0.3">
      <c r="A567" s="106"/>
    </row>
  </sheetData>
  <hyperlinks>
    <hyperlink ref="I127" r:id="rId1" tooltip="Learn more about diatomite from ScienceDirect's AI-generated Topic Pages" display="https://www.sciencedirect.com/topics/earth-and-planetary-sciences/diatomite" xr:uid="{BFE3F2BB-1EF1-41E8-930E-FE545D880317}"/>
    <hyperlink ref="H24" r:id="rId2" xr:uid="{3769F417-E636-4DF5-A729-08FCB59D2B24}"/>
    <hyperlink ref="H8" r:id="rId3" location="tbl3fnc" xr:uid="{24646273-E8A9-42BB-9525-454F2153559B}"/>
    <hyperlink ref="H25" r:id="rId4" xr:uid="{7F717F36-AF41-4D54-8518-23173C6C68A6}"/>
    <hyperlink ref="H47" r:id="rId5" xr:uid="{896F850C-4EF5-459F-B15D-3A15C8472533}"/>
    <hyperlink ref="H9" r:id="rId6" xr:uid="{981BC9B0-B033-4372-AC23-EF3150B3A4F6}"/>
    <hyperlink ref="H57" r:id="rId7" xr:uid="{6F81A22A-56AB-4F0D-A22D-88EEF5D790C4}"/>
    <hyperlink ref="H56" r:id="rId8" location="s0010" xr:uid="{6E66D770-4427-4021-8914-2E1211FA68E9}"/>
    <hyperlink ref="H58" r:id="rId9" location="b0250" xr:uid="{A1EDD688-8D0E-4D0F-960F-2723302A6E5D}"/>
    <hyperlink ref="H61" r:id="rId10" display="https://www.scopus.com/record/display.uri?eid=2-s2.0-84859838302&amp;origin=resultslist&amp;sort=plf-f&amp;src=s&amp;sid=770bdfea32c2728de40361b11b940c79&amp;sot=a&amp;sdt=a&amp;s=TITLE-ABS-KEY%28%28%22rice+hull%22%29+AND+%28%22ethanol+production%22%29%29&amp;sl=55&amp;sessionSearchId=770bdfea32c2728de40361b11b940c79&amp;relpos=13" xr:uid="{F7FB4DF8-57B7-4D00-A150-C6B6DA0C0BB9}"/>
    <hyperlink ref="H62" r:id="rId11" xr:uid="{7CDBB470-7B7F-4C4B-AA9F-737B8396553F}"/>
    <hyperlink ref="H63" r:id="rId12" location="s0025" xr:uid="{1362FF05-2C0E-4717-B11F-4A4FC5FC7E10}"/>
    <hyperlink ref="H64" r:id="rId13" location="s0025" display="https://www.sciencedirect.com/science/article/pii/S0960852410020237?pes=vor#s0025" xr:uid="{C143D59B-09A6-46DE-9B1C-0744A9A3910F}"/>
    <hyperlink ref="H65" r:id="rId14" display="https://www.scopus.com/record/display.uri?eid=2-s2.0-79955907236&amp;origin=resultslist&amp;sort=plf-f&amp;src=s&amp;sid=770bdfea32c2728de40361b11b940c79&amp;sot=a&amp;sdt=a&amp;s=TITLE-ABS-KEY%28%28%22rice+hull%22%29+AND+%28%22ethanol+production%22%29%29&amp;sl=55&amp;sessionSearchId=770bdfea32c2728de40361b11b940c79&amp;relpos=15" xr:uid="{EE84C10B-EA06-413F-83E7-37DD3AB159BB}"/>
    <hyperlink ref="H66" r:id="rId15" xr:uid="{CAF657B9-85AD-4E11-8185-35304FFCC805}"/>
    <hyperlink ref="H67" r:id="rId16" location="sec0065" xr:uid="{FD374D91-9143-483C-AF00-B0D65B4100B2}"/>
    <hyperlink ref="H189" r:id="rId17" location="m0005" xr:uid="{3E6D76CB-7136-49FD-812C-340011F9793A}"/>
    <hyperlink ref="H3" r:id="rId18" xr:uid="{FC55A04E-AB00-42F2-AE01-66EE49FC532B}"/>
    <hyperlink ref="H6" r:id="rId19" xr:uid="{7EEC9FA9-0A08-47A5-96F9-500682761BA8}"/>
    <hyperlink ref="H13" r:id="rId20" location="fig0020" xr:uid="{EB62C432-74D3-4E55-A23E-7AF9985F0A0D}"/>
    <hyperlink ref="H14" r:id="rId21" xr:uid="{E60C7ACB-02DC-4100-92A4-3CC06B3AD758}"/>
    <hyperlink ref="H26" r:id="rId22" xr:uid="{A50AC0EE-71B1-4B11-A20A-639B37B1A73E}"/>
    <hyperlink ref="H27" r:id="rId23" display="https://www.scopus.com/record/display.uri?eid=2-s2.0-34548021881&amp;origin=resultslist&amp;sort=r-f&amp;src=s&amp;sid=98710797b13ce2eaab7165cc3f6aaa48&amp;sot=b&amp;sdt=b&amp;s=TITLE-ABS-KEY%28%28+%22sugarcane%22+OR+%22sugar+cane%22+OR+%22whole+sugarcane%22+OR+%22whole+sugar+cane%22+%29+AND+%28+%22ethanol+production%22+%29+AND+%28+%22yield%22+%29%29&amp;sl=133&amp;sessionSearchId=98710797b13ce2eaab7165cc3f6aaa48 " xr:uid="{644987F0-4027-4124-8A8A-FDDBFB7F4676}"/>
    <hyperlink ref="H28" r:id="rId24" xr:uid="{B9E9F5AD-AFC5-482C-A0CE-11AAACEB2B11}"/>
    <hyperlink ref="H31" r:id="rId25" xr:uid="{15972C65-1450-460D-AA41-05F325079041}"/>
    <hyperlink ref="H32" r:id="rId26" display="https://www.scopus.com/record/display.uri?eid=2-s2.0-85173894582&amp;origin=resultslist&amp;sort=plf-f&amp;src=s&amp;sid=a82dc4bbcb1579116418651cac7c446d&amp;sot=b&amp;sdt=b&amp;s=TITLE-ABS-KEY%28%28%22bagasse%22%29+AND+%28%22ethanol+production%22%29%29&amp;sl=53&amp;sessionSearchId=a82dc4bbcb1579116418651cac7c446d" xr:uid="{5C322187-25E1-456D-87D0-B25D519B0310}"/>
    <hyperlink ref="H33" r:id="rId27" display="https://www.scopus.com/record/display.uri?eid=2-s2.0-85163169278&amp;origin=resultslist&amp;sort=plf-f&amp;src=s&amp;sid=a82dc4bbcb1579116418651cac7c446d&amp;sot=b&amp;sdt=b&amp;s=TITLE-ABS-KEY%28%28%22bagasse%22%29+AND+%28%22ethanol+production%22%29%29&amp;sl=53&amp;sessionSearchId=a82dc4bbcb1579116418651cac7c446d" xr:uid="{AE43C1C2-9ECB-4366-9D7E-0A27034B3034}"/>
    <hyperlink ref="H34" r:id="rId28" display="https://www.scopus.com/record/display.uri?eid=2-s2.0-80755187758&amp;origin=resultslist&amp;sort=r-f&amp;src=s&amp;sid=a82dc4bbcb1579116418651cac7c446d&amp;sot=b&amp;sdt=b&amp;s=TITLE-ABS-KEY%28%28+%22bagasse%22+%29+AND+%28+%22ethanol+production%22+%29+AND+%22yield%22%29&amp;sl=53&amp;sessionSearchId=a82dc4bbcb1579116418651cac7c446d " xr:uid="{7AF337A9-28DD-4561-947A-1E79E9BDC063}"/>
    <hyperlink ref="H35" r:id="rId29" xr:uid="{C95A7213-0A5F-4874-875B-132FD9B3720A}"/>
    <hyperlink ref="H36" r:id="rId30" xr:uid="{17AF79BB-909C-4FC4-B695-A10C5466B2D4}"/>
    <hyperlink ref="H37" r:id="rId31" xr:uid="{0DB4A84A-C970-426C-9AA3-45FA28693531}"/>
    <hyperlink ref="H38" r:id="rId32" xr:uid="{A9C59532-1DFC-40B0-B95A-7B98161C0E19}"/>
    <hyperlink ref="H39" r:id="rId33" xr:uid="{2451024E-7CCE-40CD-AC3C-BF24BC759604}"/>
    <hyperlink ref="H41" r:id="rId34" xr:uid="{6F68C014-A500-4FA2-A51F-9F67E9B3A919}"/>
    <hyperlink ref="H42" r:id="rId35" xr:uid="{1CB85038-A9FE-4792-A1B5-4AE2DDEDA5EC}"/>
    <hyperlink ref="H46" r:id="rId36" xr:uid="{D129C321-E7F1-40C7-BF8F-DBA731BB13EC}"/>
    <hyperlink ref="H48" r:id="rId37" xr:uid="{A967FD44-19B0-4E48-AE85-51E9CC94388C}"/>
    <hyperlink ref="H49" r:id="rId38" xr:uid="{852CF0A3-852A-4EB2-8936-5504B9F18B98}"/>
    <hyperlink ref="H50" r:id="rId39" xr:uid="{F4CEA8B2-B87C-4BD6-9A6A-D46B4EA1311A}"/>
    <hyperlink ref="H51" r:id="rId40" xr:uid="{C92A4C5C-2670-4643-BC58-AF7454EDC641}"/>
    <hyperlink ref="H52" r:id="rId41" xr:uid="{96655A44-BFCE-4B45-8B6D-ACB5869AD744}"/>
    <hyperlink ref="H53" r:id="rId42" xr:uid="{9BBF9AAA-EEFF-44F6-A273-3812B797E4A5}"/>
    <hyperlink ref="H54" r:id="rId43" xr:uid="{2948F101-656B-4BA8-B4AD-B3D5DE65D016}"/>
    <hyperlink ref="H121" r:id="rId44" xr:uid="{7144D3F2-117A-453D-A62C-36614C6C70F9}"/>
    <hyperlink ref="H122" r:id="rId45" xr:uid="{A645CA6F-004F-4EF7-84C5-70200A219A04}"/>
    <hyperlink ref="H123" r:id="rId46" xr:uid="{36F23896-D53D-4A77-8357-07BA9A5D1D0E}"/>
    <hyperlink ref="H124" r:id="rId47" xr:uid="{B2D640F0-1783-4C0D-86F9-15307AF29D74}"/>
    <hyperlink ref="H125" r:id="rId48" xr:uid="{5480CE77-1BC9-44CC-94A4-E3DF1DC5F49D}"/>
    <hyperlink ref="H108" r:id="rId49" display="https://www.researchgate.net/publication/256197077_Ethanol_Production_from_Winter_Hulless_Barley" xr:uid="{0E11726F-BF36-40F9-BD67-C7E843B3D71C}"/>
    <hyperlink ref="H109" r:id="rId50" display="https://www-scopus-com.proxy.library.uu.nl/record/display.uri?eid=2-s2.0-81355161555&amp;origin=resultslist&amp;sort=r-f&amp;src=s&amp;sid=bf6987c16c025d5d765fb719665143bc&amp;sot=b&amp;sdt=b&amp;s=TITLE-ABS-KEY%28%22barley%22+AND+%22ethanol+production%22+%22w%2Fw%22%29&amp;sl=48&amp;sessionSearchId=bf6987c16c025d5d765fb719665143bc&amp;relpos=0" xr:uid="{3E27D5F8-AB44-41C6-B70B-9468624FAEBE}"/>
    <hyperlink ref="H113" r:id="rId51" display="https://www-sciencedirect-com.proxy.library.uu.nl/science/article/pii/S0926669008000241" xr:uid="{D09A1F21-A4F7-4536-9379-CF842B339F2E}"/>
    <hyperlink ref="H114" r:id="rId52" display="https://www-sciencedirect-com.proxy.library.uu.nl/science/article/pii/S0960148122002919" xr:uid="{651CBA9D-03F5-4CFB-A75D-A59F67EFD5BC}"/>
    <hyperlink ref="H319" r:id="rId53" display="https://www-sciencedirect-com.proxy.library.uu.nl/science/article/pii/S0141022910002681" xr:uid="{CD813DF0-F545-4664-A313-90463F5BD852}"/>
    <hyperlink ref="H477" r:id="rId54" display="https://www-sciencedirect-com.proxy.library.uu.nl/science/article/pii/S0960852424001937" xr:uid="{086CB48F-86D6-4093-92A8-D5F20775A80E}"/>
    <hyperlink ref="H478" r:id="rId55" display="https://www-sciencedirect-com.proxy.library.uu.nl/science/article/pii/S1369703X08000235" xr:uid="{D824F1E8-1B4D-4D89-AD0A-8A771F4975DE}"/>
    <hyperlink ref="H479" r:id="rId56" display="https://www-sciencedirect-com.proxy.library.uu.nl/science/article/pii/S0956053X15302154" xr:uid="{4F232D62-B239-4A40-8EB7-012313C09010}"/>
    <hyperlink ref="H483" r:id="rId57" display="https://doaj.org/article/e01c2d5c3c5b486d91a97d9ddfebf600" xr:uid="{A3A254CA-4483-453E-87AE-A361206B733F}"/>
    <hyperlink ref="H559" r:id="rId58" display="https://onlinelibrary-wiley-com.proxy.library.uu.nl/doi/full/10.1002/jsfa.2276?sid=worldcat.org" xr:uid="{EACCC8B6-9196-40D5-A90C-196C687D5BEC}"/>
    <hyperlink ref="H19" r:id="rId59" xr:uid="{584E993C-FE3C-4052-A658-B62880830F7E}"/>
    <hyperlink ref="H20" r:id="rId60" xr:uid="{31C569DD-FF51-4211-93C2-52FE789336A1}"/>
    <hyperlink ref="J139" r:id="rId61" xr:uid="{4E5F39A8-FB2A-44C1-8FBC-2FD9F731007D}"/>
    <hyperlink ref="J137" r:id="rId62" location="bib61" xr:uid="{EBFF51E4-D3C6-4ABA-A9F0-754E40EC9623}"/>
    <hyperlink ref="J138" r:id="rId63" location="bib61" xr:uid="{599396BA-BE85-48B1-9ABC-50A2A13900B0}"/>
    <hyperlink ref="I375" r:id="rId64" xr:uid="{995F25EF-A37E-44F6-9356-09FD0D957A53}"/>
    <hyperlink ref="I167" r:id="rId65" xr:uid="{B46F33FF-42AD-45BD-82D0-F2FBB452716C}"/>
    <hyperlink ref="I168" r:id="rId66" xr:uid="{A8D968E2-A131-4BB6-A9C2-D70B882AA91F}"/>
    <hyperlink ref="I169" r:id="rId67" xr:uid="{EF960AE5-23E7-4133-AF8E-A859C2FF6B88}"/>
    <hyperlink ref="H110" r:id="rId68" display="https://www.sciencedirect.com/science/article/pii/S092058611300429X?casa_token=TmRSLLyyCFMAAAAA:FE-nSruO8qqe-auFmTSCIrZQxs87ixKGFR_CJGPn4yyD2_yQal-EUQAAJh-yMMuThHqvTpbk" xr:uid="{A4FF4E9D-F188-4E1B-9920-BA5BB00D2ED9}"/>
    <hyperlink ref="I321" r:id="rId69" tooltip="Persistent link using digital object identifier" xr:uid="{4CF41EA3-0629-4AB2-B300-4FB8228E1FD9}"/>
    <hyperlink ref="H116" r:id="rId70" display="https://www-sciencedirect-com.proxy.library.uu.nl/science/article/pii/S1871678418302279" xr:uid="{50C44730-2659-4AA4-9F70-E6BCB7FAA06D}"/>
    <hyperlink ref="H117" r:id="rId71" display="https://www-sciencedirect-com.proxy.library.uu.nl/science/article/pii/S0960852419315974" xr:uid="{E87975FC-9EAF-46E3-B512-3631D696F234}"/>
    <hyperlink ref="H480" r:id="rId72" display="https://link-springer-com.proxy.library.uu.nl/article/10.1007/s10529-007-9494-3" xr:uid="{ED9A4D14-B2B7-48F8-8898-9E4749F3441F}"/>
    <hyperlink ref="H481" r:id="rId73" display="https://www-sciencedirect-com.proxy.library.uu.nl/science/article/pii/S1369703X08000235" xr:uid="{AE58B6CD-7276-4ABF-9EAD-6EAEE2F9ECAB}"/>
    <hyperlink ref="H560" r:id="rId74" display="https://link-springer-com.proxy.library.uu.nl/article/10.1007/s10529-007-9468-5" xr:uid="{94D33686-60A3-4FCB-982F-F16E0EA5C4FF}"/>
    <hyperlink ref="H561" r:id="rId75" display="https://www-sciencedirect-com.proxy.library.uu.nl/science/article/pii/S1359511308000329" xr:uid="{89D4E58C-9C40-46EF-8A70-607203FFB151}"/>
    <hyperlink ref="H562" r:id="rId76" display="https://www.sciencedirect.com/science/article/abs/pii/S0032959204001657" xr:uid="{C5C83BCF-332A-4C09-997D-13806BFAE7E3}"/>
    <hyperlink ref="H563" r:id="rId77" display="https://aiche-onlinelibrary-wiley-com.proxy.library.uu.nl/doi/epdf/10.1021/bp0501118" xr:uid="{4079B4BC-E28B-4903-86C3-7AA93AC86A23}"/>
  </hyperlinks>
  <pageMargins left="0.7" right="0.7" top="0.75" bottom="0.75" header="0.3" footer="0.3"/>
  <drawing r:id="rId78"/>
  <legacyDrawing r:id="rId7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0a484c-108f-4ff5-b50b-06fb15257a60" xsi:nil="true"/>
    <lcf76f155ced4ddcb4097134ff3c332f xmlns="cd24688d-6ca2-4fc8-9560-34f0b2b0ded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E60AA98D48F84584040D598A3D8990" ma:contentTypeVersion="11" ma:contentTypeDescription="Een nieuw document maken." ma:contentTypeScope="" ma:versionID="628e3c421d8ba9df0e959c2de4cd410e">
  <xsd:schema xmlns:xsd="http://www.w3.org/2001/XMLSchema" xmlns:xs="http://www.w3.org/2001/XMLSchema" xmlns:p="http://schemas.microsoft.com/office/2006/metadata/properties" xmlns:ns2="cd24688d-6ca2-4fc8-9560-34f0b2b0ded6" xmlns:ns3="c10a484c-108f-4ff5-b50b-06fb15257a60" targetNamespace="http://schemas.microsoft.com/office/2006/metadata/properties" ma:root="true" ma:fieldsID="e9c63e502105b9a3bec3d528a8929294" ns2:_="" ns3:_="">
    <xsd:import namespace="cd24688d-6ca2-4fc8-9560-34f0b2b0ded6"/>
    <xsd:import namespace="c10a484c-108f-4ff5-b50b-06fb15257a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4688d-6ca2-4fc8-9560-34f0b2b0de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5ec99919-4982-4388-8a64-83a11d2ca2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a484c-108f-4ff5-b50b-06fb15257a6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386a6e4-68a2-4556-920e-547f05de6823}" ma:internalName="TaxCatchAll" ma:showField="CatchAllData" ma:web="c10a484c-108f-4ff5-b50b-06fb15257a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DF181B-3E12-4F25-8BE9-797F334286FD}">
  <ds:schemaRefs>
    <ds:schemaRef ds:uri="http://schemas.microsoft.com/office/2006/metadata/properties"/>
    <ds:schemaRef ds:uri="http://schemas.microsoft.com/office/infopath/2007/PartnerControls"/>
    <ds:schemaRef ds:uri="c10a484c-108f-4ff5-b50b-06fb15257a60"/>
    <ds:schemaRef ds:uri="cd24688d-6ca2-4fc8-9560-34f0b2b0ded6"/>
  </ds:schemaRefs>
</ds:datastoreItem>
</file>

<file path=customXml/itemProps2.xml><?xml version="1.0" encoding="utf-8"?>
<ds:datastoreItem xmlns:ds="http://schemas.openxmlformats.org/officeDocument/2006/customXml" ds:itemID="{0638B9C9-2B63-4BF4-BCF4-9E05E52E9E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F1A68A-1179-4065-AF11-98FB0906FE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String</vt:lpstr>
      <vt:lpstr>Yield_FLB_PC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Wei, Yujun</dc:creator>
  <cp:lastModifiedBy>Wei, Yujun</cp:lastModifiedBy>
  <dcterms:created xsi:type="dcterms:W3CDTF">2015-06-05T18:17:20Z</dcterms:created>
  <dcterms:modified xsi:type="dcterms:W3CDTF">2024-12-12T22:49:46Z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0x010100BDE60AA98D48F84584040D598A3D8990</vt:lpwstr>
  </property>
  <property fmtid="{D5CDD505-2E9C-101B-9397-08002B2CF9AE}" pid="3" name="MediaServiceImageTags">
    <vt:lpwstr/>
  </property>
</Properties>
</file>