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nan\Desktop\RESULTADOS\DATA ANALYSIS\Nueva carpeta\"/>
    </mc:Choice>
  </mc:AlternateContent>
  <xr:revisionPtr revIDLastSave="0" documentId="13_ncr:1_{7DF799E7-AAE2-4100-8ED2-4D22ABB0A886}" xr6:coauthVersionLast="47" xr6:coauthVersionMax="47" xr10:uidLastSave="{00000000-0000-0000-0000-000000000000}"/>
  <bookViews>
    <workbookView xWindow="-110" yWindow="-110" windowWidth="21820" windowHeight="14020" activeTab="4" xr2:uid="{73BAA80F-7777-4994-B90D-4E7F2328F08D}"/>
  </bookViews>
  <sheets>
    <sheet name="SOD" sheetId="4" r:id="rId1"/>
    <sheet name="SOD-PROTEINA" sheetId="5" r:id="rId2"/>
    <sheet name="GPx" sheetId="9" r:id="rId3"/>
    <sheet name="CAT" sheetId="6" r:id="rId4"/>
    <sheet name="GSH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7" i="6" l="1"/>
  <c r="M57" i="5"/>
  <c r="M56" i="5"/>
  <c r="M52" i="5"/>
  <c r="M51" i="5"/>
  <c r="M46" i="5"/>
  <c r="M45" i="5"/>
  <c r="M40" i="5"/>
  <c r="M39" i="5"/>
  <c r="M34" i="5"/>
  <c r="M33" i="5"/>
  <c r="L41" i="5"/>
  <c r="L35" i="5"/>
  <c r="G36" i="4"/>
  <c r="G37" i="4" s="1"/>
  <c r="G53" i="4"/>
  <c r="G54" i="4" s="1"/>
  <c r="F54" i="4"/>
  <c r="E54" i="4"/>
  <c r="D54" i="4"/>
  <c r="F37" i="4"/>
  <c r="E37" i="4"/>
  <c r="D37" i="4"/>
  <c r="G118" i="2"/>
  <c r="F117" i="2"/>
  <c r="F118" i="2"/>
  <c r="F119" i="2"/>
  <c r="F116" i="2"/>
  <c r="J108" i="9"/>
  <c r="I108" i="9"/>
  <c r="H108" i="9"/>
  <c r="G108" i="9"/>
  <c r="F108" i="9"/>
  <c r="J107" i="9"/>
  <c r="I107" i="9"/>
  <c r="H107" i="9"/>
  <c r="G107" i="9"/>
  <c r="F107" i="9"/>
  <c r="J77" i="9"/>
  <c r="J70" i="9"/>
  <c r="L46" i="9"/>
  <c r="L45" i="9"/>
  <c r="L44" i="9"/>
  <c r="L43" i="9"/>
  <c r="L42" i="9"/>
  <c r="L38" i="9"/>
  <c r="L37" i="9"/>
  <c r="L36" i="9"/>
  <c r="L35" i="9"/>
  <c r="L34" i="9"/>
  <c r="L30" i="9"/>
  <c r="L29" i="9"/>
  <c r="L28" i="9"/>
  <c r="L27" i="9"/>
  <c r="L26" i="9"/>
  <c r="L22" i="9"/>
  <c r="L21" i="9"/>
  <c r="L20" i="9"/>
  <c r="L19" i="9"/>
  <c r="L18" i="9"/>
  <c r="L14" i="9"/>
  <c r="L13" i="9"/>
  <c r="L12" i="9"/>
  <c r="L11" i="9"/>
  <c r="L10" i="9"/>
  <c r="L6" i="9"/>
  <c r="L5" i="9"/>
  <c r="L4" i="9"/>
  <c r="K14" i="5" l="1"/>
  <c r="J14" i="5"/>
  <c r="I14" i="5"/>
  <c r="F14" i="5"/>
  <c r="E14" i="5"/>
  <c r="D14" i="5"/>
  <c r="J11" i="5"/>
  <c r="I11" i="5"/>
  <c r="H11" i="5"/>
  <c r="G11" i="5"/>
  <c r="F11" i="5"/>
  <c r="E11" i="5"/>
  <c r="D11" i="5"/>
  <c r="C11" i="5"/>
  <c r="F70" i="4"/>
  <c r="F71" i="4" s="1"/>
  <c r="C70" i="4"/>
  <c r="C71" i="4" s="1"/>
  <c r="E76" i="6" l="1"/>
  <c r="H76" i="6" s="1"/>
  <c r="J76" i="6" s="1"/>
  <c r="E75" i="6"/>
  <c r="H75" i="6" s="1"/>
  <c r="J75" i="6" s="1"/>
  <c r="E74" i="6"/>
  <c r="H74" i="6" s="1"/>
  <c r="J74" i="6" s="1"/>
  <c r="E73" i="6"/>
  <c r="H73" i="6" s="1"/>
  <c r="J73" i="6" s="1"/>
  <c r="E72" i="6"/>
  <c r="H72" i="6" s="1"/>
  <c r="J72" i="6" s="1"/>
  <c r="E49" i="6"/>
  <c r="H49" i="6" s="1"/>
  <c r="J49" i="6" s="1"/>
  <c r="E48" i="6"/>
  <c r="H48" i="6" s="1"/>
  <c r="J48" i="6" s="1"/>
  <c r="E47" i="6"/>
  <c r="H47" i="6" s="1"/>
  <c r="J47" i="6" s="1"/>
  <c r="E46" i="6"/>
  <c r="H46" i="6" s="1"/>
  <c r="J46" i="6" s="1"/>
  <c r="E40" i="6"/>
  <c r="H40" i="6" s="1"/>
  <c r="J40" i="6" s="1"/>
  <c r="E39" i="6"/>
  <c r="H39" i="6" s="1"/>
  <c r="J39" i="6" s="1"/>
  <c r="E38" i="6"/>
  <c r="H38" i="6" s="1"/>
  <c r="J38" i="6" s="1"/>
  <c r="E37" i="6"/>
  <c r="H37" i="6" s="1"/>
  <c r="J37" i="6" s="1"/>
  <c r="G29" i="6"/>
  <c r="G28" i="6"/>
  <c r="G27" i="6"/>
  <c r="G26" i="6"/>
  <c r="G25" i="6"/>
  <c r="G24" i="6"/>
  <c r="G23" i="6"/>
  <c r="K38" i="6" l="1"/>
  <c r="K74" i="6"/>
  <c r="L59" i="5" l="1"/>
  <c r="L58" i="5"/>
  <c r="L57" i="5"/>
  <c r="L56" i="5"/>
  <c r="L55" i="5"/>
  <c r="L53" i="5"/>
  <c r="L52" i="5"/>
  <c r="L51" i="5"/>
  <c r="L50" i="5"/>
  <c r="L49" i="5"/>
  <c r="L47" i="5"/>
  <c r="L46" i="5"/>
  <c r="L45" i="5"/>
  <c r="L44" i="5"/>
  <c r="L43" i="5"/>
  <c r="L40" i="5"/>
  <c r="L39" i="5"/>
  <c r="L38" i="5"/>
  <c r="L37" i="5"/>
  <c r="L34" i="5"/>
  <c r="L33" i="5"/>
  <c r="L32" i="5"/>
  <c r="L31" i="5"/>
  <c r="K118" i="4" l="1"/>
  <c r="J118" i="4"/>
  <c r="I118" i="4"/>
  <c r="F118" i="4"/>
  <c r="E118" i="4"/>
  <c r="D118" i="4"/>
  <c r="J115" i="4"/>
  <c r="I115" i="4"/>
  <c r="H115" i="4"/>
  <c r="G115" i="4"/>
  <c r="F115" i="4"/>
  <c r="E115" i="4"/>
  <c r="D115" i="4"/>
  <c r="C115" i="4"/>
  <c r="G106" i="4"/>
  <c r="G107" i="4" s="1"/>
  <c r="F106" i="4"/>
  <c r="F107" i="4" s="1"/>
  <c r="E106" i="4"/>
  <c r="E107" i="4" s="1"/>
  <c r="D106" i="4"/>
  <c r="D107" i="4" s="1"/>
  <c r="C106" i="4"/>
  <c r="C107" i="4" s="1"/>
  <c r="G88" i="4"/>
  <c r="G89" i="4" s="1"/>
  <c r="F88" i="4"/>
  <c r="F89" i="4" s="1"/>
  <c r="E88" i="4"/>
  <c r="E89" i="4" s="1"/>
  <c r="D88" i="4"/>
  <c r="D89" i="4" s="1"/>
  <c r="C88" i="4"/>
  <c r="C89" i="4" s="1"/>
  <c r="G70" i="4"/>
  <c r="G71" i="4" s="1"/>
  <c r="E70" i="4"/>
  <c r="E71" i="4" s="1"/>
  <c r="D70" i="4"/>
  <c r="D71" i="4" s="1"/>
  <c r="F53" i="4"/>
  <c r="E53" i="4"/>
  <c r="D53" i="4"/>
  <c r="C53" i="4"/>
  <c r="C54" i="4" s="1"/>
  <c r="F36" i="4"/>
  <c r="E36" i="4"/>
  <c r="D36" i="4"/>
  <c r="C36" i="4"/>
  <c r="C37" i="4" s="1"/>
  <c r="J18" i="4"/>
  <c r="I18" i="4"/>
  <c r="H18" i="4"/>
  <c r="G18" i="4"/>
  <c r="F18" i="4"/>
  <c r="E18" i="4"/>
  <c r="D18" i="4"/>
  <c r="J17" i="4"/>
  <c r="I17" i="4"/>
  <c r="H17" i="4"/>
  <c r="G17" i="4"/>
  <c r="F17" i="4"/>
  <c r="E17" i="4"/>
  <c r="D17" i="4"/>
  <c r="E121" i="2" l="1"/>
  <c r="F121" i="2" s="1"/>
  <c r="E122" i="2"/>
  <c r="F122" i="2" s="1"/>
  <c r="E123" i="2"/>
  <c r="F123" i="2" s="1"/>
  <c r="E124" i="2"/>
  <c r="F124" i="2" s="1"/>
  <c r="E125" i="2"/>
  <c r="F125" i="2" s="1"/>
  <c r="E127" i="2"/>
  <c r="F127" i="2" s="1"/>
  <c r="E128" i="2"/>
  <c r="F128" i="2" s="1"/>
  <c r="E129" i="2"/>
  <c r="F129" i="2" s="1"/>
  <c r="E130" i="2"/>
  <c r="F130" i="2" s="1"/>
  <c r="E131" i="2"/>
  <c r="F131" i="2" s="1"/>
  <c r="E133" i="2"/>
  <c r="F133" i="2" s="1"/>
  <c r="E134" i="2"/>
  <c r="F134" i="2" s="1"/>
  <c r="E135" i="2"/>
  <c r="F135" i="2" s="1"/>
  <c r="E136" i="2"/>
  <c r="F136" i="2" s="1"/>
  <c r="E137" i="2"/>
  <c r="F137" i="2" s="1"/>
  <c r="E139" i="2"/>
  <c r="F139" i="2" s="1"/>
  <c r="E140" i="2"/>
  <c r="F140" i="2" s="1"/>
  <c r="E141" i="2"/>
  <c r="F141" i="2" s="1"/>
  <c r="E142" i="2"/>
  <c r="F142" i="2" s="1"/>
  <c r="E143" i="2"/>
  <c r="F143" i="2" s="1"/>
  <c r="E145" i="2"/>
  <c r="F145" i="2" s="1"/>
  <c r="E146" i="2"/>
  <c r="F146" i="2" s="1"/>
  <c r="E147" i="2"/>
  <c r="F147" i="2" s="1"/>
  <c r="E148" i="2"/>
  <c r="F148" i="2" s="1"/>
  <c r="E149" i="2"/>
  <c r="F149" i="2" s="1"/>
  <c r="G145" i="2" l="1"/>
  <c r="G133" i="2"/>
  <c r="G121" i="2"/>
  <c r="G139" i="2"/>
  <c r="G127" i="2"/>
</calcChain>
</file>

<file path=xl/sharedStrings.xml><?xml version="1.0" encoding="utf-8"?>
<sst xmlns="http://schemas.openxmlformats.org/spreadsheetml/2006/main" count="434" uniqueCount="144">
  <si>
    <t>RESVERATROL 4</t>
  </si>
  <si>
    <t>RESVERATROL 3</t>
  </si>
  <si>
    <t>RESVERATROL 2</t>
  </si>
  <si>
    <t>RESVERATROL 1</t>
  </si>
  <si>
    <t>RESVERATROL 5</t>
  </si>
  <si>
    <t>Δ</t>
  </si>
  <si>
    <t>A</t>
  </si>
  <si>
    <t>B</t>
  </si>
  <si>
    <t>C</t>
  </si>
  <si>
    <t>D</t>
  </si>
  <si>
    <t>E</t>
  </si>
  <si>
    <t>F</t>
  </si>
  <si>
    <t>G</t>
  </si>
  <si>
    <t>H</t>
  </si>
  <si>
    <t>ABS A</t>
  </si>
  <si>
    <t>C1</t>
  </si>
  <si>
    <t>C2</t>
  </si>
  <si>
    <r>
      <t>CrO</t>
    </r>
    <r>
      <rPr>
        <b/>
        <vertAlign val="subscript"/>
        <sz val="11"/>
        <color theme="1"/>
        <rFont val="Calibri"/>
        <family val="2"/>
        <scheme val="minor"/>
      </rPr>
      <t>3</t>
    </r>
  </si>
  <si>
    <t>ΔA340</t>
  </si>
  <si>
    <t>CONTROL 1</t>
  </si>
  <si>
    <t>CONTROL 2</t>
  </si>
  <si>
    <t>STANDARD CURVE</t>
  </si>
  <si>
    <t>TIME</t>
  </si>
  <si>
    <t>C1 ABSORBANCE</t>
  </si>
  <si>
    <t>C1-1</t>
  </si>
  <si>
    <t>C1-2</t>
  </si>
  <si>
    <t>C1-3</t>
  </si>
  <si>
    <t>C1-4</t>
  </si>
  <si>
    <t>C2 ABSORBANCE</t>
  </si>
  <si>
    <t>C2-1</t>
  </si>
  <si>
    <t>C2-2</t>
  </si>
  <si>
    <t>C2-3</t>
  </si>
  <si>
    <t>C2-4</t>
  </si>
  <si>
    <t xml:space="preserve">RESVERATROL ABSORBANCE </t>
  </si>
  <si>
    <t>CrO3-1</t>
  </si>
  <si>
    <t>CrO3-2</t>
  </si>
  <si>
    <t>CrO3-3</t>
  </si>
  <si>
    <t>CrO3-4</t>
  </si>
  <si>
    <t>CrO3-5</t>
  </si>
  <si>
    <t>GROUP</t>
  </si>
  <si>
    <t>% INHIBITION</t>
  </si>
  <si>
    <t xml:space="preserve">VOLUME IN EACH WELL </t>
  </si>
  <si>
    <t>SAMPLE VOLUME</t>
  </si>
  <si>
    <t>DILUTION</t>
  </si>
  <si>
    <r>
      <t>PROTEIN (</t>
    </r>
    <r>
      <rPr>
        <b/>
        <sz val="11"/>
        <color rgb="FF000000"/>
        <rFont val="Calibri"/>
        <family val="2"/>
      </rPr>
      <t>µg/mL)</t>
    </r>
  </si>
  <si>
    <r>
      <t>SOD ACTIVITY (U/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"/>
        <family val="2"/>
        <scheme val="minor"/>
      </rPr>
      <t>g)</t>
    </r>
  </si>
  <si>
    <t>SLOPE</t>
  </si>
  <si>
    <t>SUBTRACTION</t>
  </si>
  <si>
    <t>X-AXIS INTERSECTION</t>
  </si>
  <si>
    <r>
      <t xml:space="preserve"> FORMALDEHIDO CONCENTRATION (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"/>
        <family val="2"/>
        <scheme val="minor"/>
      </rPr>
      <t>M)</t>
    </r>
  </si>
  <si>
    <t>SAMPLE DILUTION</t>
  </si>
  <si>
    <t>SAMPPLE DILUTION</t>
  </si>
  <si>
    <t>CATALASE ACTIVITY</t>
  </si>
  <si>
    <t>AVERAGE</t>
  </si>
  <si>
    <t>MICE</t>
  </si>
  <si>
    <t>Resveratrol</t>
  </si>
  <si>
    <t>SD</t>
  </si>
  <si>
    <t>ABSORBANCE BACK-GRAUND</t>
  </si>
  <si>
    <t>BACK-GRAUND</t>
  </si>
  <si>
    <t>BACK-GRAUND AVERAGE</t>
  </si>
  <si>
    <t>STANDARD CURVE ABSORBANCE</t>
  </si>
  <si>
    <t>STANDARD 1</t>
  </si>
  <si>
    <t>STANDARD 2</t>
  </si>
  <si>
    <t>STANDARD 3</t>
  </si>
  <si>
    <t>STANDARD 4</t>
  </si>
  <si>
    <t>C1-5</t>
  </si>
  <si>
    <t>C2-5</t>
  </si>
  <si>
    <t>C2 SAMPLES  ABSORBANCE</t>
  </si>
  <si>
    <t>C1 SAMPLES ABSORBANCE</t>
  </si>
  <si>
    <t xml:space="preserve"> RESVERATROL SAMPLES ABSORBANCE</t>
  </si>
  <si>
    <t>STANDARD</t>
  </si>
  <si>
    <t>Resveratrol-1</t>
  </si>
  <si>
    <t>Resveratrol-2</t>
  </si>
  <si>
    <t>Resveratrol-3</t>
  </si>
  <si>
    <t>Resveratrol-4</t>
  </si>
  <si>
    <t>Resveratrol-5</t>
  </si>
  <si>
    <t>Resveratrol+CrO3-1</t>
  </si>
  <si>
    <t>Resveratrol+CrO3-2</t>
  </si>
  <si>
    <t>Resveratrol+CrO3-3</t>
  </si>
  <si>
    <t>Resveratrol+CrO3-4</t>
  </si>
  <si>
    <t>Resveratrol+CrO3-5</t>
  </si>
  <si>
    <t>STANDAR 1</t>
  </si>
  <si>
    <t>STANDAR 2</t>
  </si>
  <si>
    <t>STANDAR 3</t>
  </si>
  <si>
    <t>STANDAR 4</t>
  </si>
  <si>
    <t>STANDAR 5</t>
  </si>
  <si>
    <t>STANDAR 6</t>
  </si>
  <si>
    <t>STANDAR 7</t>
  </si>
  <si>
    <t>VOLUME IN EACH WELL = 175 MICROLITROS</t>
  </si>
  <si>
    <t>SAMPLE VOLUME = 20 MICROLITROS</t>
  </si>
  <si>
    <t>DILUTION 1:20</t>
  </si>
  <si>
    <t>INHIBITION PERCENTAGE</t>
  </si>
  <si>
    <t>POSITIVE CONTROL</t>
  </si>
  <si>
    <t>ABSORBANCE (540nm)</t>
  </si>
  <si>
    <r>
      <t>CONCENTRATION 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M)</t>
    </r>
  </si>
  <si>
    <t>ADJUSTED STANDARD CURVE</t>
  </si>
  <si>
    <r>
      <t>CONCENTRATION (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Calibri"/>
        <family val="2"/>
        <scheme val="minor"/>
      </rPr>
      <t>M)</t>
    </r>
  </si>
  <si>
    <t>SUBSTRACTION</t>
  </si>
  <si>
    <r>
      <t>CrO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-1</t>
    </r>
  </si>
  <si>
    <r>
      <t>CrO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/>
    </r>
  </si>
  <si>
    <r>
      <t>CrO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-3</t>
    </r>
    <r>
      <rPr>
        <sz val="11"/>
        <color theme="1"/>
        <rFont val="Calibri"/>
        <family val="2"/>
        <scheme val="minor"/>
      </rPr>
      <t/>
    </r>
  </si>
  <si>
    <r>
      <t>CrO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-4</t>
    </r>
    <r>
      <rPr>
        <sz val="11"/>
        <color theme="1"/>
        <rFont val="Calibri"/>
        <family val="2"/>
        <scheme val="minor"/>
      </rPr>
      <t/>
    </r>
  </si>
  <si>
    <r>
      <t>CrO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-5</t>
    </r>
    <r>
      <rPr>
        <sz val="11"/>
        <color theme="1"/>
        <rFont val="Calibri"/>
        <family val="2"/>
        <scheme val="minor"/>
      </rPr>
      <t/>
    </r>
  </si>
  <si>
    <r>
      <t>Resveratrol+CrO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-1</t>
    </r>
  </si>
  <si>
    <r>
      <t>Resveratrol+CrO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/>
    </r>
  </si>
  <si>
    <r>
      <t>Resveratrol+CrO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-3</t>
    </r>
    <r>
      <rPr>
        <sz val="11"/>
        <color theme="1"/>
        <rFont val="Calibri"/>
        <family val="2"/>
        <scheme val="minor"/>
      </rPr>
      <t/>
    </r>
  </si>
  <si>
    <r>
      <t>Resveratrol+CrO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-4</t>
    </r>
    <r>
      <rPr>
        <sz val="11"/>
        <color theme="1"/>
        <rFont val="Calibri"/>
        <family val="2"/>
        <scheme val="minor"/>
      </rPr>
      <t/>
    </r>
  </si>
  <si>
    <r>
      <t>Resveratrol+CrO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-5</t>
    </r>
    <r>
      <rPr>
        <sz val="11"/>
        <color theme="1"/>
        <rFont val="Calibri"/>
        <family val="2"/>
        <scheme val="minor"/>
      </rPr>
      <t/>
    </r>
  </si>
  <si>
    <r>
      <t>Resveratrol+CrO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</si>
  <si>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t>Resveratrol+CrO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ABSORBANCE</t>
    </r>
  </si>
  <si>
    <r>
      <t>CrO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-1</t>
    </r>
  </si>
  <si>
    <r>
      <t>CrO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/>
    </r>
  </si>
  <si>
    <r>
      <t>CrO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-3</t>
    </r>
    <r>
      <rPr>
        <sz val="11"/>
        <color theme="1"/>
        <rFont val="Calibri"/>
        <family val="2"/>
        <scheme val="minor"/>
      </rPr>
      <t/>
    </r>
  </si>
  <si>
    <r>
      <t>CrO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-4</t>
    </r>
    <r>
      <rPr>
        <sz val="11"/>
        <color theme="1"/>
        <rFont val="Calibri"/>
        <family val="2"/>
        <scheme val="minor"/>
      </rPr>
      <t/>
    </r>
  </si>
  <si>
    <r>
      <t>CrO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-5</t>
    </r>
    <r>
      <rPr>
        <sz val="11"/>
        <color theme="1"/>
        <rFont val="Calibri"/>
        <family val="2"/>
        <scheme val="minor"/>
      </rPr>
      <t/>
    </r>
  </si>
  <si>
    <r>
      <t>CrO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 SAMPLES ABSORBANCE</t>
    </r>
  </si>
  <si>
    <t>ABSORBANCE A</t>
  </si>
  <si>
    <r>
      <t>Resveratrol+CrO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-1</t>
    </r>
  </si>
  <si>
    <r>
      <t>Resveratrol+CrO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/>
    </r>
  </si>
  <si>
    <r>
      <t>Resveratrol+CrO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-3</t>
    </r>
    <r>
      <rPr>
        <sz val="11"/>
        <color theme="1"/>
        <rFont val="Calibri"/>
        <family val="2"/>
        <scheme val="minor"/>
      </rPr>
      <t/>
    </r>
  </si>
  <si>
    <r>
      <t>Resveratrol+CrO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-4</t>
    </r>
    <r>
      <rPr>
        <sz val="11"/>
        <color theme="1"/>
        <rFont val="Calibri"/>
        <family val="2"/>
        <scheme val="minor"/>
      </rPr>
      <t/>
    </r>
  </si>
  <si>
    <r>
      <t>Resveratrol+CrO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-5</t>
    </r>
    <r>
      <rPr>
        <sz val="11"/>
        <color theme="1"/>
        <rFont val="Calibri"/>
        <family val="2"/>
        <scheme val="minor"/>
      </rPr>
      <t/>
    </r>
  </si>
  <si>
    <t xml:space="preserve">AVERAGE ABSORBANCE </t>
  </si>
  <si>
    <t>AVERAGE ABSORBANCE</t>
  </si>
  <si>
    <t xml:space="preserve"> AVERAGE ABSORBANCE</t>
  </si>
  <si>
    <r>
      <t>CrO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ABSORBANCE</t>
    </r>
  </si>
  <si>
    <r>
      <t>CrO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- 1</t>
    </r>
  </si>
  <si>
    <r>
      <t>CrO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- 2</t>
    </r>
    <r>
      <rPr>
        <sz val="11"/>
        <color theme="1"/>
        <rFont val="Calibri"/>
        <family val="2"/>
        <scheme val="minor"/>
      </rPr>
      <t/>
    </r>
  </si>
  <si>
    <r>
      <t>CrO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- 3</t>
    </r>
    <r>
      <rPr>
        <sz val="11"/>
        <color theme="1"/>
        <rFont val="Calibri"/>
        <family val="2"/>
        <scheme val="minor"/>
      </rPr>
      <t/>
    </r>
  </si>
  <si>
    <r>
      <t>CrO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- 4</t>
    </r>
    <r>
      <rPr>
        <sz val="11"/>
        <color theme="1"/>
        <rFont val="Calibri"/>
        <family val="2"/>
        <scheme val="minor"/>
      </rPr>
      <t/>
    </r>
  </si>
  <si>
    <r>
      <t>CrO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- 5</t>
    </r>
    <r>
      <rPr>
        <sz val="11"/>
        <color theme="1"/>
        <rFont val="Calibri"/>
        <family val="2"/>
        <scheme val="minor"/>
      </rPr>
      <t/>
    </r>
  </si>
  <si>
    <r>
      <t>Resveratrol+CrO</t>
    </r>
    <r>
      <rPr>
        <vertAlign val="subscript"/>
        <sz val="11"/>
        <color theme="1"/>
        <rFont val="Calibri"/>
        <family val="2"/>
        <scheme val="minor"/>
      </rPr>
      <t xml:space="preserve">3 </t>
    </r>
    <r>
      <rPr>
        <sz val="11"/>
        <color theme="1"/>
        <rFont val="Calibri"/>
        <family val="2"/>
        <scheme val="minor"/>
      </rPr>
      <t>ABSORBANCE</t>
    </r>
  </si>
  <si>
    <t>ABSORBANCE BY GROUP</t>
  </si>
  <si>
    <t>DETERMINATION OF Δ</t>
  </si>
  <si>
    <t>STANDARD  2</t>
  </si>
  <si>
    <t>DETERMINATION OF GPx ACTIVITY</t>
  </si>
  <si>
    <t>GPx ACTIVITY</t>
  </si>
  <si>
    <t>AVERAGE GPx ACTIVITY</t>
  </si>
  <si>
    <t>AVERAGE OF GPx ACTIVITY FOR BLOT</t>
  </si>
  <si>
    <t>DETERMINATION OF GSH</t>
  </si>
  <si>
    <t>GSH CONCENTRATION</t>
  </si>
  <si>
    <t>DETERMINATION OF ACTIVITY SOD (U/mg PROTEIN)</t>
  </si>
  <si>
    <t>*</t>
  </si>
  <si>
    <t>*Sample not obtained for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</si>
</sst>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0"/>
    <numFmt numFmtId="166" formatCode="0.00000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8"/>
      <color theme="6" tint="0.7999816888943144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6" xfId="0" applyFont="1" applyBorder="1"/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4" borderId="1" xfId="0" applyFill="1" applyBorder="1"/>
    <xf numFmtId="0" fontId="2" fillId="0" borderId="0" xfId="0" applyFont="1"/>
    <xf numFmtId="0" fontId="0" fillId="6" borderId="1" xfId="0" applyFill="1" applyBorder="1"/>
    <xf numFmtId="0" fontId="5" fillId="0" borderId="5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4" fillId="0" borderId="0" xfId="0" applyFont="1" applyAlignment="1"/>
    <xf numFmtId="0" fontId="0" fillId="0" borderId="0" xfId="0" applyBorder="1"/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12" fillId="8" borderId="0" xfId="0" applyFont="1" applyFill="1"/>
    <xf numFmtId="0" fontId="0" fillId="0" borderId="21" xfId="0" applyBorder="1"/>
    <xf numFmtId="0" fontId="1" fillId="3" borderId="0" xfId="0" applyFont="1" applyFill="1" applyAlignment="1">
      <alignment horizontal="center"/>
    </xf>
    <xf numFmtId="0" fontId="14" fillId="10" borderId="0" xfId="0" applyFont="1" applyFill="1"/>
    <xf numFmtId="0" fontId="0" fillId="8" borderId="0" xfId="0" applyFill="1"/>
    <xf numFmtId="0" fontId="0" fillId="4" borderId="0" xfId="0" applyFill="1"/>
    <xf numFmtId="0" fontId="1" fillId="0" borderId="0" xfId="0" applyFont="1"/>
    <xf numFmtId="0" fontId="1" fillId="7" borderId="0" xfId="0" applyFont="1" applyFill="1"/>
    <xf numFmtId="0" fontId="1" fillId="11" borderId="0" xfId="0" applyFont="1" applyFill="1"/>
    <xf numFmtId="0" fontId="1" fillId="12" borderId="0" xfId="0" applyFont="1" applyFill="1"/>
    <xf numFmtId="0" fontId="1" fillId="13" borderId="0" xfId="0" applyFont="1" applyFill="1"/>
    <xf numFmtId="0" fontId="1" fillId="0" borderId="0" xfId="0" applyFont="1" applyAlignment="1">
      <alignment horizontal="center"/>
    </xf>
    <xf numFmtId="164" fontId="0" fillId="14" borderId="0" xfId="0" applyNumberFormat="1" applyFill="1"/>
    <xf numFmtId="164" fontId="0" fillId="15" borderId="0" xfId="0" applyNumberFormat="1" applyFill="1"/>
    <xf numFmtId="0" fontId="0" fillId="2" borderId="0" xfId="0" applyFill="1"/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17" borderId="1" xfId="0" applyFill="1" applyBorder="1"/>
    <xf numFmtId="0" fontId="0" fillId="17" borderId="5" xfId="0" applyFill="1" applyBorder="1"/>
    <xf numFmtId="0" fontId="0" fillId="17" borderId="3" xfId="0" applyFill="1" applyBorder="1"/>
    <xf numFmtId="0" fontId="0" fillId="17" borderId="2" xfId="0" applyFill="1" applyBorder="1"/>
    <xf numFmtId="0" fontId="0" fillId="0" borderId="1" xfId="0" applyFill="1" applyBorder="1"/>
    <xf numFmtId="0" fontId="0" fillId="0" borderId="5" xfId="0" applyFill="1" applyBorder="1"/>
    <xf numFmtId="0" fontId="0" fillId="0" borderId="3" xfId="0" applyFill="1" applyBorder="1"/>
    <xf numFmtId="0" fontId="0" fillId="0" borderId="2" xfId="0" applyFill="1" applyBorder="1"/>
    <xf numFmtId="0" fontId="0" fillId="0" borderId="6" xfId="0" applyFill="1" applyBorder="1"/>
    <xf numFmtId="0" fontId="0" fillId="0" borderId="4" xfId="0" applyFill="1" applyBorder="1"/>
    <xf numFmtId="0" fontId="17" fillId="0" borderId="0" xfId="0" applyFont="1" applyFill="1"/>
    <xf numFmtId="0" fontId="0" fillId="0" borderId="0" xfId="0" applyFill="1"/>
    <xf numFmtId="0" fontId="0" fillId="0" borderId="1" xfId="0" applyBorder="1" applyAlignment="1">
      <alignment wrapText="1"/>
    </xf>
    <xf numFmtId="0" fontId="1" fillId="2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/>
    </xf>
    <xf numFmtId="0" fontId="1" fillId="8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0" fillId="0" borderId="22" xfId="0" applyBorder="1"/>
    <xf numFmtId="0" fontId="0" fillId="0" borderId="12" xfId="0" applyBorder="1"/>
    <xf numFmtId="0" fontId="0" fillId="0" borderId="11" xfId="0" applyBorder="1"/>
    <xf numFmtId="0" fontId="1" fillId="0" borderId="1" xfId="0" applyFont="1" applyBorder="1"/>
    <xf numFmtId="0" fontId="1" fillId="0" borderId="5" xfId="0" applyFont="1" applyBorder="1"/>
    <xf numFmtId="0" fontId="0" fillId="0" borderId="0" xfId="0" applyAlignment="1">
      <alignment horizontal="center" wrapText="1"/>
    </xf>
    <xf numFmtId="0" fontId="0" fillId="18" borderId="0" xfId="0" applyFill="1"/>
    <xf numFmtId="165" fontId="0" fillId="0" borderId="0" xfId="0" applyNumberFormat="1" applyFill="1"/>
    <xf numFmtId="166" fontId="0" fillId="0" borderId="0" xfId="0" applyNumberFormat="1" applyFill="1"/>
    <xf numFmtId="0" fontId="0" fillId="0" borderId="8" xfId="0" applyFill="1" applyBorder="1"/>
    <xf numFmtId="0" fontId="0" fillId="0" borderId="7" xfId="0" applyFill="1" applyBorder="1"/>
    <xf numFmtId="0" fontId="0" fillId="16" borderId="9" xfId="0" applyFill="1" applyBorder="1"/>
    <xf numFmtId="0" fontId="0" fillId="16" borderId="6" xfId="0" applyFill="1" applyBorder="1"/>
    <xf numFmtId="0" fontId="0" fillId="6" borderId="8" xfId="0" applyFill="1" applyBorder="1"/>
    <xf numFmtId="0" fontId="0" fillId="19" borderId="6" xfId="0" applyFill="1" applyBorder="1"/>
    <xf numFmtId="0" fontId="0" fillId="19" borderId="1" xfId="0" applyFill="1" applyBorder="1"/>
    <xf numFmtId="0" fontId="0" fillId="20" borderId="1" xfId="0" applyFill="1" applyBorder="1"/>
    <xf numFmtId="0" fontId="0" fillId="20" borderId="6" xfId="0" applyFill="1" applyBorder="1"/>
    <xf numFmtId="0" fontId="0" fillId="21" borderId="6" xfId="0" applyFill="1" applyBorder="1"/>
    <xf numFmtId="0" fontId="0" fillId="21" borderId="1" xfId="0" applyFill="1" applyBorder="1"/>
    <xf numFmtId="0" fontId="0" fillId="21" borderId="23" xfId="0" applyFill="1" applyBorder="1"/>
    <xf numFmtId="0" fontId="0" fillId="21" borderId="0" xfId="0" applyFill="1" applyBorder="1"/>
    <xf numFmtId="0" fontId="0" fillId="4" borderId="5" xfId="0" applyFill="1" applyBorder="1"/>
    <xf numFmtId="0" fontId="0" fillId="4" borderId="0" xfId="0" applyFill="1" applyBorder="1"/>
    <xf numFmtId="0" fontId="0" fillId="4" borderId="22" xfId="0" applyFill="1" applyBorder="1"/>
    <xf numFmtId="0" fontId="4" fillId="0" borderId="0" xfId="0" applyFont="1" applyBorder="1" applyAlignment="1"/>
    <xf numFmtId="0" fontId="12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1" fillId="8" borderId="1" xfId="0" applyFont="1" applyFill="1" applyBorder="1" applyAlignment="1">
      <alignment horizontal="center" wrapText="1"/>
    </xf>
    <xf numFmtId="0" fontId="7" fillId="8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3" fillId="0" borderId="0" xfId="0" applyFont="1"/>
    <xf numFmtId="0" fontId="6" fillId="0" borderId="0" xfId="0" applyFont="1" applyAlignment="1">
      <alignment horizontal="center"/>
    </xf>
    <xf numFmtId="0" fontId="24" fillId="0" borderId="0" xfId="0" applyFont="1"/>
    <xf numFmtId="0" fontId="4" fillId="2" borderId="0" xfId="0" applyFont="1" applyFill="1"/>
    <xf numFmtId="0" fontId="4" fillId="0" borderId="0" xfId="0" applyFont="1"/>
    <xf numFmtId="0" fontId="21" fillId="0" borderId="0" xfId="0" applyFont="1"/>
    <xf numFmtId="0" fontId="25" fillId="14" borderId="0" xfId="0" applyFont="1" applyFill="1"/>
    <xf numFmtId="0" fontId="25" fillId="0" borderId="0" xfId="0" applyFont="1"/>
    <xf numFmtId="0" fontId="0" fillId="21" borderId="0" xfId="0" applyFill="1"/>
    <xf numFmtId="0" fontId="21" fillId="21" borderId="0" xfId="0" applyFont="1" applyFill="1"/>
    <xf numFmtId="0" fontId="25" fillId="21" borderId="0" xfId="0" applyFont="1" applyFill="1"/>
    <xf numFmtId="0" fontId="0" fillId="19" borderId="0" xfId="0" applyFill="1"/>
    <xf numFmtId="0" fontId="26" fillId="19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/>
    </xf>
    <xf numFmtId="0" fontId="1" fillId="16" borderId="0" xfId="0" applyFont="1" applyFill="1"/>
    <xf numFmtId="164" fontId="0" fillId="0" borderId="0" xfId="0" applyNumberFormat="1"/>
    <xf numFmtId="0" fontId="0" fillId="19" borderId="0" xfId="0" applyFill="1" applyBorder="1"/>
    <xf numFmtId="0" fontId="0" fillId="18" borderId="6" xfId="0" applyFill="1" applyBorder="1"/>
    <xf numFmtId="0" fontId="0" fillId="18" borderId="1" xfId="0" applyFill="1" applyBorder="1"/>
    <xf numFmtId="0" fontId="0" fillId="18" borderId="10" xfId="0" applyFill="1" applyBorder="1"/>
    <xf numFmtId="0" fontId="0" fillId="18" borderId="12" xfId="0" applyFill="1" applyBorder="1"/>
    <xf numFmtId="0" fontId="2" fillId="23" borderId="0" xfId="0" applyFont="1" applyFill="1" applyAlignment="1">
      <alignment horizontal="right"/>
    </xf>
    <xf numFmtId="0" fontId="12" fillId="0" borderId="0" xfId="0" applyFont="1" applyFill="1" applyAlignment="1"/>
    <xf numFmtId="0" fontId="0" fillId="22" borderId="0" xfId="0" applyFill="1"/>
    <xf numFmtId="0" fontId="0" fillId="22" borderId="0" xfId="0" applyFill="1" applyAlignment="1">
      <alignment horizontal="right"/>
    </xf>
    <xf numFmtId="0" fontId="1" fillId="0" borderId="0" xfId="0" applyFont="1" applyFill="1"/>
    <xf numFmtId="164" fontId="0" fillId="0" borderId="0" xfId="0" applyNumberFormat="1" applyFill="1"/>
    <xf numFmtId="0" fontId="1" fillId="22" borderId="0" xfId="0" applyFont="1" applyFill="1"/>
    <xf numFmtId="0" fontId="2" fillId="24" borderId="0" xfId="0" applyFont="1" applyFill="1" applyAlignment="1">
      <alignment horizontal="right"/>
    </xf>
    <xf numFmtId="0" fontId="1" fillId="2" borderId="0" xfId="0" applyFont="1" applyFill="1"/>
    <xf numFmtId="0" fontId="0" fillId="15" borderId="9" xfId="0" applyFill="1" applyBorder="1" applyAlignment="1">
      <alignment horizontal="center"/>
    </xf>
    <xf numFmtId="0" fontId="0" fillId="15" borderId="8" xfId="0" applyFill="1" applyBorder="1" applyAlignment="1">
      <alignment horizontal="center"/>
    </xf>
    <xf numFmtId="0" fontId="0" fillId="15" borderId="7" xfId="0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15" borderId="0" xfId="0" applyFont="1" applyFill="1" applyAlignment="1">
      <alignment horizontal="center"/>
    </xf>
    <xf numFmtId="0" fontId="6" fillId="20" borderId="0" xfId="0" applyFont="1" applyFill="1" applyAlignment="1">
      <alignment horizontal="center"/>
    </xf>
    <xf numFmtId="0" fontId="0" fillId="15" borderId="24" xfId="0" applyFill="1" applyBorder="1" applyAlignment="1">
      <alignment horizontal="center"/>
    </xf>
    <xf numFmtId="0" fontId="0" fillId="15" borderId="25" xfId="0" applyFill="1" applyBorder="1" applyAlignment="1">
      <alignment horizontal="center"/>
    </xf>
    <xf numFmtId="0" fontId="0" fillId="15" borderId="23" xfId="0" applyFill="1" applyBorder="1" applyAlignment="1">
      <alignment horizontal="center"/>
    </xf>
    <xf numFmtId="0" fontId="0" fillId="15" borderId="0" xfId="0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22" fillId="21" borderId="0" xfId="0" applyFont="1" applyFill="1" applyAlignment="1">
      <alignment horizontal="center" wrapText="1"/>
    </xf>
    <xf numFmtId="0" fontId="22" fillId="22" borderId="0" xfId="0" applyFont="1" applyFill="1" applyAlignment="1">
      <alignment horizontal="center" wrapText="1"/>
    </xf>
    <xf numFmtId="0" fontId="26" fillId="19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6" fillId="16" borderId="0" xfId="0" applyFont="1" applyFill="1" applyAlignment="1">
      <alignment horizontal="center"/>
    </xf>
    <xf numFmtId="0" fontId="0" fillId="22" borderId="0" xfId="0" applyFill="1" applyAlignment="1">
      <alignment horizontal="center" wrapText="1"/>
    </xf>
    <xf numFmtId="0" fontId="10" fillId="9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27" fillId="8" borderId="0" xfId="0" applyFont="1" applyFill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1"/>
            <c:dispEq val="1"/>
            <c:trendlineLbl>
              <c:layout>
                <c:manualLayout>
                  <c:x val="0.17675503062117234"/>
                  <c:y val="-0.1982064741907261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SOD!#REF!</c:f>
            </c:numRef>
          </c:xVal>
          <c:yVal>
            <c:numRef>
              <c:f>SOD!#REF!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SOD!#REF!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CBE4-407F-A48E-D2F245F7E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9616303"/>
        <c:axId val="809630447"/>
      </c:scatterChart>
      <c:valAx>
        <c:axId val="8096163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09630447"/>
        <c:crosses val="autoZero"/>
        <c:crossBetween val="midCat"/>
        <c:majorUnit val="0.5"/>
      </c:valAx>
      <c:valAx>
        <c:axId val="809630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09616303"/>
        <c:crosses val="autoZero"/>
        <c:crossBetween val="midCat"/>
        <c:majorUnit val="5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7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ADJUSTED STANDARD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7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CAT!$G$22</c:f>
              <c:strCache>
                <c:ptCount val="1"/>
                <c:pt idx="0">
                  <c:v>SUBSTRACTION</c:v>
                </c:pt>
              </c:strCache>
            </c:strRef>
          </c:tx>
          <c:spPr>
            <a:ln w="28575">
              <a:solidFill>
                <a:schemeClr val="accent1">
                  <a:alpha val="20000"/>
                </a:schemeClr>
              </a:solidFill>
            </a:ln>
            <a:effectLst/>
          </c:spPr>
          <c:marker>
            <c:symbol val="circle"/>
            <c:size val="4"/>
            <c:spPr>
              <a:solidFill>
                <a:schemeClr val="accent1"/>
              </a:solidFill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marker>
          <c:trendline>
            <c:spPr>
              <a:ln w="63500" cap="rnd" cmpd="sng" algn="ctr">
                <a:solidFill>
                  <a:schemeClr val="accent1">
                    <a:alpha val="25000"/>
                  </a:schemeClr>
                </a:solidFill>
                <a:round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1939566929133862"/>
                  <c:y val="-4.2900991542723824E-2"/>
                </c:manualLayout>
              </c:layout>
              <c:numFmt formatCode="General" sourceLinked="0"/>
              <c:spPr>
                <a:solidFill>
                  <a:schemeClr val="accent2">
                    <a:lumMod val="60000"/>
                    <a:lumOff val="4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CAT!$F$23:$F$29</c:f>
              <c:numCache>
                <c:formatCode>General</c:formatCode>
                <c:ptCount val="7"/>
                <c:pt idx="0">
                  <c:v>0</c:v>
                </c:pt>
                <c:pt idx="1">
                  <c:v>5</c:v>
                </c:pt>
                <c:pt idx="2">
                  <c:v>15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75</c:v>
                </c:pt>
              </c:numCache>
            </c:numRef>
          </c:xVal>
          <c:yVal>
            <c:numRef>
              <c:f>CAT!$G$23:$G$29</c:f>
              <c:numCache>
                <c:formatCode>General</c:formatCode>
                <c:ptCount val="7"/>
                <c:pt idx="0">
                  <c:v>0</c:v>
                </c:pt>
                <c:pt idx="1">
                  <c:v>5.9399999999999981E-2</c:v>
                </c:pt>
                <c:pt idx="2">
                  <c:v>0.1164</c:v>
                </c:pt>
                <c:pt idx="3">
                  <c:v>0.23280000000000001</c:v>
                </c:pt>
                <c:pt idx="4">
                  <c:v>0.40779999999999994</c:v>
                </c:pt>
                <c:pt idx="5">
                  <c:v>0.48119999999999996</c:v>
                </c:pt>
                <c:pt idx="6">
                  <c:v>0.56179999999999997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C96-4D3E-96D4-D8833CF39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3240831"/>
        <c:axId val="278103711"/>
      </c:scatterChart>
      <c:valAx>
        <c:axId val="4132408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78103711"/>
        <c:crosses val="autoZero"/>
        <c:crossBetween val="midCat"/>
      </c:valAx>
      <c:valAx>
        <c:axId val="278103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132408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100000">
          <a:schemeClr val="lt1">
            <a:lumMod val="95000"/>
          </a:schemeClr>
        </a:gs>
        <a:gs pos="43000">
          <a:schemeClr val="lt1"/>
        </a:gs>
      </a:gsLst>
      <a:path path="circle">
        <a:fillToRect l="50000" t="50000" r="50000" b="50000"/>
      </a:path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CAT!$D$5</c:f>
              <c:strCache>
                <c:ptCount val="1"/>
                <c:pt idx="0">
                  <c:v>ABSORBANCE (540nm)</c:v>
                </c:pt>
              </c:strCache>
            </c:strRef>
          </c:tx>
          <c:spPr>
            <a:ln w="9525" cap="flat" cmpd="sng" algn="ctr">
              <a:solidFill>
                <a:schemeClr val="accent1">
                  <a:alpha val="70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marker>
          <c:trendline>
            <c:spPr>
              <a:ln w="9525" cap="rnd">
                <a:solidFill>
                  <a:schemeClr val="accent1"/>
                </a:solidFill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2710389326334206"/>
                  <c:y val="-1.8935185185185208E-2"/>
                </c:manualLayout>
              </c:layout>
              <c:numFmt formatCode="General" sourceLinked="0"/>
              <c:spPr>
                <a:solidFill>
                  <a:schemeClr val="tx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CAT!$C$6:$C$12</c:f>
              <c:numCache>
                <c:formatCode>General</c:formatCode>
                <c:ptCount val="7"/>
                <c:pt idx="0">
                  <c:v>0</c:v>
                </c:pt>
                <c:pt idx="1">
                  <c:v>5</c:v>
                </c:pt>
                <c:pt idx="2">
                  <c:v>15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75</c:v>
                </c:pt>
              </c:numCache>
            </c:numRef>
          </c:xVal>
          <c:yVal>
            <c:numRef>
              <c:f>CAT!$D$6:$D$12</c:f>
              <c:numCache>
                <c:formatCode>General</c:formatCode>
                <c:ptCount val="7"/>
                <c:pt idx="0">
                  <c:v>0.13500000000000001</c:v>
                </c:pt>
                <c:pt idx="1">
                  <c:v>0.19439999999999999</c:v>
                </c:pt>
                <c:pt idx="2">
                  <c:v>0.25140000000000001</c:v>
                </c:pt>
                <c:pt idx="3">
                  <c:v>0.36780000000000002</c:v>
                </c:pt>
                <c:pt idx="4">
                  <c:v>0.54279999999999995</c:v>
                </c:pt>
                <c:pt idx="5">
                  <c:v>0.61619999999999997</c:v>
                </c:pt>
                <c:pt idx="6">
                  <c:v>0.69679999999999997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953-4AD8-BA44-B86339519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5896143"/>
        <c:axId val="674572031"/>
      </c:scatterChart>
      <c:valAx>
        <c:axId val="5958961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rnd">
            <a:solidFill>
              <a:schemeClr val="dk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74572031"/>
        <c:crosses val="autoZero"/>
        <c:crossBetween val="midCat"/>
      </c:valAx>
      <c:valAx>
        <c:axId val="674572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rnd">
            <a:solidFill>
              <a:schemeClr val="dk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95896143"/>
        <c:crosses val="autoZero"/>
        <c:crossBetween val="midCat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>
                <a:alpha val="0"/>
              </a:schemeClr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4">
  <cs:axisTitle>
    <cs:lnRef idx="0"/>
    <cs:fillRef idx="0"/>
    <cs:effectRef idx="0"/>
    <cs:fontRef idx="minor">
      <a:schemeClr val="dk1">
        <a:lumMod val="50000"/>
        <a:lumOff val="50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100000">
            <a:schemeClr val="lt1">
              <a:lumMod val="95000"/>
            </a:schemeClr>
          </a:gs>
          <a:gs pos="43000">
            <a:schemeClr val="lt1"/>
          </a:gs>
        </a:gsLst>
        <a:path path="circle">
          <a:fillToRect l="50000" t="50000" r="50000" b="50000"/>
        </a:path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>
        <a:solidFill>
          <a:schemeClr val="phClr">
            <a:alpha val="20000"/>
          </a:schemeClr>
        </a:solidFill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50000"/>
        <a:lumOff val="50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dk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dk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600" b="0" kern="1200" spc="70" baseline="0"/>
  </cs:title>
  <cs:trendline>
    <cs:lnRef idx="0">
      <cs:styleClr val="0"/>
    </cs:lnRef>
    <cs:fillRef idx="0"/>
    <cs:effectRef idx="0"/>
    <cs:fontRef idx="minor">
      <a:schemeClr val="tx1"/>
    </cs:fontRef>
    <cs:spPr>
      <a:ln w="63500" cap="rnd" cmpd="sng" algn="ctr">
        <a:solidFill>
          <a:schemeClr val="phClr"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dk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dk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20000"/>
            <a:lumOff val="80000"/>
          </a:schemeClr>
        </a:solidFill>
        <a:round/>
      </a:ln>
    </cs:spPr>
    <cs:defRPr sz="900" kern="120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/>
    <cs:effectRef idx="1"/>
    <cs:fontRef idx="minor">
      <a:schemeClr val="dk1"/>
    </cs:fontRef>
    <cs:spPr>
      <a:ln w="9525" cap="flat" cmpd="sng" algn="ctr">
        <a:solidFill>
          <a:schemeClr val="phClr">
            <a:alpha val="70000"/>
          </a:schemeClr>
        </a:solidFill>
        <a:prstDash val="sysDot"/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rnd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0" baseline="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>
              <a:alpha val="0"/>
            </a:schemeClr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20000"/>
            <a:lumOff val="80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25000"/>
            <a:lumOff val="75000"/>
          </a:schemeClr>
        </a:solidFill>
        <a:round/>
      </a:ln>
    </cs:spPr>
    <cs:defRPr sz="900" kern="1200" spc="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247649</xdr:colOff>
      <xdr:row>120</xdr:row>
      <xdr:rowOff>142875</xdr:rowOff>
    </xdr:from>
    <xdr:to>
      <xdr:col>31</xdr:col>
      <xdr:colOff>371474</xdr:colOff>
      <xdr:row>124</xdr:row>
      <xdr:rowOff>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54E4A0FC-8898-49B8-A18C-192DE7BE8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885825</xdr:colOff>
      <xdr:row>17</xdr:row>
      <xdr:rowOff>157162</xdr:rowOff>
    </xdr:from>
    <xdr:to>
      <xdr:col>13</xdr:col>
      <xdr:colOff>219075</xdr:colOff>
      <xdr:row>32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8FDBCC7-C6A6-4B7C-913F-485458356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338137</xdr:colOff>
      <xdr:row>1</xdr:row>
      <xdr:rowOff>80962</xdr:rowOff>
    </xdr:from>
    <xdr:to>
      <xdr:col>8</xdr:col>
      <xdr:colOff>176212</xdr:colOff>
      <xdr:row>15</xdr:row>
      <xdr:rowOff>42862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0D5691B-3283-473B-93AC-F119D5E4CA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27720-46F7-45BC-96C6-AB3613F824DF}">
  <sheetPr>
    <pageSetUpPr fitToPage="1"/>
  </sheetPr>
  <dimension ref="A4:P124"/>
  <sheetViews>
    <sheetView topLeftCell="A85" zoomScaleNormal="100" workbookViewId="0">
      <selection activeCell="C106" sqref="C106"/>
    </sheetView>
  </sheetViews>
  <sheetFormatPr baseColWidth="10" defaultRowHeight="14.5" x14ac:dyDescent="0.35"/>
  <cols>
    <col min="1" max="1" width="13.36328125" customWidth="1"/>
    <col min="2" max="2" width="17" customWidth="1"/>
    <col min="3" max="3" width="17.453125" customWidth="1"/>
    <col min="4" max="4" width="19.1796875" customWidth="1"/>
    <col min="5" max="5" width="18.6328125" customWidth="1"/>
    <col min="6" max="6" width="17.6328125" customWidth="1"/>
    <col min="7" max="7" width="18.1796875" customWidth="1"/>
    <col min="8" max="8" width="15" customWidth="1"/>
    <col min="9" max="9" width="16" customWidth="1"/>
    <col min="10" max="10" width="14.81640625" customWidth="1"/>
    <col min="22" max="22" width="12.453125" customWidth="1"/>
  </cols>
  <sheetData>
    <row r="4" spans="3:10" ht="25.5" customHeight="1" thickBot="1" x14ac:dyDescent="0.4">
      <c r="C4" s="138" t="s">
        <v>21</v>
      </c>
      <c r="D4" s="138"/>
      <c r="E4" s="138"/>
      <c r="F4" s="138"/>
      <c r="G4" s="138"/>
      <c r="H4" s="138"/>
      <c r="I4" s="138"/>
      <c r="J4" s="138"/>
    </row>
    <row r="5" spans="3:10" x14ac:dyDescent="0.35">
      <c r="C5" s="21" t="s">
        <v>22</v>
      </c>
      <c r="D5" s="20" t="s">
        <v>81</v>
      </c>
      <c r="E5" s="20" t="s">
        <v>82</v>
      </c>
      <c r="F5" s="20" t="s">
        <v>83</v>
      </c>
      <c r="G5" s="20" t="s">
        <v>84</v>
      </c>
      <c r="H5" s="20" t="s">
        <v>85</v>
      </c>
      <c r="I5" s="20" t="s">
        <v>86</v>
      </c>
      <c r="J5" s="19" t="s">
        <v>87</v>
      </c>
    </row>
    <row r="6" spans="3:10" x14ac:dyDescent="0.35">
      <c r="C6" s="8">
        <v>0</v>
      </c>
      <c r="D6" s="51">
        <v>9.425E-2</v>
      </c>
      <c r="E6" s="51">
        <v>9.5799999999999996E-2</v>
      </c>
      <c r="F6" s="51">
        <v>7.2050000000000003E-2</v>
      </c>
      <c r="G6" s="51">
        <v>8.0750000000000002E-2</v>
      </c>
      <c r="H6" s="51">
        <v>6.3100000000000003E-2</v>
      </c>
      <c r="I6" s="51">
        <v>4.8000000000000001E-2</v>
      </c>
      <c r="J6" s="52">
        <v>4.1500000000000002E-2</v>
      </c>
    </row>
    <row r="7" spans="3:10" x14ac:dyDescent="0.35">
      <c r="C7" s="8">
        <v>1</v>
      </c>
      <c r="D7" s="51">
        <v>0.1065</v>
      </c>
      <c r="E7" s="51">
        <v>0.1188</v>
      </c>
      <c r="F7" s="51">
        <v>8.3949999999999997E-2</v>
      </c>
      <c r="G7" s="51">
        <v>9.2350000000000002E-2</v>
      </c>
      <c r="H7" s="51">
        <v>7.1150000000000005E-2</v>
      </c>
      <c r="I7" s="51">
        <v>5.04E-2</v>
      </c>
      <c r="J7" s="52">
        <v>4.265E-2</v>
      </c>
    </row>
    <row r="8" spans="3:10" x14ac:dyDescent="0.35">
      <c r="C8" s="8">
        <v>2</v>
      </c>
      <c r="D8" s="51">
        <v>0.1245</v>
      </c>
      <c r="E8" s="51">
        <v>0.1406</v>
      </c>
      <c r="F8" s="51">
        <v>9.6549999999999997E-2</v>
      </c>
      <c r="G8" s="51">
        <v>0.1038</v>
      </c>
      <c r="H8" s="51">
        <v>7.9049999999999995E-2</v>
      </c>
      <c r="I8" s="51">
        <v>5.2549999999999999E-2</v>
      </c>
      <c r="J8" s="52">
        <v>4.3650000000000001E-2</v>
      </c>
    </row>
    <row r="9" spans="3:10" x14ac:dyDescent="0.35">
      <c r="C9" s="8">
        <v>3</v>
      </c>
      <c r="D9" s="51">
        <v>0.14249999999999999</v>
      </c>
      <c r="E9" s="51">
        <v>0.16109999999999999</v>
      </c>
      <c r="F9" s="51">
        <v>0.10879999999999999</v>
      </c>
      <c r="G9" s="51">
        <v>0.1149</v>
      </c>
      <c r="H9" s="51">
        <v>8.6749999999999994E-2</v>
      </c>
      <c r="I9" s="51">
        <v>5.5E-2</v>
      </c>
      <c r="J9" s="52">
        <v>4.4699999999999997E-2</v>
      </c>
    </row>
    <row r="10" spans="3:10" x14ac:dyDescent="0.35">
      <c r="C10" s="8">
        <v>4</v>
      </c>
      <c r="D10" s="51">
        <v>0.16109999999999999</v>
      </c>
      <c r="E10" s="51">
        <v>0.18099999999999999</v>
      </c>
      <c r="F10" s="51">
        <v>0.1212</v>
      </c>
      <c r="G10" s="51">
        <v>0.1255</v>
      </c>
      <c r="H10" s="51">
        <v>9.3950000000000006E-2</v>
      </c>
      <c r="I10" s="51">
        <v>5.7250000000000002E-2</v>
      </c>
      <c r="J10" s="52">
        <v>4.6149999999999997E-2</v>
      </c>
    </row>
    <row r="11" spans="3:10" x14ac:dyDescent="0.35">
      <c r="C11" s="8">
        <v>5</v>
      </c>
      <c r="D11" s="51">
        <v>0.18079999999999999</v>
      </c>
      <c r="E11" s="51">
        <v>0.19939999999999999</v>
      </c>
      <c r="F11" s="51">
        <v>0.13320000000000001</v>
      </c>
      <c r="G11" s="51">
        <v>0.13539999999999999</v>
      </c>
      <c r="H11" s="51">
        <v>0.1012</v>
      </c>
      <c r="I11" s="51">
        <v>5.9549999999999999E-2</v>
      </c>
      <c r="J11" s="52">
        <v>4.7199999999999999E-2</v>
      </c>
    </row>
    <row r="12" spans="3:10" x14ac:dyDescent="0.35">
      <c r="C12" s="8">
        <v>6</v>
      </c>
      <c r="D12" s="51">
        <v>0.2009</v>
      </c>
      <c r="E12" s="51">
        <v>0.217</v>
      </c>
      <c r="F12" s="51">
        <v>0.1447</v>
      </c>
      <c r="G12" s="51">
        <v>0.14510000000000001</v>
      </c>
      <c r="H12" s="51">
        <v>0.10829999999999999</v>
      </c>
      <c r="I12" s="51">
        <v>6.225E-2</v>
      </c>
      <c r="J12" s="52">
        <v>4.8099999999999997E-2</v>
      </c>
    </row>
    <row r="13" spans="3:10" x14ac:dyDescent="0.35">
      <c r="C13" s="8">
        <v>7</v>
      </c>
      <c r="D13" s="51">
        <v>0.221</v>
      </c>
      <c r="E13" s="51">
        <v>0.2339</v>
      </c>
      <c r="F13" s="51">
        <v>0.15579999999999999</v>
      </c>
      <c r="G13" s="51">
        <v>0.15429999999999999</v>
      </c>
      <c r="H13" s="51">
        <v>0.11509999999999999</v>
      </c>
      <c r="I13" s="51">
        <v>6.4250000000000002E-2</v>
      </c>
      <c r="J13" s="52">
        <v>4.9149999999999999E-2</v>
      </c>
    </row>
    <row r="14" spans="3:10" x14ac:dyDescent="0.35">
      <c r="C14" s="8">
        <v>8</v>
      </c>
      <c r="D14" s="51">
        <v>0.24079999999999999</v>
      </c>
      <c r="E14" s="51">
        <v>0.2505</v>
      </c>
      <c r="F14" s="51">
        <v>0.16619999999999999</v>
      </c>
      <c r="G14" s="51">
        <v>0.16320000000000001</v>
      </c>
      <c r="H14" s="51">
        <v>0.1217</v>
      </c>
      <c r="I14" s="51">
        <v>6.6400000000000001E-2</v>
      </c>
      <c r="J14" s="52">
        <v>5.015E-2</v>
      </c>
    </row>
    <row r="15" spans="3:10" x14ac:dyDescent="0.35">
      <c r="C15" s="8">
        <v>9</v>
      </c>
      <c r="D15" s="51">
        <v>0.26040000000000002</v>
      </c>
      <c r="E15" s="51">
        <v>0.26669999999999999</v>
      </c>
      <c r="F15" s="51">
        <v>0.17630000000000001</v>
      </c>
      <c r="G15" s="51">
        <v>0.17180000000000001</v>
      </c>
      <c r="H15" s="51">
        <v>0.1283</v>
      </c>
      <c r="I15" s="51">
        <v>6.8699999999999997E-2</v>
      </c>
      <c r="J15" s="52">
        <v>5.1200000000000002E-2</v>
      </c>
    </row>
    <row r="16" spans="3:10" ht="15" thickBot="1" x14ac:dyDescent="0.4">
      <c r="C16" s="6">
        <v>10</v>
      </c>
      <c r="D16" s="53">
        <v>0.27979999999999999</v>
      </c>
      <c r="E16" s="53">
        <v>0.28249999999999997</v>
      </c>
      <c r="F16" s="53">
        <v>0.186</v>
      </c>
      <c r="G16" s="53">
        <v>0.1802</v>
      </c>
      <c r="H16" s="53">
        <v>0.1348</v>
      </c>
      <c r="I16" s="53">
        <v>7.1099999999999997E-2</v>
      </c>
      <c r="J16" s="54">
        <v>5.2249999999999998E-2</v>
      </c>
    </row>
    <row r="17" spans="1:10" x14ac:dyDescent="0.35">
      <c r="C17" s="14" t="s">
        <v>5</v>
      </c>
      <c r="D17">
        <f>AVERAGE(D6:D15)</f>
        <v>0.17327500000000001</v>
      </c>
      <c r="E17">
        <f t="shared" ref="E17:J17" si="0">(E16-E6)/10</f>
        <v>1.8669999999999999E-2</v>
      </c>
      <c r="F17">
        <f t="shared" si="0"/>
        <v>1.1394999999999999E-2</v>
      </c>
      <c r="G17">
        <f t="shared" si="0"/>
        <v>9.944999999999999E-3</v>
      </c>
      <c r="H17">
        <f t="shared" si="0"/>
        <v>7.1700000000000002E-3</v>
      </c>
      <c r="I17">
        <f t="shared" si="0"/>
        <v>2.3099999999999996E-3</v>
      </c>
      <c r="J17">
        <f t="shared" si="0"/>
        <v>1.0749999999999996E-3</v>
      </c>
    </row>
    <row r="18" spans="1:10" x14ac:dyDescent="0.35">
      <c r="C18" t="s">
        <v>40</v>
      </c>
      <c r="D18">
        <f>AVERAGE(D6:D16)</f>
        <v>0.1829590909090909</v>
      </c>
      <c r="E18">
        <f t="shared" ref="E18:J18" si="1">AVERAGE(E6:E16)</f>
        <v>0.19520909090909092</v>
      </c>
      <c r="F18">
        <f t="shared" si="1"/>
        <v>0.13134090909090909</v>
      </c>
      <c r="G18">
        <f t="shared" si="1"/>
        <v>0.13339090909090909</v>
      </c>
      <c r="H18">
        <f t="shared" si="1"/>
        <v>0.1003090909090909</v>
      </c>
      <c r="I18">
        <f t="shared" si="1"/>
        <v>5.9586363636363646E-2</v>
      </c>
      <c r="J18">
        <f t="shared" si="1"/>
        <v>4.6972727272727277E-2</v>
      </c>
    </row>
    <row r="21" spans="1:10" ht="21" x14ac:dyDescent="0.5">
      <c r="A21" s="139" t="s">
        <v>132</v>
      </c>
      <c r="B21" s="139"/>
      <c r="C21" s="139"/>
      <c r="D21" s="139"/>
      <c r="E21" s="139"/>
      <c r="F21" s="139"/>
      <c r="G21" s="139"/>
      <c r="H21" s="139"/>
      <c r="I21" s="139"/>
    </row>
    <row r="23" spans="1:10" ht="32" customHeight="1" x14ac:dyDescent="0.35">
      <c r="B23" s="142" t="s">
        <v>23</v>
      </c>
      <c r="C23" s="143"/>
      <c r="D23" s="143"/>
      <c r="E23" s="143"/>
      <c r="F23" s="143"/>
      <c r="G23" s="143"/>
    </row>
    <row r="24" spans="1:10" s="46" customFormat="1" x14ac:dyDescent="0.35">
      <c r="B24" s="44" t="s">
        <v>22</v>
      </c>
      <c r="C24" s="3" t="s">
        <v>24</v>
      </c>
      <c r="D24" s="3" t="s">
        <v>25</v>
      </c>
      <c r="E24" s="3" t="s">
        <v>26</v>
      </c>
      <c r="F24" s="45" t="s">
        <v>27</v>
      </c>
      <c r="G24" s="45" t="s">
        <v>65</v>
      </c>
    </row>
    <row r="25" spans="1:10" x14ac:dyDescent="0.35">
      <c r="B25" s="8">
        <v>0</v>
      </c>
      <c r="C25" s="51">
        <v>0.1042</v>
      </c>
      <c r="D25" s="47">
        <v>9.5949999999999994E-2</v>
      </c>
      <c r="E25" s="47">
        <v>0.1103</v>
      </c>
      <c r="F25" s="48">
        <v>0.11749999999999999</v>
      </c>
      <c r="G25" s="52">
        <v>9.9900000000000003E-2</v>
      </c>
    </row>
    <row r="26" spans="1:10" x14ac:dyDescent="0.35">
      <c r="B26" s="8">
        <v>1</v>
      </c>
      <c r="C26" s="51">
        <v>0.15049999999999999</v>
      </c>
      <c r="D26" s="47">
        <v>0.11650000000000001</v>
      </c>
      <c r="E26" s="47">
        <v>0.13059999999999999</v>
      </c>
      <c r="F26" s="48">
        <v>0.1326</v>
      </c>
      <c r="G26" s="52">
        <v>0.13450000000000001</v>
      </c>
    </row>
    <row r="27" spans="1:10" x14ac:dyDescent="0.35">
      <c r="B27" s="8">
        <v>2</v>
      </c>
      <c r="C27" s="51">
        <v>0.1618</v>
      </c>
      <c r="D27" s="47">
        <v>0.1366</v>
      </c>
      <c r="E27" s="47">
        <v>0.15290000000000001</v>
      </c>
      <c r="F27" s="48">
        <v>0.15179999999999999</v>
      </c>
      <c r="G27" s="52">
        <v>0.1527</v>
      </c>
    </row>
    <row r="28" spans="1:10" x14ac:dyDescent="0.35">
      <c r="B28" s="8">
        <v>3</v>
      </c>
      <c r="C28" s="51">
        <v>0.18340000000000001</v>
      </c>
      <c r="D28" s="47">
        <v>0.15609999999999999</v>
      </c>
      <c r="E28" s="47">
        <v>0.17460000000000001</v>
      </c>
      <c r="F28" s="48">
        <v>0.17050000000000001</v>
      </c>
      <c r="G28" s="52">
        <v>0.17979999999999999</v>
      </c>
    </row>
    <row r="29" spans="1:10" x14ac:dyDescent="0.35">
      <c r="B29" s="8">
        <v>4</v>
      </c>
      <c r="C29" s="51">
        <v>0.2036</v>
      </c>
      <c r="D29" s="47">
        <v>0.17499999999999999</v>
      </c>
      <c r="E29" s="47">
        <v>0.1963</v>
      </c>
      <c r="F29" s="48">
        <v>0.18729999999999999</v>
      </c>
      <c r="G29" s="52">
        <v>0.18540000000000001</v>
      </c>
    </row>
    <row r="30" spans="1:10" x14ac:dyDescent="0.35">
      <c r="B30" s="8">
        <v>5</v>
      </c>
      <c r="C30" s="51">
        <v>0.20230000000000001</v>
      </c>
      <c r="D30" s="47">
        <v>0.19209999999999999</v>
      </c>
      <c r="E30" s="47">
        <v>0.21729999999999999</v>
      </c>
      <c r="F30" s="48">
        <v>0.20300000000000001</v>
      </c>
      <c r="G30" s="52">
        <v>0.2261</v>
      </c>
    </row>
    <row r="31" spans="1:10" x14ac:dyDescent="0.35">
      <c r="B31" s="8">
        <v>6</v>
      </c>
      <c r="C31" s="51">
        <v>0.22159999999999999</v>
      </c>
      <c r="D31" s="47">
        <v>0.20930000000000001</v>
      </c>
      <c r="E31" s="47">
        <v>0.23849999999999999</v>
      </c>
      <c r="F31" s="48">
        <v>0.2185</v>
      </c>
      <c r="G31" s="52">
        <v>0.22389999999999999</v>
      </c>
    </row>
    <row r="32" spans="1:10" x14ac:dyDescent="0.35">
      <c r="B32" s="8">
        <v>7</v>
      </c>
      <c r="C32" s="51">
        <v>0.23949999999999999</v>
      </c>
      <c r="D32" s="47">
        <v>0.22589999999999999</v>
      </c>
      <c r="E32" s="47">
        <v>0.25869999999999999</v>
      </c>
      <c r="F32" s="48">
        <v>0.23569999999999999</v>
      </c>
      <c r="G32" s="52">
        <v>0.25080000000000002</v>
      </c>
    </row>
    <row r="33" spans="2:7" x14ac:dyDescent="0.35">
      <c r="B33" s="8">
        <v>8</v>
      </c>
      <c r="C33" s="51">
        <v>0.25629999999999997</v>
      </c>
      <c r="D33" s="47">
        <v>0.24199999999999999</v>
      </c>
      <c r="E33" s="47">
        <v>0.2681</v>
      </c>
      <c r="F33" s="48">
        <v>0.2467</v>
      </c>
      <c r="G33" s="52">
        <v>0.26090000000000002</v>
      </c>
    </row>
    <row r="34" spans="2:7" x14ac:dyDescent="0.35">
      <c r="B34" s="8">
        <v>9</v>
      </c>
      <c r="C34" s="51">
        <v>0.25269999999999998</v>
      </c>
      <c r="D34" s="47">
        <v>0.2581</v>
      </c>
      <c r="E34" s="47">
        <v>0.2767</v>
      </c>
      <c r="F34" s="48">
        <v>0.25979999999999998</v>
      </c>
      <c r="G34" s="52">
        <v>0.2681</v>
      </c>
    </row>
    <row r="35" spans="2:7" ht="15" thickBot="1" x14ac:dyDescent="0.4">
      <c r="B35" s="6">
        <v>10</v>
      </c>
      <c r="C35" s="5">
        <v>0.27889999999999998</v>
      </c>
      <c r="D35" s="49">
        <v>0.27410000000000001</v>
      </c>
      <c r="E35" s="49">
        <v>0.28410000000000002</v>
      </c>
      <c r="F35" s="50">
        <v>0.27229999999999999</v>
      </c>
      <c r="G35" s="4">
        <v>0.28120000000000001</v>
      </c>
    </row>
    <row r="36" spans="2:7" x14ac:dyDescent="0.35">
      <c r="B36" s="14" t="s">
        <v>5</v>
      </c>
      <c r="C36">
        <f>(C35-C25)/10</f>
        <v>1.7469999999999996E-2</v>
      </c>
      <c r="D36">
        <f t="shared" ref="D36:G36" si="2">(D35-D25)/10</f>
        <v>1.7815000000000004E-2</v>
      </c>
      <c r="E36">
        <f t="shared" si="2"/>
        <v>1.738E-2</v>
      </c>
      <c r="F36">
        <f t="shared" si="2"/>
        <v>1.5479999999999999E-2</v>
      </c>
      <c r="G36">
        <f t="shared" si="2"/>
        <v>1.813E-2</v>
      </c>
    </row>
    <row r="37" spans="2:7" x14ac:dyDescent="0.35">
      <c r="B37" t="s">
        <v>40</v>
      </c>
      <c r="C37">
        <f>(100-(C36*100)/0.02127)</f>
        <v>17.865538316878258</v>
      </c>
      <c r="D37">
        <f>(100-(D36*100)/0.02127)</f>
        <v>16.243535496003744</v>
      </c>
      <c r="E37">
        <f t="shared" ref="E37:G37" si="3">(100-(E36*100)/0.02127)</f>
        <v>18.288669487541142</v>
      </c>
      <c r="F37">
        <f t="shared" si="3"/>
        <v>27.221438645980271</v>
      </c>
      <c r="G37">
        <f t="shared" si="3"/>
        <v>14.762576398683592</v>
      </c>
    </row>
    <row r="40" spans="2:7" ht="29" customHeight="1" x14ac:dyDescent="0.35">
      <c r="B40" s="140" t="s">
        <v>28</v>
      </c>
      <c r="C40" s="141"/>
      <c r="D40" s="141"/>
      <c r="E40" s="141"/>
      <c r="F40" s="141"/>
      <c r="G40" s="141"/>
    </row>
    <row r="41" spans="2:7" x14ac:dyDescent="0.35">
      <c r="B41" s="8" t="s">
        <v>22</v>
      </c>
      <c r="C41" s="2" t="s">
        <v>29</v>
      </c>
      <c r="D41" s="2" t="s">
        <v>30</v>
      </c>
      <c r="E41" s="2" t="s">
        <v>31</v>
      </c>
      <c r="F41" s="7" t="s">
        <v>32</v>
      </c>
      <c r="G41" s="7" t="s">
        <v>66</v>
      </c>
    </row>
    <row r="42" spans="2:7" x14ac:dyDescent="0.35">
      <c r="B42" s="55">
        <v>0</v>
      </c>
      <c r="C42" s="51">
        <v>0.1024</v>
      </c>
      <c r="D42" s="51">
        <v>0.1234</v>
      </c>
      <c r="E42" s="51">
        <v>0.1366</v>
      </c>
      <c r="F42" s="52">
        <v>0.1234</v>
      </c>
      <c r="G42" s="52">
        <v>0.1222</v>
      </c>
    </row>
    <row r="43" spans="2:7" x14ac:dyDescent="0.35">
      <c r="B43" s="55">
        <v>1</v>
      </c>
      <c r="C43" s="51">
        <v>0.12189999999999999</v>
      </c>
      <c r="D43" s="51">
        <v>0.14710000000000001</v>
      </c>
      <c r="E43" s="51">
        <v>0.16009999999999999</v>
      </c>
      <c r="F43" s="52">
        <v>0.14319999999999999</v>
      </c>
      <c r="G43" s="52">
        <v>0.13420000000000001</v>
      </c>
    </row>
    <row r="44" spans="2:7" x14ac:dyDescent="0.35">
      <c r="B44" s="55">
        <v>2</v>
      </c>
      <c r="C44" s="51">
        <v>0.1399</v>
      </c>
      <c r="D44" s="51">
        <v>0.1676</v>
      </c>
      <c r="E44" s="51">
        <v>0.18329999999999999</v>
      </c>
      <c r="F44" s="52">
        <v>0.16239999999999999</v>
      </c>
      <c r="G44" s="52">
        <v>0.15440000000000001</v>
      </c>
    </row>
    <row r="45" spans="2:7" x14ac:dyDescent="0.35">
      <c r="B45" s="55">
        <v>3</v>
      </c>
      <c r="C45" s="51">
        <v>0.15720000000000001</v>
      </c>
      <c r="D45" s="51">
        <v>0.18870000000000001</v>
      </c>
      <c r="E45" s="51">
        <v>0.20549999999999999</v>
      </c>
      <c r="F45" s="52">
        <v>0.1802</v>
      </c>
      <c r="G45" s="52">
        <v>0.1701</v>
      </c>
    </row>
    <row r="46" spans="2:7" x14ac:dyDescent="0.35">
      <c r="B46" s="55">
        <v>4</v>
      </c>
      <c r="C46" s="51">
        <v>0.1739</v>
      </c>
      <c r="D46" s="51">
        <v>0.20830000000000001</v>
      </c>
      <c r="E46" s="51">
        <v>0.22739999999999999</v>
      </c>
      <c r="F46" s="52">
        <v>0.19670000000000001</v>
      </c>
      <c r="G46" s="52">
        <v>0.18970000000000001</v>
      </c>
    </row>
    <row r="47" spans="2:7" x14ac:dyDescent="0.35">
      <c r="B47" s="55">
        <v>5</v>
      </c>
      <c r="C47" s="51">
        <v>0.18970000000000001</v>
      </c>
      <c r="D47" s="51">
        <v>0.2268</v>
      </c>
      <c r="E47" s="51">
        <v>0.2487</v>
      </c>
      <c r="F47" s="52">
        <v>0.2127</v>
      </c>
      <c r="G47" s="52">
        <v>0.2127</v>
      </c>
    </row>
    <row r="48" spans="2:7" x14ac:dyDescent="0.35">
      <c r="B48" s="55">
        <v>6</v>
      </c>
      <c r="C48" s="51">
        <v>0.2051</v>
      </c>
      <c r="D48" s="51">
        <v>0.2445</v>
      </c>
      <c r="E48" s="51">
        <v>0.25929999999999997</v>
      </c>
      <c r="F48" s="52">
        <v>0.22739999999999999</v>
      </c>
      <c r="G48" s="52">
        <v>0.21740000000000001</v>
      </c>
    </row>
    <row r="49" spans="2:10" x14ac:dyDescent="0.35">
      <c r="B49" s="55">
        <v>7</v>
      </c>
      <c r="C49" s="51">
        <v>0.2198</v>
      </c>
      <c r="D49" s="51">
        <v>0.26169999999999999</v>
      </c>
      <c r="E49" s="51">
        <v>0.26910000000000001</v>
      </c>
      <c r="F49" s="52">
        <v>0.2414</v>
      </c>
      <c r="G49" s="52">
        <v>0.2414</v>
      </c>
    </row>
    <row r="50" spans="2:10" x14ac:dyDescent="0.35">
      <c r="B50" s="55">
        <v>8</v>
      </c>
      <c r="C50" s="51">
        <v>0.22339999999999999</v>
      </c>
      <c r="D50" s="51">
        <v>0.27760000000000001</v>
      </c>
      <c r="E50" s="51">
        <v>0.27789999999999998</v>
      </c>
      <c r="F50" s="52">
        <v>0.25490000000000002</v>
      </c>
      <c r="G50" s="52">
        <v>0.24590000000000001</v>
      </c>
    </row>
    <row r="51" spans="2:10" x14ac:dyDescent="0.35">
      <c r="B51" s="55">
        <v>9</v>
      </c>
      <c r="C51" s="51">
        <v>0.24790000000000001</v>
      </c>
      <c r="D51" s="51">
        <v>0.28129999999999999</v>
      </c>
      <c r="E51" s="51">
        <v>0.28129999999999999</v>
      </c>
      <c r="F51" s="52">
        <v>0.2676</v>
      </c>
      <c r="G51" s="52">
        <v>0.25659999999999999</v>
      </c>
    </row>
    <row r="52" spans="2:10" ht="15" thickBot="1" x14ac:dyDescent="0.4">
      <c r="B52" s="56">
        <v>10</v>
      </c>
      <c r="C52" s="53">
        <v>0.26319999999999999</v>
      </c>
      <c r="D52" s="53">
        <v>0.28210000000000002</v>
      </c>
      <c r="E52" s="53">
        <v>0.28220000000000001</v>
      </c>
      <c r="F52" s="54">
        <v>0.2797</v>
      </c>
      <c r="G52" s="54">
        <v>0.29980000000000001</v>
      </c>
    </row>
    <row r="53" spans="2:10" x14ac:dyDescent="0.35">
      <c r="B53" s="14" t="s">
        <v>5</v>
      </c>
      <c r="C53">
        <f>(C52-C42)/10</f>
        <v>1.6080000000000001E-2</v>
      </c>
      <c r="D53">
        <f t="shared" ref="D53:G53" si="4">(D52-D42)/10</f>
        <v>1.5870000000000002E-2</v>
      </c>
      <c r="E53">
        <f t="shared" si="4"/>
        <v>1.456E-2</v>
      </c>
      <c r="F53">
        <f t="shared" si="4"/>
        <v>1.5629999999999998E-2</v>
      </c>
      <c r="G53">
        <f t="shared" si="4"/>
        <v>1.7760000000000001E-2</v>
      </c>
    </row>
    <row r="54" spans="2:10" x14ac:dyDescent="0.35">
      <c r="B54" t="s">
        <v>40</v>
      </c>
      <c r="C54">
        <f>(100-(C53*100)/0.02127)</f>
        <v>24.400564174894214</v>
      </c>
      <c r="D54">
        <f>(100-(D53*100)/0.02127)</f>
        <v>25.38787023977433</v>
      </c>
      <c r="E54">
        <f t="shared" ref="E54:G54" si="5">(100-(E53*100)/0.02127)</f>
        <v>31.546779501645517</v>
      </c>
      <c r="F54">
        <f t="shared" si="5"/>
        <v>26.516220028208764</v>
      </c>
      <c r="G54">
        <f t="shared" si="5"/>
        <v>16.502115655853302</v>
      </c>
    </row>
    <row r="55" spans="2:10" x14ac:dyDescent="0.35">
      <c r="D55" s="58"/>
      <c r="E55" s="58"/>
      <c r="F55" s="58"/>
      <c r="G55" s="51"/>
    </row>
    <row r="56" spans="2:10" ht="15" thickBot="1" x14ac:dyDescent="0.4"/>
    <row r="57" spans="2:10" ht="29" customHeight="1" x14ac:dyDescent="0.35">
      <c r="B57" s="129" t="s">
        <v>33</v>
      </c>
      <c r="C57" s="130"/>
      <c r="D57" s="130"/>
      <c r="E57" s="130"/>
      <c r="F57" s="130"/>
      <c r="G57" s="131"/>
    </row>
    <row r="58" spans="2:10" x14ac:dyDescent="0.35">
      <c r="B58" s="18" t="s">
        <v>22</v>
      </c>
      <c r="C58" s="17" t="s">
        <v>3</v>
      </c>
      <c r="D58" s="17" t="s">
        <v>2</v>
      </c>
      <c r="E58" s="17" t="s">
        <v>1</v>
      </c>
      <c r="F58" s="17" t="s">
        <v>0</v>
      </c>
      <c r="G58" s="16" t="s">
        <v>4</v>
      </c>
    </row>
    <row r="59" spans="2:10" x14ac:dyDescent="0.35">
      <c r="B59" s="8">
        <v>0</v>
      </c>
      <c r="C59" s="51">
        <v>0.1048</v>
      </c>
      <c r="D59" s="51">
        <v>0.112</v>
      </c>
      <c r="E59" s="51">
        <v>0.1142</v>
      </c>
      <c r="F59" s="51">
        <v>0.1216</v>
      </c>
      <c r="G59" s="52">
        <v>0.1172</v>
      </c>
    </row>
    <row r="60" spans="2:10" x14ac:dyDescent="0.35">
      <c r="B60" s="8">
        <v>1</v>
      </c>
      <c r="C60" s="51">
        <v>0.1076</v>
      </c>
      <c r="D60" s="51">
        <v>0.1198</v>
      </c>
      <c r="E60" s="51">
        <v>0.1239</v>
      </c>
      <c r="F60" s="51">
        <v>0.1318</v>
      </c>
      <c r="G60" s="52">
        <v>0.1177</v>
      </c>
    </row>
    <row r="61" spans="2:10" x14ac:dyDescent="0.35">
      <c r="B61" s="8">
        <v>2</v>
      </c>
      <c r="C61" s="51">
        <v>0.10489999999999999</v>
      </c>
      <c r="D61" s="51">
        <v>0.13750000000000001</v>
      </c>
      <c r="E61" s="51">
        <v>0.13059999999999999</v>
      </c>
      <c r="F61" s="51">
        <v>0.1515</v>
      </c>
      <c r="G61" s="52">
        <v>0.1404</v>
      </c>
      <c r="I61" s="26"/>
      <c r="J61" s="26"/>
    </row>
    <row r="62" spans="2:10" x14ac:dyDescent="0.35">
      <c r="B62" s="8">
        <v>3</v>
      </c>
      <c r="C62" s="51">
        <v>0.14449999999999999</v>
      </c>
      <c r="D62" s="51">
        <v>0.15690000000000001</v>
      </c>
      <c r="E62" s="51">
        <v>0.1389</v>
      </c>
      <c r="F62" s="51">
        <v>0.16189999999999999</v>
      </c>
      <c r="G62" s="52">
        <v>0.1588</v>
      </c>
      <c r="I62" s="26"/>
      <c r="J62" s="26"/>
    </row>
    <row r="63" spans="2:10" x14ac:dyDescent="0.35">
      <c r="B63" s="8">
        <v>4</v>
      </c>
      <c r="C63" s="51">
        <v>0.26490000000000002</v>
      </c>
      <c r="D63" s="51">
        <v>0.16539999999999999</v>
      </c>
      <c r="E63" s="51">
        <v>0.1492</v>
      </c>
      <c r="F63" s="51">
        <v>0.1835</v>
      </c>
      <c r="G63" s="52">
        <v>0.17150000000000001</v>
      </c>
      <c r="I63" s="26"/>
      <c r="J63" s="26"/>
    </row>
    <row r="64" spans="2:10" x14ac:dyDescent="0.35">
      <c r="B64" s="8">
        <v>5</v>
      </c>
      <c r="C64" s="51">
        <v>0.1857</v>
      </c>
      <c r="D64" s="51">
        <v>0.18160000000000001</v>
      </c>
      <c r="E64" s="51">
        <v>0.1598</v>
      </c>
      <c r="F64" s="51">
        <v>0.19070000000000001</v>
      </c>
      <c r="G64" s="52">
        <v>0.19289999999999999</v>
      </c>
      <c r="I64" s="26"/>
      <c r="J64" s="26"/>
    </row>
    <row r="65" spans="2:11" x14ac:dyDescent="0.35">
      <c r="B65" s="8">
        <v>6</v>
      </c>
      <c r="C65" s="51">
        <v>0.20669999999999999</v>
      </c>
      <c r="D65" s="51">
        <v>0.2019</v>
      </c>
      <c r="E65" s="51">
        <v>0.18090000000000001</v>
      </c>
      <c r="F65" s="51">
        <v>0.20979999999999999</v>
      </c>
      <c r="G65" s="52">
        <v>0.2059</v>
      </c>
      <c r="I65" s="26"/>
      <c r="J65" s="26"/>
    </row>
    <row r="66" spans="2:11" x14ac:dyDescent="0.35">
      <c r="B66" s="8">
        <v>7</v>
      </c>
      <c r="C66" s="51">
        <v>0.22670000000000001</v>
      </c>
      <c r="D66" s="51">
        <v>0.2225</v>
      </c>
      <c r="E66" s="51">
        <v>0.19220000000000001</v>
      </c>
      <c r="F66" s="51">
        <v>0.22320000000000001</v>
      </c>
      <c r="G66" s="52">
        <v>0.2205</v>
      </c>
      <c r="I66" s="26"/>
      <c r="J66" s="26"/>
    </row>
    <row r="67" spans="2:11" x14ac:dyDescent="0.35">
      <c r="B67" s="8">
        <v>8</v>
      </c>
      <c r="C67" s="51">
        <v>0.24510000000000001</v>
      </c>
      <c r="D67" s="51">
        <v>0.2324</v>
      </c>
      <c r="E67" s="51">
        <v>0.21310000000000001</v>
      </c>
      <c r="F67" s="51">
        <v>0.23369999999999999</v>
      </c>
      <c r="G67" s="52">
        <v>0.23860000000000001</v>
      </c>
    </row>
    <row r="68" spans="2:11" x14ac:dyDescent="0.35">
      <c r="B68" s="8">
        <v>9</v>
      </c>
      <c r="C68" s="51">
        <v>0.26229999999999998</v>
      </c>
      <c r="D68" s="51">
        <v>0.25259999999999999</v>
      </c>
      <c r="E68" s="51">
        <v>0.22389999999999999</v>
      </c>
      <c r="F68" s="51">
        <v>0.24440000000000001</v>
      </c>
      <c r="G68" s="52">
        <v>0.25209999999999999</v>
      </c>
    </row>
    <row r="69" spans="2:11" ht="15" thickBot="1" x14ac:dyDescent="0.4">
      <c r="B69" s="6">
        <v>10</v>
      </c>
      <c r="C69" s="53">
        <v>0.2712</v>
      </c>
      <c r="D69" s="53">
        <v>0.27289999999999998</v>
      </c>
      <c r="E69" s="53">
        <v>0.2641</v>
      </c>
      <c r="F69" s="53">
        <v>0.27989999999999998</v>
      </c>
      <c r="G69" s="54">
        <v>0.27779999999999999</v>
      </c>
    </row>
    <row r="70" spans="2:11" x14ac:dyDescent="0.35">
      <c r="B70" s="14" t="s">
        <v>5</v>
      </c>
      <c r="C70">
        <f>(C69-C59)/10</f>
        <v>1.6639999999999999E-2</v>
      </c>
      <c r="D70">
        <f t="shared" ref="D70:G70" si="6">(D69-D59)/10</f>
        <v>1.609E-2</v>
      </c>
      <c r="E70">
        <f t="shared" si="6"/>
        <v>1.499E-2</v>
      </c>
      <c r="F70">
        <f t="shared" si="6"/>
        <v>1.583E-2</v>
      </c>
      <c r="G70">
        <f t="shared" si="6"/>
        <v>1.6059999999999998E-2</v>
      </c>
    </row>
    <row r="71" spans="2:11" x14ac:dyDescent="0.35">
      <c r="B71" t="s">
        <v>40</v>
      </c>
      <c r="C71">
        <f>(100-(C70*100)/0.02127)</f>
        <v>21.767748001880591</v>
      </c>
      <c r="D71">
        <f>(100-(D70*100)/0.02127)</f>
        <v>24.353549600376127</v>
      </c>
      <c r="E71">
        <f t="shared" ref="E71:G71" si="7">(100-(E70*100)/0.02127)</f>
        <v>29.525152797367198</v>
      </c>
      <c r="F71">
        <f t="shared" si="7"/>
        <v>25.575928537846735</v>
      </c>
      <c r="G71">
        <f t="shared" si="7"/>
        <v>24.494593323930431</v>
      </c>
    </row>
    <row r="74" spans="2:11" ht="15" thickBot="1" x14ac:dyDescent="0.4"/>
    <row r="75" spans="2:11" ht="38.5" customHeight="1" x14ac:dyDescent="0.45">
      <c r="B75" s="129" t="s">
        <v>125</v>
      </c>
      <c r="C75" s="130"/>
      <c r="D75" s="130"/>
      <c r="E75" s="130"/>
      <c r="F75" s="130"/>
      <c r="G75" s="131"/>
    </row>
    <row r="76" spans="2:11" ht="16.5" x14ac:dyDescent="0.45">
      <c r="B76" s="8" t="s">
        <v>22</v>
      </c>
      <c r="C76" s="2" t="s">
        <v>126</v>
      </c>
      <c r="D76" s="2" t="s">
        <v>127</v>
      </c>
      <c r="E76" s="2" t="s">
        <v>128</v>
      </c>
      <c r="F76" s="2" t="s">
        <v>129</v>
      </c>
      <c r="G76" s="2" t="s">
        <v>130</v>
      </c>
      <c r="I76" s="26"/>
      <c r="J76" s="26"/>
      <c r="K76" s="26"/>
    </row>
    <row r="77" spans="2:11" x14ac:dyDescent="0.35">
      <c r="B77" s="8">
        <v>0</v>
      </c>
      <c r="C77" s="51">
        <v>0.1225</v>
      </c>
      <c r="D77" s="51">
        <v>0.1246</v>
      </c>
      <c r="E77" s="51">
        <v>0.1169</v>
      </c>
      <c r="F77" s="51">
        <v>0.10249999999999999</v>
      </c>
      <c r="G77" s="52">
        <v>0.1176</v>
      </c>
      <c r="I77" s="26"/>
      <c r="J77" s="26"/>
      <c r="K77" s="26"/>
    </row>
    <row r="78" spans="2:11" x14ac:dyDescent="0.35">
      <c r="B78" s="8">
        <v>1</v>
      </c>
      <c r="C78" s="51">
        <v>0.14910000000000001</v>
      </c>
      <c r="D78" s="51">
        <v>0.14949999999999999</v>
      </c>
      <c r="E78" s="51">
        <v>0.13159999999999999</v>
      </c>
      <c r="F78" s="51">
        <v>0.1303</v>
      </c>
      <c r="G78" s="52">
        <v>0.1336</v>
      </c>
      <c r="I78" s="26"/>
      <c r="J78" s="26"/>
      <c r="K78" s="26"/>
    </row>
    <row r="79" spans="2:11" x14ac:dyDescent="0.35">
      <c r="B79" s="8">
        <v>2</v>
      </c>
      <c r="C79" s="51">
        <v>0.1759</v>
      </c>
      <c r="D79" s="51">
        <v>0.18809999999999999</v>
      </c>
      <c r="E79" s="51">
        <v>0.1578</v>
      </c>
      <c r="F79" s="51">
        <v>0.1784</v>
      </c>
      <c r="G79" s="52">
        <v>0.1769</v>
      </c>
      <c r="I79" s="26"/>
      <c r="J79" s="26"/>
      <c r="K79" s="26"/>
    </row>
    <row r="80" spans="2:11" x14ac:dyDescent="0.35">
      <c r="B80" s="8">
        <v>3</v>
      </c>
      <c r="C80" s="51">
        <v>0.2031</v>
      </c>
      <c r="D80" s="51">
        <v>0.2205</v>
      </c>
      <c r="E80" s="51">
        <v>0.18360000000000001</v>
      </c>
      <c r="F80" s="51">
        <v>0.18329999999999999</v>
      </c>
      <c r="G80" s="52">
        <v>0.19769999999999999</v>
      </c>
      <c r="I80" s="26"/>
      <c r="J80" s="26"/>
      <c r="K80" s="26"/>
    </row>
    <row r="81" spans="2:11" x14ac:dyDescent="0.35">
      <c r="B81" s="8">
        <v>4</v>
      </c>
      <c r="C81" s="51">
        <v>0.2296</v>
      </c>
      <c r="D81" s="51">
        <v>0.2326</v>
      </c>
      <c r="E81" s="51">
        <v>0.20849999999999999</v>
      </c>
      <c r="F81" s="51">
        <v>0.2041</v>
      </c>
      <c r="G81" s="52">
        <v>0.20569999999999999</v>
      </c>
      <c r="I81" s="26"/>
      <c r="J81" s="26"/>
      <c r="K81" s="26"/>
    </row>
    <row r="82" spans="2:11" x14ac:dyDescent="0.35">
      <c r="B82" s="8">
        <v>5</v>
      </c>
      <c r="C82" s="51">
        <v>0.23519999999999999</v>
      </c>
      <c r="D82" s="51">
        <v>0.2457</v>
      </c>
      <c r="E82" s="51">
        <v>0.2319</v>
      </c>
      <c r="F82" s="51">
        <v>0.2198</v>
      </c>
      <c r="G82" s="52">
        <v>0.22070000000000001</v>
      </c>
    </row>
    <row r="83" spans="2:11" x14ac:dyDescent="0.35">
      <c r="B83" s="8">
        <v>6</v>
      </c>
      <c r="C83" s="51">
        <v>0.2409</v>
      </c>
      <c r="D83" s="51">
        <v>0.2611</v>
      </c>
      <c r="E83" s="51">
        <v>0.25469999999999998</v>
      </c>
      <c r="F83" s="51">
        <v>0.23269999999999999</v>
      </c>
      <c r="G83" s="52">
        <v>0.22320000000000001</v>
      </c>
    </row>
    <row r="84" spans="2:11" x14ac:dyDescent="0.35">
      <c r="B84" s="8">
        <v>7</v>
      </c>
      <c r="C84" s="51">
        <v>0.2467</v>
      </c>
      <c r="D84" s="51">
        <v>0.26590000000000003</v>
      </c>
      <c r="E84" s="51">
        <v>0.26829999999999998</v>
      </c>
      <c r="F84" s="51">
        <v>0.23680000000000001</v>
      </c>
      <c r="G84" s="52">
        <v>0.23530000000000001</v>
      </c>
    </row>
    <row r="85" spans="2:11" x14ac:dyDescent="0.35">
      <c r="B85" s="8">
        <v>8</v>
      </c>
      <c r="C85" s="51">
        <v>0.25269999999999998</v>
      </c>
      <c r="D85" s="51">
        <v>0.27129999999999999</v>
      </c>
      <c r="E85" s="51">
        <v>0.27689999999999998</v>
      </c>
      <c r="F85" s="51">
        <v>0.24079999999999999</v>
      </c>
      <c r="G85" s="52">
        <v>0.24079999999999999</v>
      </c>
    </row>
    <row r="86" spans="2:11" x14ac:dyDescent="0.35">
      <c r="B86" s="8">
        <v>9</v>
      </c>
      <c r="C86" s="51">
        <v>0.26919999999999999</v>
      </c>
      <c r="D86" s="51">
        <v>0.27610000000000001</v>
      </c>
      <c r="E86" s="51">
        <v>0.27989999999999998</v>
      </c>
      <c r="F86" s="51">
        <v>0.25190000000000001</v>
      </c>
      <c r="G86" s="52">
        <v>0.25669999999999998</v>
      </c>
    </row>
    <row r="87" spans="2:11" ht="15" thickBot="1" x14ac:dyDescent="0.4">
      <c r="B87" s="6">
        <v>10</v>
      </c>
      <c r="C87" s="53">
        <v>0.27950000000000003</v>
      </c>
      <c r="D87" s="53">
        <v>0.28789999999999999</v>
      </c>
      <c r="E87" s="53">
        <v>0.28249999999999997</v>
      </c>
      <c r="F87" s="53">
        <v>0.24970000000000001</v>
      </c>
      <c r="G87" s="54">
        <v>0.26929999999999998</v>
      </c>
    </row>
    <row r="88" spans="2:11" x14ac:dyDescent="0.35">
      <c r="B88" s="14" t="s">
        <v>5</v>
      </c>
      <c r="C88">
        <f>(C87-C77)/10</f>
        <v>1.5700000000000002E-2</v>
      </c>
      <c r="D88">
        <f t="shared" ref="D88:G88" si="8">(D87-D77)/10</f>
        <v>1.6330000000000001E-2</v>
      </c>
      <c r="E88">
        <f t="shared" si="8"/>
        <v>1.6559999999999998E-2</v>
      </c>
      <c r="F88">
        <f t="shared" si="8"/>
        <v>1.472E-2</v>
      </c>
      <c r="G88">
        <f t="shared" si="8"/>
        <v>1.5169999999999999E-2</v>
      </c>
    </row>
    <row r="89" spans="2:11" x14ac:dyDescent="0.35">
      <c r="B89" t="s">
        <v>40</v>
      </c>
      <c r="C89">
        <f>(100-(C88*100)/0.02127)</f>
        <v>26.187118006582025</v>
      </c>
      <c r="D89">
        <f t="shared" ref="D89:G89" si="9">(100-(D88*100)/0.02127)</f>
        <v>23.225199811941707</v>
      </c>
      <c r="E89">
        <f t="shared" si="9"/>
        <v>22.143864598025388</v>
      </c>
      <c r="F89">
        <f t="shared" si="9"/>
        <v>30.794546309355908</v>
      </c>
      <c r="G89">
        <f t="shared" si="9"/>
        <v>28.678890456041373</v>
      </c>
    </row>
    <row r="92" spans="2:11" ht="15" thickBot="1" x14ac:dyDescent="0.4"/>
    <row r="93" spans="2:11" ht="28" customHeight="1" x14ac:dyDescent="0.45">
      <c r="B93" s="129" t="s">
        <v>131</v>
      </c>
      <c r="C93" s="130"/>
      <c r="D93" s="130"/>
      <c r="E93" s="130"/>
      <c r="F93" s="130"/>
      <c r="G93" s="131"/>
    </row>
    <row r="94" spans="2:11" ht="29.5" customHeight="1" x14ac:dyDescent="0.45">
      <c r="B94" s="8" t="s">
        <v>22</v>
      </c>
      <c r="C94" s="59" t="s">
        <v>103</v>
      </c>
      <c r="D94" s="59" t="s">
        <v>104</v>
      </c>
      <c r="E94" s="59" t="s">
        <v>105</v>
      </c>
      <c r="F94" s="59" t="s">
        <v>106</v>
      </c>
      <c r="G94" s="59" t="s">
        <v>107</v>
      </c>
    </row>
    <row r="95" spans="2:11" x14ac:dyDescent="0.35">
      <c r="B95" s="8">
        <v>0</v>
      </c>
      <c r="C95" s="51">
        <v>9.9150000000000002E-2</v>
      </c>
      <c r="D95" s="51">
        <v>9.98E-2</v>
      </c>
      <c r="E95" s="51">
        <v>0.10199999999999999</v>
      </c>
      <c r="F95" s="51">
        <v>9.2899999999999996E-2</v>
      </c>
      <c r="G95" s="52">
        <v>9.9900000000000003E-2</v>
      </c>
    </row>
    <row r="96" spans="2:11" x14ac:dyDescent="0.35">
      <c r="B96" s="8">
        <v>1</v>
      </c>
      <c r="C96" s="51">
        <v>0.11990000000000001</v>
      </c>
      <c r="D96" s="51">
        <v>0.1229</v>
      </c>
      <c r="E96" s="51">
        <v>0.14050000000000001</v>
      </c>
      <c r="F96" s="51">
        <v>0.1014</v>
      </c>
      <c r="G96" s="52">
        <v>0.1265</v>
      </c>
      <c r="J96" s="26"/>
      <c r="K96" s="26"/>
    </row>
    <row r="97" spans="2:16" x14ac:dyDescent="0.35">
      <c r="B97" s="8">
        <v>2</v>
      </c>
      <c r="C97" s="51">
        <v>0.15090000000000001</v>
      </c>
      <c r="D97" s="51">
        <v>0.14849999999999999</v>
      </c>
      <c r="E97" s="51">
        <v>0.1618</v>
      </c>
      <c r="F97" s="51">
        <v>0.1149</v>
      </c>
      <c r="G97" s="52">
        <v>0.1527</v>
      </c>
      <c r="J97" s="26"/>
      <c r="K97" s="26"/>
    </row>
    <row r="98" spans="2:16" x14ac:dyDescent="0.35">
      <c r="B98" s="8">
        <v>3</v>
      </c>
      <c r="C98" s="51">
        <v>0.18140000000000001</v>
      </c>
      <c r="D98" s="51">
        <v>0.17119999999999999</v>
      </c>
      <c r="E98" s="51">
        <v>0.18340000000000001</v>
      </c>
      <c r="F98" s="51">
        <v>0.12939999999999999</v>
      </c>
      <c r="G98" s="52">
        <v>0.17979999999999999</v>
      </c>
      <c r="J98" s="26"/>
      <c r="K98" s="26"/>
    </row>
    <row r="99" spans="2:16" x14ac:dyDescent="0.35">
      <c r="B99" s="8">
        <v>4</v>
      </c>
      <c r="C99" s="51">
        <v>0.21240000000000001</v>
      </c>
      <c r="D99" s="51">
        <v>0.19409999999999999</v>
      </c>
      <c r="E99" s="51">
        <v>0.2036</v>
      </c>
      <c r="F99" s="51">
        <v>0.14480000000000001</v>
      </c>
      <c r="G99" s="52">
        <v>0.19839999999999999</v>
      </c>
      <c r="J99" s="26"/>
      <c r="K99" s="26"/>
    </row>
    <row r="100" spans="2:16" x14ac:dyDescent="0.35">
      <c r="B100" s="8">
        <v>5</v>
      </c>
      <c r="C100" s="51">
        <v>0.2324</v>
      </c>
      <c r="D100" s="51">
        <v>0.21460000000000001</v>
      </c>
      <c r="E100" s="51">
        <v>0.21229999999999999</v>
      </c>
      <c r="F100" s="51">
        <v>0.1615</v>
      </c>
      <c r="G100" s="52">
        <v>0.2261</v>
      </c>
      <c r="J100" s="26"/>
      <c r="K100" s="26"/>
    </row>
    <row r="101" spans="2:16" x14ac:dyDescent="0.35">
      <c r="B101" s="8">
        <v>6</v>
      </c>
      <c r="C101" s="51">
        <v>0.24149999999999999</v>
      </c>
      <c r="D101" s="51">
        <v>0.23469999999999999</v>
      </c>
      <c r="E101" s="51">
        <v>0.22159999999999999</v>
      </c>
      <c r="F101" s="51">
        <v>0.17180000000000001</v>
      </c>
      <c r="G101" s="52">
        <v>0.2339</v>
      </c>
      <c r="J101" s="26"/>
      <c r="K101" s="26"/>
    </row>
    <row r="102" spans="2:16" x14ac:dyDescent="0.35">
      <c r="B102" s="8">
        <v>7</v>
      </c>
      <c r="C102" s="51">
        <v>0.25729999999999997</v>
      </c>
      <c r="D102" s="51">
        <v>0.25390000000000001</v>
      </c>
      <c r="E102" s="51">
        <v>0.23949999999999999</v>
      </c>
      <c r="F102" s="51">
        <v>0.19950000000000001</v>
      </c>
      <c r="G102" s="52">
        <v>0.25180000000000002</v>
      </c>
    </row>
    <row r="103" spans="2:16" x14ac:dyDescent="0.35">
      <c r="B103" s="8">
        <v>8</v>
      </c>
      <c r="C103" s="51">
        <v>0.26929999999999998</v>
      </c>
      <c r="D103" s="51">
        <v>0.27239999999999998</v>
      </c>
      <c r="E103" s="51">
        <v>0.25629999999999997</v>
      </c>
      <c r="F103" s="51">
        <v>0.2198</v>
      </c>
      <c r="G103" s="52">
        <v>0.26989999999999997</v>
      </c>
    </row>
    <row r="104" spans="2:16" x14ac:dyDescent="0.35">
      <c r="B104" s="8">
        <v>9</v>
      </c>
      <c r="C104" s="51">
        <v>0.2742</v>
      </c>
      <c r="D104" s="51">
        <v>0.27979999999999999</v>
      </c>
      <c r="E104" s="51">
        <v>0.26269999999999999</v>
      </c>
      <c r="F104" s="51">
        <v>0.2409</v>
      </c>
      <c r="G104" s="52">
        <v>0.27810000000000001</v>
      </c>
    </row>
    <row r="105" spans="2:16" ht="15" thickBot="1" x14ac:dyDescent="0.4">
      <c r="B105" s="6">
        <v>10</v>
      </c>
      <c r="C105" s="5">
        <v>0.27750000000000002</v>
      </c>
      <c r="D105" s="5">
        <v>0.27700000000000002</v>
      </c>
      <c r="E105" s="5">
        <v>0.27889999999999998</v>
      </c>
      <c r="F105" s="5">
        <v>0.26390000000000002</v>
      </c>
      <c r="G105" s="4">
        <v>0.28110000000000002</v>
      </c>
    </row>
    <row r="106" spans="2:16" x14ac:dyDescent="0.35">
      <c r="B106" s="14" t="s">
        <v>5</v>
      </c>
      <c r="C106">
        <f>(C105-C95)/10</f>
        <v>1.7835E-2</v>
      </c>
      <c r="D106">
        <f t="shared" ref="D106:G106" si="10">(D105-D95)/10</f>
        <v>1.7720000000000003E-2</v>
      </c>
      <c r="E106">
        <f t="shared" si="10"/>
        <v>1.7690000000000001E-2</v>
      </c>
      <c r="F106">
        <f t="shared" si="10"/>
        <v>1.7100000000000004E-2</v>
      </c>
      <c r="G106">
        <f t="shared" si="10"/>
        <v>1.8120000000000004E-2</v>
      </c>
    </row>
    <row r="107" spans="2:16" x14ac:dyDescent="0.35">
      <c r="B107" t="s">
        <v>40</v>
      </c>
      <c r="C107">
        <f>(100-(C106*100)/0.02127)</f>
        <v>16.149506346967556</v>
      </c>
      <c r="D107">
        <f t="shared" ref="D107:G107" si="11">(100-(D106*100)/0.02127)</f>
        <v>16.690173953925708</v>
      </c>
      <c r="E107">
        <f t="shared" si="11"/>
        <v>16.831217677480012</v>
      </c>
      <c r="F107">
        <f t="shared" si="11"/>
        <v>19.605077574047939</v>
      </c>
      <c r="G107">
        <f t="shared" si="11"/>
        <v>14.809590973201665</v>
      </c>
    </row>
    <row r="110" spans="2:16" ht="15" thickBot="1" x14ac:dyDescent="0.4">
      <c r="N110" s="25"/>
      <c r="O110" s="25"/>
      <c r="P110" s="25"/>
    </row>
    <row r="111" spans="2:16" ht="18.5" x14ac:dyDescent="0.45">
      <c r="C111" s="132" t="s">
        <v>91</v>
      </c>
      <c r="D111" s="133"/>
      <c r="E111" s="133"/>
      <c r="F111" s="133"/>
      <c r="G111" s="133"/>
      <c r="H111" s="133"/>
      <c r="I111" s="133"/>
      <c r="J111" s="133"/>
      <c r="K111" s="133"/>
      <c r="L111" s="134"/>
      <c r="N111" s="27"/>
      <c r="O111" s="27"/>
      <c r="P111" s="27"/>
    </row>
    <row r="112" spans="2:16" ht="19" thickBot="1" x14ac:dyDescent="0.5">
      <c r="C112" s="135" t="s">
        <v>46</v>
      </c>
      <c r="D112" s="136"/>
      <c r="E112" s="136"/>
      <c r="F112" s="136"/>
      <c r="G112" s="136"/>
      <c r="H112" s="136"/>
      <c r="I112" s="136"/>
      <c r="J112" s="136"/>
      <c r="K112" s="136"/>
      <c r="L112" s="137"/>
      <c r="N112" s="28"/>
      <c r="O112" s="28"/>
      <c r="P112" s="28"/>
    </row>
    <row r="113" spans="2:16" x14ac:dyDescent="0.35">
      <c r="C113" s="76" t="s">
        <v>58</v>
      </c>
      <c r="D113" s="78" t="s">
        <v>81</v>
      </c>
      <c r="E113" s="78" t="s">
        <v>82</v>
      </c>
      <c r="F113" s="78" t="s">
        <v>83</v>
      </c>
      <c r="G113" s="78" t="s">
        <v>84</v>
      </c>
      <c r="H113" s="78" t="s">
        <v>85</v>
      </c>
      <c r="I113" s="78" t="s">
        <v>86</v>
      </c>
      <c r="J113" s="78" t="s">
        <v>87</v>
      </c>
      <c r="K113" s="74"/>
      <c r="L113" s="75"/>
      <c r="N113" s="28"/>
      <c r="O113" s="28"/>
      <c r="P113" s="28"/>
    </row>
    <row r="114" spans="2:16" x14ac:dyDescent="0.35">
      <c r="B114" t="s">
        <v>46</v>
      </c>
      <c r="C114" s="77">
        <v>2.1299999999999999E-2</v>
      </c>
      <c r="D114" s="15">
        <v>1.9E-2</v>
      </c>
      <c r="E114" s="15">
        <v>1.8499999999999999E-2</v>
      </c>
      <c r="F114" s="15">
        <v>1.0999999999999999E-2</v>
      </c>
      <c r="G114" s="15">
        <v>9.9000000000000008E-3</v>
      </c>
      <c r="H114" s="15">
        <v>7.1000000000000004E-3</v>
      </c>
      <c r="I114" s="15">
        <v>2.3E-3</v>
      </c>
      <c r="J114" s="15">
        <v>1.1000000000000001E-3</v>
      </c>
      <c r="K114" s="51"/>
      <c r="L114" s="52"/>
      <c r="N114" s="28"/>
      <c r="O114" s="28"/>
      <c r="P114" s="28"/>
    </row>
    <row r="115" spans="2:16" x14ac:dyDescent="0.35">
      <c r="B115" t="s">
        <v>40</v>
      </c>
      <c r="C115" s="77">
        <f>((C114-C114)*100)/C114</f>
        <v>0</v>
      </c>
      <c r="D115" s="15">
        <f>((C114-D114)*100)/C114</f>
        <v>10.798122065727698</v>
      </c>
      <c r="E115" s="15">
        <f>((C114-E114)*100)/C114</f>
        <v>13.145539906103288</v>
      </c>
      <c r="F115" s="15">
        <f>((C114-F114)*100)/C114</f>
        <v>48.356807511737088</v>
      </c>
      <c r="G115" s="15">
        <f>((C114-G114)*100)/C114</f>
        <v>53.521126760563376</v>
      </c>
      <c r="H115" s="15">
        <f>((C114-H114)*100)/C114</f>
        <v>66.666666666666671</v>
      </c>
      <c r="I115" s="15">
        <f>((C114-I114)*100)/C114</f>
        <v>89.201877934272304</v>
      </c>
      <c r="J115" s="15">
        <f>((C114-J114)*100)/C114</f>
        <v>94.835680751173712</v>
      </c>
      <c r="K115" s="51"/>
      <c r="L115" s="52"/>
      <c r="N115" s="28"/>
      <c r="O115" s="28"/>
      <c r="P115" s="28"/>
    </row>
    <row r="116" spans="2:16" x14ac:dyDescent="0.35">
      <c r="C116" s="79" t="s">
        <v>24</v>
      </c>
      <c r="D116" s="79" t="s">
        <v>25</v>
      </c>
      <c r="E116" s="79" t="s">
        <v>26</v>
      </c>
      <c r="F116" s="79" t="s">
        <v>27</v>
      </c>
      <c r="G116" s="79" t="s">
        <v>65</v>
      </c>
      <c r="H116" s="81" t="s">
        <v>29</v>
      </c>
      <c r="I116" s="81" t="s">
        <v>30</v>
      </c>
      <c r="J116" s="81" t="s">
        <v>31</v>
      </c>
      <c r="K116" s="81" t="s">
        <v>32</v>
      </c>
      <c r="L116" s="81" t="s">
        <v>66</v>
      </c>
      <c r="N116" s="28"/>
      <c r="O116" s="28"/>
      <c r="P116" s="28"/>
    </row>
    <row r="117" spans="2:16" x14ac:dyDescent="0.35">
      <c r="B117" t="s">
        <v>46</v>
      </c>
      <c r="C117" s="79">
        <v>1.35E-2</v>
      </c>
      <c r="D117" s="80">
        <v>1.77E-2</v>
      </c>
      <c r="E117" s="80">
        <v>1.83E-2</v>
      </c>
      <c r="F117" s="80">
        <v>1.5699999999999999E-2</v>
      </c>
      <c r="G117" s="115">
        <v>1.8200000000000001E-2</v>
      </c>
      <c r="H117" s="81">
        <v>1.55E-2</v>
      </c>
      <c r="I117" s="81">
        <v>1.6799999999999999E-2</v>
      </c>
      <c r="J117" s="81">
        <v>1.5100000000000001E-2</v>
      </c>
      <c r="K117" s="81">
        <v>1.55E-2</v>
      </c>
      <c r="L117" s="81">
        <v>1.7899999999999999E-2</v>
      </c>
      <c r="N117" s="28"/>
      <c r="O117" s="28"/>
      <c r="P117" s="28"/>
    </row>
    <row r="118" spans="2:16" x14ac:dyDescent="0.35">
      <c r="B118" t="s">
        <v>40</v>
      </c>
      <c r="C118" s="79">
        <v>17.865538316878258</v>
      </c>
      <c r="D118" s="79">
        <f>((C114-D117)*100)/C114</f>
        <v>16.901408450704221</v>
      </c>
      <c r="E118" s="79">
        <f>((C114-E117)*100)/C114</f>
        <v>14.084507042253518</v>
      </c>
      <c r="F118" s="79">
        <f>((C114-F117)*100)/C114</f>
        <v>26.291079812206576</v>
      </c>
      <c r="G118" s="107">
        <v>14.762576398683592</v>
      </c>
      <c r="H118" s="81">
        <v>24.400564174894214</v>
      </c>
      <c r="I118" s="82">
        <f>((C114-I117)*100)/C114</f>
        <v>21.126760563380284</v>
      </c>
      <c r="J118" s="82">
        <f>((C114-J117)*100)/C114</f>
        <v>29.107981220657273</v>
      </c>
      <c r="K118" s="82">
        <f>((C114-K117)*100)/C114</f>
        <v>27.230046948356808</v>
      </c>
      <c r="L118" s="81">
        <v>16.502115655853302</v>
      </c>
      <c r="N118" s="28"/>
      <c r="O118" s="28"/>
      <c r="P118" s="28"/>
    </row>
    <row r="119" spans="2:16" ht="16.5" x14ac:dyDescent="0.45">
      <c r="C119" s="83" t="s">
        <v>3</v>
      </c>
      <c r="D119" s="84" t="s">
        <v>2</v>
      </c>
      <c r="E119" s="84" t="s">
        <v>1</v>
      </c>
      <c r="F119" s="84" t="s">
        <v>0</v>
      </c>
      <c r="G119" s="84" t="s">
        <v>4</v>
      </c>
      <c r="H119" s="13" t="s">
        <v>98</v>
      </c>
      <c r="I119" s="13" t="s">
        <v>99</v>
      </c>
      <c r="J119" s="13" t="s">
        <v>100</v>
      </c>
      <c r="K119" s="13" t="s">
        <v>101</v>
      </c>
      <c r="L119" s="13" t="s">
        <v>102</v>
      </c>
      <c r="N119" s="28"/>
      <c r="O119" s="28"/>
      <c r="P119" s="28"/>
    </row>
    <row r="120" spans="2:16" x14ac:dyDescent="0.35">
      <c r="B120" t="s">
        <v>46</v>
      </c>
      <c r="C120" s="83">
        <v>1.8700000000000001E-2</v>
      </c>
      <c r="D120" s="84">
        <v>1.6E-2</v>
      </c>
      <c r="E120" s="84">
        <v>1.2999999999999999E-2</v>
      </c>
      <c r="F120" s="84">
        <v>1.3299999999999999E-2</v>
      </c>
      <c r="G120" s="84">
        <v>1.67E-2</v>
      </c>
      <c r="H120" s="13">
        <v>1.43E-2</v>
      </c>
      <c r="I120" s="13">
        <v>1.49E-2</v>
      </c>
      <c r="J120" s="13">
        <v>1.8100000000000002E-2</v>
      </c>
      <c r="K120" s="13">
        <v>1.4800000000000001E-2</v>
      </c>
      <c r="L120" s="87">
        <v>1.3599999999999999E-2</v>
      </c>
      <c r="N120" s="26"/>
      <c r="O120" s="26"/>
      <c r="P120" s="26"/>
    </row>
    <row r="121" spans="2:16" x14ac:dyDescent="0.35">
      <c r="B121" t="s">
        <v>40</v>
      </c>
      <c r="C121" s="85">
        <v>21.767748001880591</v>
      </c>
      <c r="D121" s="86">
        <v>24.353549600376127</v>
      </c>
      <c r="E121" s="84">
        <v>29.967136150234701</v>
      </c>
      <c r="F121" s="86">
        <v>25.575928537846735</v>
      </c>
      <c r="G121" s="86">
        <v>24.494593323930431</v>
      </c>
      <c r="H121" s="88">
        <v>26.187118006582025</v>
      </c>
      <c r="I121" s="88">
        <v>23.225199811941707</v>
      </c>
      <c r="J121" s="88">
        <v>22.143864598025388</v>
      </c>
      <c r="K121" s="88">
        <v>30.794546309355908</v>
      </c>
      <c r="L121" s="89">
        <v>28.678890456041373</v>
      </c>
      <c r="N121" s="25"/>
      <c r="O121" s="25"/>
      <c r="P121" s="25"/>
    </row>
    <row r="122" spans="2:16" ht="16.5" x14ac:dyDescent="0.45">
      <c r="C122" s="116" t="s">
        <v>103</v>
      </c>
      <c r="D122" s="116" t="s">
        <v>104</v>
      </c>
      <c r="E122" s="116" t="s">
        <v>105</v>
      </c>
      <c r="F122" s="116" t="s">
        <v>106</v>
      </c>
      <c r="G122" s="116" t="s">
        <v>107</v>
      </c>
      <c r="H122" s="51"/>
      <c r="I122" s="51"/>
      <c r="J122" s="51"/>
      <c r="K122" s="51"/>
      <c r="L122" s="52"/>
      <c r="N122" s="25"/>
      <c r="O122" s="25"/>
      <c r="P122" s="25"/>
    </row>
    <row r="123" spans="2:16" x14ac:dyDescent="0.35">
      <c r="B123" t="s">
        <v>46</v>
      </c>
      <c r="C123" s="116">
        <v>1.8700000000000001E-2</v>
      </c>
      <c r="D123" s="117">
        <v>1.9599999999999999E-2</v>
      </c>
      <c r="E123" s="117">
        <v>1.55E-2</v>
      </c>
      <c r="F123" s="117">
        <v>1.72E-2</v>
      </c>
      <c r="G123" s="117">
        <v>1.8700000000000001E-2</v>
      </c>
      <c r="H123" s="51"/>
      <c r="I123" s="51"/>
      <c r="J123" s="51"/>
      <c r="K123" s="51"/>
      <c r="L123" s="52"/>
      <c r="N123" s="25"/>
      <c r="O123" s="25"/>
      <c r="P123" s="25"/>
    </row>
    <row r="124" spans="2:16" ht="15" thickBot="1" x14ac:dyDescent="0.4">
      <c r="B124" t="s">
        <v>40</v>
      </c>
      <c r="C124" s="118">
        <v>16.149506346967556</v>
      </c>
      <c r="D124" s="119">
        <v>16.690173953925708</v>
      </c>
      <c r="E124" s="119">
        <v>16.831217677480012</v>
      </c>
      <c r="F124" s="119">
        <v>19.605077574047939</v>
      </c>
      <c r="G124" s="119">
        <v>14.809590973201665</v>
      </c>
      <c r="H124" s="53"/>
      <c r="I124" s="53"/>
      <c r="J124" s="53"/>
      <c r="K124" s="53"/>
      <c r="L124" s="54"/>
    </row>
  </sheetData>
  <mergeCells count="9">
    <mergeCell ref="B93:G93"/>
    <mergeCell ref="C111:L111"/>
    <mergeCell ref="C112:L112"/>
    <mergeCell ref="C4:J4"/>
    <mergeCell ref="B57:G57"/>
    <mergeCell ref="B75:G75"/>
    <mergeCell ref="A21:I21"/>
    <mergeCell ref="B40:G40"/>
    <mergeCell ref="B23:G23"/>
  </mergeCells>
  <phoneticPr fontId="18" type="noConversion"/>
  <pageMargins left="0.25" right="0.25" top="0.75" bottom="0.75" header="0.3" footer="0.3"/>
  <pageSetup scale="11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39C3-919D-4990-A248-B70863921918}">
  <sheetPr>
    <pageSetUpPr fitToPage="1"/>
  </sheetPr>
  <dimension ref="A6:R59"/>
  <sheetViews>
    <sheetView topLeftCell="A13" workbookViewId="0">
      <selection activeCell="M57" sqref="M57"/>
    </sheetView>
  </sheetViews>
  <sheetFormatPr baseColWidth="10" defaultRowHeight="14.5" x14ac:dyDescent="0.35"/>
  <cols>
    <col min="1" max="1" width="8.81640625" customWidth="1"/>
    <col min="3" max="3" width="15.36328125" customWidth="1"/>
    <col min="4" max="4" width="15" customWidth="1"/>
    <col min="5" max="5" width="16.453125" customWidth="1"/>
    <col min="6" max="6" width="16.81640625" customWidth="1"/>
    <col min="7" max="8" width="16.453125" customWidth="1"/>
    <col min="9" max="9" width="13.36328125" customWidth="1"/>
    <col min="10" max="10" width="13.81640625" customWidth="1"/>
    <col min="11" max="11" width="12.1796875" customWidth="1"/>
    <col min="12" max="13" width="12.6328125" customWidth="1"/>
    <col min="14" max="14" width="12.81640625" customWidth="1"/>
  </cols>
  <sheetData>
    <row r="6" spans="1:14" ht="27" customHeight="1" x14ac:dyDescent="0.5">
      <c r="A6" s="145" t="s">
        <v>91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</row>
    <row r="7" spans="1:14" ht="18.5" x14ac:dyDescent="0.45">
      <c r="C7" s="90"/>
      <c r="D7" s="90"/>
      <c r="E7" s="90"/>
      <c r="F7" s="90"/>
      <c r="G7" s="90"/>
      <c r="H7" s="90"/>
      <c r="I7" s="90"/>
      <c r="J7" s="90"/>
      <c r="K7" s="90"/>
      <c r="L7" s="90"/>
    </row>
    <row r="8" spans="1:14" ht="19" thickBot="1" x14ac:dyDescent="0.5">
      <c r="C8" s="135"/>
      <c r="D8" s="136"/>
      <c r="E8" s="136"/>
      <c r="F8" s="136"/>
      <c r="G8" s="136"/>
      <c r="H8" s="136"/>
      <c r="I8" s="136"/>
      <c r="J8" s="136"/>
      <c r="K8" s="136"/>
      <c r="L8" s="137"/>
    </row>
    <row r="9" spans="1:14" x14ac:dyDescent="0.35">
      <c r="C9" s="76" t="s">
        <v>58</v>
      </c>
      <c r="D9" s="78" t="s">
        <v>81</v>
      </c>
      <c r="E9" s="78" t="s">
        <v>82</v>
      </c>
      <c r="F9" s="78" t="s">
        <v>83</v>
      </c>
      <c r="G9" s="78" t="s">
        <v>84</v>
      </c>
      <c r="H9" s="78" t="s">
        <v>85</v>
      </c>
      <c r="I9" s="78" t="s">
        <v>86</v>
      </c>
      <c r="J9" s="78" t="s">
        <v>87</v>
      </c>
      <c r="K9" s="74"/>
      <c r="L9" s="75"/>
    </row>
    <row r="10" spans="1:14" x14ac:dyDescent="0.35">
      <c r="B10" t="s">
        <v>46</v>
      </c>
      <c r="C10" s="77">
        <v>2.1299999999999999E-2</v>
      </c>
      <c r="D10" s="15">
        <v>1.9E-2</v>
      </c>
      <c r="E10" s="15">
        <v>1.8499999999999999E-2</v>
      </c>
      <c r="F10" s="15">
        <v>1.0999999999999999E-2</v>
      </c>
      <c r="G10" s="15">
        <v>9.9000000000000008E-3</v>
      </c>
      <c r="H10" s="15">
        <v>7.1000000000000004E-3</v>
      </c>
      <c r="I10" s="15">
        <v>2.3E-3</v>
      </c>
      <c r="J10" s="15">
        <v>1.1000000000000001E-3</v>
      </c>
      <c r="K10" s="51"/>
      <c r="L10" s="52"/>
    </row>
    <row r="11" spans="1:14" x14ac:dyDescent="0.35">
      <c r="B11" t="s">
        <v>40</v>
      </c>
      <c r="C11" s="77">
        <f>((C10-C10)*100)/C10</f>
        <v>0</v>
      </c>
      <c r="D11" s="15">
        <f>((C10-D10)*100)/C10</f>
        <v>10.798122065727698</v>
      </c>
      <c r="E11" s="15">
        <f>((C10-E10)*100)/C10</f>
        <v>13.145539906103288</v>
      </c>
      <c r="F11" s="15">
        <f>((C10-F10)*100)/C10</f>
        <v>48.356807511737088</v>
      </c>
      <c r="G11" s="15">
        <f>((C10-G10)*100)/C10</f>
        <v>53.521126760563376</v>
      </c>
      <c r="H11" s="15">
        <f>((C10-H10)*100)/C10</f>
        <v>66.666666666666671</v>
      </c>
      <c r="I11" s="15">
        <f>((C10-I10)*100)/C10</f>
        <v>89.201877934272304</v>
      </c>
      <c r="J11" s="15">
        <f>((C10-J10)*100)/C10</f>
        <v>94.835680751173712</v>
      </c>
      <c r="K11" s="51"/>
      <c r="L11" s="52"/>
    </row>
    <row r="12" spans="1:14" x14ac:dyDescent="0.35">
      <c r="C12" s="79" t="s">
        <v>24</v>
      </c>
      <c r="D12" s="79" t="s">
        <v>25</v>
      </c>
      <c r="E12" s="79" t="s">
        <v>26</v>
      </c>
      <c r="F12" s="79" t="s">
        <v>27</v>
      </c>
      <c r="G12" s="79" t="s">
        <v>65</v>
      </c>
      <c r="H12" s="81" t="s">
        <v>29</v>
      </c>
      <c r="I12" s="81" t="s">
        <v>30</v>
      </c>
      <c r="J12" s="81" t="s">
        <v>31</v>
      </c>
      <c r="K12" s="81" t="s">
        <v>32</v>
      </c>
      <c r="L12" s="81" t="s">
        <v>66</v>
      </c>
    </row>
    <row r="13" spans="1:14" x14ac:dyDescent="0.35">
      <c r="B13" t="s">
        <v>46</v>
      </c>
      <c r="C13" s="79">
        <v>1.35E-2</v>
      </c>
      <c r="D13" s="80">
        <v>1.77E-2</v>
      </c>
      <c r="E13" s="80">
        <v>1.83E-2</v>
      </c>
      <c r="F13" s="80">
        <v>1.5699999999999999E-2</v>
      </c>
      <c r="G13" s="79">
        <v>1.8200000000000001E-2</v>
      </c>
      <c r="H13" s="81">
        <v>1.55E-2</v>
      </c>
      <c r="I13" s="81">
        <v>1.6799999999999999E-2</v>
      </c>
      <c r="J13" s="81">
        <v>1.5100000000000001E-2</v>
      </c>
      <c r="K13" s="81">
        <v>1.55E-2</v>
      </c>
      <c r="L13" s="81">
        <v>1.7899999999999999E-2</v>
      </c>
    </row>
    <row r="14" spans="1:14" x14ac:dyDescent="0.35">
      <c r="B14" t="s">
        <v>40</v>
      </c>
      <c r="C14" s="79">
        <v>17.865538316878258</v>
      </c>
      <c r="D14" s="79">
        <f>((C10-D13)*100)/C10</f>
        <v>16.901408450704221</v>
      </c>
      <c r="E14" s="79">
        <f>((C10-E13)*100)/C10</f>
        <v>14.084507042253518</v>
      </c>
      <c r="F14" s="79">
        <f>((C10-F13)*100)/C10</f>
        <v>26.291079812206576</v>
      </c>
      <c r="G14" s="79">
        <v>14.762576398683592</v>
      </c>
      <c r="H14" s="81">
        <v>24.400564174894214</v>
      </c>
      <c r="I14" s="81">
        <f>((C10-I13)*100)/C10</f>
        <v>21.126760563380284</v>
      </c>
      <c r="J14" s="81">
        <f>((C10-J13)*100)/C10</f>
        <v>29.107981220657273</v>
      </c>
      <c r="K14" s="81">
        <f>((C10-K13)*100)/C10</f>
        <v>27.230046948356808</v>
      </c>
      <c r="L14" s="81">
        <v>16.502115655853302</v>
      </c>
    </row>
    <row r="15" spans="1:14" x14ac:dyDescent="0.35">
      <c r="C15" s="83" t="s">
        <v>3</v>
      </c>
      <c r="D15" s="84" t="s">
        <v>2</v>
      </c>
      <c r="E15" s="84" t="s">
        <v>1</v>
      </c>
      <c r="F15" s="84" t="s">
        <v>0</v>
      </c>
      <c r="G15" s="84" t="s">
        <v>4</v>
      </c>
      <c r="H15" s="13" t="s">
        <v>34</v>
      </c>
      <c r="I15" s="13" t="s">
        <v>35</v>
      </c>
      <c r="J15" s="13" t="s">
        <v>36</v>
      </c>
      <c r="K15" s="13" t="s">
        <v>37</v>
      </c>
      <c r="L15" s="87" t="s">
        <v>38</v>
      </c>
    </row>
    <row r="16" spans="1:14" x14ac:dyDescent="0.35">
      <c r="B16" t="s">
        <v>46</v>
      </c>
      <c r="C16" s="83">
        <v>1.8700000000000001E-2</v>
      </c>
      <c r="D16" s="84">
        <v>1.6E-2</v>
      </c>
      <c r="E16" s="84">
        <v>1.2999999999999999E-2</v>
      </c>
      <c r="F16" s="84">
        <v>1.3299999999999999E-2</v>
      </c>
      <c r="G16" s="84">
        <v>1.67E-2</v>
      </c>
      <c r="H16" s="13">
        <v>1.43E-2</v>
      </c>
      <c r="I16" s="13">
        <v>1.49E-2</v>
      </c>
      <c r="J16" s="13">
        <v>1.8100000000000002E-2</v>
      </c>
      <c r="K16" s="13">
        <v>1.4800000000000001E-2</v>
      </c>
      <c r="L16" s="87">
        <v>1.3599999999999999E-2</v>
      </c>
    </row>
    <row r="17" spans="1:14" x14ac:dyDescent="0.35">
      <c r="B17" t="s">
        <v>40</v>
      </c>
      <c r="C17" s="85">
        <v>21.767748001880591</v>
      </c>
      <c r="D17" s="86">
        <v>24.353549600376127</v>
      </c>
      <c r="E17" s="84">
        <v>29.967136150234701</v>
      </c>
      <c r="F17" s="86">
        <v>25.575928537846735</v>
      </c>
      <c r="G17" s="86">
        <v>24.494593323930431</v>
      </c>
      <c r="H17" s="88">
        <v>26.187118006582025</v>
      </c>
      <c r="I17" s="88">
        <v>23.225199811941707</v>
      </c>
      <c r="J17" s="88">
        <v>22.143864598025388</v>
      </c>
      <c r="K17" s="88">
        <v>30.794546309355908</v>
      </c>
      <c r="L17" s="89">
        <v>28.678890456041373</v>
      </c>
    </row>
    <row r="18" spans="1:14" x14ac:dyDescent="0.35">
      <c r="C18" s="116" t="s">
        <v>76</v>
      </c>
      <c r="D18" s="116" t="s">
        <v>77</v>
      </c>
      <c r="E18" s="116" t="s">
        <v>78</v>
      </c>
      <c r="F18" s="116" t="s">
        <v>79</v>
      </c>
      <c r="G18" s="116" t="s">
        <v>80</v>
      </c>
      <c r="H18" s="51"/>
      <c r="I18" s="51"/>
      <c r="J18" s="51"/>
      <c r="K18" s="51"/>
      <c r="L18" s="52"/>
    </row>
    <row r="19" spans="1:14" x14ac:dyDescent="0.35">
      <c r="B19" t="s">
        <v>46</v>
      </c>
      <c r="C19" s="116">
        <v>1.8700000000000001E-2</v>
      </c>
      <c r="D19" s="117">
        <v>1.9599999999999999E-2</v>
      </c>
      <c r="E19" s="117">
        <v>1.55E-2</v>
      </c>
      <c r="F19" s="117">
        <v>1.72E-2</v>
      </c>
      <c r="G19" s="117">
        <v>1.8700000000000001E-2</v>
      </c>
      <c r="H19" s="51"/>
      <c r="I19" s="51"/>
      <c r="J19" s="51"/>
      <c r="K19" s="51"/>
      <c r="L19" s="52"/>
    </row>
    <row r="20" spans="1:14" ht="15" thickBot="1" x14ac:dyDescent="0.4">
      <c r="B20" t="s">
        <v>40</v>
      </c>
      <c r="C20" s="118">
        <v>16.149506346967556</v>
      </c>
      <c r="D20" s="119">
        <v>16.690173953925708</v>
      </c>
      <c r="E20" s="119">
        <v>16.831217677480012</v>
      </c>
      <c r="F20" s="119">
        <v>19.605077574047939</v>
      </c>
      <c r="G20" s="119">
        <v>14.809590973201665</v>
      </c>
      <c r="H20" s="53"/>
      <c r="I20" s="53"/>
      <c r="J20" s="53"/>
      <c r="K20" s="53"/>
      <c r="L20" s="54"/>
    </row>
    <row r="22" spans="1:14" ht="26.25" customHeight="1" x14ac:dyDescent="0.35">
      <c r="A22" s="146" t="s">
        <v>141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</row>
    <row r="24" spans="1:14" ht="18.75" customHeight="1" x14ac:dyDescent="0.45">
      <c r="B24" s="24"/>
      <c r="C24" s="24"/>
      <c r="D24" s="24"/>
      <c r="E24" s="24"/>
    </row>
    <row r="25" spans="1:14" ht="15" customHeight="1" x14ac:dyDescent="0.45">
      <c r="B25" s="24"/>
      <c r="C25" s="24"/>
      <c r="D25" s="24"/>
      <c r="E25" s="24"/>
      <c r="G25" s="147" t="s">
        <v>88</v>
      </c>
      <c r="H25" s="147"/>
      <c r="I25" s="147"/>
      <c r="J25" s="147"/>
    </row>
    <row r="26" spans="1:14" ht="15" customHeight="1" x14ac:dyDescent="0.45">
      <c r="B26" s="24"/>
      <c r="C26" s="24"/>
      <c r="D26" s="24"/>
      <c r="E26" s="24"/>
      <c r="G26" s="148" t="s">
        <v>89</v>
      </c>
      <c r="H26" s="148"/>
      <c r="I26" s="148"/>
      <c r="J26" s="148"/>
    </row>
    <row r="27" spans="1:14" ht="15" customHeight="1" x14ac:dyDescent="0.45">
      <c r="B27" s="24"/>
      <c r="C27" s="24"/>
      <c r="D27" s="24"/>
      <c r="E27" s="24"/>
      <c r="G27" s="144" t="s">
        <v>90</v>
      </c>
      <c r="H27" s="144"/>
      <c r="I27" s="144"/>
      <c r="J27" s="144"/>
    </row>
    <row r="28" spans="1:14" ht="15" customHeight="1" x14ac:dyDescent="0.45">
      <c r="B28" s="24"/>
      <c r="C28" s="24"/>
      <c r="D28" s="24"/>
      <c r="E28" s="24"/>
    </row>
    <row r="29" spans="1:14" ht="14.5" customHeight="1" x14ac:dyDescent="0.45">
      <c r="B29" s="24"/>
      <c r="C29" s="24"/>
      <c r="D29" s="24"/>
      <c r="E29" s="24"/>
    </row>
    <row r="30" spans="1:14" ht="47.25" customHeight="1" x14ac:dyDescent="0.45">
      <c r="B30" s="24"/>
      <c r="C30" s="24"/>
      <c r="D30" s="24"/>
      <c r="E30" s="24"/>
      <c r="F30" s="93" t="s">
        <v>39</v>
      </c>
      <c r="G30" s="93" t="s">
        <v>40</v>
      </c>
      <c r="H30" s="93" t="s">
        <v>41</v>
      </c>
      <c r="I30" s="93" t="s">
        <v>42</v>
      </c>
      <c r="J30" s="93" t="s">
        <v>43</v>
      </c>
      <c r="K30" s="94" t="s">
        <v>44</v>
      </c>
      <c r="L30" s="93" t="s">
        <v>45</v>
      </c>
    </row>
    <row r="31" spans="1:14" ht="14.5" customHeight="1" x14ac:dyDescent="0.45">
      <c r="B31" s="24"/>
      <c r="C31" s="24"/>
      <c r="D31" s="24"/>
      <c r="E31" s="24"/>
      <c r="F31" s="2" t="s">
        <v>24</v>
      </c>
      <c r="G31">
        <v>17.865538316878258</v>
      </c>
      <c r="H31" s="2">
        <v>175</v>
      </c>
      <c r="I31" s="2">
        <v>20</v>
      </c>
      <c r="J31" s="2">
        <v>20</v>
      </c>
      <c r="K31" s="2">
        <v>1.2741183244565999</v>
      </c>
      <c r="L31" s="2">
        <f>((G31/50)*(H31/I31)*J31)/K31</f>
        <v>49.07659116804723</v>
      </c>
    </row>
    <row r="32" spans="1:14" x14ac:dyDescent="0.35">
      <c r="F32" s="2" t="s">
        <v>25</v>
      </c>
      <c r="G32" s="2">
        <v>16.901408450704221</v>
      </c>
      <c r="H32" s="2">
        <v>175</v>
      </c>
      <c r="I32" s="2">
        <v>20</v>
      </c>
      <c r="J32" s="2">
        <v>20</v>
      </c>
      <c r="K32" s="2">
        <v>1.38203541096876</v>
      </c>
      <c r="L32" s="2">
        <f t="shared" ref="L32:L59" si="0">((G32/50)*(H32/I32)*J32)/K32</f>
        <v>42.802759689058306</v>
      </c>
    </row>
    <row r="33" spans="6:15" x14ac:dyDescent="0.35">
      <c r="F33" s="2" t="s">
        <v>26</v>
      </c>
      <c r="G33" s="2">
        <v>14.084507042253518</v>
      </c>
      <c r="H33" s="2">
        <v>175</v>
      </c>
      <c r="I33" s="2">
        <v>20</v>
      </c>
      <c r="J33" s="2">
        <v>20</v>
      </c>
      <c r="K33" s="2">
        <v>1.38275514610623</v>
      </c>
      <c r="L33" s="2">
        <f t="shared" si="0"/>
        <v>35.650400424617317</v>
      </c>
      <c r="M33">
        <f>AVERAGE(L31:L35)</f>
        <v>49.089918371462488</v>
      </c>
    </row>
    <row r="34" spans="6:15" x14ac:dyDescent="0.35">
      <c r="F34" s="2" t="s">
        <v>27</v>
      </c>
      <c r="G34" s="2">
        <v>26.291079812206576</v>
      </c>
      <c r="H34" s="2">
        <v>175</v>
      </c>
      <c r="I34" s="2">
        <v>20</v>
      </c>
      <c r="J34" s="2">
        <v>20</v>
      </c>
      <c r="K34" s="2">
        <v>1.3877932920685201</v>
      </c>
      <c r="L34" s="2">
        <f t="shared" si="0"/>
        <v>66.305825131614583</v>
      </c>
      <c r="M34">
        <f>STDEV(L31:L35)</f>
        <v>11.433587540240527</v>
      </c>
    </row>
    <row r="35" spans="6:15" x14ac:dyDescent="0.35">
      <c r="F35" s="2" t="s">
        <v>65</v>
      </c>
      <c r="G35">
        <v>14.762576398683592</v>
      </c>
      <c r="H35" s="2">
        <v>175</v>
      </c>
      <c r="I35" s="2">
        <v>20</v>
      </c>
      <c r="J35" s="2">
        <v>20</v>
      </c>
      <c r="K35" s="2">
        <v>1.001065639845</v>
      </c>
      <c r="L35" s="2">
        <f t="shared" si="0"/>
        <v>51.614015443975021</v>
      </c>
    </row>
    <row r="36" spans="6:15" x14ac:dyDescent="0.35">
      <c r="F36" s="2"/>
      <c r="G36" s="2"/>
      <c r="H36" s="2"/>
      <c r="I36" s="2"/>
      <c r="J36" s="2"/>
      <c r="K36" s="2"/>
      <c r="L36" s="2"/>
    </row>
    <row r="37" spans="6:15" x14ac:dyDescent="0.35">
      <c r="F37" s="2" t="s">
        <v>29</v>
      </c>
      <c r="G37">
        <v>24.400564174894214</v>
      </c>
      <c r="H37" s="2">
        <v>175</v>
      </c>
      <c r="I37" s="2">
        <v>20</v>
      </c>
      <c r="J37" s="2">
        <v>20</v>
      </c>
      <c r="K37" s="2">
        <v>2.19736145098604</v>
      </c>
      <c r="L37" s="2">
        <f t="shared" si="0"/>
        <v>38.865692566785782</v>
      </c>
    </row>
    <row r="38" spans="6:15" x14ac:dyDescent="0.35">
      <c r="F38" s="2" t="s">
        <v>30</v>
      </c>
      <c r="G38" s="2">
        <v>21.126760563380284</v>
      </c>
      <c r="H38" s="2">
        <v>175</v>
      </c>
      <c r="I38" s="2">
        <v>20</v>
      </c>
      <c r="J38" s="2">
        <v>20</v>
      </c>
      <c r="K38" s="2">
        <v>2.1875053980135299</v>
      </c>
      <c r="L38" s="2">
        <f t="shared" si="0"/>
        <v>33.802733487642648</v>
      </c>
    </row>
    <row r="39" spans="6:15" x14ac:dyDescent="0.35">
      <c r="F39" s="2" t="s">
        <v>31</v>
      </c>
      <c r="G39" s="2">
        <v>29.107981220657273</v>
      </c>
      <c r="H39" s="2">
        <v>175</v>
      </c>
      <c r="I39" s="2">
        <v>20</v>
      </c>
      <c r="J39" s="2">
        <v>20</v>
      </c>
      <c r="K39" s="2">
        <v>2.0934072261407799</v>
      </c>
      <c r="L39" s="2">
        <f t="shared" si="0"/>
        <v>48.666085126740292</v>
      </c>
      <c r="M39">
        <f>AVERAGE(L37:L41)</f>
        <v>41.760002157032758</v>
      </c>
    </row>
    <row r="40" spans="6:15" x14ac:dyDescent="0.35">
      <c r="F40" s="2" t="s">
        <v>32</v>
      </c>
      <c r="G40" s="2">
        <v>27.230046948356808</v>
      </c>
      <c r="H40" s="2">
        <v>175</v>
      </c>
      <c r="I40" s="2">
        <v>20</v>
      </c>
      <c r="J40" s="2">
        <v>20</v>
      </c>
      <c r="K40" s="2">
        <v>2.0866417158485699</v>
      </c>
      <c r="L40" s="2">
        <f t="shared" si="0"/>
        <v>45.673947566264999</v>
      </c>
      <c r="M40">
        <f>STDEV(L37:L41)</f>
        <v>5.8032124449945499</v>
      </c>
    </row>
    <row r="41" spans="6:15" x14ac:dyDescent="0.35">
      <c r="F41" s="2" t="s">
        <v>66</v>
      </c>
      <c r="G41">
        <v>16.502115655853302</v>
      </c>
      <c r="H41" s="2">
        <v>175</v>
      </c>
      <c r="I41" s="2">
        <v>20</v>
      </c>
      <c r="J41" s="2">
        <v>20</v>
      </c>
      <c r="K41" s="2">
        <v>1.38203541096876</v>
      </c>
      <c r="L41" s="2">
        <f t="shared" si="0"/>
        <v>41.791552037730042</v>
      </c>
    </row>
    <row r="42" spans="6:15" x14ac:dyDescent="0.35">
      <c r="F42" s="2"/>
      <c r="G42" s="2"/>
      <c r="H42" s="2"/>
      <c r="I42" s="2"/>
      <c r="J42" s="2"/>
      <c r="K42" s="2"/>
      <c r="L42" s="2"/>
    </row>
    <row r="43" spans="6:15" x14ac:dyDescent="0.35">
      <c r="F43" s="51" t="s">
        <v>71</v>
      </c>
      <c r="G43" s="51">
        <v>21.767748001880591</v>
      </c>
      <c r="H43" s="2">
        <v>175</v>
      </c>
      <c r="I43" s="2">
        <v>20</v>
      </c>
      <c r="J43" s="2">
        <v>20</v>
      </c>
      <c r="K43" s="2">
        <v>1.088225133151</v>
      </c>
      <c r="L43" s="2">
        <f t="shared" si="0"/>
        <v>70.010437808929467</v>
      </c>
      <c r="O43" s="58"/>
    </row>
    <row r="44" spans="6:15" x14ac:dyDescent="0.35">
      <c r="F44" s="51" t="s">
        <v>72</v>
      </c>
      <c r="G44" s="51">
        <v>24.353549600376127</v>
      </c>
      <c r="H44" s="51">
        <v>175</v>
      </c>
      <c r="I44" s="51">
        <v>20</v>
      </c>
      <c r="J44" s="51">
        <v>20</v>
      </c>
      <c r="K44" s="51">
        <v>1.11153571478336</v>
      </c>
      <c r="L44" s="51">
        <f t="shared" si="0"/>
        <v>76.6843768199831</v>
      </c>
      <c r="O44" s="58"/>
    </row>
    <row r="45" spans="6:15" x14ac:dyDescent="0.35">
      <c r="F45" s="51" t="s">
        <v>73</v>
      </c>
      <c r="G45" s="51">
        <v>29.967136150234701</v>
      </c>
      <c r="H45" s="51">
        <v>175</v>
      </c>
      <c r="I45" s="51">
        <v>20</v>
      </c>
      <c r="J45" s="51">
        <v>20</v>
      </c>
      <c r="K45" s="51">
        <v>1.3938390672232599</v>
      </c>
      <c r="L45" s="51">
        <f t="shared" si="0"/>
        <v>75.248986050282213</v>
      </c>
      <c r="M45">
        <f>AVERAGE(L43:L47)</f>
        <v>71.765506754443862</v>
      </c>
      <c r="O45" s="58"/>
    </row>
    <row r="46" spans="6:15" x14ac:dyDescent="0.35">
      <c r="F46" s="51" t="s">
        <v>74</v>
      </c>
      <c r="G46" s="51">
        <v>25.575928537846735</v>
      </c>
      <c r="H46" s="51">
        <v>175</v>
      </c>
      <c r="I46" s="51">
        <v>20</v>
      </c>
      <c r="J46" s="51">
        <v>20</v>
      </c>
      <c r="K46" s="51">
        <v>1.19355117316827</v>
      </c>
      <c r="L46" s="51">
        <f t="shared" si="0"/>
        <v>74.999507264397295</v>
      </c>
      <c r="M46">
        <f>STDEV(L43:L47)</f>
        <v>6.0726569506886729</v>
      </c>
      <c r="O46" s="58"/>
    </row>
    <row r="47" spans="6:15" x14ac:dyDescent="0.35">
      <c r="F47" s="51" t="s">
        <v>75</v>
      </c>
      <c r="G47" s="51">
        <v>24.494593323930431</v>
      </c>
      <c r="H47" s="51">
        <v>175</v>
      </c>
      <c r="I47" s="51">
        <v>20</v>
      </c>
      <c r="J47" s="51">
        <v>20</v>
      </c>
      <c r="K47" s="51">
        <v>1.3853461926011199</v>
      </c>
      <c r="L47" s="51">
        <f t="shared" si="0"/>
        <v>61.884225828627144</v>
      </c>
      <c r="O47" s="58"/>
    </row>
    <row r="48" spans="6:15" x14ac:dyDescent="0.35">
      <c r="F48" s="51"/>
      <c r="G48" s="51"/>
      <c r="H48" s="51"/>
      <c r="I48" s="51"/>
      <c r="J48" s="51"/>
      <c r="K48" s="51"/>
      <c r="L48" s="51"/>
      <c r="O48" s="58"/>
    </row>
    <row r="49" spans="6:18" ht="16.5" x14ac:dyDescent="0.45">
      <c r="F49" s="51" t="s">
        <v>98</v>
      </c>
      <c r="G49" s="51">
        <v>26.187118006582025</v>
      </c>
      <c r="H49" s="51">
        <v>175</v>
      </c>
      <c r="I49" s="51">
        <v>20</v>
      </c>
      <c r="J49" s="51">
        <v>20</v>
      </c>
      <c r="K49" s="51">
        <v>2.38462645746365</v>
      </c>
      <c r="L49" s="51">
        <f t="shared" si="0"/>
        <v>38.435752793132899</v>
      </c>
      <c r="O49" s="58"/>
      <c r="P49" s="57"/>
      <c r="Q49" s="58"/>
      <c r="R49" s="57"/>
    </row>
    <row r="50" spans="6:18" ht="16.5" x14ac:dyDescent="0.45">
      <c r="F50" s="51" t="s">
        <v>99</v>
      </c>
      <c r="G50" s="51">
        <v>23.225199811941707</v>
      </c>
      <c r="H50" s="51">
        <v>175</v>
      </c>
      <c r="I50" s="51">
        <v>20</v>
      </c>
      <c r="J50" s="51">
        <v>20</v>
      </c>
      <c r="K50" s="51">
        <v>2.38836908017849</v>
      </c>
      <c r="L50" s="51">
        <f t="shared" si="0"/>
        <v>34.035024157874737</v>
      </c>
      <c r="O50" s="58"/>
      <c r="P50" s="57"/>
      <c r="Q50" s="58"/>
      <c r="R50" s="57"/>
    </row>
    <row r="51" spans="6:18" ht="16.5" x14ac:dyDescent="0.45">
      <c r="F51" s="51" t="s">
        <v>100</v>
      </c>
      <c r="G51" s="51">
        <v>22.143864598025388</v>
      </c>
      <c r="H51" s="51">
        <v>175</v>
      </c>
      <c r="I51" s="51">
        <v>20</v>
      </c>
      <c r="J51" s="51">
        <v>20</v>
      </c>
      <c r="K51" s="51">
        <v>2.38692960990356</v>
      </c>
      <c r="L51" s="51">
        <f t="shared" si="0"/>
        <v>32.469967179392548</v>
      </c>
      <c r="M51">
        <f>AVERAGE(L49:L53)</f>
        <v>35.754369878832037</v>
      </c>
      <c r="O51" s="58"/>
      <c r="P51" s="57"/>
      <c r="Q51" s="58"/>
      <c r="R51" s="57"/>
    </row>
    <row r="52" spans="6:18" ht="16.5" x14ac:dyDescent="0.45">
      <c r="F52" s="51" t="s">
        <v>101</v>
      </c>
      <c r="G52" s="51">
        <v>30.794546309355908</v>
      </c>
      <c r="H52" s="51">
        <v>175</v>
      </c>
      <c r="I52" s="51">
        <v>20</v>
      </c>
      <c r="J52" s="51">
        <v>20</v>
      </c>
      <c r="K52" s="51">
        <v>3.3862098747660898</v>
      </c>
      <c r="L52" s="51">
        <f t="shared" si="0"/>
        <v>31.829365594237093</v>
      </c>
      <c r="M52">
        <f>STDEV(L49:L53)</f>
        <v>4.3407531912413599</v>
      </c>
      <c r="O52" s="58"/>
      <c r="P52" s="57"/>
      <c r="Q52" s="58"/>
      <c r="R52" s="57"/>
    </row>
    <row r="53" spans="6:18" ht="16.5" x14ac:dyDescent="0.45">
      <c r="F53" s="51" t="s">
        <v>102</v>
      </c>
      <c r="G53" s="51">
        <v>28.678890456041373</v>
      </c>
      <c r="H53" s="51">
        <v>175</v>
      </c>
      <c r="I53" s="51">
        <v>20</v>
      </c>
      <c r="J53" s="51">
        <v>20</v>
      </c>
      <c r="K53" s="51">
        <v>2.3898085504534299</v>
      </c>
      <c r="L53" s="51">
        <f t="shared" si="0"/>
        <v>42.001739669522884</v>
      </c>
      <c r="O53" s="58"/>
      <c r="P53" s="57"/>
      <c r="Q53" s="58"/>
      <c r="R53" s="57"/>
    </row>
    <row r="54" spans="6:18" x14ac:dyDescent="0.35">
      <c r="F54" s="51"/>
      <c r="G54" s="51"/>
      <c r="H54" s="51"/>
      <c r="I54" s="51"/>
      <c r="J54" s="51"/>
      <c r="K54" s="51"/>
      <c r="L54" s="51"/>
      <c r="O54" s="58"/>
      <c r="P54" s="58"/>
      <c r="Q54" s="58"/>
      <c r="R54" s="58"/>
    </row>
    <row r="55" spans="6:18" ht="16.5" x14ac:dyDescent="0.45">
      <c r="F55" s="51" t="s">
        <v>103</v>
      </c>
      <c r="G55" s="51">
        <v>16.149506346967556</v>
      </c>
      <c r="H55" s="51">
        <v>175</v>
      </c>
      <c r="I55" s="51">
        <v>20</v>
      </c>
      <c r="J55" s="51">
        <v>20</v>
      </c>
      <c r="K55" s="51">
        <v>1.0000039153591</v>
      </c>
      <c r="L55" s="51">
        <f t="shared" si="0"/>
        <v>56.523050906344722</v>
      </c>
      <c r="O55" s="58"/>
      <c r="P55" s="58"/>
      <c r="Q55" s="58"/>
      <c r="R55" s="58"/>
    </row>
    <row r="56" spans="6:18" ht="16.5" x14ac:dyDescent="0.45">
      <c r="F56" s="51" t="s">
        <v>104</v>
      </c>
      <c r="G56" s="51">
        <v>16.690173953925708</v>
      </c>
      <c r="H56" s="51">
        <v>175</v>
      </c>
      <c r="I56" s="51">
        <v>20</v>
      </c>
      <c r="J56" s="51">
        <v>20</v>
      </c>
      <c r="K56" s="51">
        <v>1.0000951201510999</v>
      </c>
      <c r="L56" s="51">
        <f t="shared" si="0"/>
        <v>58.410052865685635</v>
      </c>
      <c r="M56">
        <f>AVERAGE(L55:L59)</f>
        <v>58.817959542237681</v>
      </c>
      <c r="O56" s="58"/>
      <c r="P56" s="58"/>
      <c r="Q56" s="58"/>
      <c r="R56" s="58"/>
    </row>
    <row r="57" spans="6:18" ht="16.5" x14ac:dyDescent="0.45">
      <c r="F57" s="51" t="s">
        <v>105</v>
      </c>
      <c r="G57" s="51">
        <v>16.831217677480012</v>
      </c>
      <c r="H57" s="51">
        <v>175</v>
      </c>
      <c r="I57" s="51">
        <v>20</v>
      </c>
      <c r="J57" s="51">
        <v>20</v>
      </c>
      <c r="K57" s="51">
        <v>1.0025120195770001</v>
      </c>
      <c r="L57" s="51">
        <f t="shared" si="0"/>
        <v>58.761651452354869</v>
      </c>
      <c r="M57">
        <f>STDEV(L55:L59)</f>
        <v>6.1442258146637005</v>
      </c>
      <c r="O57" s="58"/>
    </row>
    <row r="58" spans="6:18" ht="16.5" x14ac:dyDescent="0.45">
      <c r="F58" s="51" t="s">
        <v>106</v>
      </c>
      <c r="G58" s="51">
        <v>19.605077574047939</v>
      </c>
      <c r="H58" s="51">
        <v>175</v>
      </c>
      <c r="I58" s="51">
        <v>20</v>
      </c>
      <c r="J58" s="51">
        <v>20</v>
      </c>
      <c r="K58" s="51">
        <v>1.00001632711132</v>
      </c>
      <c r="L58" s="51">
        <f t="shared" si="0"/>
        <v>68.616651197465274</v>
      </c>
      <c r="O58" s="58"/>
    </row>
    <row r="59" spans="6:18" ht="16.5" x14ac:dyDescent="0.45">
      <c r="F59" s="51" t="s">
        <v>107</v>
      </c>
      <c r="G59" s="51">
        <v>14.809590973201665</v>
      </c>
      <c r="H59" s="51">
        <v>175</v>
      </c>
      <c r="I59" s="51">
        <v>20</v>
      </c>
      <c r="J59" s="51">
        <v>20</v>
      </c>
      <c r="K59" s="51">
        <v>1.001065639845</v>
      </c>
      <c r="L59" s="51">
        <f t="shared" si="0"/>
        <v>51.778391289337911</v>
      </c>
      <c r="O59" s="58"/>
    </row>
  </sheetData>
  <mergeCells count="6">
    <mergeCell ref="G27:J27"/>
    <mergeCell ref="C8:L8"/>
    <mergeCell ref="A6:N6"/>
    <mergeCell ref="A22:N22"/>
    <mergeCell ref="G25:J25"/>
    <mergeCell ref="G26:J26"/>
  </mergeCells>
  <phoneticPr fontId="18" type="noConversion"/>
  <pageMargins left="0.7" right="0.7" top="0.75" bottom="0.75" header="0.3" footer="0.3"/>
  <pageSetup scale="53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63E84-FE9A-46C6-B256-748832B1E39F}">
  <dimension ref="A2:R108"/>
  <sheetViews>
    <sheetView topLeftCell="C87" workbookViewId="0">
      <selection activeCell="G64" sqref="G64"/>
    </sheetView>
  </sheetViews>
  <sheetFormatPr baseColWidth="10" defaultRowHeight="14.5" x14ac:dyDescent="0.35"/>
  <cols>
    <col min="2" max="2" width="2.453125" customWidth="1"/>
    <col min="3" max="3" width="17.81640625" customWidth="1"/>
    <col min="5" max="5" width="9" customWidth="1"/>
    <col min="6" max="6" width="16.90625" customWidth="1"/>
    <col min="7" max="7" width="14.1796875" customWidth="1"/>
    <col min="8" max="11" width="18.6328125" customWidth="1"/>
  </cols>
  <sheetData>
    <row r="2" spans="1:15" ht="23.5" customHeight="1" x14ac:dyDescent="0.55000000000000004">
      <c r="A2" s="149" t="s">
        <v>132</v>
      </c>
      <c r="B2" s="149"/>
      <c r="C2" s="149"/>
      <c r="D2" s="149"/>
      <c r="E2" s="149"/>
      <c r="F2" s="149"/>
      <c r="G2" s="149"/>
      <c r="H2" s="149"/>
      <c r="I2" s="95"/>
      <c r="J2" s="150" t="s">
        <v>133</v>
      </c>
      <c r="K2" s="150"/>
      <c r="L2" s="150"/>
      <c r="M2" s="150"/>
      <c r="N2" s="150"/>
    </row>
    <row r="3" spans="1:15" ht="21" x14ac:dyDescent="0.5">
      <c r="C3" s="96" t="s">
        <v>39</v>
      </c>
      <c r="D3" s="97">
        <v>1</v>
      </c>
      <c r="E3" s="97">
        <v>2</v>
      </c>
      <c r="F3" s="97">
        <v>3</v>
      </c>
      <c r="G3" s="97">
        <v>4</v>
      </c>
      <c r="H3" s="97">
        <v>5</v>
      </c>
      <c r="I3" s="97"/>
      <c r="L3" s="98" t="s">
        <v>18</v>
      </c>
      <c r="M3" s="14"/>
      <c r="N3" s="14"/>
      <c r="O3" s="14"/>
    </row>
    <row r="4" spans="1:15" ht="18.5" x14ac:dyDescent="0.45">
      <c r="C4" s="10" t="s">
        <v>58</v>
      </c>
      <c r="D4" s="99">
        <v>0.54059999999999997</v>
      </c>
      <c r="E4" s="99">
        <v>0.5363</v>
      </c>
      <c r="F4" s="99">
        <v>0.52659999999999996</v>
      </c>
      <c r="G4" s="99">
        <v>0.52049999999999996</v>
      </c>
      <c r="H4" s="99">
        <v>0.51619999999999999</v>
      </c>
      <c r="I4" s="100"/>
      <c r="J4">
        <v>4.8799999999999955E-3</v>
      </c>
      <c r="L4">
        <f>(D4-H4)/5</f>
        <v>4.8799999999999955E-3</v>
      </c>
    </row>
    <row r="5" spans="1:15" ht="15.5" x14ac:dyDescent="0.35">
      <c r="C5" s="101" t="s">
        <v>61</v>
      </c>
      <c r="D5" s="102">
        <v>0.41239999999999999</v>
      </c>
      <c r="E5" s="102">
        <v>0.38900000000000001</v>
      </c>
      <c r="F5" s="102">
        <v>0.35099999999999998</v>
      </c>
      <c r="G5" s="102">
        <v>0.32440000000000002</v>
      </c>
      <c r="H5" s="102">
        <v>0.30549999999999999</v>
      </c>
      <c r="I5" s="103"/>
      <c r="J5">
        <v>4.8799999999999955E-3</v>
      </c>
      <c r="L5">
        <f>(D5-H5)/5</f>
        <v>2.138E-2</v>
      </c>
    </row>
    <row r="6" spans="1:15" ht="15.5" x14ac:dyDescent="0.35">
      <c r="C6" s="101" t="s">
        <v>134</v>
      </c>
      <c r="D6" s="102">
        <v>0.41110000000000002</v>
      </c>
      <c r="E6" s="102">
        <v>0.38829999999999998</v>
      </c>
      <c r="F6" s="102">
        <v>0.34739999999999999</v>
      </c>
      <c r="G6" s="102">
        <v>0.31840000000000002</v>
      </c>
      <c r="H6" s="102">
        <v>0.29780000000000001</v>
      </c>
      <c r="I6" s="103"/>
      <c r="J6">
        <v>4.8799999999999955E-3</v>
      </c>
      <c r="L6">
        <f>(D6-H6)/5</f>
        <v>2.2660000000000003E-2</v>
      </c>
    </row>
    <row r="7" spans="1:15" ht="15.5" x14ac:dyDescent="0.35">
      <c r="C7" s="101"/>
      <c r="D7" s="103"/>
      <c r="E7" s="103"/>
      <c r="F7" s="103"/>
      <c r="G7" s="103"/>
      <c r="H7" s="103"/>
      <c r="I7" s="103"/>
    </row>
    <row r="8" spans="1:15" ht="15.5" x14ac:dyDescent="0.35">
      <c r="A8" s="104"/>
      <c r="B8" s="104"/>
      <c r="C8" s="105"/>
      <c r="D8" s="106"/>
      <c r="E8" s="106"/>
      <c r="F8" s="106"/>
      <c r="G8" s="106"/>
      <c r="H8" s="106"/>
      <c r="I8" s="106"/>
      <c r="J8" s="104"/>
      <c r="K8" s="104"/>
      <c r="L8" s="104"/>
      <c r="M8" s="104"/>
      <c r="N8" s="104"/>
    </row>
    <row r="9" spans="1:15" ht="15.5" x14ac:dyDescent="0.35">
      <c r="C9" s="103"/>
      <c r="D9" s="103"/>
      <c r="E9" s="103"/>
      <c r="F9" s="103"/>
      <c r="G9" s="103"/>
      <c r="H9" s="103"/>
      <c r="I9" s="103"/>
    </row>
    <row r="10" spans="1:15" x14ac:dyDescent="0.35">
      <c r="C10" t="s">
        <v>24</v>
      </c>
      <c r="D10">
        <v>0.36759999999999998</v>
      </c>
      <c r="E10">
        <v>0.32440000000000002</v>
      </c>
      <c r="F10">
        <v>0.25740000000000002</v>
      </c>
      <c r="G10">
        <v>0.2432</v>
      </c>
      <c r="H10">
        <v>0.24129999999999999</v>
      </c>
      <c r="J10">
        <v>4.8799999999999955E-3</v>
      </c>
      <c r="L10">
        <f>(D10-H10)/5</f>
        <v>2.5259999999999998E-2</v>
      </c>
    </row>
    <row r="11" spans="1:15" x14ac:dyDescent="0.35">
      <c r="C11" t="s">
        <v>25</v>
      </c>
      <c r="D11">
        <v>0.3962</v>
      </c>
      <c r="E11">
        <v>0.39400000000000002</v>
      </c>
      <c r="F11">
        <v>0.39229999999999998</v>
      </c>
      <c r="G11">
        <v>0.39069999999999999</v>
      </c>
      <c r="H11">
        <v>0.39</v>
      </c>
      <c r="J11">
        <v>4.8799999999999955E-3</v>
      </c>
      <c r="L11">
        <f>(D11-H11)/5</f>
        <v>1.2399999999999967E-3</v>
      </c>
    </row>
    <row r="12" spans="1:15" x14ac:dyDescent="0.35">
      <c r="C12" t="s">
        <v>26</v>
      </c>
      <c r="D12">
        <v>0.35420000000000001</v>
      </c>
      <c r="E12">
        <v>0.35199999999999998</v>
      </c>
      <c r="F12">
        <v>0.35</v>
      </c>
      <c r="G12">
        <v>0.3488</v>
      </c>
      <c r="H12">
        <v>0.34870000000000001</v>
      </c>
      <c r="J12">
        <v>4.8799999999999955E-3</v>
      </c>
      <c r="L12">
        <f>(D12-H12)/5</f>
        <v>1.1000000000000009E-3</v>
      </c>
    </row>
    <row r="13" spans="1:15" x14ac:dyDescent="0.35">
      <c r="C13" t="s">
        <v>27</v>
      </c>
      <c r="D13">
        <v>0.36520000000000002</v>
      </c>
      <c r="E13">
        <v>0.36330000000000001</v>
      </c>
      <c r="F13">
        <v>0.36120000000000002</v>
      </c>
      <c r="G13">
        <v>0.36020000000000002</v>
      </c>
      <c r="H13">
        <v>0.35980000000000001</v>
      </c>
      <c r="J13">
        <v>4.8799999999999955E-3</v>
      </c>
      <c r="L13">
        <f>(D13-H13)/5</f>
        <v>1.0800000000000033E-3</v>
      </c>
    </row>
    <row r="14" spans="1:15" x14ac:dyDescent="0.35">
      <c r="C14" t="s">
        <v>65</v>
      </c>
      <c r="D14">
        <v>0.38040000000000002</v>
      </c>
      <c r="E14">
        <v>0.379</v>
      </c>
      <c r="F14">
        <v>0.37669999999999998</v>
      </c>
      <c r="G14">
        <v>0.37569999999999998</v>
      </c>
      <c r="H14">
        <v>0.3755</v>
      </c>
      <c r="J14">
        <v>4.8799999999999955E-3</v>
      </c>
      <c r="L14">
        <f>(D14-H14)/5</f>
        <v>9.80000000000003E-4</v>
      </c>
    </row>
    <row r="16" spans="1:15" x14ac:dyDescent="0.35">
      <c r="A16" s="104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</row>
    <row r="18" spans="1:14" x14ac:dyDescent="0.35">
      <c r="C18" t="s">
        <v>29</v>
      </c>
      <c r="D18">
        <v>0.38650000000000001</v>
      </c>
      <c r="E18">
        <v>0.34499999999999997</v>
      </c>
      <c r="F18">
        <v>0.27729999999999999</v>
      </c>
      <c r="G18">
        <v>0.24979999999999999</v>
      </c>
      <c r="H18">
        <v>0.24379999999999999</v>
      </c>
      <c r="J18">
        <v>4.8799999999999955E-3</v>
      </c>
      <c r="L18">
        <f>(D18-H18)/5</f>
        <v>2.8540000000000003E-2</v>
      </c>
    </row>
    <row r="19" spans="1:14" x14ac:dyDescent="0.35">
      <c r="C19" t="s">
        <v>30</v>
      </c>
      <c r="D19">
        <v>0.39779999999999999</v>
      </c>
      <c r="E19">
        <v>0.34910000000000002</v>
      </c>
      <c r="F19">
        <v>0.29270000000000002</v>
      </c>
      <c r="G19">
        <v>0.27929999999999999</v>
      </c>
      <c r="H19">
        <v>0.27589999999999998</v>
      </c>
      <c r="J19">
        <v>4.8799999999999955E-3</v>
      </c>
      <c r="L19">
        <f>(D19-H19)/5</f>
        <v>2.4380000000000002E-2</v>
      </c>
    </row>
    <row r="20" spans="1:14" x14ac:dyDescent="0.35">
      <c r="C20" t="s">
        <v>31</v>
      </c>
      <c r="D20">
        <v>0.36840000000000001</v>
      </c>
      <c r="E20">
        <v>0.34889999999999999</v>
      </c>
      <c r="F20">
        <v>0.3372</v>
      </c>
      <c r="G20">
        <v>0.33439999999999998</v>
      </c>
      <c r="H20">
        <v>0.3332</v>
      </c>
      <c r="J20">
        <v>4.8799999999999955E-3</v>
      </c>
      <c r="L20">
        <f>(D20-H20)/5</f>
        <v>7.040000000000002E-3</v>
      </c>
    </row>
    <row r="21" spans="1:14" x14ac:dyDescent="0.35">
      <c r="C21" t="s">
        <v>32</v>
      </c>
      <c r="D21">
        <v>0.376</v>
      </c>
      <c r="E21">
        <v>0.3276</v>
      </c>
      <c r="F21">
        <v>0.27589999999999998</v>
      </c>
      <c r="G21">
        <v>0.26900000000000002</v>
      </c>
      <c r="H21">
        <v>0.26750000000000002</v>
      </c>
      <c r="J21">
        <v>4.8799999999999955E-3</v>
      </c>
      <c r="L21">
        <f>(D21-H21)/5</f>
        <v>2.1699999999999997E-2</v>
      </c>
    </row>
    <row r="22" spans="1:14" x14ac:dyDescent="0.35">
      <c r="C22" t="s">
        <v>66</v>
      </c>
      <c r="D22">
        <v>0.51180000000000003</v>
      </c>
      <c r="E22">
        <v>0.50329999999999997</v>
      </c>
      <c r="F22">
        <v>0.49880000000000002</v>
      </c>
      <c r="G22">
        <v>0.498</v>
      </c>
      <c r="H22">
        <v>0.4975</v>
      </c>
      <c r="J22">
        <v>4.8799999999999955E-3</v>
      </c>
      <c r="L22">
        <f>(D22-H22)/5</f>
        <v>2.8600000000000071E-3</v>
      </c>
    </row>
    <row r="24" spans="1:14" x14ac:dyDescent="0.35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</row>
    <row r="26" spans="1:14" x14ac:dyDescent="0.35">
      <c r="C26" t="s">
        <v>71</v>
      </c>
      <c r="D26">
        <v>0.42270000000000002</v>
      </c>
      <c r="E26">
        <v>0.374</v>
      </c>
      <c r="F26">
        <v>0.31080000000000002</v>
      </c>
      <c r="G26">
        <v>0.2923</v>
      </c>
      <c r="H26">
        <v>0.28560000000000002</v>
      </c>
      <c r="J26">
        <v>4.8799999999999955E-3</v>
      </c>
      <c r="L26">
        <f>(D26-H26)/5</f>
        <v>2.742E-2</v>
      </c>
    </row>
    <row r="27" spans="1:14" x14ac:dyDescent="0.35">
      <c r="C27" t="s">
        <v>72</v>
      </c>
      <c r="D27">
        <v>0.61060000000000003</v>
      </c>
      <c r="E27">
        <v>0.60529999999999995</v>
      </c>
      <c r="F27">
        <v>0.59670000000000001</v>
      </c>
      <c r="G27">
        <v>0.59360000000000002</v>
      </c>
      <c r="H27">
        <v>0.59230000000000005</v>
      </c>
      <c r="J27">
        <v>4.8799999999999955E-3</v>
      </c>
      <c r="L27">
        <f>(D27-H27)/5</f>
        <v>3.6599999999999966E-3</v>
      </c>
    </row>
    <row r="28" spans="1:14" x14ac:dyDescent="0.35">
      <c r="C28" t="s">
        <v>73</v>
      </c>
      <c r="D28">
        <v>0.42159999999999997</v>
      </c>
      <c r="E28">
        <v>0.40189999999999998</v>
      </c>
      <c r="F28">
        <v>0.39300000000000002</v>
      </c>
      <c r="G28">
        <v>0.39079999999999998</v>
      </c>
      <c r="H28">
        <v>0.38950000000000001</v>
      </c>
      <c r="J28">
        <v>4.8799999999999955E-3</v>
      </c>
      <c r="L28">
        <f>(D28-H28)/5</f>
        <v>6.4199999999999926E-3</v>
      </c>
    </row>
    <row r="29" spans="1:14" x14ac:dyDescent="0.35">
      <c r="C29" t="s">
        <v>74</v>
      </c>
      <c r="D29">
        <v>0.40649999999999997</v>
      </c>
      <c r="E29">
        <v>0.37430000000000002</v>
      </c>
      <c r="F29">
        <v>0.36680000000000001</v>
      </c>
      <c r="G29">
        <v>0.3654</v>
      </c>
      <c r="H29">
        <v>0.36399999999999999</v>
      </c>
      <c r="J29">
        <v>4.8799999999999955E-3</v>
      </c>
      <c r="L29">
        <f>(D29-H29)/5</f>
        <v>8.4999999999999971E-3</v>
      </c>
    </row>
    <row r="30" spans="1:14" x14ac:dyDescent="0.35">
      <c r="C30" t="s">
        <v>75</v>
      </c>
      <c r="D30">
        <v>0.43719999999999998</v>
      </c>
      <c r="E30">
        <v>0.42459999999999998</v>
      </c>
      <c r="F30">
        <v>0.41499999999999998</v>
      </c>
      <c r="G30">
        <v>0.4118</v>
      </c>
      <c r="H30">
        <v>0.41039999999999999</v>
      </c>
      <c r="J30">
        <v>4.8799999999999955E-3</v>
      </c>
      <c r="L30">
        <f>(D30-H30)/5</f>
        <v>5.3599999999999984E-3</v>
      </c>
    </row>
    <row r="32" spans="1:14" x14ac:dyDescent="0.35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</row>
    <row r="34" spans="1:14" ht="16.5" x14ac:dyDescent="0.45">
      <c r="C34" t="s">
        <v>98</v>
      </c>
      <c r="D34">
        <v>0.52159999999999995</v>
      </c>
      <c r="E34">
        <v>0.5202</v>
      </c>
      <c r="F34">
        <v>0.51770000000000005</v>
      </c>
      <c r="G34">
        <v>0.5141</v>
      </c>
      <c r="H34">
        <v>0.51090000000000002</v>
      </c>
      <c r="J34">
        <v>4.8799999999999955E-3</v>
      </c>
      <c r="L34">
        <f>(D34-H34)/5</f>
        <v>2.1399999999999865E-3</v>
      </c>
    </row>
    <row r="35" spans="1:14" ht="16.5" x14ac:dyDescent="0.45">
      <c r="C35" t="s">
        <v>99</v>
      </c>
      <c r="D35">
        <v>0.48930000000000001</v>
      </c>
      <c r="E35">
        <v>0.48820000000000002</v>
      </c>
      <c r="F35">
        <v>0.48609999999999998</v>
      </c>
      <c r="G35">
        <v>0.48509999999999998</v>
      </c>
      <c r="H35">
        <v>0.48449999999999999</v>
      </c>
      <c r="J35">
        <v>4.8799999999999955E-3</v>
      </c>
      <c r="L35">
        <f>(D35-H35)/5</f>
        <v>9.6000000000000534E-4</v>
      </c>
    </row>
    <row r="36" spans="1:14" ht="16.5" x14ac:dyDescent="0.45">
      <c r="C36" t="s">
        <v>100</v>
      </c>
      <c r="D36">
        <v>0.40089999999999998</v>
      </c>
      <c r="E36">
        <v>0.34310000000000002</v>
      </c>
      <c r="F36">
        <v>0.29509999999999997</v>
      </c>
      <c r="G36">
        <v>0.2873</v>
      </c>
      <c r="H36">
        <v>0.28420000000000001</v>
      </c>
      <c r="J36">
        <v>4.8799999999999955E-3</v>
      </c>
      <c r="L36">
        <f>(D36-H36)/5</f>
        <v>2.3339999999999993E-2</v>
      </c>
    </row>
    <row r="37" spans="1:14" ht="16.5" x14ac:dyDescent="0.45">
      <c r="C37" t="s">
        <v>101</v>
      </c>
      <c r="D37">
        <v>0.42759999999999998</v>
      </c>
      <c r="E37">
        <v>0.4073</v>
      </c>
      <c r="F37">
        <v>0.4042</v>
      </c>
      <c r="G37">
        <v>0.40410000000000001</v>
      </c>
      <c r="H37">
        <v>0.39679999999999999</v>
      </c>
      <c r="J37">
        <v>4.8799999999999955E-3</v>
      </c>
      <c r="L37">
        <f>(D37-H37)/5</f>
        <v>6.1599999999999988E-3</v>
      </c>
    </row>
    <row r="38" spans="1:14" ht="16.5" x14ac:dyDescent="0.45">
      <c r="C38" t="s">
        <v>102</v>
      </c>
      <c r="D38">
        <v>0.52829999999999999</v>
      </c>
      <c r="E38">
        <v>0.51759999999999995</v>
      </c>
      <c r="F38">
        <v>0.51219999999999999</v>
      </c>
      <c r="G38">
        <v>0.50849999999999995</v>
      </c>
      <c r="H38">
        <v>0.5071</v>
      </c>
      <c r="J38">
        <v>4.8799999999999955E-3</v>
      </c>
      <c r="L38">
        <f>(D38-H38)/5</f>
        <v>4.239999999999999E-3</v>
      </c>
    </row>
    <row r="40" spans="1:14" x14ac:dyDescent="0.35">
      <c r="A40" s="104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</row>
    <row r="42" spans="1:14" ht="16.5" x14ac:dyDescent="0.45">
      <c r="C42" t="s">
        <v>103</v>
      </c>
      <c r="D42">
        <v>0.51339999999999997</v>
      </c>
      <c r="E42">
        <v>0.50309999999999999</v>
      </c>
      <c r="F42">
        <v>0.49580000000000002</v>
      </c>
      <c r="G42">
        <v>0.49490000000000001</v>
      </c>
      <c r="H42">
        <v>0.49869999999999998</v>
      </c>
      <c r="J42">
        <v>4.8799999999999955E-3</v>
      </c>
      <c r="L42">
        <f>(D42-H42)/5</f>
        <v>2.9399999999999982E-3</v>
      </c>
    </row>
    <row r="43" spans="1:14" ht="16.5" x14ac:dyDescent="0.45">
      <c r="C43" t="s">
        <v>104</v>
      </c>
      <c r="D43">
        <v>0.60799999999999998</v>
      </c>
      <c r="E43">
        <v>0.60109999999999997</v>
      </c>
      <c r="F43">
        <v>0.60070000000000001</v>
      </c>
      <c r="G43">
        <v>0.60270000000000001</v>
      </c>
      <c r="H43">
        <v>0.59809999999999997</v>
      </c>
      <c r="J43">
        <v>4.8799999999999955E-3</v>
      </c>
      <c r="L43">
        <f>(D43-H43)/5</f>
        <v>1.9800000000000039E-3</v>
      </c>
    </row>
    <row r="44" spans="1:14" ht="16.5" x14ac:dyDescent="0.45">
      <c r="C44" t="s">
        <v>105</v>
      </c>
      <c r="D44">
        <v>0.58589999999999998</v>
      </c>
      <c r="E44">
        <v>0.55379999999999996</v>
      </c>
      <c r="F44">
        <v>0.53759999999999997</v>
      </c>
      <c r="G44">
        <v>0.53769999999999996</v>
      </c>
      <c r="H44">
        <v>0.54490000000000005</v>
      </c>
      <c r="J44">
        <v>4.8799999999999955E-3</v>
      </c>
      <c r="L44">
        <f>(D44-H44)/5</f>
        <v>8.1999999999999851E-3</v>
      </c>
    </row>
    <row r="45" spans="1:14" ht="16.5" x14ac:dyDescent="0.45">
      <c r="C45" t="s">
        <v>106</v>
      </c>
      <c r="D45">
        <v>0.502</v>
      </c>
      <c r="E45">
        <v>0.47820000000000001</v>
      </c>
      <c r="F45">
        <v>0.47560000000000002</v>
      </c>
      <c r="G45">
        <v>0.47139999999999999</v>
      </c>
      <c r="H45">
        <v>0.46700000000000003</v>
      </c>
      <c r="J45">
        <v>4.8799999999999955E-3</v>
      </c>
      <c r="L45">
        <f>(D45-H45)/5</f>
        <v>6.9999999999999949E-3</v>
      </c>
    </row>
    <row r="46" spans="1:14" ht="16.5" x14ac:dyDescent="0.45">
      <c r="C46" t="s">
        <v>107</v>
      </c>
      <c r="D46">
        <v>0.51139999999999997</v>
      </c>
      <c r="E46">
        <v>0.50380000000000003</v>
      </c>
      <c r="F46">
        <v>0.50319999999999998</v>
      </c>
      <c r="G46">
        <v>0.49819999999999998</v>
      </c>
      <c r="H46">
        <v>0.49659999999999999</v>
      </c>
      <c r="J46">
        <v>4.8799999999999955E-3</v>
      </c>
      <c r="L46">
        <f>(D46-H46)/5</f>
        <v>2.9599999999999961E-3</v>
      </c>
    </row>
    <row r="52" spans="1:18" ht="23.5" x14ac:dyDescent="0.55000000000000004">
      <c r="A52" s="107"/>
      <c r="B52" s="107"/>
      <c r="C52" s="107"/>
      <c r="D52" s="151" t="s">
        <v>135</v>
      </c>
      <c r="E52" s="151"/>
      <c r="F52" s="151"/>
      <c r="G52" s="151"/>
      <c r="H52" s="151"/>
      <c r="I52" s="151"/>
      <c r="J52" s="151"/>
      <c r="K52" s="108"/>
      <c r="L52" s="107"/>
      <c r="M52" s="107"/>
      <c r="N52" s="107"/>
    </row>
    <row r="53" spans="1:18" ht="23.5" x14ac:dyDescent="0.55000000000000004">
      <c r="D53" s="109"/>
      <c r="E53" s="109"/>
      <c r="F53" s="109"/>
      <c r="G53" s="109"/>
      <c r="H53" s="109"/>
      <c r="I53" s="109"/>
      <c r="J53" s="109"/>
      <c r="K53" s="109"/>
    </row>
    <row r="54" spans="1:18" ht="40.5" customHeight="1" x14ac:dyDescent="0.35">
      <c r="F54" s="91"/>
      <c r="G54" s="91"/>
      <c r="H54" s="92" t="s">
        <v>18</v>
      </c>
      <c r="I54" s="110" t="s">
        <v>136</v>
      </c>
      <c r="J54" s="110" t="s">
        <v>137</v>
      </c>
      <c r="K54" s="92"/>
    </row>
    <row r="55" spans="1:18" ht="15.5" x14ac:dyDescent="0.35">
      <c r="F55" s="111" t="s">
        <v>58</v>
      </c>
      <c r="G55">
        <v>4.8799999999999955E-3</v>
      </c>
      <c r="H55">
        <v>4.8799999999999955E-3</v>
      </c>
    </row>
    <row r="56" spans="1:18" ht="18.5" customHeight="1" x14ac:dyDescent="0.35">
      <c r="F56" s="112" t="s">
        <v>19</v>
      </c>
      <c r="G56">
        <v>4.8799999999999955E-3</v>
      </c>
      <c r="H56">
        <v>2.138E-2</v>
      </c>
      <c r="I56">
        <v>544.53083109919578</v>
      </c>
    </row>
    <row r="57" spans="1:18" ht="20" customHeight="1" x14ac:dyDescent="0.55000000000000004">
      <c r="F57" s="112" t="s">
        <v>20</v>
      </c>
      <c r="G57">
        <v>4.8799999999999955E-3</v>
      </c>
      <c r="H57">
        <v>2.2660000000000003E-2</v>
      </c>
      <c r="I57">
        <v>577.13136729222538</v>
      </c>
      <c r="J57">
        <v>560.83109919571052</v>
      </c>
      <c r="M57" s="152"/>
      <c r="N57" s="152"/>
      <c r="O57" s="152"/>
      <c r="P57" s="152"/>
      <c r="Q57" s="152"/>
      <c r="R57" s="152"/>
    </row>
    <row r="59" spans="1:18" ht="38.5" customHeight="1" x14ac:dyDescent="0.35">
      <c r="D59" s="43"/>
      <c r="E59" s="43"/>
      <c r="F59" s="43"/>
      <c r="G59" s="43"/>
      <c r="H59" s="43"/>
      <c r="I59" s="43"/>
      <c r="J59" s="43"/>
      <c r="K59" s="43"/>
    </row>
    <row r="60" spans="1:18" x14ac:dyDescent="0.35">
      <c r="F60" s="126" t="s">
        <v>24</v>
      </c>
      <c r="G60" s="122"/>
      <c r="H60" s="122"/>
      <c r="I60" s="120" t="s">
        <v>142</v>
      </c>
    </row>
    <row r="61" spans="1:18" x14ac:dyDescent="0.35">
      <c r="F61" s="35" t="s">
        <v>25</v>
      </c>
      <c r="G61">
        <v>4.8799999999999955E-3</v>
      </c>
      <c r="H61">
        <v>1.2399999999999967E-3</v>
      </c>
      <c r="I61">
        <v>131.58176943699701</v>
      </c>
      <c r="M61" s="154" t="s">
        <v>143</v>
      </c>
      <c r="N61" s="154"/>
      <c r="O61" s="154"/>
    </row>
    <row r="62" spans="1:18" x14ac:dyDescent="0.35">
      <c r="F62" s="35" t="s">
        <v>26</v>
      </c>
      <c r="G62">
        <v>4.8799999999999955E-3</v>
      </c>
      <c r="H62">
        <v>1.1000000000000009E-3</v>
      </c>
      <c r="I62">
        <v>128.01608579088401</v>
      </c>
      <c r="J62">
        <v>133.01608579088426</v>
      </c>
      <c r="M62" s="154"/>
      <c r="N62" s="154"/>
      <c r="O62" s="154"/>
    </row>
    <row r="63" spans="1:18" x14ac:dyDescent="0.35">
      <c r="F63" s="35" t="s">
        <v>27</v>
      </c>
      <c r="G63">
        <v>4.8799999999999955E-3</v>
      </c>
      <c r="H63">
        <v>1.0800000000000033E-3</v>
      </c>
      <c r="I63">
        <v>137.50670241286801</v>
      </c>
    </row>
    <row r="64" spans="1:18" x14ac:dyDescent="0.35">
      <c r="F64" s="35" t="s">
        <v>65</v>
      </c>
      <c r="G64">
        <v>4.8799999999999955E-3</v>
      </c>
      <c r="H64">
        <v>9.80000000000003E-4</v>
      </c>
      <c r="I64">
        <v>134.959785522788</v>
      </c>
    </row>
    <row r="66" spans="4:11" ht="27.5" customHeight="1" x14ac:dyDescent="0.35">
      <c r="D66" s="43"/>
      <c r="E66" s="43"/>
      <c r="F66" s="43"/>
      <c r="G66" s="43"/>
      <c r="H66" s="43"/>
      <c r="I66" s="43"/>
      <c r="J66" s="43"/>
      <c r="K66" s="43"/>
    </row>
    <row r="67" spans="4:11" x14ac:dyDescent="0.35">
      <c r="F67" s="126" t="s">
        <v>29</v>
      </c>
      <c r="G67" s="122"/>
      <c r="H67" s="122"/>
      <c r="I67" s="120" t="s">
        <v>142</v>
      </c>
    </row>
    <row r="68" spans="4:11" x14ac:dyDescent="0.35">
      <c r="F68" s="35" t="s">
        <v>30</v>
      </c>
      <c r="G68">
        <v>4.8799999999999955E-3</v>
      </c>
      <c r="H68">
        <v>2.4380000000000002E-2</v>
      </c>
      <c r="I68">
        <v>220.93833780160901</v>
      </c>
    </row>
    <row r="69" spans="4:11" x14ac:dyDescent="0.35">
      <c r="F69" s="35" t="s">
        <v>31</v>
      </c>
      <c r="G69">
        <v>4.8799999999999955E-3</v>
      </c>
      <c r="H69">
        <v>7.040000000000002E-3</v>
      </c>
      <c r="I69">
        <v>179.30294906166228</v>
      </c>
    </row>
    <row r="70" spans="4:11" x14ac:dyDescent="0.35">
      <c r="F70" s="35" t="s">
        <v>32</v>
      </c>
      <c r="G70">
        <v>4.8799999999999955E-3</v>
      </c>
      <c r="H70">
        <v>2.1699999999999997E-2</v>
      </c>
      <c r="I70">
        <v>152.68096514745301</v>
      </c>
      <c r="J70">
        <f>AVERAGE(I68:I71)</f>
        <v>156.44101876675617</v>
      </c>
    </row>
    <row r="71" spans="4:11" x14ac:dyDescent="0.35">
      <c r="F71" s="35" t="s">
        <v>66</v>
      </c>
      <c r="G71">
        <v>4.8799999999999955E-3</v>
      </c>
      <c r="H71">
        <v>2.8600000000000071E-3</v>
      </c>
      <c r="I71">
        <v>72.841823056300456</v>
      </c>
    </row>
    <row r="73" spans="4:11" ht="26.5" customHeight="1" x14ac:dyDescent="0.35">
      <c r="D73" s="43"/>
      <c r="E73" s="43"/>
      <c r="F73" s="43"/>
      <c r="G73" s="43"/>
      <c r="H73" s="43"/>
      <c r="I73" s="43"/>
      <c r="J73" s="43"/>
      <c r="K73" s="43"/>
    </row>
    <row r="74" spans="4:11" x14ac:dyDescent="0.35">
      <c r="F74" s="126" t="s">
        <v>71</v>
      </c>
      <c r="G74" s="122"/>
      <c r="H74" s="122"/>
      <c r="I74" s="127" t="s">
        <v>142</v>
      </c>
    </row>
    <row r="75" spans="4:11" x14ac:dyDescent="0.35">
      <c r="F75" s="35" t="s">
        <v>72</v>
      </c>
      <c r="G75">
        <v>4.8799999999999955E-3</v>
      </c>
      <c r="H75">
        <v>3.6599999999999966E-3</v>
      </c>
      <c r="I75">
        <v>263.21715817694297</v>
      </c>
    </row>
    <row r="76" spans="4:11" x14ac:dyDescent="0.35">
      <c r="F76" s="35" t="s">
        <v>73</v>
      </c>
      <c r="G76">
        <v>4.8799999999999955E-3</v>
      </c>
      <c r="H76">
        <v>6.4199999999999926E-3</v>
      </c>
      <c r="I76">
        <v>248.51206434316299</v>
      </c>
    </row>
    <row r="77" spans="4:11" x14ac:dyDescent="0.35">
      <c r="F77" s="35" t="s">
        <v>74</v>
      </c>
      <c r="G77">
        <v>4.8799999999999955E-3</v>
      </c>
      <c r="H77">
        <v>8.4999999999999971E-3</v>
      </c>
      <c r="I77">
        <v>251.48793565683599</v>
      </c>
      <c r="J77">
        <f>AVERAGE(I75:I78)</f>
        <v>254.9329758713132</v>
      </c>
    </row>
    <row r="78" spans="4:11" x14ac:dyDescent="0.35">
      <c r="F78" s="35" t="s">
        <v>75</v>
      </c>
      <c r="G78">
        <v>4.8799999999999955E-3</v>
      </c>
      <c r="H78">
        <v>5.3599999999999984E-3</v>
      </c>
      <c r="I78">
        <v>256.51474530831098</v>
      </c>
    </row>
    <row r="80" spans="4:11" ht="24" customHeight="1" x14ac:dyDescent="0.35">
      <c r="D80" s="43"/>
      <c r="E80" s="43"/>
      <c r="F80" s="43"/>
      <c r="G80" s="43"/>
      <c r="H80" s="43"/>
      <c r="I80" s="43"/>
      <c r="J80" s="43"/>
      <c r="K80" s="43"/>
    </row>
    <row r="81" spans="3:11" ht="16.5" x14ac:dyDescent="0.45">
      <c r="F81" s="126" t="s">
        <v>110</v>
      </c>
      <c r="G81" s="122"/>
      <c r="H81" s="122"/>
      <c r="I81" s="120" t="s">
        <v>142</v>
      </c>
    </row>
    <row r="82" spans="3:11" ht="16.5" x14ac:dyDescent="0.45">
      <c r="F82" s="35" t="s">
        <v>111</v>
      </c>
      <c r="G82">
        <v>4.8799999999999955E-3</v>
      </c>
      <c r="H82">
        <v>9.6000000000000534E-4</v>
      </c>
      <c r="I82">
        <v>264.50402144771999</v>
      </c>
    </row>
    <row r="83" spans="3:11" ht="16.5" x14ac:dyDescent="0.45">
      <c r="F83" s="35" t="s">
        <v>112</v>
      </c>
      <c r="G83">
        <v>4.8799999999999955E-3</v>
      </c>
      <c r="H83">
        <v>2.3339999999999993E-2</v>
      </c>
      <c r="I83">
        <v>174.450402144772</v>
      </c>
    </row>
    <row r="84" spans="3:11" ht="16.5" x14ac:dyDescent="0.45">
      <c r="F84" s="35" t="s">
        <v>113</v>
      </c>
      <c r="G84">
        <v>4.8799999999999955E-3</v>
      </c>
      <c r="H84">
        <v>6.1599999999999988E-3</v>
      </c>
      <c r="I84">
        <v>166.89008042895401</v>
      </c>
      <c r="J84">
        <v>190.958445040214</v>
      </c>
    </row>
    <row r="85" spans="3:11" ht="16.5" x14ac:dyDescent="0.45">
      <c r="F85" s="35" t="s">
        <v>114</v>
      </c>
      <c r="G85">
        <v>4.8799999999999955E-3</v>
      </c>
      <c r="H85">
        <v>4.239999999999999E-3</v>
      </c>
      <c r="I85">
        <v>157.98927613941001</v>
      </c>
    </row>
    <row r="87" spans="3:11" ht="24.5" customHeight="1" x14ac:dyDescent="0.35">
      <c r="D87" s="43"/>
      <c r="E87" s="43"/>
      <c r="F87" s="43"/>
      <c r="G87" s="43"/>
      <c r="H87" s="43"/>
      <c r="I87" s="43"/>
      <c r="J87" s="43"/>
      <c r="K87" s="43"/>
    </row>
    <row r="88" spans="3:11" ht="16.5" x14ac:dyDescent="0.45">
      <c r="F88" s="126" t="s">
        <v>117</v>
      </c>
      <c r="G88" s="122"/>
      <c r="H88" s="122"/>
      <c r="I88" s="120" t="s">
        <v>142</v>
      </c>
    </row>
    <row r="89" spans="3:11" ht="16.5" x14ac:dyDescent="0.45">
      <c r="F89" s="35" t="s">
        <v>118</v>
      </c>
      <c r="G89">
        <v>4.8799999999999955E-3</v>
      </c>
      <c r="H89">
        <v>1.9800000000000039E-3</v>
      </c>
      <c r="I89">
        <v>110.428954423592</v>
      </c>
    </row>
    <row r="90" spans="3:11" ht="16.5" x14ac:dyDescent="0.45">
      <c r="F90" s="35" t="s">
        <v>119</v>
      </c>
      <c r="G90">
        <v>4.8799999999999955E-3</v>
      </c>
      <c r="H90">
        <v>8.1999999999999851E-3</v>
      </c>
      <c r="I90">
        <v>128.84718498659501</v>
      </c>
    </row>
    <row r="91" spans="3:11" ht="16.5" x14ac:dyDescent="0.45">
      <c r="F91" s="35" t="s">
        <v>120</v>
      </c>
      <c r="G91">
        <v>4.8799999999999955E-3</v>
      </c>
      <c r="H91">
        <v>6.9999999999999949E-3</v>
      </c>
      <c r="I91">
        <v>138.28418230563</v>
      </c>
      <c r="J91">
        <v>120.86226541554925</v>
      </c>
    </row>
    <row r="92" spans="3:11" ht="16.5" x14ac:dyDescent="0.45">
      <c r="F92" s="35" t="s">
        <v>121</v>
      </c>
      <c r="G92">
        <v>4.8799999999999955E-3</v>
      </c>
      <c r="H92">
        <v>2.9599999999999961E-3</v>
      </c>
      <c r="I92">
        <v>105.88873994638</v>
      </c>
    </row>
    <row r="95" spans="3:11" ht="14.5" customHeight="1" x14ac:dyDescent="0.5">
      <c r="C95" s="121"/>
      <c r="D95" s="121"/>
      <c r="E95" s="121"/>
    </row>
    <row r="96" spans="3:11" ht="14.5" customHeight="1" x14ac:dyDescent="0.5">
      <c r="C96" s="121"/>
      <c r="D96" s="121"/>
      <c r="E96" s="121"/>
    </row>
    <row r="97" spans="3:13" ht="14.5" customHeight="1" x14ac:dyDescent="0.5">
      <c r="C97" s="121"/>
      <c r="D97" s="121"/>
      <c r="E97" s="121"/>
    </row>
    <row r="100" spans="3:13" ht="22" customHeight="1" x14ac:dyDescent="0.5">
      <c r="C100" s="153" t="s">
        <v>138</v>
      </c>
      <c r="D100" s="153"/>
      <c r="E100" s="153"/>
      <c r="F100" s="153"/>
      <c r="G100" s="153"/>
      <c r="H100" s="153"/>
      <c r="I100" s="153"/>
      <c r="J100" s="153"/>
      <c r="K100" s="153"/>
      <c r="L100" s="153"/>
      <c r="M100" s="153"/>
    </row>
    <row r="102" spans="3:13" ht="16.5" x14ac:dyDescent="0.45">
      <c r="E102" s="35" t="s">
        <v>54</v>
      </c>
      <c r="F102" s="36" t="s">
        <v>15</v>
      </c>
      <c r="G102" s="37" t="s">
        <v>16</v>
      </c>
      <c r="H102" s="38" t="s">
        <v>55</v>
      </c>
      <c r="I102" s="113" t="s">
        <v>17</v>
      </c>
      <c r="J102" s="39" t="s">
        <v>108</v>
      </c>
      <c r="K102" s="35"/>
    </row>
    <row r="103" spans="3:13" x14ac:dyDescent="0.35">
      <c r="E103" s="40">
        <v>1</v>
      </c>
      <c r="F103">
        <v>131.58176943699701</v>
      </c>
      <c r="G103">
        <v>150.93833780160901</v>
      </c>
      <c r="H103">
        <v>263.21715817694297</v>
      </c>
      <c r="I103">
        <v>264.50402144771999</v>
      </c>
      <c r="J103">
        <v>110.428954423592</v>
      </c>
    </row>
    <row r="104" spans="3:13" x14ac:dyDescent="0.35">
      <c r="E104" s="40">
        <v>2</v>
      </c>
      <c r="F104">
        <v>128.01608579088401</v>
      </c>
      <c r="G104">
        <v>159.30294906166199</v>
      </c>
      <c r="H104">
        <v>248.51206434316299</v>
      </c>
      <c r="I104">
        <v>174.450402144772</v>
      </c>
      <c r="J104">
        <v>128.84718498659501</v>
      </c>
    </row>
    <row r="105" spans="3:13" x14ac:dyDescent="0.35">
      <c r="E105" s="40">
        <v>3</v>
      </c>
      <c r="F105">
        <v>137.50670241286801</v>
      </c>
      <c r="G105">
        <v>152.68096514745301</v>
      </c>
      <c r="H105">
        <v>251.48793565683599</v>
      </c>
      <c r="I105">
        <v>166.89008042895401</v>
      </c>
      <c r="J105">
        <v>128.28418230563</v>
      </c>
    </row>
    <row r="106" spans="3:13" x14ac:dyDescent="0.35">
      <c r="E106" s="40">
        <v>4</v>
      </c>
      <c r="F106">
        <v>134.959785522788</v>
      </c>
      <c r="G106">
        <v>162.8418230563</v>
      </c>
      <c r="H106">
        <v>256.51474530831098</v>
      </c>
      <c r="I106">
        <v>157.98927613941001</v>
      </c>
      <c r="J106">
        <v>115.88873994638</v>
      </c>
    </row>
    <row r="107" spans="3:13" x14ac:dyDescent="0.35">
      <c r="E107" s="35" t="s">
        <v>53</v>
      </c>
      <c r="F107" s="41">
        <f>AVERAGE(F103:F106)</f>
        <v>133.01608579088426</v>
      </c>
      <c r="G107" s="41">
        <f t="shared" ref="G107:J107" si="0">AVERAGE(G103:G106)</f>
        <v>156.441018766756</v>
      </c>
      <c r="H107" s="41">
        <f t="shared" si="0"/>
        <v>254.9329758713132</v>
      </c>
      <c r="I107" s="41">
        <f>AVERAGE(I103:I106)</f>
        <v>190.958445040214</v>
      </c>
      <c r="J107" s="41">
        <f t="shared" si="0"/>
        <v>120.86226541554925</v>
      </c>
      <c r="K107" s="114"/>
    </row>
    <row r="108" spans="3:13" x14ac:dyDescent="0.35">
      <c r="E108" s="35" t="s">
        <v>56</v>
      </c>
      <c r="F108" s="42">
        <f>STDEVA(F103:F106)</f>
        <v>4.1231407808639586</v>
      </c>
      <c r="G108" s="42">
        <f t="shared" ref="G108:J108" si="1">STDEVA(G103:G106)</f>
        <v>5.5850527180493152</v>
      </c>
      <c r="H108" s="42">
        <f t="shared" si="1"/>
        <v>6.4349586363971598</v>
      </c>
      <c r="I108" s="42">
        <f>STDEV(I103:I106)</f>
        <v>49.489795454619937</v>
      </c>
      <c r="J108" s="42">
        <f t="shared" si="1"/>
        <v>9.1730352070022168</v>
      </c>
      <c r="K108" s="114"/>
    </row>
  </sheetData>
  <mergeCells count="6">
    <mergeCell ref="A2:H2"/>
    <mergeCell ref="J2:N2"/>
    <mergeCell ref="D52:J52"/>
    <mergeCell ref="M57:R57"/>
    <mergeCell ref="C100:M100"/>
    <mergeCell ref="M61:O62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3A179-87CB-45A3-87D1-BB88539E890C}">
  <dimension ref="B3:S76"/>
  <sheetViews>
    <sheetView topLeftCell="A46" workbookViewId="0">
      <selection activeCell="P44" sqref="P44"/>
    </sheetView>
  </sheetViews>
  <sheetFormatPr baseColWidth="10" defaultRowHeight="14.5" x14ac:dyDescent="0.35"/>
  <cols>
    <col min="1" max="1" width="9.36328125" customWidth="1"/>
    <col min="2" max="2" width="16.81640625" customWidth="1"/>
    <col min="3" max="3" width="17" customWidth="1"/>
    <col min="4" max="4" width="22.81640625" customWidth="1"/>
    <col min="5" max="5" width="15.6328125" customWidth="1"/>
    <col min="6" max="6" width="20.453125" customWidth="1"/>
    <col min="7" max="7" width="16.6328125" customWidth="1"/>
    <col min="8" max="8" width="18.1796875" customWidth="1"/>
    <col min="9" max="9" width="14.6328125" customWidth="1"/>
  </cols>
  <sheetData>
    <row r="3" spans="2:4" ht="23.5" x14ac:dyDescent="0.55000000000000004">
      <c r="C3" s="155" t="s">
        <v>21</v>
      </c>
      <c r="D3" s="155"/>
    </row>
    <row r="5" spans="2:4" x14ac:dyDescent="0.35">
      <c r="C5" t="s">
        <v>94</v>
      </c>
      <c r="D5" t="s">
        <v>93</v>
      </c>
    </row>
    <row r="6" spans="2:4" x14ac:dyDescent="0.35">
      <c r="B6" t="s">
        <v>6</v>
      </c>
      <c r="C6">
        <v>0</v>
      </c>
      <c r="D6">
        <v>0.13500000000000001</v>
      </c>
    </row>
    <row r="7" spans="2:4" x14ac:dyDescent="0.35">
      <c r="B7" t="s">
        <v>7</v>
      </c>
      <c r="C7">
        <v>5</v>
      </c>
      <c r="D7">
        <v>0.19439999999999999</v>
      </c>
    </row>
    <row r="8" spans="2:4" x14ac:dyDescent="0.35">
      <c r="B8" t="s">
        <v>8</v>
      </c>
      <c r="C8">
        <v>15</v>
      </c>
      <c r="D8">
        <v>0.25140000000000001</v>
      </c>
    </row>
    <row r="9" spans="2:4" x14ac:dyDescent="0.35">
      <c r="B9" t="s">
        <v>9</v>
      </c>
      <c r="C9">
        <v>30</v>
      </c>
      <c r="D9">
        <v>0.36780000000000002</v>
      </c>
    </row>
    <row r="10" spans="2:4" x14ac:dyDescent="0.35">
      <c r="B10" t="s">
        <v>10</v>
      </c>
      <c r="C10">
        <v>45</v>
      </c>
      <c r="D10">
        <v>0.54279999999999995</v>
      </c>
    </row>
    <row r="11" spans="2:4" x14ac:dyDescent="0.35">
      <c r="B11" t="s">
        <v>11</v>
      </c>
      <c r="C11">
        <v>60</v>
      </c>
      <c r="D11">
        <v>0.61619999999999997</v>
      </c>
    </row>
    <row r="12" spans="2:4" x14ac:dyDescent="0.35">
      <c r="B12" t="s">
        <v>12</v>
      </c>
      <c r="C12">
        <v>75</v>
      </c>
      <c r="D12">
        <v>0.69679999999999997</v>
      </c>
    </row>
    <row r="15" spans="2:4" ht="15.5" x14ac:dyDescent="0.35">
      <c r="B15" s="156" t="s">
        <v>92</v>
      </c>
      <c r="C15" s="156"/>
    </row>
    <row r="16" spans="2:4" ht="21" x14ac:dyDescent="0.5">
      <c r="B16" s="29" t="s">
        <v>13</v>
      </c>
      <c r="C16" s="29">
        <v>0.31819999999999998</v>
      </c>
    </row>
    <row r="20" spans="2:8" ht="21" x14ac:dyDescent="0.5">
      <c r="F20" s="157" t="s">
        <v>95</v>
      </c>
      <c r="G20" s="158"/>
      <c r="H20" s="30"/>
    </row>
    <row r="22" spans="2:8" ht="15.5" x14ac:dyDescent="0.35">
      <c r="B22" s="2"/>
      <c r="C22" s="2" t="s">
        <v>93</v>
      </c>
      <c r="D22" s="2" t="s">
        <v>116</v>
      </c>
      <c r="F22" s="31" t="s">
        <v>96</v>
      </c>
      <c r="G22" s="32" t="s">
        <v>97</v>
      </c>
    </row>
    <row r="23" spans="2:8" x14ac:dyDescent="0.35">
      <c r="B23" s="2" t="s">
        <v>6</v>
      </c>
      <c r="C23" s="2">
        <v>0.13500000000000001</v>
      </c>
      <c r="D23" s="2">
        <v>0.13500000000000001</v>
      </c>
      <c r="F23" s="33">
        <v>0</v>
      </c>
      <c r="G23" s="34">
        <f t="shared" ref="G23:G29" si="0">C23-D23</f>
        <v>0</v>
      </c>
    </row>
    <row r="24" spans="2:8" x14ac:dyDescent="0.35">
      <c r="B24" s="2" t="s">
        <v>7</v>
      </c>
      <c r="C24" s="2">
        <v>0.19439999999999999</v>
      </c>
      <c r="D24" s="2">
        <v>0.13500000000000001</v>
      </c>
      <c r="F24" s="33">
        <v>5</v>
      </c>
      <c r="G24" s="34">
        <f t="shared" si="0"/>
        <v>5.9399999999999981E-2</v>
      </c>
    </row>
    <row r="25" spans="2:8" x14ac:dyDescent="0.35">
      <c r="B25" s="2" t="s">
        <v>8</v>
      </c>
      <c r="C25" s="2">
        <v>0.25140000000000001</v>
      </c>
      <c r="D25" s="2">
        <v>0.13500000000000001</v>
      </c>
      <c r="F25" s="33">
        <v>15</v>
      </c>
      <c r="G25" s="34">
        <f t="shared" si="0"/>
        <v>0.1164</v>
      </c>
    </row>
    <row r="26" spans="2:8" x14ac:dyDescent="0.35">
      <c r="B26" s="2" t="s">
        <v>9</v>
      </c>
      <c r="C26" s="2">
        <v>0.36780000000000002</v>
      </c>
      <c r="D26" s="2">
        <v>0.13500000000000001</v>
      </c>
      <c r="F26" s="33">
        <v>30</v>
      </c>
      <c r="G26" s="34">
        <f t="shared" si="0"/>
        <v>0.23280000000000001</v>
      </c>
    </row>
    <row r="27" spans="2:8" x14ac:dyDescent="0.35">
      <c r="B27" s="2" t="s">
        <v>10</v>
      </c>
      <c r="C27" s="2">
        <v>0.54279999999999995</v>
      </c>
      <c r="D27" s="2">
        <v>0.13500000000000001</v>
      </c>
      <c r="F27" s="33">
        <v>45</v>
      </c>
      <c r="G27" s="34">
        <f t="shared" si="0"/>
        <v>0.40779999999999994</v>
      </c>
    </row>
    <row r="28" spans="2:8" x14ac:dyDescent="0.35">
      <c r="B28" s="2" t="s">
        <v>11</v>
      </c>
      <c r="C28" s="2">
        <v>0.61619999999999997</v>
      </c>
      <c r="D28" s="2">
        <v>0.13500000000000001</v>
      </c>
      <c r="F28" s="33">
        <v>60</v>
      </c>
      <c r="G28" s="34">
        <f t="shared" si="0"/>
        <v>0.48119999999999996</v>
      </c>
    </row>
    <row r="29" spans="2:8" x14ac:dyDescent="0.35">
      <c r="B29" s="2" t="s">
        <v>12</v>
      </c>
      <c r="C29" s="2">
        <v>0.69679999999999997</v>
      </c>
      <c r="D29" s="2">
        <v>0.13500000000000001</v>
      </c>
      <c r="F29" s="33">
        <v>75</v>
      </c>
      <c r="G29" s="34">
        <f t="shared" si="0"/>
        <v>0.56179999999999997</v>
      </c>
    </row>
    <row r="35" spans="2:19" ht="43.5" x14ac:dyDescent="0.35">
      <c r="B35" s="60"/>
      <c r="C35" s="60" t="s">
        <v>122</v>
      </c>
      <c r="D35" s="22" t="s">
        <v>14</v>
      </c>
      <c r="E35" s="22" t="s">
        <v>47</v>
      </c>
      <c r="F35" s="22" t="s">
        <v>48</v>
      </c>
      <c r="G35" s="22" t="s">
        <v>46</v>
      </c>
      <c r="H35" s="60" t="s">
        <v>49</v>
      </c>
      <c r="I35" s="60" t="s">
        <v>50</v>
      </c>
      <c r="J35" s="60" t="s">
        <v>52</v>
      </c>
      <c r="K35" s="60" t="s">
        <v>53</v>
      </c>
      <c r="N35" s="35"/>
      <c r="O35" s="124"/>
      <c r="P35" s="124"/>
      <c r="Q35" s="124"/>
      <c r="R35" s="124"/>
      <c r="S35" s="124"/>
    </row>
    <row r="36" spans="2:19" x14ac:dyDescent="0.35">
      <c r="B36" s="126" t="s">
        <v>24</v>
      </c>
      <c r="C36" s="122"/>
      <c r="D36" s="122"/>
      <c r="E36" s="122"/>
      <c r="F36" s="122"/>
      <c r="G36" s="122"/>
      <c r="H36" s="122"/>
      <c r="I36" s="122"/>
      <c r="J36" s="123" t="s">
        <v>142</v>
      </c>
      <c r="K36" s="122"/>
      <c r="N36" s="40"/>
    </row>
    <row r="37" spans="2:19" x14ac:dyDescent="0.35">
      <c r="B37" s="35" t="s">
        <v>25</v>
      </c>
      <c r="C37">
        <v>1.962</v>
      </c>
      <c r="D37">
        <v>0.13500000000000001</v>
      </c>
      <c r="E37">
        <f t="shared" ref="E37:E40" si="1">C37-D37</f>
        <v>1.827</v>
      </c>
      <c r="F37">
        <v>1.26E-2</v>
      </c>
      <c r="G37">
        <v>7.7000000000000002E-3</v>
      </c>
      <c r="H37">
        <f t="shared" ref="H37:H40" si="2">(((E37)-(F37))/G37)*(0.17/0.02)</f>
        <v>2002.9090909090908</v>
      </c>
      <c r="I37">
        <v>10</v>
      </c>
      <c r="J37">
        <f t="shared" ref="J37:J40" si="3">((H37/20)*(I37))</f>
        <v>1001.4545454545454</v>
      </c>
      <c r="N37" s="40"/>
    </row>
    <row r="38" spans="2:19" x14ac:dyDescent="0.35">
      <c r="B38" s="35" t="s">
        <v>26</v>
      </c>
      <c r="C38">
        <v>1.962</v>
      </c>
      <c r="D38">
        <v>0.13500000000000001</v>
      </c>
      <c r="E38">
        <f t="shared" si="1"/>
        <v>1.827</v>
      </c>
      <c r="F38">
        <v>1.26E-2</v>
      </c>
      <c r="G38">
        <v>7.7000000000000002E-3</v>
      </c>
      <c r="H38">
        <f t="shared" si="2"/>
        <v>2002.9090909090908</v>
      </c>
      <c r="I38">
        <v>10</v>
      </c>
      <c r="J38">
        <f t="shared" si="3"/>
        <v>1001.4545454545454</v>
      </c>
      <c r="K38">
        <f>AVERAGE(J36:J40)</f>
        <v>976.12012987012986</v>
      </c>
      <c r="N38" s="40"/>
    </row>
    <row r="39" spans="2:19" x14ac:dyDescent="0.35">
      <c r="B39" s="35" t="s">
        <v>27</v>
      </c>
      <c r="C39">
        <v>1.5624</v>
      </c>
      <c r="D39">
        <v>0.13500000000000001</v>
      </c>
      <c r="E39">
        <f t="shared" si="1"/>
        <v>1.4274</v>
      </c>
      <c r="F39">
        <v>1.26E-2</v>
      </c>
      <c r="G39">
        <v>7.7000000000000002E-3</v>
      </c>
      <c r="H39">
        <f t="shared" si="2"/>
        <v>1561.7922077922078</v>
      </c>
      <c r="I39">
        <v>10</v>
      </c>
      <c r="J39">
        <f t="shared" si="3"/>
        <v>780.8961038961038</v>
      </c>
      <c r="N39" s="40"/>
    </row>
    <row r="40" spans="2:19" x14ac:dyDescent="0.35">
      <c r="B40" s="35" t="s">
        <v>65</v>
      </c>
      <c r="C40">
        <v>2.1779999999999999</v>
      </c>
      <c r="D40">
        <v>0.13500000000000001</v>
      </c>
      <c r="E40">
        <f t="shared" si="1"/>
        <v>2.0430000000000001</v>
      </c>
      <c r="F40">
        <v>1.26E-2</v>
      </c>
      <c r="G40">
        <v>7.7000000000000002E-3</v>
      </c>
      <c r="H40">
        <f t="shared" si="2"/>
        <v>2241.3506493506497</v>
      </c>
      <c r="I40">
        <v>10</v>
      </c>
      <c r="J40">
        <f t="shared" si="3"/>
        <v>1120.6753246753249</v>
      </c>
      <c r="M40" s="154" t="s">
        <v>143</v>
      </c>
      <c r="N40" s="154"/>
      <c r="O40" s="154"/>
    </row>
    <row r="41" spans="2:19" x14ac:dyDescent="0.35">
      <c r="M41" s="154"/>
      <c r="N41" s="154"/>
      <c r="O41" s="154"/>
      <c r="P41" s="125"/>
      <c r="Q41" s="125"/>
      <c r="R41" s="125"/>
      <c r="S41" s="125"/>
    </row>
    <row r="42" spans="2:19" x14ac:dyDescent="0.35">
      <c r="N42" s="35"/>
      <c r="O42" s="125"/>
      <c r="P42" s="125"/>
      <c r="Q42" s="125"/>
      <c r="R42" s="125"/>
      <c r="S42" s="125"/>
    </row>
    <row r="44" spans="2:19" ht="43.5" x14ac:dyDescent="0.35">
      <c r="B44" s="64"/>
      <c r="C44" s="64" t="s">
        <v>123</v>
      </c>
      <c r="D44" s="31" t="s">
        <v>14</v>
      </c>
      <c r="E44" s="31" t="s">
        <v>47</v>
      </c>
      <c r="F44" s="31" t="s">
        <v>48</v>
      </c>
      <c r="G44" s="31" t="s">
        <v>46</v>
      </c>
      <c r="H44" s="64" t="s">
        <v>49</v>
      </c>
      <c r="I44" s="64" t="s">
        <v>51</v>
      </c>
      <c r="J44" s="64" t="s">
        <v>52</v>
      </c>
      <c r="K44" s="64" t="s">
        <v>53</v>
      </c>
    </row>
    <row r="45" spans="2:19" x14ac:dyDescent="0.35">
      <c r="B45" s="126" t="s">
        <v>29</v>
      </c>
      <c r="C45" s="122"/>
      <c r="D45" s="122"/>
      <c r="E45" s="122"/>
      <c r="F45" s="122"/>
      <c r="G45" s="122"/>
      <c r="H45" s="122"/>
      <c r="I45" s="122"/>
      <c r="J45" s="123" t="s">
        <v>142</v>
      </c>
      <c r="K45" s="122"/>
    </row>
    <row r="46" spans="2:19" x14ac:dyDescent="0.35">
      <c r="B46" s="35" t="s">
        <v>30</v>
      </c>
      <c r="C46">
        <v>1.5381</v>
      </c>
      <c r="D46">
        <v>0.13500000000000001</v>
      </c>
      <c r="E46">
        <f t="shared" ref="E46:E49" si="4">C46-D46</f>
        <v>1.4031</v>
      </c>
      <c r="F46">
        <v>1.26E-2</v>
      </c>
      <c r="G46">
        <v>7.7000000000000002E-3</v>
      </c>
      <c r="H46">
        <f t="shared" ref="H46:H49" si="5">(((E46)-(F46))/G46)*(0.17/0.02)</f>
        <v>1534.9675324675325</v>
      </c>
      <c r="I46">
        <v>10</v>
      </c>
      <c r="J46">
        <f t="shared" ref="J46:J49" si="6">((H46/20)*I46)</f>
        <v>767.48376623376635</v>
      </c>
    </row>
    <row r="47" spans="2:19" x14ac:dyDescent="0.35">
      <c r="B47" s="35" t="s">
        <v>31</v>
      </c>
      <c r="C47">
        <v>1.5521</v>
      </c>
      <c r="D47">
        <v>0.13500000000000001</v>
      </c>
      <c r="E47">
        <f t="shared" si="4"/>
        <v>1.4171</v>
      </c>
      <c r="F47">
        <v>1.26E-2</v>
      </c>
      <c r="G47">
        <v>7.7000000000000002E-3</v>
      </c>
      <c r="H47">
        <f t="shared" si="5"/>
        <v>1550.4220779220777</v>
      </c>
      <c r="I47">
        <v>10</v>
      </c>
      <c r="J47">
        <f t="shared" si="6"/>
        <v>775.21103896103887</v>
      </c>
      <c r="K47">
        <f>AVERAGE(J46:J49)</f>
        <v>721.92045454545462</v>
      </c>
    </row>
    <row r="48" spans="2:19" x14ac:dyDescent="0.35">
      <c r="B48" s="35" t="s">
        <v>32</v>
      </c>
      <c r="C48">
        <v>1.728</v>
      </c>
      <c r="D48">
        <v>0.13500000000000001</v>
      </c>
      <c r="E48">
        <f t="shared" si="4"/>
        <v>1.593</v>
      </c>
      <c r="F48">
        <v>1.26E-2</v>
      </c>
      <c r="G48">
        <v>7.7000000000000002E-3</v>
      </c>
      <c r="H48">
        <f t="shared" si="5"/>
        <v>1744.5974025974026</v>
      </c>
      <c r="I48">
        <v>10</v>
      </c>
      <c r="J48">
        <f t="shared" si="6"/>
        <v>872.29870129870142</v>
      </c>
    </row>
    <row r="49" spans="2:11" x14ac:dyDescent="0.35">
      <c r="B49" s="35" t="s">
        <v>66</v>
      </c>
      <c r="C49">
        <v>1.004</v>
      </c>
      <c r="D49">
        <v>0.13500000000000001</v>
      </c>
      <c r="E49">
        <f t="shared" si="4"/>
        <v>0.86899999999999999</v>
      </c>
      <c r="F49">
        <v>1.26E-2</v>
      </c>
      <c r="G49">
        <v>7.7000000000000002E-3</v>
      </c>
      <c r="H49">
        <f t="shared" si="5"/>
        <v>945.37662337662334</v>
      </c>
      <c r="I49">
        <v>10</v>
      </c>
      <c r="J49">
        <f t="shared" si="6"/>
        <v>472.68831168831173</v>
      </c>
    </row>
    <row r="53" spans="2:11" ht="43.5" x14ac:dyDescent="0.35">
      <c r="B53" s="63"/>
      <c r="C53" s="63" t="s">
        <v>123</v>
      </c>
      <c r="D53" s="23" t="s">
        <v>14</v>
      </c>
      <c r="E53" s="23" t="s">
        <v>47</v>
      </c>
      <c r="F53" s="23" t="s">
        <v>48</v>
      </c>
      <c r="G53" s="23" t="s">
        <v>46</v>
      </c>
      <c r="H53" s="63" t="s">
        <v>49</v>
      </c>
      <c r="I53" s="63" t="s">
        <v>50</v>
      </c>
      <c r="J53" s="63" t="s">
        <v>52</v>
      </c>
      <c r="K53" s="63" t="s">
        <v>53</v>
      </c>
    </row>
    <row r="54" spans="2:11" x14ac:dyDescent="0.35">
      <c r="B54" s="35" t="s">
        <v>71</v>
      </c>
      <c r="C54">
        <v>3.12</v>
      </c>
      <c r="D54">
        <v>0.13500000000000001</v>
      </c>
      <c r="E54">
        <v>2.9850000000000003</v>
      </c>
      <c r="F54">
        <v>1.26E-2</v>
      </c>
      <c r="G54">
        <v>7.7000000000000002E-3</v>
      </c>
      <c r="H54">
        <v>3281.2207792207796</v>
      </c>
      <c r="I54">
        <v>10</v>
      </c>
      <c r="J54">
        <v>1640.6103896103898</v>
      </c>
    </row>
    <row r="55" spans="2:11" x14ac:dyDescent="0.35">
      <c r="B55" s="35" t="s">
        <v>72</v>
      </c>
      <c r="C55">
        <v>3.0379999999999998</v>
      </c>
      <c r="D55">
        <v>0.13500000000000001</v>
      </c>
      <c r="E55">
        <v>2.9029999999999996</v>
      </c>
      <c r="F55">
        <v>1.26E-2</v>
      </c>
      <c r="G55">
        <v>7.7000000000000002E-3</v>
      </c>
      <c r="H55">
        <v>3190.7012987012986</v>
      </c>
      <c r="I55">
        <v>10</v>
      </c>
      <c r="J55">
        <v>1595.3506493506493</v>
      </c>
    </row>
    <row r="56" spans="2:11" x14ac:dyDescent="0.35">
      <c r="B56" s="35" t="s">
        <v>73</v>
      </c>
      <c r="C56">
        <v>2.1789999999999998</v>
      </c>
      <c r="D56">
        <v>0.13500000000000001</v>
      </c>
      <c r="E56">
        <v>2.0439999999999996</v>
      </c>
      <c r="F56">
        <v>1.26E-2</v>
      </c>
      <c r="G56">
        <v>7.7000000000000002E-3</v>
      </c>
      <c r="H56">
        <v>2242.454545454545</v>
      </c>
      <c r="I56">
        <v>10</v>
      </c>
      <c r="J56">
        <v>1121.2272727272725</v>
      </c>
      <c r="K56">
        <v>1376.2272727272725</v>
      </c>
    </row>
    <row r="57" spans="2:11" x14ac:dyDescent="0.35">
      <c r="B57" s="35" t="s">
        <v>74</v>
      </c>
      <c r="C57">
        <v>2.3559999999999999</v>
      </c>
      <c r="D57">
        <v>0.13500000000000001</v>
      </c>
      <c r="E57">
        <v>2.2210000000000001</v>
      </c>
      <c r="F57">
        <v>1.26E-2</v>
      </c>
      <c r="G57">
        <v>7.7000000000000002E-3</v>
      </c>
      <c r="H57">
        <v>2437.8441558441555</v>
      </c>
      <c r="I57">
        <v>10</v>
      </c>
      <c r="J57">
        <v>1218.9220779220777</v>
      </c>
    </row>
    <row r="58" spans="2:11" x14ac:dyDescent="0.35">
      <c r="B58" s="35" t="s">
        <v>75</v>
      </c>
      <c r="C58">
        <v>2.512</v>
      </c>
      <c r="D58">
        <v>0.13500000000000001</v>
      </c>
      <c r="E58">
        <v>2.3769999999999998</v>
      </c>
      <c r="F58">
        <v>1.26E-2</v>
      </c>
      <c r="G58">
        <v>7.7000000000000002E-3</v>
      </c>
      <c r="H58">
        <v>2610.0519480519474</v>
      </c>
      <c r="I58">
        <v>10</v>
      </c>
      <c r="J58">
        <v>1305.0259740259735</v>
      </c>
    </row>
    <row r="62" spans="2:11" ht="43.5" x14ac:dyDescent="0.35">
      <c r="B62" s="61"/>
      <c r="C62" s="61" t="s">
        <v>123</v>
      </c>
      <c r="D62" s="62" t="s">
        <v>14</v>
      </c>
      <c r="E62" s="62" t="s">
        <v>47</v>
      </c>
      <c r="F62" s="62" t="s">
        <v>48</v>
      </c>
      <c r="G62" s="62" t="s">
        <v>46</v>
      </c>
      <c r="H62" s="61" t="s">
        <v>49</v>
      </c>
      <c r="I62" s="61" t="s">
        <v>50</v>
      </c>
      <c r="J62" s="61" t="s">
        <v>52</v>
      </c>
      <c r="K62" s="61" t="s">
        <v>53</v>
      </c>
    </row>
    <row r="63" spans="2:11" ht="16.5" x14ac:dyDescent="0.45">
      <c r="B63" s="35" t="s">
        <v>110</v>
      </c>
      <c r="C63">
        <v>3.0910000000000002</v>
      </c>
      <c r="D63">
        <v>0.13500000000000001</v>
      </c>
      <c r="E63">
        <v>2.9560000000000004</v>
      </c>
      <c r="F63">
        <v>1.26E-2</v>
      </c>
      <c r="G63">
        <v>7.7000000000000002E-3</v>
      </c>
      <c r="H63">
        <v>3249.2077922077924</v>
      </c>
      <c r="I63">
        <v>10</v>
      </c>
      <c r="J63">
        <v>1624.6038961038962</v>
      </c>
    </row>
    <row r="64" spans="2:11" ht="16.5" x14ac:dyDescent="0.45">
      <c r="B64" s="35" t="s">
        <v>111</v>
      </c>
      <c r="C64">
        <v>2.875</v>
      </c>
      <c r="D64">
        <v>0.13500000000000001</v>
      </c>
      <c r="E64">
        <v>2.74</v>
      </c>
      <c r="F64">
        <v>1.26E-2</v>
      </c>
      <c r="G64">
        <v>7.7000000000000002E-3</v>
      </c>
      <c r="H64">
        <v>3010.7662337662341</v>
      </c>
      <c r="I64">
        <v>10</v>
      </c>
      <c r="J64">
        <v>1505.3831168831171</v>
      </c>
      <c r="K64">
        <v>1489.5974025974026</v>
      </c>
    </row>
    <row r="65" spans="2:11" ht="16.5" x14ac:dyDescent="0.45">
      <c r="B65" s="35" t="s">
        <v>112</v>
      </c>
      <c r="C65">
        <v>3.2290000000000001</v>
      </c>
      <c r="D65">
        <v>0.13500000000000001</v>
      </c>
      <c r="E65">
        <v>3.0940000000000003</v>
      </c>
      <c r="F65">
        <v>1.26E-2</v>
      </c>
      <c r="G65">
        <v>7.7000000000000002E-3</v>
      </c>
      <c r="H65">
        <v>3401.545454545455</v>
      </c>
      <c r="I65">
        <v>10</v>
      </c>
      <c r="J65">
        <v>1700.7727272727275</v>
      </c>
    </row>
    <row r="66" spans="2:11" ht="16.5" x14ac:dyDescent="0.45">
      <c r="B66" s="35" t="s">
        <v>113</v>
      </c>
      <c r="C66">
        <v>3.2850000000000001</v>
      </c>
      <c r="D66">
        <v>0.13500000000000001</v>
      </c>
      <c r="E66">
        <v>3.1500000000000004</v>
      </c>
      <c r="F66">
        <v>1.26E-2</v>
      </c>
      <c r="G66">
        <v>7.7000000000000002E-3</v>
      </c>
      <c r="H66">
        <v>3463.3636363636369</v>
      </c>
      <c r="I66">
        <v>10</v>
      </c>
      <c r="J66">
        <v>1731.6818181818185</v>
      </c>
    </row>
    <row r="67" spans="2:11" ht="16.5" x14ac:dyDescent="0.45">
      <c r="B67" s="35" t="s">
        <v>114</v>
      </c>
      <c r="C67">
        <v>1.752</v>
      </c>
      <c r="D67">
        <v>0.13500000000000001</v>
      </c>
      <c r="E67">
        <v>1.617</v>
      </c>
      <c r="F67">
        <v>1.26E-2</v>
      </c>
      <c r="G67">
        <v>7.7000000000000002E-3</v>
      </c>
      <c r="H67">
        <v>1771.0909090909092</v>
      </c>
      <c r="I67">
        <v>10</v>
      </c>
      <c r="J67">
        <v>885.54545454545462</v>
      </c>
    </row>
    <row r="71" spans="2:11" ht="43.5" x14ac:dyDescent="0.35">
      <c r="B71" s="60"/>
      <c r="C71" s="60" t="s">
        <v>124</v>
      </c>
      <c r="D71" s="22" t="s">
        <v>14</v>
      </c>
      <c r="E71" s="22" t="s">
        <v>47</v>
      </c>
      <c r="F71" s="22" t="s">
        <v>48</v>
      </c>
      <c r="G71" s="22" t="s">
        <v>46</v>
      </c>
      <c r="H71" s="60" t="s">
        <v>49</v>
      </c>
      <c r="I71" s="60" t="s">
        <v>50</v>
      </c>
      <c r="J71" s="60" t="s">
        <v>52</v>
      </c>
      <c r="K71" s="60" t="s">
        <v>53</v>
      </c>
    </row>
    <row r="72" spans="2:11" ht="16.5" x14ac:dyDescent="0.45">
      <c r="B72" s="35" t="s">
        <v>117</v>
      </c>
      <c r="C72">
        <v>1.2350000000000001</v>
      </c>
      <c r="D72">
        <v>0.13500000000000001</v>
      </c>
      <c r="E72">
        <f>C72-D72</f>
        <v>1.1000000000000001</v>
      </c>
      <c r="F72">
        <v>1.26E-2</v>
      </c>
      <c r="G72">
        <v>7.7000000000000002E-3</v>
      </c>
      <c r="H72">
        <f>(((E72)-(F72))/G72)*(0.17/0.02)</f>
        <v>1200.3766233766235</v>
      </c>
      <c r="I72">
        <v>10</v>
      </c>
      <c r="J72">
        <f>((H72/20)*I72)</f>
        <v>600.18831168831173</v>
      </c>
    </row>
    <row r="73" spans="2:11" ht="16.5" x14ac:dyDescent="0.45">
      <c r="B73" s="35" t="s">
        <v>118</v>
      </c>
      <c r="C73">
        <v>1.0109999999999999</v>
      </c>
      <c r="D73">
        <v>0.13500000000000001</v>
      </c>
      <c r="E73">
        <f t="shared" ref="E73:E76" si="7">C73-D73</f>
        <v>0.87599999999999989</v>
      </c>
      <c r="F73">
        <v>1.26E-2</v>
      </c>
      <c r="G73">
        <v>7.7000000000000002E-3</v>
      </c>
      <c r="H73">
        <f t="shared" ref="H73:H76" si="8">(((E73)-(F73))/G73)*(0.17/0.02)</f>
        <v>953.10389610389598</v>
      </c>
      <c r="I73">
        <v>10</v>
      </c>
      <c r="J73">
        <f t="shared" ref="J73:J76" si="9">((H73/20)*I73)</f>
        <v>476.55194805194799</v>
      </c>
    </row>
    <row r="74" spans="2:11" ht="16.5" x14ac:dyDescent="0.45">
      <c r="B74" s="35" t="s">
        <v>119</v>
      </c>
      <c r="C74">
        <v>1.391</v>
      </c>
      <c r="D74">
        <v>0.13500000000000001</v>
      </c>
      <c r="E74">
        <f t="shared" si="7"/>
        <v>1.256</v>
      </c>
      <c r="F74">
        <v>1.26E-2</v>
      </c>
      <c r="G74">
        <v>7.7000000000000002E-3</v>
      </c>
      <c r="H74">
        <f t="shared" si="8"/>
        <v>1372.5844155844156</v>
      </c>
      <c r="I74">
        <v>10</v>
      </c>
      <c r="J74">
        <f t="shared" si="9"/>
        <v>686.29220779220782</v>
      </c>
      <c r="K74">
        <f>AVERAGE(J72:J76)</f>
        <v>657.98831168831168</v>
      </c>
    </row>
    <row r="75" spans="2:11" ht="16.5" x14ac:dyDescent="0.45">
      <c r="B75" s="35" t="s">
        <v>120</v>
      </c>
      <c r="C75">
        <v>1.0920000000000001</v>
      </c>
      <c r="D75">
        <v>0.13500000000000001</v>
      </c>
      <c r="E75">
        <f t="shared" si="7"/>
        <v>0.95700000000000007</v>
      </c>
      <c r="F75">
        <v>1.26E-2</v>
      </c>
      <c r="G75">
        <v>7.7000000000000002E-3</v>
      </c>
      <c r="H75">
        <f t="shared" si="8"/>
        <v>1042.5194805194806</v>
      </c>
      <c r="I75">
        <v>10</v>
      </c>
      <c r="J75">
        <f t="shared" si="9"/>
        <v>521.25974025974028</v>
      </c>
    </row>
    <row r="76" spans="2:11" ht="16.5" x14ac:dyDescent="0.45">
      <c r="B76" s="35" t="s">
        <v>121</v>
      </c>
      <c r="C76">
        <v>1.9696</v>
      </c>
      <c r="D76">
        <v>0.13500000000000001</v>
      </c>
      <c r="E76">
        <f t="shared" si="7"/>
        <v>1.8346</v>
      </c>
      <c r="F76">
        <v>1.26E-2</v>
      </c>
      <c r="G76">
        <v>7.7000000000000002E-3</v>
      </c>
      <c r="H76">
        <f t="shared" si="8"/>
        <v>2011.2987012987014</v>
      </c>
      <c r="I76">
        <v>10</v>
      </c>
      <c r="J76">
        <f t="shared" si="9"/>
        <v>1005.6493506493507</v>
      </c>
    </row>
  </sheetData>
  <mergeCells count="4">
    <mergeCell ref="C3:D3"/>
    <mergeCell ref="B15:C15"/>
    <mergeCell ref="F20:G20"/>
    <mergeCell ref="M40:O41"/>
  </mergeCells>
  <phoneticPr fontId="18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0D8C8-4F59-4AB9-A42F-B492E2AF1F4A}">
  <dimension ref="B1:N150"/>
  <sheetViews>
    <sheetView tabSelected="1" topLeftCell="A115" workbookViewId="0">
      <selection activeCell="K128" sqref="K128"/>
    </sheetView>
  </sheetViews>
  <sheetFormatPr baseColWidth="10" defaultRowHeight="14.5" x14ac:dyDescent="0.35"/>
  <cols>
    <col min="2" max="2" width="18.453125" customWidth="1"/>
    <col min="3" max="3" width="15.6328125" customWidth="1"/>
    <col min="4" max="4" width="18.6328125" customWidth="1"/>
    <col min="5" max="5" width="19.36328125" customWidth="1"/>
    <col min="6" max="6" width="17.6328125" customWidth="1"/>
    <col min="7" max="7" width="15.36328125" customWidth="1"/>
  </cols>
  <sheetData>
    <row r="1" spans="2:3" ht="15" thickBot="1" x14ac:dyDescent="0.4"/>
    <row r="2" spans="2:3" x14ac:dyDescent="0.35">
      <c r="B2" s="163" t="s">
        <v>57</v>
      </c>
      <c r="C2" s="164"/>
    </row>
    <row r="3" spans="2:3" x14ac:dyDescent="0.35">
      <c r="B3" s="12" t="s">
        <v>22</v>
      </c>
      <c r="C3" s="10" t="s">
        <v>58</v>
      </c>
    </row>
    <row r="4" spans="2:3" x14ac:dyDescent="0.35">
      <c r="B4" s="8">
        <v>0</v>
      </c>
      <c r="C4" s="7">
        <v>0.17630000000000001</v>
      </c>
    </row>
    <row r="5" spans="2:3" x14ac:dyDescent="0.35">
      <c r="B5" s="8">
        <v>1</v>
      </c>
      <c r="C5" s="7">
        <v>0.18</v>
      </c>
    </row>
    <row r="6" spans="2:3" x14ac:dyDescent="0.35">
      <c r="B6" s="8">
        <v>2</v>
      </c>
      <c r="C6" s="7">
        <v>0.18379999999999999</v>
      </c>
    </row>
    <row r="7" spans="2:3" x14ac:dyDescent="0.35">
      <c r="B7" s="8">
        <v>3</v>
      </c>
      <c r="C7" s="7">
        <v>0.1865</v>
      </c>
    </row>
    <row r="8" spans="2:3" x14ac:dyDescent="0.35">
      <c r="B8" s="8">
        <v>4</v>
      </c>
      <c r="C8" s="7">
        <v>0.18940000000000001</v>
      </c>
    </row>
    <row r="9" spans="2:3" x14ac:dyDescent="0.35">
      <c r="B9" s="8">
        <v>5</v>
      </c>
      <c r="C9" s="7">
        <v>0.19309999999999999</v>
      </c>
    </row>
    <row r="10" spans="2:3" x14ac:dyDescent="0.35">
      <c r="B10" s="8">
        <v>6</v>
      </c>
      <c r="C10" s="7">
        <v>0.19550000000000001</v>
      </c>
    </row>
    <row r="11" spans="2:3" x14ac:dyDescent="0.35">
      <c r="B11" s="8">
        <v>7</v>
      </c>
      <c r="C11" s="7">
        <v>0.19769999999999999</v>
      </c>
    </row>
    <row r="12" spans="2:3" x14ac:dyDescent="0.35">
      <c r="B12" s="8">
        <v>8</v>
      </c>
      <c r="C12" s="7">
        <v>0.19939999999999999</v>
      </c>
    </row>
    <row r="13" spans="2:3" x14ac:dyDescent="0.35">
      <c r="B13" s="8">
        <v>9</v>
      </c>
      <c r="C13" s="7">
        <v>0.2019</v>
      </c>
    </row>
    <row r="14" spans="2:3" ht="15" thickBot="1" x14ac:dyDescent="0.4">
      <c r="B14" s="6">
        <v>10</v>
      </c>
      <c r="C14" s="4">
        <v>0.20430000000000001</v>
      </c>
    </row>
    <row r="17" spans="2:6" ht="15" thickBot="1" x14ac:dyDescent="0.4"/>
    <row r="18" spans="2:6" x14ac:dyDescent="0.35">
      <c r="B18" s="160" t="s">
        <v>60</v>
      </c>
      <c r="C18" s="161"/>
      <c r="D18" s="161"/>
      <c r="E18" s="161"/>
      <c r="F18" s="162"/>
    </row>
    <row r="19" spans="2:6" x14ac:dyDescent="0.35">
      <c r="B19" s="12" t="s">
        <v>22</v>
      </c>
      <c r="C19" s="11" t="s">
        <v>61</v>
      </c>
      <c r="D19" s="11" t="s">
        <v>62</v>
      </c>
      <c r="E19" s="11" t="s">
        <v>63</v>
      </c>
      <c r="F19" s="11" t="s">
        <v>64</v>
      </c>
    </row>
    <row r="20" spans="2:6" x14ac:dyDescent="0.35">
      <c r="B20" s="8">
        <v>0</v>
      </c>
      <c r="C20" s="2">
        <v>0.36209999999999998</v>
      </c>
      <c r="D20" s="2">
        <v>0.25</v>
      </c>
      <c r="E20" s="2">
        <v>0.19739999999999999</v>
      </c>
      <c r="F20" s="7">
        <v>0.16739999999999999</v>
      </c>
    </row>
    <row r="21" spans="2:6" x14ac:dyDescent="0.35">
      <c r="B21" s="8">
        <v>1</v>
      </c>
      <c r="C21" s="2">
        <v>0.43519999999999998</v>
      </c>
      <c r="D21" s="2">
        <v>0.28970000000000001</v>
      </c>
      <c r="E21" s="2">
        <v>0.21779999999999999</v>
      </c>
      <c r="F21" s="7">
        <v>0.1792</v>
      </c>
    </row>
    <row r="22" spans="2:6" x14ac:dyDescent="0.35">
      <c r="B22" s="8">
        <v>2</v>
      </c>
      <c r="C22" s="2">
        <v>0.50739999999999996</v>
      </c>
      <c r="D22" s="2">
        <v>0.32629999999999998</v>
      </c>
      <c r="E22" s="2">
        <v>0.23930000000000001</v>
      </c>
      <c r="F22" s="7">
        <v>0.1913</v>
      </c>
    </row>
    <row r="23" spans="2:6" x14ac:dyDescent="0.35">
      <c r="B23" s="8">
        <v>3</v>
      </c>
      <c r="C23" s="2">
        <v>0.5806</v>
      </c>
      <c r="D23" s="2">
        <v>0.36330000000000001</v>
      </c>
      <c r="E23" s="2">
        <v>0.26029999999999998</v>
      </c>
      <c r="F23" s="7">
        <v>0.20280000000000001</v>
      </c>
    </row>
    <row r="24" spans="2:6" x14ac:dyDescent="0.35">
      <c r="B24" s="9">
        <v>4</v>
      </c>
      <c r="C24" s="2">
        <v>0.65290000000000004</v>
      </c>
      <c r="D24" s="2">
        <v>0.40039999999999998</v>
      </c>
      <c r="E24" s="2">
        <v>0.2823</v>
      </c>
      <c r="F24" s="7">
        <v>0.2145</v>
      </c>
    </row>
    <row r="25" spans="2:6" x14ac:dyDescent="0.35">
      <c r="B25" s="9">
        <v>5</v>
      </c>
      <c r="C25" s="2">
        <v>0.72419999999999995</v>
      </c>
      <c r="D25" s="2">
        <v>0.43730000000000002</v>
      </c>
      <c r="E25" s="2">
        <v>0.30359999999999998</v>
      </c>
      <c r="F25" s="7">
        <v>0.22620000000000001</v>
      </c>
    </row>
    <row r="26" spans="2:6" x14ac:dyDescent="0.35">
      <c r="B26" s="8">
        <v>6</v>
      </c>
      <c r="C26" s="2">
        <v>0.7893</v>
      </c>
      <c r="D26" s="2">
        <v>0.47270000000000001</v>
      </c>
      <c r="E26" s="2">
        <v>0.32529999999999998</v>
      </c>
      <c r="F26" s="7">
        <v>0.23769999999999999</v>
      </c>
    </row>
    <row r="27" spans="2:6" x14ac:dyDescent="0.35">
      <c r="B27" s="8">
        <v>7</v>
      </c>
      <c r="C27" s="2">
        <v>0.85509999999999997</v>
      </c>
      <c r="D27" s="2">
        <v>0.50739999999999996</v>
      </c>
      <c r="E27" s="2">
        <v>0.3458</v>
      </c>
      <c r="F27" s="7">
        <v>0.2495</v>
      </c>
    </row>
    <row r="28" spans="2:6" x14ac:dyDescent="0.35">
      <c r="B28" s="8">
        <v>8</v>
      </c>
      <c r="C28" s="2">
        <v>0.92179999999999995</v>
      </c>
      <c r="D28" s="2">
        <v>0.54320000000000002</v>
      </c>
      <c r="E28" s="2">
        <v>0.36630000000000001</v>
      </c>
      <c r="F28" s="7">
        <v>0.2611</v>
      </c>
    </row>
    <row r="29" spans="2:6" x14ac:dyDescent="0.35">
      <c r="B29" s="8">
        <v>9</v>
      </c>
      <c r="C29" s="2">
        <v>0.98760000000000003</v>
      </c>
      <c r="D29" s="2">
        <v>0.57920000000000005</v>
      </c>
      <c r="E29" s="2">
        <v>0.38679999999999998</v>
      </c>
      <c r="F29" s="7">
        <v>0.27310000000000001</v>
      </c>
    </row>
    <row r="30" spans="2:6" ht="15" thickBot="1" x14ac:dyDescent="0.4">
      <c r="B30" s="6">
        <v>10</v>
      </c>
      <c r="C30" s="5">
        <v>1.052</v>
      </c>
      <c r="D30" s="5">
        <v>0.61519999999999997</v>
      </c>
      <c r="E30" s="5">
        <v>0.40810000000000002</v>
      </c>
      <c r="F30" s="4">
        <v>0.28370000000000001</v>
      </c>
    </row>
    <row r="33" spans="2:9" ht="23.5" x14ac:dyDescent="0.55000000000000004">
      <c r="B33" s="149" t="s">
        <v>132</v>
      </c>
      <c r="C33" s="149"/>
      <c r="D33" s="149"/>
      <c r="E33" s="149"/>
      <c r="F33" s="149"/>
      <c r="G33" s="149"/>
      <c r="H33" s="149"/>
      <c r="I33" s="149"/>
    </row>
    <row r="34" spans="2:9" ht="15" thickBot="1" x14ac:dyDescent="0.4"/>
    <row r="35" spans="2:9" x14ac:dyDescent="0.35">
      <c r="B35" s="165" t="s">
        <v>68</v>
      </c>
      <c r="C35" s="166"/>
      <c r="D35" s="166"/>
      <c r="E35" s="166"/>
      <c r="F35" s="166"/>
      <c r="G35" s="167"/>
    </row>
    <row r="36" spans="2:9" x14ac:dyDescent="0.35">
      <c r="B36" s="9" t="s">
        <v>22</v>
      </c>
      <c r="C36" s="68" t="s">
        <v>24</v>
      </c>
      <c r="D36" s="68" t="s">
        <v>25</v>
      </c>
      <c r="E36" s="68" t="s">
        <v>26</v>
      </c>
      <c r="F36" s="68" t="s">
        <v>27</v>
      </c>
      <c r="G36" s="69" t="s">
        <v>65</v>
      </c>
    </row>
    <row r="37" spans="2:9" x14ac:dyDescent="0.35">
      <c r="B37" s="8">
        <v>0</v>
      </c>
      <c r="C37" s="25">
        <v>0.4466</v>
      </c>
      <c r="D37" s="25">
        <v>0.376</v>
      </c>
      <c r="E37" s="25">
        <v>0.4698</v>
      </c>
      <c r="F37" s="25">
        <v>0.38059999999999999</v>
      </c>
      <c r="G37" s="65">
        <v>0.39219999999999999</v>
      </c>
    </row>
    <row r="38" spans="2:9" x14ac:dyDescent="0.35">
      <c r="B38" s="8">
        <v>1</v>
      </c>
      <c r="C38" s="25">
        <v>0.51429999999999998</v>
      </c>
      <c r="D38" s="25">
        <v>0.44080000000000003</v>
      </c>
      <c r="E38" s="25">
        <v>0.55459999999999998</v>
      </c>
      <c r="F38" s="25">
        <v>0.44719999999999999</v>
      </c>
      <c r="G38" s="65">
        <v>0.46889999999999998</v>
      </c>
    </row>
    <row r="39" spans="2:9" x14ac:dyDescent="0.35">
      <c r="B39" s="8">
        <v>2</v>
      </c>
      <c r="C39" s="25">
        <v>0.5927</v>
      </c>
      <c r="D39" s="25">
        <v>0.50080000000000002</v>
      </c>
      <c r="E39" s="25">
        <v>0.63590000000000002</v>
      </c>
      <c r="F39" s="25">
        <v>0.51590000000000003</v>
      </c>
      <c r="G39" s="65">
        <v>0.52100000000000002</v>
      </c>
    </row>
    <row r="40" spans="2:9" x14ac:dyDescent="0.35">
      <c r="B40" s="8">
        <v>3</v>
      </c>
      <c r="C40" s="25">
        <v>0.67069999999999996</v>
      </c>
      <c r="D40" s="25">
        <v>0.55610000000000004</v>
      </c>
      <c r="E40" s="25">
        <v>0.71589999999999998</v>
      </c>
      <c r="F40" s="25">
        <v>0.58169999999999999</v>
      </c>
      <c r="G40" s="65">
        <v>0.59489999999999998</v>
      </c>
    </row>
    <row r="41" spans="2:9" x14ac:dyDescent="0.35">
      <c r="B41" s="8">
        <v>4</v>
      </c>
      <c r="C41" s="25">
        <v>0.75160000000000005</v>
      </c>
      <c r="D41" s="25">
        <v>0.61229999999999996</v>
      </c>
      <c r="E41" s="25">
        <v>0.79700000000000004</v>
      </c>
      <c r="F41" s="25">
        <v>0.64690000000000003</v>
      </c>
      <c r="G41" s="65">
        <v>0.67110000000000003</v>
      </c>
    </row>
    <row r="42" spans="2:9" x14ac:dyDescent="0.35">
      <c r="B42" s="8">
        <v>5</v>
      </c>
      <c r="C42" s="25">
        <v>0.82950000000000002</v>
      </c>
      <c r="D42" s="25">
        <v>0.67079999999999995</v>
      </c>
      <c r="E42" s="25">
        <v>0.88090000000000002</v>
      </c>
      <c r="F42" s="25">
        <v>0.71230000000000004</v>
      </c>
      <c r="G42" s="65">
        <v>0.73970000000000002</v>
      </c>
    </row>
    <row r="43" spans="2:9" x14ac:dyDescent="0.35">
      <c r="B43" s="8">
        <v>6</v>
      </c>
      <c r="C43" s="25">
        <v>0.90569999999999995</v>
      </c>
      <c r="D43" s="25">
        <v>0.72899999999999998</v>
      </c>
      <c r="E43" s="25">
        <v>0.96160000000000001</v>
      </c>
      <c r="F43" s="25">
        <v>0.77910000000000001</v>
      </c>
      <c r="G43" s="65">
        <v>0.81579999999999997</v>
      </c>
    </row>
    <row r="44" spans="2:9" x14ac:dyDescent="0.35">
      <c r="B44" s="8">
        <v>7</v>
      </c>
      <c r="C44" s="25">
        <v>0.97729999999999995</v>
      </c>
      <c r="D44" s="25">
        <v>0.78900000000000003</v>
      </c>
      <c r="E44" s="25">
        <v>1.0389999999999999</v>
      </c>
      <c r="F44" s="25">
        <v>0.84719999999999995</v>
      </c>
      <c r="G44" s="65">
        <v>0.88300000000000001</v>
      </c>
    </row>
    <row r="45" spans="2:9" x14ac:dyDescent="0.35">
      <c r="B45" s="8">
        <v>8</v>
      </c>
      <c r="C45" s="25">
        <v>1.0489999999999999</v>
      </c>
      <c r="D45" s="25">
        <v>0.84560000000000002</v>
      </c>
      <c r="E45" s="25">
        <v>1.121</v>
      </c>
      <c r="F45" s="25">
        <v>0.91310000000000002</v>
      </c>
      <c r="G45" s="65">
        <v>0.95309999999999995</v>
      </c>
    </row>
    <row r="46" spans="2:9" x14ac:dyDescent="0.35">
      <c r="B46" s="8">
        <v>9</v>
      </c>
      <c r="C46" s="25">
        <v>1.121</v>
      </c>
      <c r="D46" s="25">
        <v>0.90329999999999999</v>
      </c>
      <c r="E46" s="25">
        <v>1.1990000000000001</v>
      </c>
      <c r="F46" s="25">
        <v>0.97670000000000001</v>
      </c>
      <c r="G46" s="65">
        <v>1.022</v>
      </c>
    </row>
    <row r="47" spans="2:9" ht="15" thickBot="1" x14ac:dyDescent="0.4">
      <c r="B47" s="6">
        <v>10</v>
      </c>
      <c r="C47" s="66">
        <v>1.1890000000000001</v>
      </c>
      <c r="D47" s="66">
        <v>0.96189999999999998</v>
      </c>
      <c r="E47" s="66">
        <v>1.2749999999999999</v>
      </c>
      <c r="F47" s="66">
        <v>1.038</v>
      </c>
      <c r="G47" s="67">
        <v>1.085</v>
      </c>
    </row>
    <row r="49" spans="2:7" ht="15" thickBot="1" x14ac:dyDescent="0.4"/>
    <row r="50" spans="2:7" x14ac:dyDescent="0.35">
      <c r="B50" s="160" t="s">
        <v>67</v>
      </c>
      <c r="C50" s="161"/>
      <c r="D50" s="161"/>
      <c r="E50" s="161"/>
      <c r="F50" s="161"/>
      <c r="G50" s="162"/>
    </row>
    <row r="51" spans="2:7" x14ac:dyDescent="0.35">
      <c r="B51" s="9" t="s">
        <v>22</v>
      </c>
      <c r="C51" s="68" t="s">
        <v>29</v>
      </c>
      <c r="D51" s="68" t="s">
        <v>30</v>
      </c>
      <c r="E51" s="68" t="s">
        <v>31</v>
      </c>
      <c r="F51" s="68" t="s">
        <v>32</v>
      </c>
      <c r="G51" s="68" t="s">
        <v>66</v>
      </c>
    </row>
    <row r="52" spans="2:7" x14ac:dyDescent="0.35">
      <c r="B52" s="8">
        <v>0</v>
      </c>
      <c r="C52" s="25">
        <v>0.36630000000000001</v>
      </c>
      <c r="D52" s="25">
        <v>0.26419999999999999</v>
      </c>
      <c r="E52" s="25">
        <v>0.25950000000000001</v>
      </c>
      <c r="F52" s="25">
        <v>0.2641</v>
      </c>
      <c r="G52" s="65">
        <v>0.2321</v>
      </c>
    </row>
    <row r="53" spans="2:7" x14ac:dyDescent="0.35">
      <c r="B53" s="8">
        <v>1</v>
      </c>
      <c r="C53" s="25">
        <v>0.46139999999999998</v>
      </c>
      <c r="D53" s="25">
        <v>0.32729999999999998</v>
      </c>
      <c r="E53" s="25">
        <v>0.32679999999999998</v>
      </c>
      <c r="F53" s="25">
        <v>0.32190000000000002</v>
      </c>
      <c r="G53" s="65">
        <v>0.2833</v>
      </c>
    </row>
    <row r="54" spans="2:7" x14ac:dyDescent="0.35">
      <c r="B54" s="8">
        <v>2</v>
      </c>
      <c r="C54" s="25">
        <v>0.55130000000000001</v>
      </c>
      <c r="D54" s="25">
        <v>0.38969999999999999</v>
      </c>
      <c r="E54" s="25">
        <v>0.39019999999999999</v>
      </c>
      <c r="F54" s="25">
        <v>0.37990000000000002</v>
      </c>
      <c r="G54" s="65">
        <v>0.33439999999999998</v>
      </c>
    </row>
    <row r="55" spans="2:7" x14ac:dyDescent="0.35">
      <c r="B55" s="8">
        <v>3</v>
      </c>
      <c r="C55" s="25">
        <v>0.63900000000000001</v>
      </c>
      <c r="D55" s="25">
        <v>0.45519999999999999</v>
      </c>
      <c r="E55" s="25">
        <v>0.45200000000000001</v>
      </c>
      <c r="F55" s="25">
        <v>0.43869999999999998</v>
      </c>
      <c r="G55" s="65">
        <v>0.38569999999999999</v>
      </c>
    </row>
    <row r="56" spans="2:7" x14ac:dyDescent="0.35">
      <c r="B56" s="8">
        <v>4</v>
      </c>
      <c r="C56" s="25">
        <v>0.72219999999999995</v>
      </c>
      <c r="D56" s="25">
        <v>0.52039999999999997</v>
      </c>
      <c r="E56" s="25">
        <v>0.51919999999999999</v>
      </c>
      <c r="F56" s="25">
        <v>0.49630000000000002</v>
      </c>
      <c r="G56" s="65">
        <v>0.436</v>
      </c>
    </row>
    <row r="57" spans="2:7" x14ac:dyDescent="0.35">
      <c r="B57" s="8">
        <v>5</v>
      </c>
      <c r="C57" s="25">
        <v>0.80979999999999996</v>
      </c>
      <c r="D57" s="25">
        <v>0.58360000000000001</v>
      </c>
      <c r="E57" s="25">
        <v>0.58540000000000003</v>
      </c>
      <c r="F57" s="25">
        <v>0.55369999999999997</v>
      </c>
      <c r="G57" s="65">
        <v>0.48649999999999999</v>
      </c>
    </row>
    <row r="58" spans="2:7" x14ac:dyDescent="0.35">
      <c r="B58" s="8">
        <v>6</v>
      </c>
      <c r="C58" s="25">
        <v>0.89649999999999996</v>
      </c>
      <c r="D58" s="25">
        <v>0.64139999999999997</v>
      </c>
      <c r="E58" s="25">
        <v>0.65100000000000002</v>
      </c>
      <c r="F58" s="25">
        <v>0.60760000000000003</v>
      </c>
      <c r="G58" s="65">
        <v>0.5373</v>
      </c>
    </row>
    <row r="59" spans="2:7" x14ac:dyDescent="0.35">
      <c r="B59" s="8">
        <v>7</v>
      </c>
      <c r="C59" s="25">
        <v>0.98550000000000004</v>
      </c>
      <c r="D59" s="25">
        <v>0.70450000000000002</v>
      </c>
      <c r="E59" s="25">
        <v>0.71409999999999996</v>
      </c>
      <c r="F59" s="25">
        <v>0.66559999999999997</v>
      </c>
      <c r="G59" s="65">
        <v>0.58909999999999996</v>
      </c>
    </row>
    <row r="60" spans="2:7" x14ac:dyDescent="0.35">
      <c r="B60" s="8">
        <v>8</v>
      </c>
      <c r="C60" s="25">
        <v>1.075</v>
      </c>
      <c r="D60" s="25">
        <v>0.76780000000000004</v>
      </c>
      <c r="E60" s="25">
        <v>0.77729999999999999</v>
      </c>
      <c r="F60" s="25">
        <v>0.72419999999999995</v>
      </c>
      <c r="G60" s="65">
        <v>0.63990000000000002</v>
      </c>
    </row>
    <row r="61" spans="2:7" x14ac:dyDescent="0.35">
      <c r="B61" s="8">
        <v>9</v>
      </c>
      <c r="C61" s="25">
        <v>1.161</v>
      </c>
      <c r="D61" s="25">
        <v>0.82889999999999997</v>
      </c>
      <c r="E61" s="25">
        <v>0.84140000000000004</v>
      </c>
      <c r="F61" s="25">
        <v>0.77900000000000003</v>
      </c>
      <c r="G61" s="65">
        <v>0.69079999999999997</v>
      </c>
    </row>
    <row r="62" spans="2:7" ht="15" thickBot="1" x14ac:dyDescent="0.4">
      <c r="B62" s="6">
        <v>10</v>
      </c>
      <c r="C62" s="66">
        <v>1.248</v>
      </c>
      <c r="D62" s="66">
        <v>0.8901</v>
      </c>
      <c r="E62" s="66">
        <v>0.90610000000000002</v>
      </c>
      <c r="F62" s="66">
        <v>0.83550000000000002</v>
      </c>
      <c r="G62" s="67">
        <v>0.74119999999999997</v>
      </c>
    </row>
    <row r="64" spans="2:7" ht="15" thickBot="1" x14ac:dyDescent="0.4"/>
    <row r="65" spans="2:7" x14ac:dyDescent="0.35">
      <c r="B65" s="160" t="s">
        <v>69</v>
      </c>
      <c r="C65" s="161"/>
      <c r="D65" s="161"/>
      <c r="E65" s="161"/>
      <c r="F65" s="161"/>
      <c r="G65" s="162"/>
    </row>
    <row r="66" spans="2:7" x14ac:dyDescent="0.35">
      <c r="B66" s="9" t="s">
        <v>22</v>
      </c>
      <c r="C66" s="68" t="s">
        <v>3</v>
      </c>
      <c r="D66" s="68" t="s">
        <v>2</v>
      </c>
      <c r="E66" s="68" t="s">
        <v>1</v>
      </c>
      <c r="F66" s="68" t="s">
        <v>0</v>
      </c>
      <c r="G66" s="69" t="s">
        <v>4</v>
      </c>
    </row>
    <row r="67" spans="2:7" x14ac:dyDescent="0.35">
      <c r="B67" s="8">
        <v>0</v>
      </c>
      <c r="C67" s="25">
        <v>0.40629999999999999</v>
      </c>
      <c r="D67" s="25">
        <v>0.33460000000000001</v>
      </c>
      <c r="E67" s="25">
        <v>0.40239999999999998</v>
      </c>
      <c r="F67" s="25">
        <v>0.38279999999999997</v>
      </c>
      <c r="G67" s="65">
        <v>0.3392</v>
      </c>
    </row>
    <row r="68" spans="2:7" x14ac:dyDescent="0.35">
      <c r="B68" s="8">
        <v>1</v>
      </c>
      <c r="C68" s="25">
        <v>0.47010000000000002</v>
      </c>
      <c r="D68" s="25">
        <v>0.36509999999999998</v>
      </c>
      <c r="E68" s="25">
        <v>0.46310000000000001</v>
      </c>
      <c r="F68" s="25">
        <v>0.44529999999999997</v>
      </c>
      <c r="G68" s="65">
        <v>0.38779999999999998</v>
      </c>
    </row>
    <row r="69" spans="2:7" x14ac:dyDescent="0.35">
      <c r="B69" s="8">
        <v>2</v>
      </c>
      <c r="C69" s="25">
        <v>0.53520000000000001</v>
      </c>
      <c r="D69" s="25">
        <v>0.39889999999999998</v>
      </c>
      <c r="E69" s="25">
        <v>0.52580000000000005</v>
      </c>
      <c r="F69" s="25">
        <v>0.50560000000000005</v>
      </c>
      <c r="G69" s="65">
        <v>0.44180000000000003</v>
      </c>
    </row>
    <row r="70" spans="2:7" x14ac:dyDescent="0.35">
      <c r="B70" s="8">
        <v>3</v>
      </c>
      <c r="C70" s="25">
        <v>0.59609999999999996</v>
      </c>
      <c r="D70" s="25">
        <v>0.43269999999999997</v>
      </c>
      <c r="E70" s="25">
        <v>0.58709999999999996</v>
      </c>
      <c r="F70" s="25">
        <v>0.5665</v>
      </c>
      <c r="G70" s="65">
        <v>0.49399999999999999</v>
      </c>
    </row>
    <row r="71" spans="2:7" x14ac:dyDescent="0.35">
      <c r="B71" s="8">
        <v>4</v>
      </c>
      <c r="C71" s="25">
        <v>0.65969999999999995</v>
      </c>
      <c r="D71" s="25">
        <v>0.46679999999999999</v>
      </c>
      <c r="E71" s="25">
        <v>0.71179999999999999</v>
      </c>
      <c r="F71" s="25">
        <v>0.629</v>
      </c>
      <c r="G71" s="65">
        <v>0.54630000000000001</v>
      </c>
    </row>
    <row r="72" spans="2:7" x14ac:dyDescent="0.35">
      <c r="B72" s="8">
        <v>5</v>
      </c>
      <c r="C72" s="25">
        <v>0.72409999999999997</v>
      </c>
      <c r="D72" s="25">
        <v>0.50119999999999998</v>
      </c>
      <c r="E72" s="25">
        <v>0.64970000000000006</v>
      </c>
      <c r="F72" s="25">
        <v>0.69320000000000004</v>
      </c>
      <c r="G72" s="65">
        <v>0.59699999999999998</v>
      </c>
    </row>
    <row r="73" spans="2:7" x14ac:dyDescent="0.35">
      <c r="B73" s="8">
        <v>6</v>
      </c>
      <c r="C73" s="25">
        <v>0.78720000000000001</v>
      </c>
      <c r="D73" s="25">
        <v>0.53380000000000005</v>
      </c>
      <c r="E73" s="25">
        <v>0.77549999999999997</v>
      </c>
      <c r="F73" s="25">
        <v>0.75560000000000005</v>
      </c>
      <c r="G73" s="65">
        <v>0.64839999999999998</v>
      </c>
    </row>
    <row r="74" spans="2:7" x14ac:dyDescent="0.35">
      <c r="B74" s="8">
        <v>7</v>
      </c>
      <c r="C74" s="25">
        <v>0.85</v>
      </c>
      <c r="D74" s="25">
        <v>0.56689999999999996</v>
      </c>
      <c r="E74" s="25">
        <v>0.83879999999999999</v>
      </c>
      <c r="F74" s="25">
        <v>0.81610000000000005</v>
      </c>
      <c r="G74" s="65">
        <v>0.7</v>
      </c>
    </row>
    <row r="75" spans="2:7" x14ac:dyDescent="0.35">
      <c r="B75" s="8">
        <v>8</v>
      </c>
      <c r="C75" s="25">
        <v>0.91039999999999999</v>
      </c>
      <c r="D75" s="25">
        <v>0.60050000000000003</v>
      </c>
      <c r="E75" s="25">
        <v>0.89970000000000006</v>
      </c>
      <c r="F75" s="25">
        <v>0.87690000000000001</v>
      </c>
      <c r="G75" s="65">
        <v>0.75090000000000001</v>
      </c>
    </row>
    <row r="76" spans="2:7" x14ac:dyDescent="0.35">
      <c r="B76" s="8">
        <v>9</v>
      </c>
      <c r="C76" s="25">
        <v>0.97250000000000003</v>
      </c>
      <c r="D76" s="25">
        <v>0.63380000000000003</v>
      </c>
      <c r="E76" s="25">
        <v>0.9607</v>
      </c>
      <c r="F76" s="25">
        <v>0.93589999999999995</v>
      </c>
      <c r="G76" s="65">
        <v>0.80179999999999996</v>
      </c>
    </row>
    <row r="77" spans="2:7" ht="15" thickBot="1" x14ac:dyDescent="0.4">
      <c r="B77" s="6">
        <v>10</v>
      </c>
      <c r="C77" s="66">
        <v>1.0329999999999999</v>
      </c>
      <c r="D77" s="66">
        <v>0.6673</v>
      </c>
      <c r="E77" s="66">
        <v>1.0249999999999999</v>
      </c>
      <c r="F77" s="66">
        <v>0.99429999999999996</v>
      </c>
      <c r="G77" s="67">
        <v>0.85209999999999997</v>
      </c>
    </row>
    <row r="79" spans="2:7" ht="15" thickBot="1" x14ac:dyDescent="0.4"/>
    <row r="80" spans="2:7" ht="16.5" x14ac:dyDescent="0.45">
      <c r="B80" s="160" t="s">
        <v>115</v>
      </c>
      <c r="C80" s="161"/>
      <c r="D80" s="161"/>
      <c r="E80" s="161"/>
      <c r="F80" s="161"/>
      <c r="G80" s="162"/>
    </row>
    <row r="81" spans="2:7" ht="16.5" x14ac:dyDescent="0.45">
      <c r="B81" s="9" t="s">
        <v>22</v>
      </c>
      <c r="C81" s="68" t="s">
        <v>110</v>
      </c>
      <c r="D81" s="68" t="s">
        <v>111</v>
      </c>
      <c r="E81" s="68" t="s">
        <v>112</v>
      </c>
      <c r="F81" s="68" t="s">
        <v>113</v>
      </c>
      <c r="G81" s="68" t="s">
        <v>114</v>
      </c>
    </row>
    <row r="82" spans="2:7" x14ac:dyDescent="0.35">
      <c r="B82" s="8">
        <v>0</v>
      </c>
      <c r="C82" s="25">
        <v>0.39319999999999999</v>
      </c>
      <c r="D82" s="25">
        <v>0.43440000000000001</v>
      </c>
      <c r="E82" s="25">
        <v>0.35010000000000002</v>
      </c>
      <c r="F82" s="25">
        <v>0.3448</v>
      </c>
      <c r="G82" s="65">
        <v>0.313</v>
      </c>
    </row>
    <row r="83" spans="2:7" x14ac:dyDescent="0.35">
      <c r="B83" s="8">
        <v>1</v>
      </c>
      <c r="C83" s="25">
        <v>0.47370000000000001</v>
      </c>
      <c r="D83" s="25">
        <v>0.50949999999999995</v>
      </c>
      <c r="E83" s="25">
        <v>0.41620000000000001</v>
      </c>
      <c r="F83" s="25">
        <v>0.40450000000000003</v>
      </c>
      <c r="G83" s="65">
        <v>0.37840000000000001</v>
      </c>
    </row>
    <row r="84" spans="2:7" x14ac:dyDescent="0.35">
      <c r="B84" s="8">
        <v>2</v>
      </c>
      <c r="C84" s="25">
        <v>0.55600000000000005</v>
      </c>
      <c r="D84" s="25">
        <v>0.57979999999999998</v>
      </c>
      <c r="E84" s="25">
        <v>0.47860000000000003</v>
      </c>
      <c r="F84" s="25">
        <v>0.46650000000000003</v>
      </c>
      <c r="G84" s="65">
        <v>0.45889999999999997</v>
      </c>
    </row>
    <row r="85" spans="2:7" x14ac:dyDescent="0.35">
      <c r="B85" s="8">
        <v>3</v>
      </c>
      <c r="C85" s="25">
        <v>0.63449999999999995</v>
      </c>
      <c r="D85" s="25">
        <v>0.64749999999999996</v>
      </c>
      <c r="E85" s="25">
        <v>0.5393</v>
      </c>
      <c r="F85" s="25">
        <v>0.52639999999999998</v>
      </c>
      <c r="G85" s="65">
        <v>0.53069999999999995</v>
      </c>
    </row>
    <row r="86" spans="2:7" x14ac:dyDescent="0.35">
      <c r="B86" s="8">
        <v>4</v>
      </c>
      <c r="C86" s="25">
        <v>0.71499999999999997</v>
      </c>
      <c r="D86" s="25">
        <v>0.72250000000000003</v>
      </c>
      <c r="E86" s="25">
        <v>0.60009999999999997</v>
      </c>
      <c r="F86" s="25">
        <v>0.58840000000000003</v>
      </c>
      <c r="G86" s="65">
        <v>0.59419999999999995</v>
      </c>
    </row>
    <row r="87" spans="2:7" x14ac:dyDescent="0.35">
      <c r="B87" s="8">
        <v>5</v>
      </c>
      <c r="C87" s="25">
        <v>0.79549999999999998</v>
      </c>
      <c r="D87" s="25">
        <v>0.79139999999999999</v>
      </c>
      <c r="E87" s="25">
        <v>0.66190000000000004</v>
      </c>
      <c r="F87" s="25">
        <v>0.64559999999999995</v>
      </c>
      <c r="G87" s="65">
        <v>0.65990000000000004</v>
      </c>
    </row>
    <row r="88" spans="2:7" x14ac:dyDescent="0.35">
      <c r="B88" s="8">
        <v>6</v>
      </c>
      <c r="C88" s="25">
        <v>0.87329999999999997</v>
      </c>
      <c r="D88" s="25">
        <v>0.86199999999999999</v>
      </c>
      <c r="E88" s="25">
        <v>0.7228</v>
      </c>
      <c r="F88" s="25">
        <v>0.70679999999999998</v>
      </c>
      <c r="G88" s="65">
        <v>0.71899999999999997</v>
      </c>
    </row>
    <row r="89" spans="2:7" x14ac:dyDescent="0.35">
      <c r="B89" s="8">
        <v>7</v>
      </c>
      <c r="C89" s="25">
        <v>0.9506</v>
      </c>
      <c r="D89" s="25">
        <v>0.93130000000000002</v>
      </c>
      <c r="E89" s="25">
        <v>0.78390000000000004</v>
      </c>
      <c r="F89" s="25">
        <v>0.76759999999999995</v>
      </c>
      <c r="G89" s="65">
        <v>0.85340000000000005</v>
      </c>
    </row>
    <row r="90" spans="2:7" x14ac:dyDescent="0.35">
      <c r="B90" s="8">
        <v>8</v>
      </c>
      <c r="C90" s="25">
        <v>1.024</v>
      </c>
      <c r="D90" s="25">
        <v>1.002</v>
      </c>
      <c r="E90" s="25">
        <v>0.84599999999999997</v>
      </c>
      <c r="F90" s="25">
        <v>0.82589999999999997</v>
      </c>
      <c r="G90" s="65">
        <v>0.79020000000000001</v>
      </c>
    </row>
    <row r="91" spans="2:7" x14ac:dyDescent="0.35">
      <c r="B91" s="8">
        <v>9</v>
      </c>
      <c r="C91" s="25">
        <v>1.099</v>
      </c>
      <c r="D91" s="25">
        <v>1.0669999999999999</v>
      </c>
      <c r="E91" s="25">
        <v>0.90529999999999999</v>
      </c>
      <c r="F91" s="25">
        <v>0.88239999999999996</v>
      </c>
      <c r="G91" s="65">
        <v>0.92220000000000002</v>
      </c>
    </row>
    <row r="92" spans="2:7" ht="15" thickBot="1" x14ac:dyDescent="0.4">
      <c r="B92" s="6">
        <v>10</v>
      </c>
      <c r="C92" s="66">
        <v>1.1739999999999999</v>
      </c>
      <c r="D92" s="66">
        <v>1.135</v>
      </c>
      <c r="E92" s="66">
        <v>0.96209999999999996</v>
      </c>
      <c r="F92" s="66">
        <v>0.94120000000000004</v>
      </c>
      <c r="G92" s="67">
        <v>0.9829</v>
      </c>
    </row>
    <row r="94" spans="2:7" ht="15" thickBot="1" x14ac:dyDescent="0.4"/>
    <row r="95" spans="2:7" ht="16.5" x14ac:dyDescent="0.45">
      <c r="B95" s="160" t="s">
        <v>109</v>
      </c>
      <c r="C95" s="161"/>
      <c r="D95" s="161"/>
      <c r="E95" s="161"/>
      <c r="F95" s="161"/>
      <c r="G95" s="162"/>
    </row>
    <row r="96" spans="2:7" ht="20" customHeight="1" x14ac:dyDescent="0.45">
      <c r="B96" s="9" t="s">
        <v>22</v>
      </c>
      <c r="C96" s="68" t="s">
        <v>108</v>
      </c>
      <c r="D96" s="68" t="s">
        <v>108</v>
      </c>
      <c r="E96" s="68" t="s">
        <v>108</v>
      </c>
      <c r="F96" s="68" t="s">
        <v>108</v>
      </c>
      <c r="G96" s="68" t="s">
        <v>108</v>
      </c>
    </row>
    <row r="97" spans="2:8" x14ac:dyDescent="0.35">
      <c r="B97" s="8">
        <v>0</v>
      </c>
      <c r="C97" s="25">
        <v>0.3594</v>
      </c>
      <c r="D97" s="25">
        <v>0.36459999999999998</v>
      </c>
      <c r="E97" s="25">
        <v>0.37230000000000002</v>
      </c>
      <c r="F97" s="25">
        <v>0.34939999999999999</v>
      </c>
      <c r="G97" s="65">
        <v>0.30659999999999998</v>
      </c>
    </row>
    <row r="98" spans="2:8" x14ac:dyDescent="0.35">
      <c r="B98" s="8">
        <v>1</v>
      </c>
      <c r="C98" s="25">
        <v>0.37519999999999998</v>
      </c>
      <c r="D98" s="25">
        <v>0.37330000000000002</v>
      </c>
      <c r="E98" s="25">
        <v>0.38419999999999999</v>
      </c>
      <c r="F98" s="25">
        <v>0.37430000000000002</v>
      </c>
      <c r="G98" s="65">
        <v>0.32840000000000003</v>
      </c>
    </row>
    <row r="99" spans="2:8" x14ac:dyDescent="0.35">
      <c r="B99" s="8">
        <v>2</v>
      </c>
      <c r="C99" s="25">
        <v>0.41239999999999999</v>
      </c>
      <c r="D99" s="25">
        <v>0.3846</v>
      </c>
      <c r="E99" s="25">
        <v>0.39760000000000001</v>
      </c>
      <c r="F99" s="25">
        <v>0.40239999999999998</v>
      </c>
      <c r="G99" s="65">
        <v>0.35120000000000001</v>
      </c>
    </row>
    <row r="100" spans="2:8" x14ac:dyDescent="0.35">
      <c r="B100" s="8">
        <v>3</v>
      </c>
      <c r="C100" s="25">
        <v>0.43120000000000003</v>
      </c>
      <c r="D100" s="25">
        <v>0.3967</v>
      </c>
      <c r="E100" s="25">
        <v>0.41199999999999998</v>
      </c>
      <c r="F100" s="25">
        <v>0.43109999999999998</v>
      </c>
      <c r="G100" s="65">
        <v>0.37419999999999998</v>
      </c>
    </row>
    <row r="101" spans="2:8" x14ac:dyDescent="0.35">
      <c r="B101" s="8">
        <v>4</v>
      </c>
      <c r="C101" s="25">
        <v>0.46929999999999999</v>
      </c>
      <c r="D101" s="25">
        <v>0.4088</v>
      </c>
      <c r="E101" s="25">
        <v>0.42449999999999999</v>
      </c>
      <c r="F101" s="25">
        <v>0.45929999999999999</v>
      </c>
      <c r="G101" s="65">
        <v>0.39679999999999999</v>
      </c>
    </row>
    <row r="102" spans="2:8" x14ac:dyDescent="0.35">
      <c r="B102" s="8">
        <v>5</v>
      </c>
      <c r="C102" s="25">
        <v>0.48859999999999998</v>
      </c>
      <c r="D102" s="25">
        <v>0.4204</v>
      </c>
      <c r="E102" s="25">
        <v>0.438</v>
      </c>
      <c r="F102" s="25">
        <v>0.48759999999999998</v>
      </c>
      <c r="G102" s="65">
        <v>0.4194</v>
      </c>
    </row>
    <row r="103" spans="2:8" x14ac:dyDescent="0.35">
      <c r="B103" s="8">
        <v>6</v>
      </c>
      <c r="C103" s="25">
        <v>0.51390000000000002</v>
      </c>
      <c r="D103" s="25">
        <v>0.43149999999999999</v>
      </c>
      <c r="E103" s="25">
        <v>0.45119999999999999</v>
      </c>
      <c r="F103" s="25">
        <v>0.51590000000000003</v>
      </c>
      <c r="G103" s="65">
        <v>0.442</v>
      </c>
    </row>
    <row r="104" spans="2:8" x14ac:dyDescent="0.35">
      <c r="B104" s="8">
        <v>7</v>
      </c>
      <c r="C104" s="25">
        <v>0.5343</v>
      </c>
      <c r="D104" s="25">
        <v>0.44230000000000003</v>
      </c>
      <c r="E104" s="25">
        <v>0.46450000000000002</v>
      </c>
      <c r="F104" s="25">
        <v>0.54430000000000001</v>
      </c>
      <c r="G104" s="65">
        <v>0.4647</v>
      </c>
    </row>
    <row r="105" spans="2:8" x14ac:dyDescent="0.35">
      <c r="B105" s="8">
        <v>8</v>
      </c>
      <c r="C105" s="25">
        <v>0.57440000000000002</v>
      </c>
      <c r="D105" s="25">
        <v>0.45319999999999999</v>
      </c>
      <c r="E105" s="25">
        <v>0.47799999999999998</v>
      </c>
      <c r="F105" s="25">
        <v>0.57240000000000002</v>
      </c>
      <c r="G105" s="65">
        <v>0.48749999999999999</v>
      </c>
    </row>
    <row r="106" spans="2:8" x14ac:dyDescent="0.35">
      <c r="B106" s="8">
        <v>9</v>
      </c>
      <c r="C106" s="25">
        <v>0.61019999999999996</v>
      </c>
      <c r="D106" s="25">
        <v>0.46400000000000002</v>
      </c>
      <c r="E106" s="25">
        <v>0.49130000000000001</v>
      </c>
      <c r="F106" s="25">
        <v>0.6</v>
      </c>
      <c r="G106" s="65">
        <v>0.51029999999999998</v>
      </c>
    </row>
    <row r="107" spans="2:8" ht="15" thickBot="1" x14ac:dyDescent="0.4">
      <c r="B107" s="6">
        <v>10</v>
      </c>
      <c r="C107" s="66">
        <v>0.62509999999999999</v>
      </c>
      <c r="D107" s="66">
        <v>0.47520000000000001</v>
      </c>
      <c r="E107" s="66">
        <v>0.50509999999999999</v>
      </c>
      <c r="F107" s="66">
        <v>0.62709999999999999</v>
      </c>
      <c r="G107" s="67">
        <v>0.53310000000000002</v>
      </c>
    </row>
    <row r="112" spans="2:8" ht="26" x14ac:dyDescent="0.6">
      <c r="B112" s="159" t="s">
        <v>139</v>
      </c>
      <c r="C112" s="159"/>
      <c r="D112" s="159"/>
      <c r="E112" s="159"/>
      <c r="F112" s="159"/>
      <c r="G112" s="159"/>
      <c r="H112" s="159"/>
    </row>
    <row r="114" spans="2:14" x14ac:dyDescent="0.35">
      <c r="B114" s="43"/>
      <c r="C114" s="43"/>
      <c r="D114" s="43"/>
      <c r="E114" s="43"/>
      <c r="F114" s="43"/>
      <c r="G114" s="43"/>
      <c r="H114" s="43"/>
    </row>
    <row r="115" spans="2:14" ht="29" x14ac:dyDescent="0.35">
      <c r="B115" s="46"/>
      <c r="C115" s="70" t="s">
        <v>46</v>
      </c>
      <c r="D115" s="70" t="s">
        <v>59</v>
      </c>
      <c r="E115" s="70" t="s">
        <v>97</v>
      </c>
      <c r="F115" s="70" t="s">
        <v>140</v>
      </c>
      <c r="G115" s="70" t="s">
        <v>53</v>
      </c>
    </row>
    <row r="116" spans="2:14" x14ac:dyDescent="0.35">
      <c r="B116" s="35" t="s">
        <v>70</v>
      </c>
      <c r="C116">
        <v>6.9000000000000006E-2</v>
      </c>
      <c r="D116">
        <v>2.8E-3</v>
      </c>
      <c r="E116">
        <v>6.6200000000000009E-2</v>
      </c>
      <c r="F116" s="58">
        <f t="shared" ref="F116:F119" si="0">((E116*10)/(0.0007*50))</f>
        <v>18.914285714285722</v>
      </c>
      <c r="M116" s="1"/>
      <c r="N116" s="1"/>
    </row>
    <row r="117" spans="2:14" x14ac:dyDescent="0.35">
      <c r="B117" s="35" t="s">
        <v>70</v>
      </c>
      <c r="C117">
        <v>3.6299999999999999E-2</v>
      </c>
      <c r="D117">
        <v>2.8E-3</v>
      </c>
      <c r="E117">
        <v>3.3500000000000002E-2</v>
      </c>
      <c r="F117" s="58">
        <f t="shared" si="0"/>
        <v>9.571428571428573</v>
      </c>
    </row>
    <row r="118" spans="2:14" x14ac:dyDescent="0.35">
      <c r="B118" s="35" t="s">
        <v>70</v>
      </c>
      <c r="C118">
        <v>2.1100000000000001E-2</v>
      </c>
      <c r="D118">
        <v>2.8E-3</v>
      </c>
      <c r="E118">
        <v>1.83E-2</v>
      </c>
      <c r="F118" s="58">
        <f t="shared" si="0"/>
        <v>5.2285714285714286</v>
      </c>
      <c r="G118">
        <f>AVERAGE(F116:F119)</f>
        <v>8.3121428571428595</v>
      </c>
    </row>
    <row r="119" spans="2:14" x14ac:dyDescent="0.35">
      <c r="B119" s="35" t="s">
        <v>70</v>
      </c>
      <c r="C119">
        <v>1.17E-3</v>
      </c>
      <c r="D119">
        <v>2.8E-3</v>
      </c>
      <c r="E119">
        <v>-1.6299999999999999E-3</v>
      </c>
      <c r="F119" s="58">
        <f t="shared" si="0"/>
        <v>-0.46571428571428575</v>
      </c>
    </row>
    <row r="120" spans="2:14" x14ac:dyDescent="0.35">
      <c r="B120" s="128"/>
      <c r="C120" s="43"/>
      <c r="D120" s="43"/>
      <c r="E120" s="43"/>
      <c r="F120" s="43"/>
      <c r="G120" s="43"/>
      <c r="H120" s="43"/>
    </row>
    <row r="121" spans="2:14" x14ac:dyDescent="0.35">
      <c r="B121" s="35" t="s">
        <v>24</v>
      </c>
      <c r="C121">
        <v>7.5200000000000003E-2</v>
      </c>
      <c r="D121">
        <v>2.8E-3</v>
      </c>
      <c r="E121">
        <f t="shared" ref="E121:E149" si="1">(C121-D121)</f>
        <v>7.2400000000000006E-2</v>
      </c>
      <c r="F121" s="58">
        <f t="shared" ref="F121:F149" si="2">((E121*10)/(0.0007*50))</f>
        <v>20.68571428571429</v>
      </c>
      <c r="G121" s="71">
        <f>(F121+F122+F123+F124+F125)/5</f>
        <v>19.188571428571432</v>
      </c>
    </row>
    <row r="122" spans="2:14" x14ac:dyDescent="0.35">
      <c r="B122" s="35" t="s">
        <v>25</v>
      </c>
      <c r="C122">
        <v>5.8099999999999999E-2</v>
      </c>
      <c r="D122">
        <v>2.8E-3</v>
      </c>
      <c r="E122">
        <f t="shared" si="1"/>
        <v>5.5300000000000002E-2</v>
      </c>
      <c r="F122" s="58">
        <f t="shared" si="2"/>
        <v>15.800000000000002</v>
      </c>
    </row>
    <row r="123" spans="2:14" x14ac:dyDescent="0.35">
      <c r="B123" s="35" t="s">
        <v>26</v>
      </c>
      <c r="C123">
        <v>8.0600000000000005E-2</v>
      </c>
      <c r="D123">
        <v>2.8E-3</v>
      </c>
      <c r="E123">
        <f t="shared" si="1"/>
        <v>7.7800000000000008E-2</v>
      </c>
      <c r="F123" s="58">
        <f t="shared" si="2"/>
        <v>22.228571428571431</v>
      </c>
    </row>
    <row r="124" spans="2:14" x14ac:dyDescent="0.35">
      <c r="B124" s="35" t="s">
        <v>27</v>
      </c>
      <c r="C124">
        <v>6.6000000000000003E-2</v>
      </c>
      <c r="D124">
        <v>2.8E-3</v>
      </c>
      <c r="E124">
        <f t="shared" si="1"/>
        <v>6.3200000000000006E-2</v>
      </c>
      <c r="F124" s="58">
        <f t="shared" si="2"/>
        <v>18.057142857142864</v>
      </c>
    </row>
    <row r="125" spans="2:14" x14ac:dyDescent="0.35">
      <c r="B125" s="35" t="s">
        <v>65</v>
      </c>
      <c r="C125">
        <v>6.9900000000000004E-2</v>
      </c>
      <c r="D125">
        <v>2.8E-3</v>
      </c>
      <c r="E125">
        <f t="shared" si="1"/>
        <v>6.7100000000000007E-2</v>
      </c>
      <c r="F125" s="58">
        <f t="shared" si="2"/>
        <v>19.171428571428574</v>
      </c>
    </row>
    <row r="126" spans="2:14" x14ac:dyDescent="0.35">
      <c r="B126" s="128"/>
      <c r="C126" s="43"/>
      <c r="D126" s="43"/>
      <c r="E126" s="43"/>
      <c r="F126" s="43"/>
      <c r="G126" s="43"/>
      <c r="H126" s="43"/>
    </row>
    <row r="127" spans="2:14" x14ac:dyDescent="0.35">
      <c r="B127" s="35" t="s">
        <v>29</v>
      </c>
      <c r="C127">
        <v>8.77E-2</v>
      </c>
      <c r="D127">
        <v>2.8E-3</v>
      </c>
      <c r="E127">
        <f t="shared" si="1"/>
        <v>8.4900000000000003E-2</v>
      </c>
      <c r="F127" s="58">
        <f t="shared" si="2"/>
        <v>24.25714285714286</v>
      </c>
      <c r="G127" s="71">
        <f>(F127+F128+F129+F130+F131)/5</f>
        <v>17.651428571428575</v>
      </c>
    </row>
    <row r="128" spans="2:14" x14ac:dyDescent="0.35">
      <c r="B128" s="35" t="s">
        <v>30</v>
      </c>
      <c r="C128">
        <v>6.2600000000000003E-2</v>
      </c>
      <c r="D128">
        <v>2.8E-3</v>
      </c>
      <c r="E128">
        <f t="shared" si="1"/>
        <v>5.9800000000000006E-2</v>
      </c>
      <c r="F128" s="58">
        <f t="shared" si="2"/>
        <v>17.085714285714289</v>
      </c>
    </row>
    <row r="129" spans="2:8" x14ac:dyDescent="0.35">
      <c r="B129" s="35" t="s">
        <v>31</v>
      </c>
      <c r="C129">
        <v>6.4600000000000005E-2</v>
      </c>
      <c r="D129">
        <v>2.8E-3</v>
      </c>
      <c r="E129">
        <f t="shared" si="1"/>
        <v>6.1800000000000008E-2</v>
      </c>
      <c r="F129" s="58">
        <f t="shared" si="2"/>
        <v>17.657142857142862</v>
      </c>
    </row>
    <row r="130" spans="2:8" x14ac:dyDescent="0.35">
      <c r="B130" s="35" t="s">
        <v>32</v>
      </c>
      <c r="C130">
        <v>5.7099999999999998E-2</v>
      </c>
      <c r="D130">
        <v>2.8E-3</v>
      </c>
      <c r="E130">
        <f t="shared" si="1"/>
        <v>5.4300000000000001E-2</v>
      </c>
      <c r="F130" s="58">
        <f t="shared" si="2"/>
        <v>15.514285714285718</v>
      </c>
    </row>
    <row r="131" spans="2:8" x14ac:dyDescent="0.35">
      <c r="B131" s="35" t="s">
        <v>66</v>
      </c>
      <c r="C131">
        <v>5.0900000000000001E-2</v>
      </c>
      <c r="D131">
        <v>2.8E-3</v>
      </c>
      <c r="E131">
        <f t="shared" si="1"/>
        <v>4.8100000000000004E-2</v>
      </c>
      <c r="F131" s="58">
        <f t="shared" si="2"/>
        <v>13.742857142857146</v>
      </c>
    </row>
    <row r="132" spans="2:8" x14ac:dyDescent="0.35">
      <c r="B132" s="128"/>
      <c r="C132" s="43"/>
      <c r="D132" s="43"/>
      <c r="E132" s="43"/>
      <c r="F132" s="43"/>
      <c r="G132" s="43"/>
      <c r="H132" s="43"/>
    </row>
    <row r="133" spans="2:8" x14ac:dyDescent="0.35">
      <c r="B133" s="35" t="s">
        <v>71</v>
      </c>
      <c r="C133">
        <v>7.2800000000000004E-2</v>
      </c>
      <c r="D133">
        <v>2.8E-3</v>
      </c>
      <c r="E133">
        <f t="shared" si="1"/>
        <v>7.0000000000000007E-2</v>
      </c>
      <c r="F133" s="58">
        <f t="shared" si="2"/>
        <v>20.000000000000004</v>
      </c>
      <c r="G133" s="71">
        <f>(F133+F134+F135+F136+F137)/5</f>
        <v>16.394285714285715</v>
      </c>
    </row>
    <row r="134" spans="2:8" x14ac:dyDescent="0.35">
      <c r="B134" s="35" t="s">
        <v>72</v>
      </c>
      <c r="C134">
        <v>4.3400000000000001E-2</v>
      </c>
      <c r="D134">
        <v>2.8E-3</v>
      </c>
      <c r="E134">
        <f t="shared" si="1"/>
        <v>4.0600000000000004E-2</v>
      </c>
      <c r="F134" s="58">
        <f t="shared" si="2"/>
        <v>11.600000000000001</v>
      </c>
    </row>
    <row r="135" spans="2:8" x14ac:dyDescent="0.35">
      <c r="B135" s="35" t="s">
        <v>73</v>
      </c>
      <c r="C135">
        <v>7.17E-2</v>
      </c>
      <c r="D135">
        <v>2.8E-3</v>
      </c>
      <c r="E135">
        <f t="shared" si="1"/>
        <v>6.8900000000000003E-2</v>
      </c>
      <c r="F135" s="58">
        <f t="shared" si="2"/>
        <v>19.68571428571429</v>
      </c>
    </row>
    <row r="136" spans="2:8" x14ac:dyDescent="0.35">
      <c r="B136" s="35" t="s">
        <v>74</v>
      </c>
      <c r="C136">
        <v>6.1499999999999999E-2</v>
      </c>
      <c r="D136">
        <v>2.8E-3</v>
      </c>
      <c r="E136">
        <f t="shared" si="1"/>
        <v>5.8700000000000002E-2</v>
      </c>
      <c r="F136" s="58">
        <f t="shared" si="2"/>
        <v>16.771428571428572</v>
      </c>
    </row>
    <row r="137" spans="2:8" x14ac:dyDescent="0.35">
      <c r="B137" s="35" t="s">
        <v>75</v>
      </c>
      <c r="C137">
        <v>5.1499999999999997E-2</v>
      </c>
      <c r="D137">
        <v>2.8E-3</v>
      </c>
      <c r="E137">
        <f t="shared" si="1"/>
        <v>4.87E-2</v>
      </c>
      <c r="F137" s="58">
        <f t="shared" si="2"/>
        <v>13.914285714285715</v>
      </c>
    </row>
    <row r="138" spans="2:8" x14ac:dyDescent="0.35">
      <c r="B138" s="128"/>
      <c r="C138" s="43"/>
      <c r="D138" s="43"/>
      <c r="E138" s="43"/>
      <c r="F138" s="43"/>
      <c r="G138" s="43"/>
      <c r="H138" s="43"/>
    </row>
    <row r="139" spans="2:8" ht="16.5" x14ac:dyDescent="0.45">
      <c r="B139" s="35" t="s">
        <v>110</v>
      </c>
      <c r="C139">
        <v>7.8200000000000006E-2</v>
      </c>
      <c r="D139">
        <v>2.8E-3</v>
      </c>
      <c r="E139">
        <f t="shared" si="1"/>
        <v>7.5400000000000009E-2</v>
      </c>
      <c r="F139" s="58">
        <f t="shared" si="2"/>
        <v>21.542857142857148</v>
      </c>
      <c r="G139" s="71">
        <f>(F139+F140+F141+F142+F143)/5</f>
        <v>18.377142857142861</v>
      </c>
    </row>
    <row r="140" spans="2:8" ht="16.5" x14ac:dyDescent="0.45">
      <c r="B140" s="35" t="s">
        <v>111</v>
      </c>
      <c r="C140">
        <v>7.0099999999999996E-2</v>
      </c>
      <c r="D140">
        <v>2.8E-3</v>
      </c>
      <c r="E140">
        <f t="shared" si="1"/>
        <v>6.7299999999999999E-2</v>
      </c>
      <c r="F140" s="58">
        <f t="shared" si="2"/>
        <v>19.228571428571431</v>
      </c>
    </row>
    <row r="141" spans="2:8" ht="16.5" x14ac:dyDescent="0.45">
      <c r="B141" s="35" t="s">
        <v>112</v>
      </c>
      <c r="C141">
        <v>6.1199999999999997E-2</v>
      </c>
      <c r="D141">
        <v>2.8E-3</v>
      </c>
      <c r="E141">
        <f t="shared" si="1"/>
        <v>5.8400000000000001E-2</v>
      </c>
      <c r="F141" s="58">
        <f t="shared" si="2"/>
        <v>16.685714285714287</v>
      </c>
    </row>
    <row r="142" spans="2:8" ht="16.5" x14ac:dyDescent="0.45">
      <c r="B142" s="35" t="s">
        <v>113</v>
      </c>
      <c r="C142">
        <v>5.9799999999999999E-2</v>
      </c>
      <c r="D142">
        <v>2.8E-3</v>
      </c>
      <c r="E142">
        <f t="shared" si="1"/>
        <v>5.7000000000000002E-2</v>
      </c>
      <c r="F142" s="58">
        <f t="shared" si="2"/>
        <v>16.285714285714288</v>
      </c>
    </row>
    <row r="143" spans="2:8" ht="16.5" x14ac:dyDescent="0.45">
      <c r="B143" s="35" t="s">
        <v>114</v>
      </c>
      <c r="C143">
        <v>6.6299999999999998E-2</v>
      </c>
      <c r="D143">
        <v>2.8E-3</v>
      </c>
      <c r="E143">
        <f t="shared" si="1"/>
        <v>6.3500000000000001E-2</v>
      </c>
      <c r="F143" s="58">
        <f t="shared" si="2"/>
        <v>18.142857142857146</v>
      </c>
    </row>
    <row r="144" spans="2:8" x14ac:dyDescent="0.35">
      <c r="B144" s="128"/>
      <c r="C144" s="43"/>
      <c r="D144" s="43"/>
      <c r="E144" s="43"/>
      <c r="F144" s="43"/>
      <c r="G144" s="43"/>
      <c r="H144" s="43"/>
    </row>
    <row r="145" spans="2:7" ht="16.5" x14ac:dyDescent="0.45">
      <c r="B145" s="35" t="s">
        <v>117</v>
      </c>
      <c r="C145">
        <v>2.7300000000000001E-2</v>
      </c>
      <c r="D145">
        <v>2.8E-3</v>
      </c>
      <c r="E145">
        <f t="shared" si="1"/>
        <v>2.4500000000000001E-2</v>
      </c>
      <c r="F145" s="72">
        <f t="shared" si="2"/>
        <v>7.0000000000000009</v>
      </c>
      <c r="G145" s="71">
        <f>(F145+F146+F147+F148+F149)/5</f>
        <v>5.0571428571428578</v>
      </c>
    </row>
    <row r="146" spans="2:7" ht="16.5" x14ac:dyDescent="0.45">
      <c r="B146" s="35" t="s">
        <v>118</v>
      </c>
      <c r="C146">
        <v>1.12E-2</v>
      </c>
      <c r="D146">
        <v>2.8E-3</v>
      </c>
      <c r="E146">
        <f t="shared" si="1"/>
        <v>8.3999999999999995E-3</v>
      </c>
      <c r="F146" s="72">
        <f t="shared" si="2"/>
        <v>2.4</v>
      </c>
    </row>
    <row r="147" spans="2:7" ht="16.5" x14ac:dyDescent="0.45">
      <c r="B147" s="35" t="s">
        <v>119</v>
      </c>
      <c r="C147">
        <v>1.3299999999999999E-2</v>
      </c>
      <c r="D147">
        <v>2.8E-3</v>
      </c>
      <c r="E147">
        <f t="shared" si="1"/>
        <v>1.0499999999999999E-2</v>
      </c>
      <c r="F147" s="73">
        <f t="shared" si="2"/>
        <v>3</v>
      </c>
    </row>
    <row r="148" spans="2:7" ht="16.5" x14ac:dyDescent="0.45">
      <c r="B148" s="35" t="s">
        <v>120</v>
      </c>
      <c r="C148">
        <v>2.8000000000000001E-2</v>
      </c>
      <c r="D148">
        <v>2.8E-3</v>
      </c>
      <c r="E148">
        <f t="shared" si="1"/>
        <v>2.52E-2</v>
      </c>
      <c r="F148" s="73">
        <f t="shared" si="2"/>
        <v>7.2000000000000011</v>
      </c>
    </row>
    <row r="149" spans="2:7" ht="16.5" x14ac:dyDescent="0.45">
      <c r="B149" s="35" t="s">
        <v>121</v>
      </c>
      <c r="C149">
        <v>2.2700000000000001E-2</v>
      </c>
      <c r="D149">
        <v>2.8E-3</v>
      </c>
      <c r="E149">
        <f t="shared" si="1"/>
        <v>1.9900000000000001E-2</v>
      </c>
      <c r="F149" s="58">
        <f t="shared" si="2"/>
        <v>5.6857142857142868</v>
      </c>
    </row>
    <row r="150" spans="2:7" x14ac:dyDescent="0.35">
      <c r="F150" s="58"/>
    </row>
  </sheetData>
  <mergeCells count="9">
    <mergeCell ref="B112:H112"/>
    <mergeCell ref="B95:G95"/>
    <mergeCell ref="B2:C2"/>
    <mergeCell ref="B18:F18"/>
    <mergeCell ref="B35:G35"/>
    <mergeCell ref="B50:G50"/>
    <mergeCell ref="B65:G65"/>
    <mergeCell ref="B80:G80"/>
    <mergeCell ref="B33:I33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SOD</vt:lpstr>
      <vt:lpstr>SOD-PROTEINA</vt:lpstr>
      <vt:lpstr>GPx</vt:lpstr>
      <vt:lpstr>CAT</vt:lpstr>
      <vt:lpstr>GSH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tonancy nicolas mendez</dc:creator>
  <cp:lastModifiedBy>tonancy nicolas mendez</cp:lastModifiedBy>
  <cp:lastPrinted>2021-09-16T17:30:56Z</cp:lastPrinted>
  <dcterms:created xsi:type="dcterms:W3CDTF">2021-09-15T15:30:11Z</dcterms:created>
  <dcterms:modified xsi:type="dcterms:W3CDTF">2021-09-17T17:32:37Z</dcterms:modified>
</cp:coreProperties>
</file>