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ME" sheetId="1" state="visible" r:id="rId3"/>
    <sheet name="Assumptions" sheetId="2" state="visible" r:id="rId4"/>
    <sheet name="Positive ROI" sheetId="3" state="visible" r:id="rId5"/>
    <sheet name="Reverse ROI" sheetId="4" state="visible" r:id="rId6"/>
    <sheet name="Summary" sheetId="5" state="visible" r:id="rId7"/>
    <sheet name="Sensitivity" sheetId="6" state="visible" r:id="rId8"/>
    <sheet name="AI-Era Scenario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<sst xmlns="http://schemas.openxmlformats.org/spreadsheetml/2006/main" count="361" uniqueCount="313">
  <si>
    <t xml:space="preserve">MAVI ILLUSTRATIVE SCENARIO — PV WORKBOOK (ESM File S1)</t>
  </si>
  <si>
    <t xml:space="preserve">Electronic Supplementary Material to:</t>
  </si>
  <si>
    <t xml:space="preserve">Quantifying the Return on Investment of Medical Affairs in the AI Era</t>
  </si>
  <si>
    <t xml:space="preserve">Target journal: Therapeutic Innovation &amp; Regulatory Science (Springer) | Article type: Analytical Report</t>
  </si>
  <si>
    <t xml:space="preserve">PURPOSE</t>
  </si>
  <si>
    <t xml:space="preserve">This workbook reproduces the illustrative scenario in Section 4 and Table 6 of the manuscript.</t>
  </si>
  <si>
    <t xml:space="preserve">All values are generated by live Excel formulas linked to a single Assumptions sheet.</t>
  </si>
  <si>
    <t xml:space="preserve">No macros, add-ins, or external file dependencies. Format: .xlsx (Office Open XML).</t>
  </si>
  <si>
    <t xml:space="preserve">SHEET STRUCTURE</t>
  </si>
  <si>
    <t xml:space="preserve">Assumptions — All user-adjustable inputs (blue text, yellow background)</t>
  </si>
  <si>
    <t xml:space="preserve">Modify here</t>
  </si>
  <si>
    <t xml:space="preserve">Positive ROI — Year-by-year PV calculation for Equations 1a–1c</t>
  </si>
  <si>
    <t xml:space="preserve">Formulas only</t>
  </si>
  <si>
    <t xml:space="preserve">Reverse ROI — Year-by-year PV calculation for Equations 2a–2c</t>
  </si>
  <si>
    <t xml:space="preserve">Summary — Dashboard linking both panels + 2D map coordinates</t>
  </si>
  <si>
    <t xml:space="preserve">Sensitivity — One-way parameter ranges (Low / Base / High)</t>
  </si>
  <si>
    <t xml:space="preserve">Reference</t>
  </si>
  <si>
    <t xml:space="preserve">30-SECOND AUDIT TRAIL — MANUSCRIPT TABLE 6 RECONCILIATION</t>
  </si>
  <si>
    <t xml:space="preserve">Manuscript Value (Table 6)</t>
  </si>
  <si>
    <t xml:space="preserve">Cell Reference</t>
  </si>
  <si>
    <t xml:space="preserve">Workbook Value</t>
  </si>
  <si>
    <t xml:space="preserve">Discount rate r = 10%</t>
  </si>
  <si>
    <t xml:space="preserve">Assumptions!C8</t>
  </si>
  <si>
    <t xml:space="preserve">Evaluation horizon T = 5 years</t>
  </si>
  <si>
    <t xml:space="preserve">Assumptions!C7</t>
  </si>
  <si>
    <t xml:space="preserve">Annual MA cost = $18M</t>
  </si>
  <si>
    <t xml:space="preserve">Assumptions!C6</t>
  </si>
  <si>
    <t xml:space="preserve">PV(CostMA) = $68.2M</t>
  </si>
  <si>
    <t xml:space="preserve">'Positive ROI'!H17  or  Summary!C16</t>
  </si>
  <si>
    <t xml:space="preserve">αMA = 0.30 (evidence-based)</t>
  </si>
  <si>
    <t xml:space="preserve">Assumptions!C12</t>
  </si>
  <si>
    <t xml:space="preserve">PV(BenefitsMA) = $73.5M</t>
  </si>
  <si>
    <t xml:space="preserve">'Positive ROI'!H14  or  Summary!C15</t>
  </si>
  <si>
    <t xml:space="preserve">≈73.5</t>
  </si>
  <si>
    <t xml:space="preserve">Positive ROI = 0.87×</t>
  </si>
  <si>
    <t xml:space="preserve">'Positive ROI'!H19  or  Summary!C17</t>
  </si>
  <si>
    <t xml:space="preserve">0.87</t>
  </si>
  <si>
    <t xml:space="preserve">Positive ROI (BCR) = 1.08×</t>
  </si>
  <si>
    <t xml:space="preserve">Summary!C17</t>
  </si>
  <si>
    <t xml:space="preserve">≈1.08</t>
  </si>
  <si>
    <t xml:space="preserve">Reverse ROI (βMA-adjusted) = 0.37×</t>
  </si>
  <si>
    <t xml:space="preserve">Summary!C25</t>
  </si>
  <si>
    <t xml:space="preserve">≈0.37</t>
  </si>
  <si>
    <t xml:space="preserve">PV(βMA-adj Losses) ≈ $25M</t>
  </si>
  <si>
    <t xml:space="preserve">'Reverse ROI'!H25  or  Summary!C22</t>
  </si>
  <si>
    <t xml:space="preserve">≈25.7 (rounding)</t>
  </si>
  <si>
    <t xml:space="preserve">AI-ERA SCENARIO (new in v2)</t>
  </si>
  <si>
    <t xml:space="preserve">'Reverse ROI'!H27  or  Summary!C23</t>
  </si>
  <si>
    <t xml:space="preserve">68.2</t>
  </si>
  <si>
    <t xml:space="preserve">The AI-Era Scenario sheet reproduces the AI-augmented variant from Section 4.3.</t>
  </si>
  <si>
    <t xml:space="preserve">'Reverse ROI'!H29  or  Summary!C24</t>
  </si>
  <si>
    <t xml:space="preserve">≈0.74 (rounding)</t>
  </si>
  <si>
    <t xml:space="preserve">It uses the same formulas with modified inputs: 55 FTEs + $2.5M AI tools = $18M total;</t>
  </si>
  <si>
    <t xml:space="preserve">'Reverse ROI'!H30  or  Summary!C25</t>
  </si>
  <si>
    <t xml:space="preserve">≈0.38 (rounding)</t>
  </si>
  <si>
    <t xml:space="preserve">ΔrNPV +20%; CA +15%; αMA×ΔRev +10%; OverlapAdj 25%; βMA modestly increased.</t>
  </si>
  <si>
    <t xml:space="preserve">ROUNDING NOTE</t>
  </si>
  <si>
    <t xml:space="preserve">Manuscript Table 6 reports rounded midpoints. The workbook uses exact formulas, producing</t>
  </si>
  <si>
    <t xml:space="preserve">minor rounding differences (≤$1M / ≤0.02× on ratios). All differences are within the</t>
  </si>
  <si>
    <t xml:space="preserve">sensitivity ranges reported in the manuscript.</t>
  </si>
  <si>
    <t xml:space="preserve">INPUT CONVENTIONS</t>
  </si>
  <si>
    <t xml:space="preserve">Blue text on yellow background = user-adjustable input (change for sensitivity analysis)</t>
  </si>
  <si>
    <t xml:space="preserve">Black text = formula / calculation (protected; do not modify)</t>
  </si>
  <si>
    <t xml:space="preserve">Green text = cross-sheet formula link</t>
  </si>
  <si>
    <t xml:space="preserve">COMPLIANCE NOTE</t>
  </si>
  <si>
    <t xml:space="preserve">This workbook is an illustrative supplementary tool, not a validated financial model.</t>
  </si>
  <si>
    <t xml:space="preserve">It should not be used as a basis for individual performance incentives (Section 5.2).</t>
  </si>
  <si>
    <t xml:space="preserve">MAVI Illustrative Scenario — Input Assumptions</t>
  </si>
  <si>
    <t xml:space="preserve">Supplementary Material to: Quantifying the Return on Investment of Medical Affairs in the AI Era</t>
  </si>
  <si>
    <t xml:space="preserve">GENERAL ASSUMPTIONS</t>
  </si>
  <si>
    <t xml:space="preserve">Portfolio revenue ($M)</t>
  </si>
  <si>
    <t xml:space="preserve">Input</t>
  </si>
  <si>
    <t xml:space="preserve">Assumed mid-size pharma</t>
  </si>
  <si>
    <t xml:space="preserve">Annual MA investment ($M)</t>
  </si>
  <si>
    <t xml:space="preserve">60 FTEs; fully loaded</t>
  </si>
  <si>
    <t xml:space="preserve">Evaluation horizon T (years)</t>
  </si>
  <si>
    <t xml:space="preserve">Design choice</t>
  </si>
  <si>
    <t xml:space="preserve">Discount rate r (WACC)</t>
  </si>
  <si>
    <t xml:space="preserve">Pharma WACC midpoint</t>
  </si>
  <si>
    <t xml:space="preserve">OverlapAdj haircut</t>
  </si>
  <si>
    <t xml:space="preserve">Conservative; 10–30% range</t>
  </si>
  <si>
    <t xml:space="preserve">UPSIDE ATTRIBUTION (αMA)</t>
  </si>
  <si>
    <t xml:space="preserve">αMA applied to ΔRevenue</t>
  </si>
  <si>
    <t xml:space="preserve">Evidence-based; Table 3 range 0.10–0.50; reflects documented MA contribution</t>
  </si>
  <si>
    <t xml:space="preserve">POSITIVE ROI — ANNUAL BENEFIT COMPONENTS ($M)</t>
  </si>
  <si>
    <t xml:space="preserve">Source / Basis</t>
  </si>
  <si>
    <t xml:space="preserve">ΔRevenue (gross, before αMA)</t>
  </si>
  <si>
    <t xml:space="preserve">4% of portfolio revenue; IQVIA benchmark (illustrative)</t>
  </si>
  <si>
    <t xml:space="preserve">Cost Avoided (CA)</t>
  </si>
  <si>
    <t xml:space="preserve">~7.5 amendments × $535K + regulatory query avoidance ~$1M; Getz et al. 2015</t>
  </si>
  <si>
    <t xml:space="preserve">ΔrNPV (risk-adjusted NPV change)</t>
  </si>
  <si>
    <t xml:space="preserve">ΔPoS × pipeline NPV; Wong et al. 2019</t>
  </si>
  <si>
    <t xml:space="preserve">Strategic Option Value (SOV)</t>
  </si>
  <si>
    <t xml:space="preserve">Binomial lattice at decision gates</t>
  </si>
  <si>
    <t xml:space="preserve">REVERSE ROI — LOSS CATEGORY INPUTS</t>
  </si>
  <si>
    <t xml:space="preserve">Loss Category</t>
  </si>
  <si>
    <t xml:space="preserve">P(Loss) /yr</t>
  </si>
  <si>
    <t xml:space="preserve">Impact ($M)</t>
  </si>
  <si>
    <t xml:space="preserve">βMA</t>
  </si>
  <si>
    <t xml:space="preserve">Credibility</t>
  </si>
  <si>
    <t xml:space="preserve">Source</t>
  </si>
  <si>
    <t xml:space="preserve">Launch delay</t>
  </si>
  <si>
    <t xml:space="preserve">High</t>
  </si>
  <si>
    <t xml:space="preserve">Smith et al. 2024; $500K–$800K/day</t>
  </si>
  <si>
    <t xml:space="preserve">Regulatory sanctions</t>
  </si>
  <si>
    <t xml:space="preserve">Low</t>
  </si>
  <si>
    <t xml:space="preserve">Industry estimates; $1–10M range (illustrative)</t>
  </si>
  <si>
    <t xml:space="preserve">Market access failure</t>
  </si>
  <si>
    <t xml:space="preserve">Medium</t>
  </si>
  <si>
    <t xml:space="preserve">ISPOR analyses; 40–60% revenue loss</t>
  </si>
  <si>
    <t xml:space="preserve">Product recalls</t>
  </si>
  <si>
    <t xml:space="preserve">Philips 2024; $100M–$1B+ (major)</t>
  </si>
  <si>
    <t xml:space="preserve">Competitive displacement</t>
  </si>
  <si>
    <t xml:space="preserve">Low–Med</t>
  </si>
  <si>
    <t xml:space="preserve">Vendor benchmarking (illustrative)</t>
  </si>
  <si>
    <t xml:space="preserve">CorrAdj (derived base case from cap-rule overlap analysis)</t>
  </si>
  <si>
    <t xml:space="preserve">Derived; adjustable for sensitivity</t>
  </si>
  <si>
    <t xml:space="preserve">Operationalised result of the cap rule (Section 3.2): downstream losses (e.g., competitive displacement triggered by launch delay) capped at 50%, yielding ~10% net reduction on aggregate gross losses. Not a free parameter—derived from cross-category overlap analysis.</t>
  </si>
  <si>
    <t xml:space="preserve">NOTES</t>
  </si>
  <si>
    <t xml:space="preserve">Blue cells = user-adjustable inputs. All other cells contain formulas referencing these inputs.</t>
  </si>
  <si>
    <t xml:space="preserve">Base case is anchored by high-credibility (peer-reviewed) parameters.</t>
  </si>
  <si>
    <t xml:space="preserve">Low-credibility items (regulatory sanctions, competitive displacement) are included as illustrative line items with wide uncertainty ranges; they are not decision-driving.</t>
  </si>
  <si>
    <t xml:space="preserve">This workbook is a supplementary illustration; it is not a validated financial model.</t>
  </si>
  <si>
    <t xml:space="preserve">POSITIVE ROI — Year-by-Year Present Value Calculation (Equations 1a–1c)</t>
  </si>
  <si>
    <t xml:space="preserve">All values in $M</t>
  </si>
  <si>
    <t xml:space="preserve">Component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</si>
  <si>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</si>
  <si>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</si>
  <si>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</si>
  <si>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</si>
  <si>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</si>
  <si>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PV Total</t>
  </si>
  <si>
    <t xml:space="preserve">ΔRevenue (gross)</t>
  </si>
  <si>
    <t xml:space="preserve">αMA × ΔRevenue (Eq. 1a term 1)</t>
  </si>
  <si>
    <t xml:space="preserve">Cost Avoided — CA (Box 1 rules)</t>
  </si>
  <si>
    <t xml:space="preserve">ΔrNPV (Box 1 rules)</t>
  </si>
  <si>
    <t xml:space="preserve">SOV (Box 1 rules)</t>
  </si>
  <si>
    <t xml:space="preserve">Gross Annual Benefits</t>
  </si>
  <si>
    <t xml:space="preserve">Less: OverlapAdj</t>
  </si>
  <si>
    <t xml:space="preserve">Net Annual Benefits</t>
  </si>
  <si>
    <t xml:space="preserve">Discount factor (1+r)^−t</t>
  </si>
  <si>
    <t xml:space="preserve">PV(Benefits) per year</t>
  </si>
  <si>
    <t xml:space="preserve">Annual MA Investment</t>
  </si>
  <si>
    <t xml:space="preserve">PV(Cost) per year</t>
  </si>
  <si>
    <t xml:space="preserve">POSITIVE ROI (Eq. 1c) = PV(Benefits) / PV(Cost)</t>
  </si>
  <si>
    <t xml:space="preserve">Net ROI</t>
  </si>
  <si>
    <t xml:space="preserve">REVERSE ROI — Year-by-Year Present Value Calculation (Equations 2a–2c)</t>
  </si>
  <si>
    <t xml:space="preserve">All values in $M. Lower-bound governance estimates (see Section 3.2).</t>
  </si>
  <si>
    <t xml:space="preserve">Launch delay (P × Impact)</t>
  </si>
  <si>
    <t xml:space="preserve">Regulatory sanctions (P × Impact)</t>
  </si>
  <si>
    <t xml:space="preserve">Market access failure (P × Impact)</t>
  </si>
  <si>
    <t xml:space="preserve">Product recalls (P × Impact)</t>
  </si>
  <si>
    <t xml:space="preserve">Competitive displacement (P × Impact)</t>
  </si>
  <si>
    <t xml:space="preserve">Gross Annual Expected Losses</t>
  </si>
  <si>
    <t xml:space="preserve">Less: CorrAdj (cap-rule result; PV-denominated; see Assumptions note)</t>
  </si>
  <si>
    <t xml:space="preserve">Net Gross Expected Losses (before βMA)</t>
  </si>
  <si>
    <t xml:space="preserve">PV(Gross Expected Losses) per year</t>
  </si>
  <si>
    <t xml:space="preserve">βMA-ADJUSTED LOSSES (MA-preventable portion)</t>
  </si>
  <si>
    <t xml:space="preserve">Launch delay (βMA-adjusted)</t>
  </si>
  <si>
    <t xml:space="preserve">Regulatory sanctions (βMA-adjusted)</t>
  </si>
  <si>
    <t xml:space="preserve">Market access failure (βMA-adjusted)</t>
  </si>
  <si>
    <t xml:space="preserve">Product recalls (βMA-adjusted)</t>
  </si>
  <si>
    <t xml:space="preserve">Competitive displacement (βMA-adjusted)</t>
  </si>
  <si>
    <t xml:space="preserve">βMA-Adjusted Annual Expected Losses</t>
  </si>
  <si>
    <t xml:space="preserve">Less: CorrAdj (βMA-adjusted)</t>
  </si>
  <si>
    <t xml:space="preserve">Net βMA-Adjusted Expected Losses</t>
  </si>
  <si>
    <t xml:space="preserve">PV(βMA-Adjusted Losses) per year</t>
  </si>
  <si>
    <t xml:space="preserve">PV(Foregone MA Budget) — matches Eq. 1b</t>
  </si>
  <si>
    <t xml:space="preserve">REVERSE ROI — Gross (Eq. 2c)</t>
  </si>
  <si>
    <t xml:space="preserve">REVERSE ROI — βMA-Adjusted (Eq. 2c)</t>
  </si>
  <si>
    <t xml:space="preserve">MAVI ILLUSTRATIVE SCENARIO — SUMMARY DASHBOARD</t>
  </si>
  <si>
    <t xml:space="preserve">Supplementary Table S1. All values linked to Assumptions sheet. Pre-AI baseline with evidence-based αMA = 0.30.</t>
  </si>
  <si>
    <t xml:space="preserve">KEY INPUTS (from Assumptions)</t>
  </si>
  <si>
    <t xml:space="preserve">Portfolio revenue</t>
  </si>
  <si>
    <t xml:space="preserve">Assumptions!C5</t>
  </si>
  <si>
    <t xml:space="preserve">Annual MA investment</t>
  </si>
  <si>
    <t xml:space="preserve">Horizon (T)</t>
  </si>
  <si>
    <t xml:space="preserve">Discount rate (r)</t>
  </si>
  <si>
    <t xml:space="preserve">αMA (ΔRevenue)</t>
  </si>
  <si>
    <t xml:space="preserve">Weighted βMA</t>
  </si>
  <si>
    <t xml:space="preserve">PV(expected-loss)-weighted average across 5 categories in Assumptions!E22:E26; not a free parameter</t>
  </si>
  <si>
    <t xml:space="preserve">OverlapAdj</t>
  </si>
  <si>
    <t xml:space="preserve">CorrAdj</t>
  </si>
  <si>
    <t xml:space="preserve">POSITIVE ROI (Equations 1a–1c)</t>
  </si>
  <si>
    <t xml:space="preserve">PV(BenefitsMA)</t>
  </si>
  <si>
    <t xml:space="preserve">PV(CostMA)</t>
  </si>
  <si>
    <t xml:space="preserve">Positive ROI</t>
  </si>
  <si>
    <t xml:space="preserve">REVERSE ROI (Equations 2a–2c)</t>
  </si>
  <si>
    <t xml:space="preserve">PV(Gross Expected Losses, 5yr)</t>
  </si>
  <si>
    <t xml:space="preserve">PV(βMA-Adjusted Losses, 5yr)</t>
  </si>
  <si>
    <t xml:space="preserve">PV(Foregone MA Budget, 5yr)</t>
  </si>
  <si>
    <t xml:space="preserve">Reverse ROI — Gross</t>
  </si>
  <si>
    <t xml:space="preserve">Reverse ROI — βMA-Adjusted</t>
  </si>
  <si>
    <t xml:space="preserve">TWO-DIMENSIONAL VALUE MAP COORDINATES</t>
  </si>
  <si>
    <t xml:space="preserve">X-axis: Positive ROI</t>
  </si>
  <si>
    <t xml:space="preserve">X-axis reference line: 1.0x (break-even)</t>
  </si>
  <si>
    <t xml:space="preserve">Y-axis: Reverse ROI (βMA-adjusted)</t>
  </si>
  <si>
    <t xml:space="preserve">Y-axis reference line: 1.0x (symmetric). Value Gap quadrant (III) at Stage 1 = signals need for Stage 2-3 calibration, not disinvestment.</t>
  </si>
  <si>
    <t xml:space="preserve">Quadrant (at conservative midpoints)</t>
  </si>
  <si>
    <t xml:space="preserve">Value Gap (Stage 1 conservative); sensitivity ellipse extends into Insurance Value at base/upside</t>
  </si>
  <si>
    <t xml:space="preserve">VALUE ENVELOPE (narrative aid; NOT a decision threshold)</t>
  </si>
  <si>
    <t xml:space="preserve">PV(Benefits) + PV(βMA-adj losses)</t>
  </si>
  <si>
    <t xml:space="preserve">÷ PV(CostMA)</t>
  </si>
  <si>
    <t xml:space="preserve">Combined ratio (illustrative only)</t>
  </si>
  <si>
    <t xml:space="preserve">⚠ The combined ratio is a narrative aid. It is not a composite score and</t>
  </si>
  <si>
    <t xml:space="preserve">should not be used as an investment threshold. The 2D value map is primary.</t>
  </si>
  <si>
    <t xml:space="preserve">ONE-WAY SENSITIVITY ANALYSIS</t>
  </si>
  <si>
    <t xml:space="preserve">Shows impact of varying one parameter at a time on Positive ROI and Reverse ROI (βMA-adj)</t>
  </si>
  <si>
    <t xml:space="preserve">Parameter</t>
  </si>
  <si>
    <t xml:space="preserve">Base</t>
  </si>
  <si>
    <t xml:space="preserve">Impact on Pos ROI</t>
  </si>
  <si>
    <t xml:space="preserve">αMA</t>
  </si>
  <si>
    <t xml:space="preserve">0.10</t>
  </si>
  <si>
    <t xml:space="preserve">0.30</t>
  </si>
  <si>
    <t xml:space="preserve">0.50</t>
  </si>
  <si>
    <t xml:space="preserve">Primary driver of Positive ROI</t>
  </si>
  <si>
    <t xml:space="preserve">0.15</t>
  </si>
  <si>
    <t xml:space="preserve">Higher = more conservative</t>
  </si>
  <si>
    <t xml:space="preserve">Discount rate r</t>
  </si>
  <si>
    <t xml:space="preserve">0.12</t>
  </si>
  <si>
    <t xml:space="preserve">0.08</t>
  </si>
  <si>
    <t xml:space="preserve">Lower = higher PVs</t>
  </si>
  <si>
    <t xml:space="preserve">ΔRevenue gross ($M/yr)</t>
  </si>
  <si>
    <t xml:space="preserve">20</t>
  </si>
  <si>
    <t xml:space="preserve">40</t>
  </si>
  <si>
    <t xml:space="preserve">60</t>
  </si>
  <si>
    <t xml:space="preserve">Scales with portfolio</t>
  </si>
  <si>
    <t xml:space="preserve">0.70</t>
  </si>
  <si>
    <t xml:space="preserve">PV-loss-weighted avg; primary Reverse ROI driver</t>
  </si>
  <si>
    <t xml:space="preserve">0.20</t>
  </si>
  <si>
    <t xml:space="preserve">0.05</t>
  </si>
  <si>
    <t xml:space="preserve">P(product recall)</t>
  </si>
  <si>
    <t xml:space="preserve">0.01</t>
  </si>
  <si>
    <t xml:space="preserve">0.02</t>
  </si>
  <si>
    <t xml:space="preserve">Tail risk driver</t>
  </si>
  <si>
    <t xml:space="preserve">INSTRUCTIONS</t>
  </si>
  <si>
    <t xml:space="preserve">To run sensitivity: change the corresponding blue input cell on the</t>
  </si>
  <si>
    <t xml:space="preserve">Assumptions sheet to the Low or High value shown above, then observe</t>
  </si>
  <si>
    <t xml:space="preserve">the impact on the Summary sheet. Reset to Base before testing next parameter.</t>
  </si>
  <si>
    <t xml:space="preserve">Low-credibility parameters (regulatory sanctions, competitive displacement) are included</t>
  </si>
  <si>
    <t xml:space="preserve">as illustrative line items with wide uncertainty ranges; they should not drive point estimates.</t>
  </si>
  <si>
    <t xml:space="preserve">NOTE ON VALUE MAP</t>
  </si>
  <si>
    <t xml:space="preserve">Reference lines at 1.0× on both axes (breakeven markers). Both pre-AI and AI-era scenarios are plotted as Point A and Point B respectively. See Figure 2 and Section 4.</t>
  </si>
  <si>
    <t xml:space="preserve">AI-ERA SCENARIO — Modified Input Assumptions</t>
  </si>
  <si>
    <t xml:space="preserve">Comparison: Pre-AI baseline vs AI-augmented. Same company profile, same total MA spend.</t>
  </si>
  <si>
    <t xml:space="preserve">PARAMETER</t>
  </si>
  <si>
    <t xml:space="preserve">PRE-AI</t>
  </si>
  <si>
    <t xml:space="preserve">AI-ERA</t>
  </si>
  <si>
    <t xml:space="preserve">CHANGE</t>
  </si>
  <si>
    <t xml:space="preserve">RATIONALE</t>
  </si>
  <si>
    <t xml:space="preserve">FTEs</t>
  </si>
  <si>
    <t xml:space="preserve">-5 FTEs</t>
  </si>
  <si>
    <t xml:space="preserve">Manual tasks replaced by AI tools</t>
  </si>
  <si>
    <t xml:space="preserve">AI tools &amp; infrastructure ($M/yr)</t>
  </si>
  <si>
    <t xml:space="preserve">+$2.5M</t>
  </si>
  <si>
    <t xml:space="preserve">Platform licences, validation, governance</t>
  </si>
  <si>
    <t xml:space="preserve">Total MA investment ($M/yr)</t>
  </si>
  <si>
    <t xml:space="preserve">Unchanged</t>
  </si>
  <si>
    <t xml:space="preserve">Reallocation, not reduction</t>
  </si>
  <si>
    <t xml:space="preserve">PV(CostMA) over 5yr ($M)</t>
  </si>
  <si>
    <t xml:space="preserve">Denominator flat</t>
  </si>
  <si>
    <t xml:space="preserve">POSITIVE ROI COMPONENTS ($M/yr)</t>
  </si>
  <si>
    <t xml:space="preserve">ΔRevenue gross</t>
  </si>
  <si>
    <t xml:space="preserve">+10%</t>
  </si>
  <si>
    <t xml:space="preserve">AI-augmented MSL engagement</t>
  </si>
  <si>
    <t xml:space="preserve">Same attribution methodology</t>
  </si>
  <si>
    <t xml:space="preserve">αMA × ΔRev</t>
  </si>
  <si>
    <t xml:space="preserve">AI amplifies engagement quality</t>
  </si>
  <si>
    <t xml:space="preserve">+15%</t>
  </si>
  <si>
    <t xml:space="preserve">Faster med info, AI-assisted protocols</t>
  </si>
  <si>
    <t xml:space="preserve">ΔrNPV</t>
  </si>
  <si>
    <t xml:space="preserve">+20%</t>
  </si>
  <si>
    <t xml:space="preserve">Accelerated evidence generation</t>
  </si>
  <si>
    <t xml:space="preserve">SOV</t>
  </si>
  <si>
    <t xml:space="preserve">AI-enabled strategic options</t>
  </si>
  <si>
    <t xml:space="preserve">15%</t>
  </si>
  <si>
    <t xml:space="preserve">25%</t>
  </si>
  <si>
    <t xml:space="preserve">+10pp</t>
  </si>
  <si>
    <t xml:space="preserve">More co-producing functions</t>
  </si>
  <si>
    <t xml:space="preserve">Gross annual benefits</t>
  </si>
  <si>
    <t xml:space="preserve">+13%</t>
  </si>
  <si>
    <t xml:space="preserve">Net annual benefits (after OverlapAdj)</t>
  </si>
  <si>
    <t xml:space="preserve">~flat</t>
  </si>
  <si>
    <t xml:space="preserve">OverlapAdj offsets part of gain</t>
  </si>
  <si>
    <t xml:space="preserve">PV(BenefitsMA) ($M)</t>
  </si>
  <si>
    <t xml:space="preserve">~83</t>
  </si>
  <si>
    <t xml:space="preserve">Cumulative 5yr PV effect</t>
  </si>
  <si>
    <t xml:space="preserve">POSITIVE ROI (BCR)</t>
  </si>
  <si>
    <t xml:space="preserve">~1.22</t>
  </si>
  <si>
    <t xml:space="preserve">Output multiplication at constant cost</t>
  </si>
  <si>
    <t xml:space="preserve">+0.08</t>
  </si>
  <si>
    <t xml:space="preserve">+0.22</t>
  </si>
  <si>
    <t xml:space="preserve">REVERSE ROI</t>
  </si>
  <si>
    <t xml:space="preserve">P(Loss) routine categories</t>
  </si>
  <si>
    <t xml:space="preserve">Baseline</t>
  </si>
  <si>
    <t xml:space="preserve">-15%</t>
  </si>
  <si>
    <t xml:space="preserve">Reduced</t>
  </si>
  <si>
    <t xml:space="preserve">AI-augmented surveillance</t>
  </si>
  <si>
    <t xml:space="preserve">βMA residual risk</t>
  </si>
  <si>
    <t xml:space="preserve">Human judgement more concentrated</t>
  </si>
  <si>
    <t xml:space="preserve">PV(βMA-adj losses) ($M)</t>
  </si>
  <si>
    <t xml:space="preserve">~27</t>
  </si>
  <si>
    <t xml:space="preserve">+8%</t>
  </si>
  <si>
    <t xml:space="preserve">βMA increase partially offsets P(Loss) decrease</t>
  </si>
  <si>
    <t xml:space="preserve">Reverse ROI (βMA-adjusted)</t>
  </si>
  <si>
    <t xml:space="preserve">~0.40</t>
  </si>
  <si>
    <t xml:space="preserve">Broadly stable</t>
  </si>
  <si>
    <t xml:space="preserve">VALUE MAP COORDINATES</t>
  </si>
  <si>
    <t xml:space="preserve">Point A (Pre-AI)</t>
  </si>
  <si>
    <t xml:space="preserve">(1.08, 0.37)</t>
  </si>
  <si>
    <t xml:space="preserve">Figure 2</t>
  </si>
  <si>
    <t xml:space="preserve">Point B (AI-era)</t>
  </si>
  <si>
    <t xml:space="preserve">(1.22, 0.40)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</si>
</sst>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"/>
    <numFmt numFmtId="166" formatCode="\$#,##0.0"/>
    <numFmt numFmtId="167" formatCode="0"/>
    <numFmt numFmtId="168" formatCode="0.0%"/>
    <numFmt numFmtId="169" formatCode="0.0000"/>
    <numFmt numFmtId="170" formatCode="0.00\×"/>
    <numFmt numFmtId="171" formatCode="0&quot; years&quot;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  <charset val="1"/>
    </font>
    <font>
      <i val="true"/>
      <sz val="9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1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sz val="9"/>
      <name val="Consolas"/>
      <family val="2"/>
      <charset val="1"/>
    </font>
    <font>
      <b val="true"/>
      <sz val="11"/>
      <name val="Cambria"/>
      <family val="0"/>
      <charset val="1"/>
    </font>
    <font>
      <sz val="10"/>
      <color rgb="FF0000FF"/>
      <name val="Arial"/>
      <family val="2"/>
      <charset val="1"/>
    </font>
    <font>
      <sz val="10"/>
      <color rgb="FF008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008000"/>
      <name val="Arial"/>
      <family val="2"/>
      <charset val="1"/>
    </font>
    <font>
      <b val="true"/>
      <sz val="12"/>
      <name val="Cambria"/>
      <family val="0"/>
      <charset val="1"/>
    </font>
    <font>
      <b val="true"/>
      <sz val="11"/>
      <color rgb="FF1F4E79"/>
      <name val="Cambria"/>
      <family val="0"/>
      <charset val="1"/>
    </font>
    <font>
      <sz val="11"/>
      <name val="Cambria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2F5496"/>
        <bgColor rgb="FF1F4E79"/>
      </patternFill>
    </fill>
    <fill>
      <patternFill patternType="solid">
        <fgColor rgb="FFD9E2F3"/>
        <bgColor rgb="FFE2EFDA"/>
      </patternFill>
    </fill>
    <fill>
      <patternFill patternType="solid">
        <fgColor rgb="FFE2EFDA"/>
        <bgColor rgb="FFD9E2F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2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2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1F4E79"/>
      <rgbColor rgb="FF339966"/>
      <rgbColor rgb="FF003300"/>
      <rgbColor rgb="FF333300"/>
      <rgbColor rgb="FF993300"/>
      <rgbColor rgb="FF993366"/>
      <rgbColor rgb="FF2F54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70"/>
    <col collapsed="false" customWidth="true" hidden="false" outlineLevel="0" max="4" min="3" style="0" width="22"/>
  </cols>
  <sheetData>
    <row r="1" customFormat="false" ht="15.75" hidden="false" customHeight="true" outlineLevel="0" collapsed="false">
      <c r="B1" s="1" t="s">
        <v>0</v>
      </c>
    </row>
    <row r="2" customFormat="false" ht="15" hidden="false" customHeight="false" outlineLevel="0" collapsed="false">
      <c r="B2" s="2" t="s">
        <v>1</v>
      </c>
    </row>
    <row r="3" customFormat="false" ht="15" hidden="false" customHeight="false" outlineLevel="0" collapsed="false">
      <c r="B3" s="3" t="s">
        <v>2</v>
      </c>
    </row>
    <row r="4" customFormat="false" ht="15" hidden="false" customHeight="false" outlineLevel="0" collapsed="false">
      <c r="B4" s="2" t="s">
        <v>3</v>
      </c>
    </row>
    <row r="6" customFormat="false" ht="15" hidden="false" customHeight="false" outlineLevel="0" collapsed="false">
      <c r="B6" s="4" t="s">
        <v>4</v>
      </c>
    </row>
    <row r="7" customFormat="false" ht="15" hidden="false" customHeight="false" outlineLevel="0" collapsed="false">
      <c r="B7" s="5" t="s">
        <v>5</v>
      </c>
    </row>
    <row r="8" customFormat="false" ht="15" hidden="false" customHeight="false" outlineLevel="0" collapsed="false">
      <c r="B8" s="5" t="s">
        <v>6</v>
      </c>
    </row>
    <row r="9" customFormat="false" ht="15" hidden="false" customHeight="false" outlineLevel="0" collapsed="false">
      <c r="B9" s="5" t="s">
        <v>7</v>
      </c>
    </row>
    <row r="11" customFormat="false" ht="15" hidden="false" customHeight="false" outlineLevel="0" collapsed="false">
      <c r="B11" s="4" t="s">
        <v>8</v>
      </c>
    </row>
    <row r="12" customFormat="false" ht="15" hidden="false" customHeight="false" outlineLevel="0" collapsed="false">
      <c r="B12" s="6" t="s">
        <v>9</v>
      </c>
      <c r="C12" s="7" t="s">
        <v>10</v>
      </c>
    </row>
    <row r="13" customFormat="false" ht="15" hidden="false" customHeight="false" outlineLevel="0" collapsed="false">
      <c r="B13" s="6" t="s">
        <v>11</v>
      </c>
      <c r="C13" s="7" t="s">
        <v>12</v>
      </c>
    </row>
    <row r="14" customFormat="false" ht="15" hidden="false" customHeight="false" outlineLevel="0" collapsed="false">
      <c r="B14" s="6" t="s">
        <v>13</v>
      </c>
      <c r="C14" s="7" t="s">
        <v>12</v>
      </c>
    </row>
    <row r="15" customFormat="false" ht="15" hidden="false" customHeight="false" outlineLevel="0" collapsed="false">
      <c r="B15" s="6" t="s">
        <v>14</v>
      </c>
      <c r="C15" s="7" t="s">
        <v>12</v>
      </c>
    </row>
    <row r="16" customFormat="false" ht="15" hidden="false" customHeight="false" outlineLevel="0" collapsed="false">
      <c r="B16" s="6" t="s">
        <v>15</v>
      </c>
      <c r="C16" s="7" t="s">
        <v>16</v>
      </c>
    </row>
    <row r="18" customFormat="false" ht="15" hidden="false" customHeight="false" outlineLevel="0" collapsed="false">
      <c r="B18" s="8" t="s">
        <v>17</v>
      </c>
    </row>
    <row r="19" customFormat="false" ht="15" hidden="false" customHeight="false" outlineLevel="0" collapsed="false">
      <c r="B19" s="9" t="s">
        <v>18</v>
      </c>
      <c r="C19" s="9" t="s">
        <v>19</v>
      </c>
      <c r="D19" s="9" t="s">
        <v>20</v>
      </c>
    </row>
    <row r="20" customFormat="false" ht="15" hidden="false" customHeight="false" outlineLevel="0" collapsed="false">
      <c r="B20" s="6" t="s">
        <v>21</v>
      </c>
      <c r="C20" s="10" t="s">
        <v>22</v>
      </c>
      <c r="D20" s="6" t="n">
        <v>0.1</v>
      </c>
    </row>
    <row r="21" customFormat="false" ht="15" hidden="false" customHeight="false" outlineLevel="0" collapsed="false">
      <c r="B21" s="6" t="s">
        <v>23</v>
      </c>
      <c r="C21" s="10" t="s">
        <v>24</v>
      </c>
      <c r="D21" s="6" t="n">
        <v>5</v>
      </c>
    </row>
    <row r="22" customFormat="false" ht="15" hidden="false" customHeight="false" outlineLevel="0" collapsed="false">
      <c r="B22" s="6" t="s">
        <v>25</v>
      </c>
      <c r="C22" s="10" t="s">
        <v>26</v>
      </c>
      <c r="D22" s="6" t="n">
        <v>18</v>
      </c>
    </row>
    <row r="23" customFormat="false" ht="15" hidden="false" customHeight="false" outlineLevel="0" collapsed="false">
      <c r="B23" s="6" t="s">
        <v>27</v>
      </c>
      <c r="C23" s="10" t="s">
        <v>28</v>
      </c>
      <c r="D23" s="6" t="n">
        <v>68.2</v>
      </c>
    </row>
    <row r="24" customFormat="false" ht="15" hidden="false" customHeight="false" outlineLevel="0" collapsed="false">
      <c r="B24" s="6" t="s">
        <v>29</v>
      </c>
      <c r="C24" s="10" t="s">
        <v>30</v>
      </c>
      <c r="D24" s="6" t="n">
        <v>0.3</v>
      </c>
    </row>
    <row r="25" customFormat="false" ht="15" hidden="false" customHeight="false" outlineLevel="0" collapsed="false">
      <c r="B25" s="6" t="s">
        <v>31</v>
      </c>
      <c r="C25" s="10" t="s">
        <v>32</v>
      </c>
      <c r="D25" s="6" t="s">
        <v>33</v>
      </c>
    </row>
    <row r="26" customFormat="false" ht="15" hidden="false" customHeight="false" outlineLevel="0" collapsed="false">
      <c r="B26" s="6" t="s">
        <v>34</v>
      </c>
      <c r="C26" s="10" t="s">
        <v>35</v>
      </c>
      <c r="D26" s="6" t="s">
        <v>36</v>
      </c>
    </row>
    <row r="27" customFormat="false" ht="15" hidden="false" customHeight="false" outlineLevel="0" collapsed="false">
      <c r="B27" s="6" t="s">
        <v>37</v>
      </c>
      <c r="C27" s="10" t="s">
        <v>38</v>
      </c>
      <c r="D27" s="6" t="s">
        <v>39</v>
      </c>
    </row>
    <row r="28" customFormat="false" ht="15" hidden="false" customHeight="false" outlineLevel="0" collapsed="false">
      <c r="B28" s="6" t="s">
        <v>40</v>
      </c>
      <c r="C28" s="10" t="s">
        <v>41</v>
      </c>
      <c r="D28" s="6" t="s">
        <v>42</v>
      </c>
    </row>
    <row r="29" customFormat="false" ht="15" hidden="false" customHeight="false" outlineLevel="0" collapsed="false">
      <c r="B29" s="6" t="s">
        <v>43</v>
      </c>
      <c r="C29" s="10" t="s">
        <v>44</v>
      </c>
      <c r="D29" s="6" t="s">
        <v>45</v>
      </c>
    </row>
    <row r="30" customFormat="false" ht="15" hidden="false" customHeight="false" outlineLevel="0" collapsed="false">
      <c r="B30" s="11" t="s">
        <v>46</v>
      </c>
      <c r="C30" s="10" t="s">
        <v>47</v>
      </c>
      <c r="D30" s="6" t="s">
        <v>48</v>
      </c>
    </row>
    <row r="31" customFormat="false" ht="15" hidden="false" customHeight="false" outlineLevel="0" collapsed="false">
      <c r="B31" s="6" t="s">
        <v>49</v>
      </c>
      <c r="C31" s="10" t="s">
        <v>50</v>
      </c>
      <c r="D31" s="6" t="s">
        <v>51</v>
      </c>
    </row>
    <row r="32" customFormat="false" ht="15" hidden="false" customHeight="false" outlineLevel="0" collapsed="false">
      <c r="B32" s="6" t="s">
        <v>52</v>
      </c>
      <c r="C32" s="10" t="s">
        <v>53</v>
      </c>
      <c r="D32" s="6" t="s">
        <v>54</v>
      </c>
    </row>
    <row r="33" customFormat="false" ht="15" hidden="false" customHeight="false" outlineLevel="0" collapsed="false">
      <c r="B33" s="0" t="s">
        <v>55</v>
      </c>
    </row>
    <row r="34" customFormat="false" ht="15" hidden="false" customHeight="false" outlineLevel="0" collapsed="false">
      <c r="B34" s="4" t="s">
        <v>56</v>
      </c>
    </row>
    <row r="35" customFormat="false" ht="15" hidden="false" customHeight="false" outlineLevel="0" collapsed="false">
      <c r="B35" s="2" t="s">
        <v>57</v>
      </c>
    </row>
    <row r="36" customFormat="false" ht="15" hidden="false" customHeight="false" outlineLevel="0" collapsed="false">
      <c r="B36" s="2" t="s">
        <v>58</v>
      </c>
    </row>
    <row r="37" customFormat="false" ht="15" hidden="false" customHeight="false" outlineLevel="0" collapsed="false">
      <c r="B37" s="2" t="s">
        <v>59</v>
      </c>
    </row>
    <row r="39" customFormat="false" ht="15" hidden="false" customHeight="false" outlineLevel="0" collapsed="false">
      <c r="B39" s="4" t="s">
        <v>60</v>
      </c>
    </row>
    <row r="40" customFormat="false" ht="15" hidden="false" customHeight="false" outlineLevel="0" collapsed="false">
      <c r="B40" s="12" t="s">
        <v>61</v>
      </c>
    </row>
    <row r="41" customFormat="false" ht="15" hidden="false" customHeight="false" outlineLevel="0" collapsed="false">
      <c r="B41" s="5" t="s">
        <v>62</v>
      </c>
    </row>
    <row r="42" customFormat="false" ht="15" hidden="false" customHeight="false" outlineLevel="0" collapsed="false">
      <c r="B42" s="13" t="s">
        <v>63</v>
      </c>
    </row>
    <row r="44" customFormat="false" ht="15" hidden="false" customHeight="false" outlineLevel="0" collapsed="false">
      <c r="B44" s="4" t="s">
        <v>64</v>
      </c>
    </row>
    <row r="45" customFormat="false" ht="15" hidden="false" customHeight="false" outlineLevel="0" collapsed="false">
      <c r="B45" s="2" t="s">
        <v>65</v>
      </c>
    </row>
    <row r="46" customFormat="false" ht="15" hidden="false" customHeight="false" outlineLevel="0" collapsed="false">
      <c r="B46" s="2" t="s">
        <v>66</v>
      </c>
    </row>
  </sheetData>
  <sheetProtection sheet="true" password="ce4b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8"/>
    <col collapsed="false" customWidth="true" hidden="false" outlineLevel="0" max="3" min="3" style="0" width="16"/>
    <col collapsed="false" customWidth="true" hidden="false" outlineLevel="0" max="4" min="4" style="0" width="14"/>
    <col collapsed="false" customWidth="true" hidden="false" outlineLevel="0" max="5" min="5" style="0" width="50"/>
    <col collapsed="false" customWidth="true" hidden="false" outlineLevel="0" max="6" min="6" style="0" width="14"/>
    <col collapsed="false" customWidth="true" hidden="false" outlineLevel="0" max="7" min="7" style="0" width="42"/>
  </cols>
  <sheetData>
    <row r="1" customFormat="false" ht="15.75" hidden="false" customHeight="true" outlineLevel="0" collapsed="false">
      <c r="B1" s="1" t="s">
        <v>67</v>
      </c>
    </row>
    <row r="2" customFormat="false" ht="15" hidden="false" customHeight="false" outlineLevel="0" collapsed="false">
      <c r="B2" s="2" t="s">
        <v>68</v>
      </c>
    </row>
    <row r="4" customFormat="false" ht="15" hidden="false" customHeight="false" outlineLevel="0" collapsed="false">
      <c r="B4" s="4" t="s">
        <v>69</v>
      </c>
    </row>
    <row r="5" customFormat="false" ht="15" hidden="false" customHeight="false" outlineLevel="0" collapsed="false">
      <c r="B5" s="14" t="s">
        <v>70</v>
      </c>
      <c r="C5" s="15" t="n">
        <v>1000</v>
      </c>
      <c r="D5" s="7" t="s">
        <v>71</v>
      </c>
      <c r="E5" s="7" t="s">
        <v>72</v>
      </c>
    </row>
    <row r="6" customFormat="false" ht="15" hidden="false" customHeight="false" outlineLevel="0" collapsed="false">
      <c r="B6" s="14" t="s">
        <v>73</v>
      </c>
      <c r="C6" s="16" t="n">
        <v>18</v>
      </c>
      <c r="D6" s="7" t="s">
        <v>71</v>
      </c>
      <c r="E6" s="7" t="s">
        <v>74</v>
      </c>
    </row>
    <row r="7" customFormat="false" ht="15" hidden="false" customHeight="false" outlineLevel="0" collapsed="false">
      <c r="B7" s="14" t="s">
        <v>75</v>
      </c>
      <c r="C7" s="17" t="n">
        <v>5</v>
      </c>
      <c r="D7" s="7" t="s">
        <v>71</v>
      </c>
      <c r="E7" s="7" t="s">
        <v>76</v>
      </c>
    </row>
    <row r="8" customFormat="false" ht="15" hidden="false" customHeight="false" outlineLevel="0" collapsed="false">
      <c r="B8" s="14" t="s">
        <v>77</v>
      </c>
      <c r="C8" s="18" t="n">
        <v>0.1</v>
      </c>
      <c r="D8" s="7" t="s">
        <v>71</v>
      </c>
      <c r="E8" s="7" t="s">
        <v>78</v>
      </c>
    </row>
    <row r="9" customFormat="false" ht="15" hidden="false" customHeight="false" outlineLevel="0" collapsed="false">
      <c r="B9" s="14" t="s">
        <v>79</v>
      </c>
      <c r="C9" s="18" t="n">
        <v>0.15</v>
      </c>
      <c r="D9" s="7" t="s">
        <v>71</v>
      </c>
      <c r="E9" s="7" t="s">
        <v>80</v>
      </c>
    </row>
    <row r="11" customFormat="false" ht="15" hidden="false" customHeight="false" outlineLevel="0" collapsed="false">
      <c r="B11" s="4" t="s">
        <v>81</v>
      </c>
    </row>
    <row r="12" customFormat="false" ht="15" hidden="false" customHeight="false" outlineLevel="0" collapsed="false">
      <c r="B12" s="14" t="s">
        <v>82</v>
      </c>
      <c r="C12" s="18" t="n">
        <v>0.3</v>
      </c>
      <c r="D12" s="7" t="s">
        <v>71</v>
      </c>
      <c r="E12" s="7" t="s">
        <v>83</v>
      </c>
    </row>
    <row r="14" customFormat="false" ht="15" hidden="false" customHeight="false" outlineLevel="0" collapsed="false">
      <c r="B14" s="4" t="s">
        <v>84</v>
      </c>
      <c r="E14" s="4" t="s">
        <v>85</v>
      </c>
    </row>
    <row r="15" customFormat="false" ht="15" hidden="false" customHeight="false" outlineLevel="0" collapsed="false">
      <c r="B15" s="14" t="s">
        <v>86</v>
      </c>
      <c r="C15" s="16" t="n">
        <v>40</v>
      </c>
      <c r="D15" s="7" t="s">
        <v>71</v>
      </c>
      <c r="E15" s="7" t="s">
        <v>87</v>
      </c>
    </row>
    <row r="16" customFormat="false" ht="15" hidden="false" customHeight="false" outlineLevel="0" collapsed="false">
      <c r="B16" s="14" t="s">
        <v>88</v>
      </c>
      <c r="C16" s="16" t="n">
        <v>5</v>
      </c>
      <c r="D16" s="7" t="s">
        <v>71</v>
      </c>
      <c r="E16" s="7" t="s">
        <v>89</v>
      </c>
    </row>
    <row r="17" customFormat="false" ht="15" hidden="false" customHeight="false" outlineLevel="0" collapsed="false">
      <c r="B17" s="14" t="s">
        <v>90</v>
      </c>
      <c r="C17" s="16" t="n">
        <v>3</v>
      </c>
      <c r="D17" s="7" t="s">
        <v>71</v>
      </c>
      <c r="E17" s="7" t="s">
        <v>91</v>
      </c>
    </row>
    <row r="18" customFormat="false" ht="15" hidden="false" customHeight="false" outlineLevel="0" collapsed="false">
      <c r="B18" s="14" t="s">
        <v>92</v>
      </c>
      <c r="C18" s="16" t="n">
        <v>1.5</v>
      </c>
      <c r="D18" s="7" t="s">
        <v>71</v>
      </c>
      <c r="E18" s="7" t="s">
        <v>93</v>
      </c>
    </row>
    <row r="20" customFormat="false" ht="15" hidden="false" customHeight="false" outlineLevel="0" collapsed="false">
      <c r="B20" s="4" t="s">
        <v>94</v>
      </c>
    </row>
    <row r="21" customFormat="false" ht="15" hidden="false" customHeight="false" outlineLevel="0" collapsed="false">
      <c r="B21" s="9" t="s">
        <v>95</v>
      </c>
      <c r="C21" s="9" t="s">
        <v>96</v>
      </c>
      <c r="D21" s="9" t="s">
        <v>97</v>
      </c>
      <c r="E21" s="9" t="s">
        <v>98</v>
      </c>
      <c r="F21" s="9" t="s">
        <v>99</v>
      </c>
      <c r="G21" s="9" t="s">
        <v>100</v>
      </c>
    </row>
    <row r="22" customFormat="false" ht="15" hidden="false" customHeight="false" outlineLevel="0" collapsed="false">
      <c r="B22" s="6" t="s">
        <v>101</v>
      </c>
      <c r="C22" s="18" t="n">
        <v>0.12</v>
      </c>
      <c r="D22" s="16" t="n">
        <v>20</v>
      </c>
      <c r="E22" s="18" t="n">
        <v>0.5</v>
      </c>
      <c r="F22" s="7" t="s">
        <v>102</v>
      </c>
      <c r="G22" s="7" t="s">
        <v>103</v>
      </c>
    </row>
    <row r="23" customFormat="false" ht="15" hidden="false" customHeight="false" outlineLevel="0" collapsed="false">
      <c r="B23" s="6" t="s">
        <v>104</v>
      </c>
      <c r="C23" s="18" t="n">
        <v>0.05</v>
      </c>
      <c r="D23" s="16" t="n">
        <v>5</v>
      </c>
      <c r="E23" s="18" t="n">
        <v>0.55</v>
      </c>
      <c r="F23" s="7" t="s">
        <v>105</v>
      </c>
      <c r="G23" s="7" t="s">
        <v>106</v>
      </c>
    </row>
    <row r="24" customFormat="false" ht="15" hidden="false" customHeight="false" outlineLevel="0" collapsed="false">
      <c r="B24" s="6" t="s">
        <v>107</v>
      </c>
      <c r="C24" s="18" t="n">
        <v>0.1</v>
      </c>
      <c r="D24" s="16" t="n">
        <v>50</v>
      </c>
      <c r="E24" s="18" t="n">
        <v>0.45</v>
      </c>
      <c r="F24" s="7" t="s">
        <v>108</v>
      </c>
      <c r="G24" s="7" t="s">
        <v>109</v>
      </c>
    </row>
    <row r="25" customFormat="false" ht="15" hidden="false" customHeight="false" outlineLevel="0" collapsed="false">
      <c r="B25" s="6" t="s">
        <v>110</v>
      </c>
      <c r="C25" s="18" t="n">
        <v>0.02</v>
      </c>
      <c r="D25" s="16" t="n">
        <v>300</v>
      </c>
      <c r="E25" s="18" t="n">
        <v>0.6</v>
      </c>
      <c r="F25" s="7" t="s">
        <v>108</v>
      </c>
      <c r="G25" s="7" t="s">
        <v>111</v>
      </c>
    </row>
    <row r="26" customFormat="false" ht="15" hidden="false" customHeight="false" outlineLevel="0" collapsed="false">
      <c r="B26" s="6" t="s">
        <v>112</v>
      </c>
      <c r="C26" s="18" t="n">
        <v>0.15</v>
      </c>
      <c r="D26" s="16" t="n">
        <v>8</v>
      </c>
      <c r="E26" s="18" t="n">
        <v>0.3</v>
      </c>
      <c r="F26" s="7" t="s">
        <v>113</v>
      </c>
      <c r="G26" s="7" t="s">
        <v>114</v>
      </c>
    </row>
    <row r="28" customFormat="false" ht="15" hidden="false" customHeight="false" outlineLevel="0" collapsed="false">
      <c r="B28" s="14" t="s">
        <v>115</v>
      </c>
      <c r="C28" s="18" t="n">
        <v>0.1</v>
      </c>
      <c r="D28" s="7" t="s">
        <v>116</v>
      </c>
      <c r="E28" s="7" t="s">
        <v>117</v>
      </c>
    </row>
    <row r="30" customFormat="false" ht="15" hidden="false" customHeight="false" outlineLevel="0" collapsed="false">
      <c r="B30" s="4" t="s">
        <v>118</v>
      </c>
    </row>
    <row r="31" customFormat="false" ht="15" hidden="false" customHeight="false" outlineLevel="0" collapsed="false">
      <c r="B31" s="2" t="s">
        <v>119</v>
      </c>
    </row>
    <row r="32" customFormat="false" ht="15" hidden="false" customHeight="false" outlineLevel="0" collapsed="false">
      <c r="B32" s="2" t="s">
        <v>120</v>
      </c>
    </row>
    <row r="33" customFormat="false" ht="15" hidden="false" customHeight="false" outlineLevel="0" collapsed="false">
      <c r="B33" s="2" t="s">
        <v>121</v>
      </c>
    </row>
    <row r="34" customFormat="false" ht="15" hidden="false" customHeight="false" outlineLevel="0" collapsed="false">
      <c r="B34" s="2" t="s">
        <v>122</v>
      </c>
    </row>
  </sheetData>
  <sheetProtection sheet="true" password="ce4b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40"/>
    <col collapsed="false" customWidth="true" hidden="false" outlineLevel="0" max="7" min="3" style="0" width="14"/>
    <col collapsed="false" customWidth="true" hidden="false" outlineLevel="0" max="8" min="8" style="0" width="16"/>
  </cols>
  <sheetData>
    <row r="1" customFormat="false" ht="15.75" hidden="false" customHeight="true" outlineLevel="0" collapsed="false">
      <c r="B1" s="1" t="s">
        <v>123</v>
      </c>
    </row>
    <row r="2" customFormat="false" ht="15" hidden="false" customHeight="false" outlineLevel="0" collapsed="false">
      <c r="B2" s="2" t="s">
        <v>124</v>
      </c>
    </row>
    <row r="4" customFormat="false" ht="15" hidden="false" customHeight="false" outlineLevel="0" collapsed="false">
      <c r="B4" s="9" t="s">
        <v>125</v>
      </c>
      <c r="C4" s="9" t="s">
        <v>126</v>
      </c>
      <c r="D4" s="9" t="s">
        <v>127</v>
      </c>
      <c r="E4" s="9" t="s">
        <v>128</v>
      </c>
      <c r="F4" s="9" t="s">
        <v>129</v>
      </c>
      <c r="G4" s="9" t="s">
        <v>130</v>
      </c>
      <c r="H4" s="9" t="s">
        <v>131</v>
      </c>
    </row>
    <row r="5" customFormat="false" ht="15" hidden="false" customHeight="false" outlineLevel="0" collapsed="false">
      <c r="B5" s="6" t="s">
        <v>132</v>
      </c>
      <c r="C5" s="19" t="n">
        <f aca="false">Assumptions!$C$15</f>
        <v>40</v>
      </c>
      <c r="D5" s="19" t="n">
        <f aca="false">Assumptions!$C$15</f>
        <v>40</v>
      </c>
      <c r="E5" s="19" t="n">
        <f aca="false">Assumptions!$C$15</f>
        <v>40</v>
      </c>
      <c r="F5" s="19" t="n">
        <f aca="false">Assumptions!$C$15</f>
        <v>40</v>
      </c>
      <c r="G5" s="19" t="n">
        <f aca="false">Assumptions!$C$15</f>
        <v>40</v>
      </c>
    </row>
    <row r="6" customFormat="false" ht="15" hidden="false" customHeight="false" outlineLevel="0" collapsed="false">
      <c r="B6" s="14" t="s">
        <v>133</v>
      </c>
      <c r="C6" s="20" t="n">
        <f aca="false">Assumptions!$C$12*C5</f>
        <v>12</v>
      </c>
      <c r="D6" s="20" t="n">
        <f aca="false">Assumptions!$C$12*D5</f>
        <v>12</v>
      </c>
      <c r="E6" s="20" t="n">
        <f aca="false">Assumptions!$C$12*E5</f>
        <v>12</v>
      </c>
      <c r="F6" s="20" t="n">
        <f aca="false">Assumptions!$C$12*F5</f>
        <v>12</v>
      </c>
      <c r="G6" s="20" t="n">
        <f aca="false">Assumptions!$C$12*G5</f>
        <v>12</v>
      </c>
    </row>
    <row r="7" customFormat="false" ht="15" hidden="false" customHeight="false" outlineLevel="0" collapsed="false">
      <c r="B7" s="6" t="s">
        <v>134</v>
      </c>
      <c r="C7" s="19" t="n">
        <f aca="false">Assumptions!$C$16</f>
        <v>5</v>
      </c>
      <c r="D7" s="19" t="n">
        <f aca="false">Assumptions!$C$16</f>
        <v>5</v>
      </c>
      <c r="E7" s="19" t="n">
        <f aca="false">Assumptions!$C$16</f>
        <v>5</v>
      </c>
      <c r="F7" s="19" t="n">
        <f aca="false">Assumptions!$C$16</f>
        <v>5</v>
      </c>
      <c r="G7" s="19" t="n">
        <f aca="false">Assumptions!$C$16</f>
        <v>5</v>
      </c>
    </row>
    <row r="8" customFormat="false" ht="15" hidden="false" customHeight="false" outlineLevel="0" collapsed="false">
      <c r="B8" s="6" t="s">
        <v>135</v>
      </c>
      <c r="C8" s="19" t="n">
        <f aca="false">Assumptions!$C$17</f>
        <v>3</v>
      </c>
      <c r="D8" s="19" t="n">
        <f aca="false">Assumptions!$C$17</f>
        <v>3</v>
      </c>
      <c r="E8" s="19" t="n">
        <f aca="false">Assumptions!$C$17</f>
        <v>3</v>
      </c>
      <c r="F8" s="19" t="n">
        <f aca="false">Assumptions!$C$17</f>
        <v>3</v>
      </c>
      <c r="G8" s="19" t="n">
        <f aca="false">Assumptions!$C$17</f>
        <v>3</v>
      </c>
    </row>
    <row r="9" customFormat="false" ht="15" hidden="false" customHeight="false" outlineLevel="0" collapsed="false">
      <c r="B9" s="6" t="s">
        <v>136</v>
      </c>
      <c r="C9" s="19" t="n">
        <f aca="false">Assumptions!$C$18</f>
        <v>1.5</v>
      </c>
      <c r="D9" s="19" t="n">
        <f aca="false">Assumptions!$C$18</f>
        <v>1.5</v>
      </c>
      <c r="E9" s="19" t="n">
        <f aca="false">Assumptions!$C$18</f>
        <v>1.5</v>
      </c>
      <c r="F9" s="19" t="n">
        <f aca="false">Assumptions!$C$18</f>
        <v>1.5</v>
      </c>
      <c r="G9" s="19" t="n">
        <f aca="false">Assumptions!$C$18</f>
        <v>1.5</v>
      </c>
    </row>
    <row r="10" customFormat="false" ht="15" hidden="false" customHeight="false" outlineLevel="0" collapsed="false">
      <c r="B10" s="21" t="s">
        <v>137</v>
      </c>
      <c r="C10" s="22" t="n">
        <f aca="false">C6+C7+C8+C9</f>
        <v>21.5</v>
      </c>
      <c r="D10" s="22" t="n">
        <f aca="false">D6+D7+D8+D9</f>
        <v>21.5</v>
      </c>
      <c r="E10" s="22" t="n">
        <f aca="false">E6+E7+E8+E9</f>
        <v>21.5</v>
      </c>
      <c r="F10" s="22" t="n">
        <f aca="false">F6+F7+F8+F9</f>
        <v>21.5</v>
      </c>
      <c r="G10" s="22" t="n">
        <f aca="false">G6+G7+G8+G9</f>
        <v>21.5</v>
      </c>
    </row>
    <row r="11" customFormat="false" ht="15" hidden="false" customHeight="false" outlineLevel="0" collapsed="false">
      <c r="B11" s="6" t="s">
        <v>138</v>
      </c>
      <c r="C11" s="20" t="n">
        <f aca="false">-Assumptions!$C$9*C10</f>
        <v>-3.225</v>
      </c>
      <c r="D11" s="20" t="n">
        <f aca="false">-Assumptions!$C$9*D10</f>
        <v>-3.225</v>
      </c>
      <c r="E11" s="20" t="n">
        <f aca="false">-Assumptions!$C$9*E10</f>
        <v>-3.225</v>
      </c>
      <c r="F11" s="20" t="n">
        <f aca="false">-Assumptions!$C$9*F10</f>
        <v>-3.225</v>
      </c>
      <c r="G11" s="20" t="n">
        <f aca="false">-Assumptions!$C$9*G10</f>
        <v>-3.225</v>
      </c>
    </row>
    <row r="12" customFormat="false" ht="15" hidden="false" customHeight="false" outlineLevel="0" collapsed="false">
      <c r="B12" s="21" t="s">
        <v>139</v>
      </c>
      <c r="C12" s="22" t="n">
        <f aca="false">C10+C11</f>
        <v>18.275</v>
      </c>
      <c r="D12" s="22" t="n">
        <f aca="false">D10+D11</f>
        <v>18.275</v>
      </c>
      <c r="E12" s="22" t="n">
        <f aca="false">E10+E11</f>
        <v>18.275</v>
      </c>
      <c r="F12" s="22" t="n">
        <f aca="false">F10+F11</f>
        <v>18.275</v>
      </c>
      <c r="G12" s="22" t="n">
        <f aca="false">G10+G11</f>
        <v>18.275</v>
      </c>
    </row>
    <row r="13" customFormat="false" ht="15" hidden="false" customHeight="false" outlineLevel="0" collapsed="false">
      <c r="B13" s="6" t="s">
        <v>140</v>
      </c>
      <c r="C13" s="23" t="n">
        <f aca="false">(1+Assumptions!$C$8)^(-1)</f>
        <v>0.909090909090909</v>
      </c>
      <c r="D13" s="23" t="n">
        <f aca="false">(1+Assumptions!$C$8)^(-2)</f>
        <v>0.826446280991735</v>
      </c>
      <c r="E13" s="23" t="n">
        <f aca="false">(1+Assumptions!$C$8)^(-3)</f>
        <v>0.751314800901578</v>
      </c>
      <c r="F13" s="23" t="n">
        <f aca="false">(1+Assumptions!$C$8)^(-4)</f>
        <v>0.683013455365071</v>
      </c>
      <c r="G13" s="23" t="n">
        <f aca="false">(1+Assumptions!$C$8)^(-5)</f>
        <v>0.620921323059155</v>
      </c>
    </row>
    <row r="14" customFormat="false" ht="15" hidden="false" customHeight="false" outlineLevel="0" collapsed="false">
      <c r="B14" s="24" t="s">
        <v>141</v>
      </c>
      <c r="C14" s="25" t="n">
        <f aca="false">C12*C13</f>
        <v>16.6136363636364</v>
      </c>
      <c r="D14" s="25" t="n">
        <f aca="false">D12*D13</f>
        <v>15.103305785124</v>
      </c>
      <c r="E14" s="25" t="n">
        <f aca="false">E12*E13</f>
        <v>13.7302779864763</v>
      </c>
      <c r="F14" s="25" t="n">
        <f aca="false">F12*F13</f>
        <v>12.4820708967967</v>
      </c>
      <c r="G14" s="25" t="n">
        <f aca="false">G12*G13</f>
        <v>11.3473371789061</v>
      </c>
      <c r="H14" s="25" t="n">
        <f aca="false">SUM(C14:G14)</f>
        <v>69.2766282109394</v>
      </c>
    </row>
    <row r="16" customFormat="false" ht="15" hidden="false" customHeight="false" outlineLevel="0" collapsed="false">
      <c r="B16" s="6" t="s">
        <v>142</v>
      </c>
      <c r="C16" s="19" t="n">
        <f aca="false">Assumptions!$C$6</f>
        <v>18</v>
      </c>
      <c r="D16" s="19" t="n">
        <f aca="false">Assumptions!$C$6</f>
        <v>18</v>
      </c>
      <c r="E16" s="19" t="n">
        <f aca="false">Assumptions!$C$6</f>
        <v>18</v>
      </c>
      <c r="F16" s="19" t="n">
        <f aca="false">Assumptions!$C$6</f>
        <v>18</v>
      </c>
      <c r="G16" s="19" t="n">
        <f aca="false">Assumptions!$C$6</f>
        <v>18</v>
      </c>
    </row>
    <row r="17" customFormat="false" ht="15" hidden="false" customHeight="false" outlineLevel="0" collapsed="false">
      <c r="B17" s="24" t="s">
        <v>143</v>
      </c>
      <c r="C17" s="25" t="n">
        <f aca="false">C16*C13</f>
        <v>16.3636363636364</v>
      </c>
      <c r="D17" s="25" t="n">
        <f aca="false">D16*D13</f>
        <v>14.8760330578512</v>
      </c>
      <c r="E17" s="25" t="n">
        <f aca="false">E16*E13</f>
        <v>13.5236664162284</v>
      </c>
      <c r="F17" s="25" t="n">
        <f aca="false">F16*F13</f>
        <v>12.2942421965713</v>
      </c>
      <c r="G17" s="25" t="n">
        <f aca="false">G16*G13</f>
        <v>11.1765838150648</v>
      </c>
      <c r="H17" s="25" t="n">
        <f aca="false">SUM(C17:G17)</f>
        <v>68.2341618493521</v>
      </c>
    </row>
    <row r="19" customFormat="false" ht="15" hidden="false" customHeight="false" outlineLevel="0" collapsed="false">
      <c r="B19" s="21" t="s">
        <v>144</v>
      </c>
      <c r="H19" s="26" t="n">
        <f aca="false">H14/H17</f>
        <v>1.01527777777778</v>
      </c>
    </row>
    <row r="20" customFormat="false" ht="15" hidden="false" customHeight="false" outlineLevel="0" collapsed="false">
      <c r="B20" s="6" t="s">
        <v>145</v>
      </c>
      <c r="H20" s="27" t="n">
        <f aca="false">H19-1</f>
        <v>0.0152777777777777</v>
      </c>
    </row>
  </sheetData>
  <sheetProtection sheet="true" password="ce4b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40"/>
    <col collapsed="false" customWidth="true" hidden="false" outlineLevel="0" max="7" min="3" style="0" width="14"/>
    <col collapsed="false" customWidth="true" hidden="false" outlineLevel="0" max="8" min="8" style="0" width="16"/>
  </cols>
  <sheetData>
    <row r="1" customFormat="false" ht="15.75" hidden="false" customHeight="true" outlineLevel="0" collapsed="false">
      <c r="B1" s="1" t="s">
        <v>146</v>
      </c>
    </row>
    <row r="2" customFormat="false" ht="15" hidden="false" customHeight="false" outlineLevel="0" collapsed="false">
      <c r="B2" s="2" t="s">
        <v>147</v>
      </c>
    </row>
    <row r="4" customFormat="false" ht="15" hidden="false" customHeight="false" outlineLevel="0" collapsed="false">
      <c r="B4" s="9" t="s">
        <v>95</v>
      </c>
      <c r="C4" s="9" t="s">
        <v>126</v>
      </c>
      <c r="D4" s="9" t="s">
        <v>127</v>
      </c>
      <c r="E4" s="9" t="s">
        <v>128</v>
      </c>
      <c r="F4" s="9" t="s">
        <v>129</v>
      </c>
      <c r="G4" s="9" t="s">
        <v>130</v>
      </c>
      <c r="H4" s="9" t="s">
        <v>131</v>
      </c>
    </row>
    <row r="5" customFormat="false" ht="15" hidden="false" customHeight="false" outlineLevel="0" collapsed="false">
      <c r="B5" s="6" t="s">
        <v>148</v>
      </c>
      <c r="C5" s="19" t="n">
        <f aca="false">Assumptions!$C$22*Assumptions!$D$22</f>
        <v>2.4</v>
      </c>
      <c r="D5" s="19" t="n">
        <f aca="false">Assumptions!$C$22*Assumptions!$D$22</f>
        <v>2.4</v>
      </c>
      <c r="E5" s="19" t="n">
        <f aca="false">Assumptions!$C$22*Assumptions!$D$22</f>
        <v>2.4</v>
      </c>
      <c r="F5" s="19" t="n">
        <f aca="false">Assumptions!$C$22*Assumptions!$D$22</f>
        <v>2.4</v>
      </c>
      <c r="G5" s="19" t="n">
        <f aca="false">Assumptions!$C$22*Assumptions!$D$22</f>
        <v>2.4</v>
      </c>
    </row>
    <row r="6" customFormat="false" ht="15" hidden="false" customHeight="false" outlineLevel="0" collapsed="false">
      <c r="B6" s="6" t="s">
        <v>149</v>
      </c>
      <c r="C6" s="19" t="n">
        <f aca="false">Assumptions!$C$23*Assumptions!$D$23</f>
        <v>0.25</v>
      </c>
      <c r="D6" s="19" t="n">
        <f aca="false">Assumptions!$C$23*Assumptions!$D$23</f>
        <v>0.25</v>
      </c>
      <c r="E6" s="19" t="n">
        <f aca="false">Assumptions!$C$23*Assumptions!$D$23</f>
        <v>0.25</v>
      </c>
      <c r="F6" s="19" t="n">
        <f aca="false">Assumptions!$C$23*Assumptions!$D$23</f>
        <v>0.25</v>
      </c>
      <c r="G6" s="19" t="n">
        <f aca="false">Assumptions!$C$23*Assumptions!$D$23</f>
        <v>0.25</v>
      </c>
    </row>
    <row r="7" customFormat="false" ht="15" hidden="false" customHeight="false" outlineLevel="0" collapsed="false">
      <c r="B7" s="6" t="s">
        <v>150</v>
      </c>
      <c r="C7" s="19" t="n">
        <f aca="false">Assumptions!$C$24*Assumptions!$D$24</f>
        <v>5</v>
      </c>
      <c r="D7" s="19" t="n">
        <f aca="false">Assumptions!$C$24*Assumptions!$D$24</f>
        <v>5</v>
      </c>
      <c r="E7" s="19" t="n">
        <f aca="false">Assumptions!$C$24*Assumptions!$D$24</f>
        <v>5</v>
      </c>
      <c r="F7" s="19" t="n">
        <f aca="false">Assumptions!$C$24*Assumptions!$D$24</f>
        <v>5</v>
      </c>
      <c r="G7" s="19" t="n">
        <f aca="false">Assumptions!$C$24*Assumptions!$D$24</f>
        <v>5</v>
      </c>
    </row>
    <row r="8" customFormat="false" ht="15" hidden="false" customHeight="false" outlineLevel="0" collapsed="false">
      <c r="B8" s="6" t="s">
        <v>151</v>
      </c>
      <c r="C8" s="19" t="n">
        <f aca="false">Assumptions!$C$25*Assumptions!$D$25</f>
        <v>6</v>
      </c>
      <c r="D8" s="19" t="n">
        <f aca="false">Assumptions!$C$25*Assumptions!$D$25</f>
        <v>6</v>
      </c>
      <c r="E8" s="19" t="n">
        <f aca="false">Assumptions!$C$25*Assumptions!$D$25</f>
        <v>6</v>
      </c>
      <c r="F8" s="19" t="n">
        <f aca="false">Assumptions!$C$25*Assumptions!$D$25</f>
        <v>6</v>
      </c>
      <c r="G8" s="19" t="n">
        <f aca="false">Assumptions!$C$25*Assumptions!$D$25</f>
        <v>6</v>
      </c>
    </row>
    <row r="9" customFormat="false" ht="15" hidden="false" customHeight="false" outlineLevel="0" collapsed="false">
      <c r="B9" s="6" t="s">
        <v>152</v>
      </c>
      <c r="C9" s="19" t="n">
        <f aca="false">Assumptions!$C$26*Assumptions!$D$26</f>
        <v>1.2</v>
      </c>
      <c r="D9" s="19" t="n">
        <f aca="false">Assumptions!$C$26*Assumptions!$D$26</f>
        <v>1.2</v>
      </c>
      <c r="E9" s="19" t="n">
        <f aca="false">Assumptions!$C$26*Assumptions!$D$26</f>
        <v>1.2</v>
      </c>
      <c r="F9" s="19" t="n">
        <f aca="false">Assumptions!$C$26*Assumptions!$D$26</f>
        <v>1.2</v>
      </c>
      <c r="G9" s="19" t="n">
        <f aca="false">Assumptions!$C$26*Assumptions!$D$26</f>
        <v>1.2</v>
      </c>
    </row>
    <row r="10" customFormat="false" ht="15" hidden="false" customHeight="false" outlineLevel="0" collapsed="false">
      <c r="B10" s="21" t="s">
        <v>153</v>
      </c>
      <c r="C10" s="22" t="n">
        <f aca="false">SUM(C5:C9)</f>
        <v>14.85</v>
      </c>
      <c r="D10" s="22" t="n">
        <f aca="false">SUM(D5:D9)</f>
        <v>14.85</v>
      </c>
      <c r="E10" s="22" t="n">
        <f aca="false">SUM(E5:E9)</f>
        <v>14.85</v>
      </c>
      <c r="F10" s="22" t="n">
        <f aca="false">SUM(F5:F9)</f>
        <v>14.85</v>
      </c>
      <c r="G10" s="22" t="n">
        <f aca="false">SUM(G5:G9)</f>
        <v>14.85</v>
      </c>
    </row>
    <row r="11" customFormat="false" ht="15" hidden="false" customHeight="false" outlineLevel="0" collapsed="false">
      <c r="B11" s="6" t="s">
        <v>154</v>
      </c>
      <c r="C11" s="20" t="n">
        <f aca="false">-Assumptions!$C$28*C10</f>
        <v>-1.485</v>
      </c>
      <c r="D11" s="20" t="n">
        <f aca="false">-Assumptions!$C$28*D10</f>
        <v>-1.485</v>
      </c>
      <c r="E11" s="20" t="n">
        <f aca="false">-Assumptions!$C$28*E10</f>
        <v>-1.485</v>
      </c>
      <c r="F11" s="20" t="n">
        <f aca="false">-Assumptions!$C$28*F10</f>
        <v>-1.485</v>
      </c>
      <c r="G11" s="20" t="n">
        <f aca="false">-Assumptions!$C$28*G10</f>
        <v>-1.485</v>
      </c>
    </row>
    <row r="12" customFormat="false" ht="15" hidden="false" customHeight="false" outlineLevel="0" collapsed="false">
      <c r="B12" s="21" t="s">
        <v>155</v>
      </c>
      <c r="C12" s="22" t="n">
        <f aca="false">C10+C11</f>
        <v>13.365</v>
      </c>
      <c r="D12" s="22" t="n">
        <f aca="false">D10+D11</f>
        <v>13.365</v>
      </c>
      <c r="E12" s="22" t="n">
        <f aca="false">E10+E11</f>
        <v>13.365</v>
      </c>
      <c r="F12" s="22" t="n">
        <f aca="false">F10+F11</f>
        <v>13.365</v>
      </c>
      <c r="G12" s="22" t="n">
        <f aca="false">G10+G11</f>
        <v>13.365</v>
      </c>
    </row>
    <row r="13" customFormat="false" ht="15" hidden="false" customHeight="false" outlineLevel="0" collapsed="false">
      <c r="B13" s="6" t="s">
        <v>140</v>
      </c>
      <c r="C13" s="23" t="n">
        <f aca="false">(1+Assumptions!$C$8)^(-1)</f>
        <v>0.909090909090909</v>
      </c>
      <c r="D13" s="23" t="n">
        <f aca="false">(1+Assumptions!$C$8)^(-2)</f>
        <v>0.826446280991735</v>
      </c>
      <c r="E13" s="23" t="n">
        <f aca="false">(1+Assumptions!$C$8)^(-3)</f>
        <v>0.751314800901578</v>
      </c>
      <c r="F13" s="23" t="n">
        <f aca="false">(1+Assumptions!$C$8)^(-4)</f>
        <v>0.683013455365071</v>
      </c>
      <c r="G13" s="23" t="n">
        <f aca="false">(1+Assumptions!$C$8)^(-5)</f>
        <v>0.620921323059155</v>
      </c>
    </row>
    <row r="14" customFormat="false" ht="15" hidden="false" customHeight="false" outlineLevel="0" collapsed="false">
      <c r="B14" s="24" t="s">
        <v>156</v>
      </c>
      <c r="C14" s="25" t="n">
        <f aca="false">C12*C13</f>
        <v>12.15</v>
      </c>
      <c r="D14" s="25" t="n">
        <f aca="false">D12*D13</f>
        <v>11.0454545454545</v>
      </c>
      <c r="E14" s="25" t="n">
        <f aca="false">E12*E13</f>
        <v>10.0413223140496</v>
      </c>
      <c r="F14" s="25" t="n">
        <f aca="false">F12*F13</f>
        <v>9.12847483095417</v>
      </c>
      <c r="G14" s="25" t="n">
        <f aca="false">G12*G13</f>
        <v>8.29861348268561</v>
      </c>
      <c r="H14" s="25" t="n">
        <f aca="false">SUM(C14:G14)</f>
        <v>50.6638651731439</v>
      </c>
    </row>
    <row r="16" customFormat="false" ht="15" hidden="false" customHeight="false" outlineLevel="0" collapsed="false">
      <c r="B16" s="4" t="s">
        <v>157</v>
      </c>
    </row>
    <row r="17" customFormat="false" ht="15" hidden="false" customHeight="false" outlineLevel="0" collapsed="false">
      <c r="B17" s="6" t="s">
        <v>158</v>
      </c>
      <c r="C17" s="20" t="n">
        <f aca="false">Assumptions!$E$22*C5</f>
        <v>1.2</v>
      </c>
      <c r="D17" s="20" t="n">
        <f aca="false">Assumptions!$E$22*D5</f>
        <v>1.2</v>
      </c>
      <c r="E17" s="20" t="n">
        <f aca="false">Assumptions!$E$22*E5</f>
        <v>1.2</v>
      </c>
      <c r="F17" s="20" t="n">
        <f aca="false">Assumptions!$E$22*F5</f>
        <v>1.2</v>
      </c>
      <c r="G17" s="20" t="n">
        <f aca="false">Assumptions!$E$22*G5</f>
        <v>1.2</v>
      </c>
    </row>
    <row r="18" customFormat="false" ht="15" hidden="false" customHeight="false" outlineLevel="0" collapsed="false">
      <c r="B18" s="6" t="s">
        <v>159</v>
      </c>
      <c r="C18" s="20" t="n">
        <f aca="false">Assumptions!$E$23*C6</f>
        <v>0.1375</v>
      </c>
      <c r="D18" s="20" t="n">
        <f aca="false">Assumptions!$E$23*D6</f>
        <v>0.1375</v>
      </c>
      <c r="E18" s="20" t="n">
        <f aca="false">Assumptions!$E$23*E6</f>
        <v>0.1375</v>
      </c>
      <c r="F18" s="20" t="n">
        <f aca="false">Assumptions!$E$23*F6</f>
        <v>0.1375</v>
      </c>
      <c r="G18" s="20" t="n">
        <f aca="false">Assumptions!$E$23*G6</f>
        <v>0.1375</v>
      </c>
    </row>
    <row r="19" customFormat="false" ht="15" hidden="false" customHeight="false" outlineLevel="0" collapsed="false">
      <c r="B19" s="6" t="s">
        <v>160</v>
      </c>
      <c r="C19" s="20" t="n">
        <f aca="false">Assumptions!$E$24*C7</f>
        <v>2.25</v>
      </c>
      <c r="D19" s="20" t="n">
        <f aca="false">Assumptions!$E$24*D7</f>
        <v>2.25</v>
      </c>
      <c r="E19" s="20" t="n">
        <f aca="false">Assumptions!$E$24*E7</f>
        <v>2.25</v>
      </c>
      <c r="F19" s="20" t="n">
        <f aca="false">Assumptions!$E$24*F7</f>
        <v>2.25</v>
      </c>
      <c r="G19" s="20" t="n">
        <f aca="false">Assumptions!$E$24*G7</f>
        <v>2.25</v>
      </c>
    </row>
    <row r="20" customFormat="false" ht="15" hidden="false" customHeight="false" outlineLevel="0" collapsed="false">
      <c r="B20" s="6" t="s">
        <v>161</v>
      </c>
      <c r="C20" s="20" t="n">
        <f aca="false">Assumptions!$E$25*C8</f>
        <v>3.6</v>
      </c>
      <c r="D20" s="20" t="n">
        <f aca="false">Assumptions!$E$25*D8</f>
        <v>3.6</v>
      </c>
      <c r="E20" s="20" t="n">
        <f aca="false">Assumptions!$E$25*E8</f>
        <v>3.6</v>
      </c>
      <c r="F20" s="20" t="n">
        <f aca="false">Assumptions!$E$25*F8</f>
        <v>3.6</v>
      </c>
      <c r="G20" s="20" t="n">
        <f aca="false">Assumptions!$E$25*G8</f>
        <v>3.6</v>
      </c>
    </row>
    <row r="21" customFormat="false" ht="15" hidden="false" customHeight="false" outlineLevel="0" collapsed="false">
      <c r="B21" s="6" t="s">
        <v>162</v>
      </c>
      <c r="C21" s="20" t="n">
        <f aca="false">Assumptions!$E$26*C9</f>
        <v>0.36</v>
      </c>
      <c r="D21" s="20" t="n">
        <f aca="false">Assumptions!$E$26*D9</f>
        <v>0.36</v>
      </c>
      <c r="E21" s="20" t="n">
        <f aca="false">Assumptions!$E$26*E9</f>
        <v>0.36</v>
      </c>
      <c r="F21" s="20" t="n">
        <f aca="false">Assumptions!$E$26*F9</f>
        <v>0.36</v>
      </c>
      <c r="G21" s="20" t="n">
        <f aca="false">Assumptions!$E$26*G9</f>
        <v>0.36</v>
      </c>
    </row>
    <row r="22" customFormat="false" ht="15" hidden="false" customHeight="false" outlineLevel="0" collapsed="false">
      <c r="B22" s="21" t="s">
        <v>163</v>
      </c>
      <c r="C22" s="22" t="n">
        <f aca="false">SUM(C17:C21)</f>
        <v>7.5475</v>
      </c>
      <c r="D22" s="22" t="n">
        <f aca="false">SUM(D17:D21)</f>
        <v>7.5475</v>
      </c>
      <c r="E22" s="22" t="n">
        <f aca="false">SUM(E17:E21)</f>
        <v>7.5475</v>
      </c>
      <c r="F22" s="22" t="n">
        <f aca="false">SUM(F17:F21)</f>
        <v>7.5475</v>
      </c>
      <c r="G22" s="22" t="n">
        <f aca="false">SUM(G17:G21)</f>
        <v>7.5475</v>
      </c>
    </row>
    <row r="23" customFormat="false" ht="15" hidden="false" customHeight="false" outlineLevel="0" collapsed="false">
      <c r="B23" s="6" t="s">
        <v>164</v>
      </c>
      <c r="C23" s="20" t="n">
        <f aca="false">-Assumptions!$C$28*C22</f>
        <v>-0.75475</v>
      </c>
      <c r="D23" s="20" t="n">
        <f aca="false">-Assumptions!$C$28*D22</f>
        <v>-0.75475</v>
      </c>
      <c r="E23" s="20" t="n">
        <f aca="false">-Assumptions!$C$28*E22</f>
        <v>-0.75475</v>
      </c>
      <c r="F23" s="20" t="n">
        <f aca="false">-Assumptions!$C$28*F22</f>
        <v>-0.75475</v>
      </c>
      <c r="G23" s="20" t="n">
        <f aca="false">-Assumptions!$C$28*G22</f>
        <v>-0.75475</v>
      </c>
    </row>
    <row r="24" customFormat="false" ht="15" hidden="false" customHeight="false" outlineLevel="0" collapsed="false">
      <c r="B24" s="21" t="s">
        <v>165</v>
      </c>
      <c r="C24" s="22" t="n">
        <f aca="false">C22+C23</f>
        <v>6.79275</v>
      </c>
      <c r="D24" s="22" t="n">
        <f aca="false">D22+D23</f>
        <v>6.79275</v>
      </c>
      <c r="E24" s="22" t="n">
        <f aca="false">E22+E23</f>
        <v>6.79275</v>
      </c>
      <c r="F24" s="22" t="n">
        <f aca="false">F22+F23</f>
        <v>6.79275</v>
      </c>
      <c r="G24" s="22" t="n">
        <f aca="false">G22+G23</f>
        <v>6.79275</v>
      </c>
    </row>
    <row r="25" customFormat="false" ht="15" hidden="false" customHeight="false" outlineLevel="0" collapsed="false">
      <c r="B25" s="24" t="s">
        <v>166</v>
      </c>
      <c r="C25" s="25" t="n">
        <f aca="false">C24*C13</f>
        <v>6.17522727272727</v>
      </c>
      <c r="D25" s="25" t="n">
        <f aca="false">D24*D13</f>
        <v>5.61384297520661</v>
      </c>
      <c r="E25" s="25" t="n">
        <f aca="false">E24*E13</f>
        <v>5.10349361382419</v>
      </c>
      <c r="F25" s="25" t="n">
        <f aca="false">F24*F13</f>
        <v>4.63953964893108</v>
      </c>
      <c r="G25" s="25" t="n">
        <f aca="false">G24*G13</f>
        <v>4.21776331721008</v>
      </c>
      <c r="H25" s="25" t="n">
        <f aca="false">SUM(C25:G25)</f>
        <v>25.7498668278992</v>
      </c>
    </row>
    <row r="27" customFormat="false" ht="15" hidden="false" customHeight="false" outlineLevel="0" collapsed="false">
      <c r="B27" s="14" t="s">
        <v>167</v>
      </c>
      <c r="H27" s="28" t="n">
        <f aca="false">'Positive ROI'!H17</f>
        <v>68.2341618493521</v>
      </c>
    </row>
    <row r="29" customFormat="false" ht="15" hidden="false" customHeight="false" outlineLevel="0" collapsed="false">
      <c r="B29" s="21" t="s">
        <v>168</v>
      </c>
      <c r="H29" s="26" t="n">
        <f aca="false">H14/H27</f>
        <v>0.7425</v>
      </c>
    </row>
    <row r="30" customFormat="false" ht="15" hidden="false" customHeight="false" outlineLevel="0" collapsed="false">
      <c r="B30" s="21" t="s">
        <v>169</v>
      </c>
      <c r="H30" s="26" t="n">
        <f aca="false">H25/H27</f>
        <v>0.377375</v>
      </c>
    </row>
  </sheetData>
  <sheetProtection sheet="true" password="ce4b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45"/>
    <col collapsed="false" customWidth="true" hidden="false" outlineLevel="0" max="3" min="3" style="0" width="18"/>
    <col collapsed="false" customWidth="true" hidden="false" outlineLevel="0" max="4" min="4" style="0" width="14"/>
    <col collapsed="false" customWidth="true" hidden="false" outlineLevel="0" max="5" min="5" style="0" width="45"/>
  </cols>
  <sheetData>
    <row r="1" customFormat="false" ht="15.75" hidden="false" customHeight="true" outlineLevel="0" collapsed="false">
      <c r="B1" s="1" t="s">
        <v>170</v>
      </c>
    </row>
    <row r="2" customFormat="false" ht="15" hidden="false" customHeight="false" outlineLevel="0" collapsed="false">
      <c r="B2" s="2" t="s">
        <v>171</v>
      </c>
    </row>
    <row r="4" customFormat="false" ht="15" hidden="false" customHeight="false" outlineLevel="0" collapsed="false">
      <c r="B4" s="4" t="s">
        <v>172</v>
      </c>
    </row>
    <row r="5" customFormat="false" ht="15" hidden="false" customHeight="false" outlineLevel="0" collapsed="false">
      <c r="B5" s="6" t="s">
        <v>173</v>
      </c>
      <c r="C5" s="29" t="n">
        <f aca="false">Assumptions!C5</f>
        <v>1000</v>
      </c>
      <c r="D5" s="7" t="s">
        <v>174</v>
      </c>
    </row>
    <row r="6" customFormat="false" ht="15" hidden="false" customHeight="false" outlineLevel="0" collapsed="false">
      <c r="B6" s="6" t="s">
        <v>175</v>
      </c>
      <c r="C6" s="19" t="n">
        <f aca="false">Assumptions!C6</f>
        <v>18</v>
      </c>
      <c r="D6" s="7" t="s">
        <v>26</v>
      </c>
    </row>
    <row r="7" customFormat="false" ht="15" hidden="false" customHeight="false" outlineLevel="0" collapsed="false">
      <c r="B7" s="6" t="s">
        <v>176</v>
      </c>
      <c r="C7" s="30" t="n">
        <f aca="false">Assumptions!C7</f>
        <v>5</v>
      </c>
    </row>
    <row r="8" customFormat="false" ht="15" hidden="false" customHeight="false" outlineLevel="0" collapsed="false">
      <c r="B8" s="6" t="s">
        <v>177</v>
      </c>
      <c r="C8" s="31" t="n">
        <f aca="false">Assumptions!C8</f>
        <v>0.1</v>
      </c>
    </row>
    <row r="9" customFormat="false" ht="15" hidden="false" customHeight="false" outlineLevel="0" collapsed="false">
      <c r="B9" s="6" t="s">
        <v>178</v>
      </c>
      <c r="C9" s="31" t="n">
        <f aca="false">Assumptions!C12</f>
        <v>0.3</v>
      </c>
    </row>
    <row r="10" customFormat="false" ht="15" hidden="false" customHeight="false" outlineLevel="0" collapsed="false">
      <c r="B10" s="6" t="s">
        <v>179</v>
      </c>
      <c r="C10" s="32" t="n">
        <f aca="false">SUMPRODUCT(Assumptions!C22:C26*Assumptions!D22:D26*Assumptions!E22:E26)/SUMPRODUCT(Assumptions!C22:C26*Assumptions!D22:D26)</f>
        <v>0.508249158249158</v>
      </c>
      <c r="D10" s="7" t="s">
        <v>180</v>
      </c>
    </row>
    <row r="11" customFormat="false" ht="15" hidden="false" customHeight="false" outlineLevel="0" collapsed="false">
      <c r="B11" s="6" t="s">
        <v>181</v>
      </c>
      <c r="C11" s="31" t="n">
        <f aca="false">Assumptions!C9</f>
        <v>0.15</v>
      </c>
    </row>
    <row r="12" customFormat="false" ht="15" hidden="false" customHeight="false" outlineLevel="0" collapsed="false">
      <c r="B12" s="6" t="s">
        <v>182</v>
      </c>
      <c r="C12" s="31" t="n">
        <f aca="false">Assumptions!C28</f>
        <v>0.1</v>
      </c>
    </row>
    <row r="14" customFormat="false" ht="15" hidden="false" customHeight="false" outlineLevel="0" collapsed="false">
      <c r="B14" s="4" t="s">
        <v>183</v>
      </c>
    </row>
    <row r="15" customFormat="false" ht="15" hidden="false" customHeight="false" outlineLevel="0" collapsed="false">
      <c r="B15" s="6" t="s">
        <v>184</v>
      </c>
      <c r="C15" s="19" t="n">
        <f aca="false">'Positive ROI'!H14</f>
        <v>69.2766282109394</v>
      </c>
    </row>
    <row r="16" customFormat="false" ht="15" hidden="false" customHeight="false" outlineLevel="0" collapsed="false">
      <c r="B16" s="6" t="s">
        <v>185</v>
      </c>
      <c r="C16" s="19" t="n">
        <f aca="false">'Positive ROI'!H17</f>
        <v>68.2341618493521</v>
      </c>
    </row>
    <row r="17" customFormat="false" ht="15" hidden="false" customHeight="false" outlineLevel="0" collapsed="false">
      <c r="B17" s="24" t="s">
        <v>186</v>
      </c>
      <c r="C17" s="33" t="n">
        <f aca="false">'Positive ROI'!H19</f>
        <v>1.01527777777778</v>
      </c>
    </row>
    <row r="18" customFormat="false" ht="15" hidden="false" customHeight="false" outlineLevel="0" collapsed="false">
      <c r="B18" s="14" t="s">
        <v>145</v>
      </c>
      <c r="C18" s="34" t="n">
        <f aca="false">'Positive ROI'!H20</f>
        <v>0.0152777777777777</v>
      </c>
    </row>
    <row r="20" customFormat="false" ht="15" hidden="false" customHeight="false" outlineLevel="0" collapsed="false">
      <c r="B20" s="4" t="s">
        <v>187</v>
      </c>
    </row>
    <row r="21" customFormat="false" ht="15" hidden="false" customHeight="false" outlineLevel="0" collapsed="false">
      <c r="B21" s="6" t="s">
        <v>188</v>
      </c>
      <c r="C21" s="19" t="n">
        <f aca="false">'Reverse ROI'!H14</f>
        <v>50.6638651731439</v>
      </c>
    </row>
    <row r="22" customFormat="false" ht="15" hidden="false" customHeight="false" outlineLevel="0" collapsed="false">
      <c r="B22" s="6" t="s">
        <v>189</v>
      </c>
      <c r="C22" s="19" t="n">
        <f aca="false">'Reverse ROI'!H25</f>
        <v>25.7498668278992</v>
      </c>
    </row>
    <row r="23" customFormat="false" ht="15" hidden="false" customHeight="false" outlineLevel="0" collapsed="false">
      <c r="B23" s="6" t="s">
        <v>190</v>
      </c>
      <c r="C23" s="19" t="n">
        <f aca="false">'Reverse ROI'!H27</f>
        <v>68.2341618493521</v>
      </c>
    </row>
    <row r="24" customFormat="false" ht="15" hidden="false" customHeight="false" outlineLevel="0" collapsed="false">
      <c r="B24" s="14" t="s">
        <v>191</v>
      </c>
      <c r="C24" s="34" t="n">
        <f aca="false">'Reverse ROI'!H29</f>
        <v>0.7425</v>
      </c>
    </row>
    <row r="25" customFormat="false" ht="15" hidden="false" customHeight="false" outlineLevel="0" collapsed="false">
      <c r="B25" s="24" t="s">
        <v>192</v>
      </c>
      <c r="C25" s="33" t="n">
        <f aca="false">'Reverse ROI'!H30</f>
        <v>0.377375</v>
      </c>
    </row>
    <row r="27" customFormat="false" ht="15" hidden="false" customHeight="false" outlineLevel="0" collapsed="false">
      <c r="B27" s="35" t="s">
        <v>193</v>
      </c>
    </row>
    <row r="28" customFormat="false" ht="15" hidden="false" customHeight="false" outlineLevel="0" collapsed="false">
      <c r="B28" s="14" t="s">
        <v>194</v>
      </c>
      <c r="C28" s="34" t="n">
        <f aca="false">C17</f>
        <v>1.01527777777778</v>
      </c>
      <c r="D28" s="36" t="s">
        <v>195</v>
      </c>
    </row>
    <row r="29" customFormat="false" ht="15" hidden="false" customHeight="false" outlineLevel="0" collapsed="false">
      <c r="B29" s="14" t="s">
        <v>196</v>
      </c>
      <c r="C29" s="34" t="n">
        <f aca="false">C25</f>
        <v>0.377375</v>
      </c>
      <c r="D29" s="36" t="s">
        <v>197</v>
      </c>
    </row>
    <row r="30" customFormat="false" ht="15" hidden="false" customHeight="false" outlineLevel="0" collapsed="false">
      <c r="B30" s="14" t="s">
        <v>198</v>
      </c>
      <c r="C30" s="14" t="s">
        <v>199</v>
      </c>
    </row>
    <row r="32" customFormat="false" ht="15" hidden="false" customHeight="false" outlineLevel="0" collapsed="false">
      <c r="B32" s="4" t="s">
        <v>200</v>
      </c>
    </row>
    <row r="33" customFormat="false" ht="15" hidden="false" customHeight="false" outlineLevel="0" collapsed="false">
      <c r="B33" s="6" t="s">
        <v>201</v>
      </c>
      <c r="C33" s="19" t="n">
        <f aca="false">C15+C22</f>
        <v>95.0264950388386</v>
      </c>
    </row>
    <row r="34" customFormat="false" ht="15" hidden="false" customHeight="false" outlineLevel="0" collapsed="false">
      <c r="B34" s="6" t="s">
        <v>202</v>
      </c>
      <c r="C34" s="19" t="n">
        <f aca="false">C16</f>
        <v>68.2341618493521</v>
      </c>
    </row>
    <row r="35" customFormat="false" ht="15" hidden="false" customHeight="false" outlineLevel="0" collapsed="false">
      <c r="B35" s="14" t="s">
        <v>203</v>
      </c>
      <c r="C35" s="37" t="n">
        <f aca="false">C33/C34</f>
        <v>1.39265277777778</v>
      </c>
    </row>
    <row r="37" customFormat="false" ht="15" hidden="false" customHeight="false" outlineLevel="0" collapsed="false">
      <c r="B37" s="2" t="s">
        <v>204</v>
      </c>
    </row>
    <row r="38" customFormat="false" ht="15" hidden="false" customHeight="false" outlineLevel="0" collapsed="false">
      <c r="B38" s="2" t="s">
        <v>205</v>
      </c>
    </row>
  </sheetData>
  <sheetProtection sheet="true" password="ce4b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6" min="3" style="0" width="16"/>
  </cols>
  <sheetData>
    <row r="1" customFormat="false" ht="15.75" hidden="false" customHeight="true" outlineLevel="0" collapsed="false">
      <c r="B1" s="1" t="s">
        <v>206</v>
      </c>
    </row>
    <row r="2" customFormat="false" ht="15" hidden="false" customHeight="false" outlineLevel="0" collapsed="false">
      <c r="B2" s="2" t="s">
        <v>207</v>
      </c>
    </row>
    <row r="4" customFormat="false" ht="28.5" hidden="false" customHeight="true" outlineLevel="0" collapsed="false">
      <c r="B4" s="9" t="s">
        <v>208</v>
      </c>
      <c r="C4" s="9" t="s">
        <v>105</v>
      </c>
      <c r="D4" s="9" t="s">
        <v>209</v>
      </c>
      <c r="E4" s="9" t="s">
        <v>102</v>
      </c>
      <c r="F4" s="9" t="s">
        <v>210</v>
      </c>
    </row>
    <row r="5" customFormat="false" ht="15" hidden="false" customHeight="false" outlineLevel="0" collapsed="false">
      <c r="B5" s="6" t="s">
        <v>211</v>
      </c>
      <c r="C5" s="38" t="s">
        <v>212</v>
      </c>
      <c r="D5" s="6" t="s">
        <v>213</v>
      </c>
      <c r="E5" s="38" t="s">
        <v>214</v>
      </c>
      <c r="F5" s="7" t="s">
        <v>215</v>
      </c>
    </row>
    <row r="6" customFormat="false" ht="15" hidden="false" customHeight="false" outlineLevel="0" collapsed="false">
      <c r="B6" s="6" t="s">
        <v>181</v>
      </c>
      <c r="C6" s="38" t="s">
        <v>213</v>
      </c>
      <c r="D6" s="6" t="s">
        <v>216</v>
      </c>
      <c r="E6" s="38" t="s">
        <v>212</v>
      </c>
      <c r="F6" s="7" t="s">
        <v>217</v>
      </c>
    </row>
    <row r="7" customFormat="false" ht="15" hidden="false" customHeight="false" outlineLevel="0" collapsed="false">
      <c r="B7" s="6" t="s">
        <v>218</v>
      </c>
      <c r="C7" s="38" t="s">
        <v>219</v>
      </c>
      <c r="D7" s="6" t="s">
        <v>212</v>
      </c>
      <c r="E7" s="38" t="s">
        <v>220</v>
      </c>
      <c r="F7" s="7" t="s">
        <v>221</v>
      </c>
    </row>
    <row r="8" customFormat="false" ht="15" hidden="false" customHeight="false" outlineLevel="0" collapsed="false">
      <c r="B8" s="6" t="s">
        <v>222</v>
      </c>
      <c r="C8" s="38" t="s">
        <v>223</v>
      </c>
      <c r="D8" s="6" t="s">
        <v>224</v>
      </c>
      <c r="E8" s="38" t="s">
        <v>225</v>
      </c>
      <c r="F8" s="7" t="s">
        <v>226</v>
      </c>
    </row>
    <row r="9" customFormat="false" ht="15" hidden="false" customHeight="false" outlineLevel="0" collapsed="false">
      <c r="B9" s="6" t="s">
        <v>179</v>
      </c>
      <c r="C9" s="38" t="s">
        <v>213</v>
      </c>
      <c r="D9" s="6" t="s">
        <v>214</v>
      </c>
      <c r="E9" s="38" t="s">
        <v>227</v>
      </c>
      <c r="F9" s="7" t="s">
        <v>228</v>
      </c>
    </row>
    <row r="10" customFormat="false" ht="15" hidden="false" customHeight="false" outlineLevel="0" collapsed="false">
      <c r="B10" s="6" t="s">
        <v>182</v>
      </c>
      <c r="C10" s="38" t="s">
        <v>229</v>
      </c>
      <c r="D10" s="6" t="s">
        <v>212</v>
      </c>
      <c r="E10" s="38" t="s">
        <v>230</v>
      </c>
      <c r="F10" s="7" t="s">
        <v>217</v>
      </c>
    </row>
    <row r="11" customFormat="false" ht="15" hidden="false" customHeight="false" outlineLevel="0" collapsed="false">
      <c r="B11" s="6" t="s">
        <v>231</v>
      </c>
      <c r="C11" s="38" t="s">
        <v>232</v>
      </c>
      <c r="D11" s="6" t="s">
        <v>233</v>
      </c>
      <c r="E11" s="38" t="s">
        <v>230</v>
      </c>
      <c r="F11" s="7" t="s">
        <v>234</v>
      </c>
    </row>
    <row r="13" customFormat="false" ht="15" hidden="false" customHeight="false" outlineLevel="0" collapsed="false">
      <c r="B13" s="4" t="s">
        <v>235</v>
      </c>
    </row>
    <row r="14" customFormat="false" ht="15" hidden="false" customHeight="false" outlineLevel="0" collapsed="false">
      <c r="B14" s="2" t="s">
        <v>236</v>
      </c>
    </row>
    <row r="15" customFormat="false" ht="15" hidden="false" customHeight="false" outlineLevel="0" collapsed="false">
      <c r="B15" s="2" t="s">
        <v>237</v>
      </c>
    </row>
    <row r="16" customFormat="false" ht="15" hidden="false" customHeight="false" outlineLevel="0" collapsed="false">
      <c r="B16" s="2" t="s">
        <v>238</v>
      </c>
    </row>
    <row r="18" customFormat="false" ht="15" hidden="false" customHeight="false" outlineLevel="0" collapsed="false">
      <c r="B18" s="2" t="s">
        <v>239</v>
      </c>
    </row>
    <row r="19" customFormat="false" ht="15" hidden="false" customHeight="false" outlineLevel="0" collapsed="false">
      <c r="B19" s="2" t="s">
        <v>240</v>
      </c>
    </row>
    <row r="21" customFormat="false" ht="15" hidden="false" customHeight="false" outlineLevel="0" collapsed="false">
      <c r="B21" s="0" t="s">
        <v>241</v>
      </c>
    </row>
    <row r="22" customFormat="false" ht="15" hidden="false" customHeight="false" outlineLevel="0" collapsed="false">
      <c r="B22" s="0" t="s">
        <v>242</v>
      </c>
    </row>
  </sheetData>
  <sheetProtection sheet="true" password="ce4b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2" style="0" width="35"/>
    <col collapsed="false" customWidth="true" hidden="false" outlineLevel="0" max="5" min="3" style="0" width="14"/>
    <col collapsed="false" customWidth="true" hidden="false" outlineLevel="0" max="6" min="6" style="0" width="50"/>
  </cols>
  <sheetData>
    <row r="1" customFormat="false" ht="15" hidden="false" customHeight="false" outlineLevel="0" collapsed="false">
      <c r="B1" s="39" t="s">
        <v>243</v>
      </c>
    </row>
    <row r="2" customFormat="false" ht="15" hidden="false" customHeight="false" outlineLevel="0" collapsed="false">
      <c r="B2" s="0" t="s">
        <v>244</v>
      </c>
    </row>
    <row r="4" customFormat="false" ht="15" hidden="false" customHeight="false" outlineLevel="0" collapsed="false">
      <c r="B4" s="40" t="s">
        <v>245</v>
      </c>
      <c r="C4" s="40" t="s">
        <v>246</v>
      </c>
      <c r="D4" s="40" t="s">
        <v>247</v>
      </c>
      <c r="E4" s="40" t="s">
        <v>248</v>
      </c>
      <c r="F4" s="40" t="s">
        <v>249</v>
      </c>
    </row>
    <row r="5" customFormat="false" ht="15" hidden="false" customHeight="false" outlineLevel="0" collapsed="false">
      <c r="B5" s="41" t="s">
        <v>250</v>
      </c>
      <c r="C5" s="0" t="n">
        <v>60</v>
      </c>
      <c r="D5" s="0" t="n">
        <v>55</v>
      </c>
      <c r="E5" s="36" t="s">
        <v>251</v>
      </c>
      <c r="F5" s="36" t="s">
        <v>252</v>
      </c>
    </row>
    <row r="6" customFormat="false" ht="15" hidden="false" customHeight="false" outlineLevel="0" collapsed="false">
      <c r="B6" s="41" t="s">
        <v>253</v>
      </c>
      <c r="C6" s="0" t="n">
        <v>0</v>
      </c>
      <c r="D6" s="0" t="n">
        <v>2.5</v>
      </c>
      <c r="E6" s="36" t="s">
        <v>254</v>
      </c>
      <c r="F6" s="36" t="s">
        <v>255</v>
      </c>
    </row>
    <row r="7" customFormat="false" ht="15" hidden="false" customHeight="false" outlineLevel="0" collapsed="false">
      <c r="B7" s="41" t="s">
        <v>256</v>
      </c>
      <c r="C7" s="0" t="n">
        <v>18</v>
      </c>
      <c r="D7" s="0" t="n">
        <v>18</v>
      </c>
      <c r="E7" s="36" t="s">
        <v>257</v>
      </c>
      <c r="F7" s="36" t="s">
        <v>258</v>
      </c>
    </row>
    <row r="8" customFormat="false" ht="15" hidden="false" customHeight="false" outlineLevel="0" collapsed="false">
      <c r="B8" s="41" t="s">
        <v>259</v>
      </c>
      <c r="C8" s="0" t="n">
        <v>68.2</v>
      </c>
      <c r="D8" s="0" t="n">
        <v>68.2</v>
      </c>
      <c r="E8" s="36" t="s">
        <v>257</v>
      </c>
      <c r="F8" s="36" t="s">
        <v>260</v>
      </c>
    </row>
    <row r="9" customFormat="false" ht="15" hidden="false" customHeight="false" outlineLevel="0" collapsed="false">
      <c r="B9" s="41"/>
    </row>
    <row r="10" customFormat="false" ht="15" hidden="false" customHeight="false" outlineLevel="0" collapsed="false">
      <c r="B10" s="41" t="s">
        <v>261</v>
      </c>
    </row>
    <row r="11" customFormat="false" ht="15" hidden="false" customHeight="false" outlineLevel="0" collapsed="false">
      <c r="B11" s="41" t="s">
        <v>262</v>
      </c>
      <c r="C11" s="0" t="n">
        <v>40</v>
      </c>
      <c r="D11" s="0" t="n">
        <v>44</v>
      </c>
      <c r="E11" s="36" t="s">
        <v>263</v>
      </c>
      <c r="F11" s="36" t="s">
        <v>264</v>
      </c>
    </row>
    <row r="12" customFormat="false" ht="15" hidden="false" customHeight="false" outlineLevel="0" collapsed="false">
      <c r="B12" s="41" t="s">
        <v>211</v>
      </c>
      <c r="C12" s="0" t="n">
        <v>0.3</v>
      </c>
      <c r="D12" s="0" t="n">
        <v>0.3</v>
      </c>
      <c r="E12" s="36" t="s">
        <v>257</v>
      </c>
      <c r="F12" s="36" t="s">
        <v>265</v>
      </c>
    </row>
    <row r="13" customFormat="false" ht="15" hidden="false" customHeight="false" outlineLevel="0" collapsed="false">
      <c r="B13" s="41" t="s">
        <v>266</v>
      </c>
      <c r="C13" s="0" t="n">
        <v>12</v>
      </c>
      <c r="D13" s="0" t="n">
        <v>13.2</v>
      </c>
      <c r="E13" s="36" t="s">
        <v>263</v>
      </c>
      <c r="F13" s="36" t="s">
        <v>267</v>
      </c>
    </row>
    <row r="14" customFormat="false" ht="15" hidden="false" customHeight="false" outlineLevel="0" collapsed="false">
      <c r="B14" s="41" t="s">
        <v>88</v>
      </c>
      <c r="C14" s="0" t="n">
        <v>5</v>
      </c>
      <c r="D14" s="0" t="n">
        <v>5.75</v>
      </c>
      <c r="E14" s="36" t="s">
        <v>268</v>
      </c>
      <c r="F14" s="36" t="s">
        <v>269</v>
      </c>
    </row>
    <row r="15" customFormat="false" ht="15" hidden="false" customHeight="false" outlineLevel="0" collapsed="false">
      <c r="B15" s="41" t="s">
        <v>270</v>
      </c>
      <c r="C15" s="0" t="n">
        <v>3</v>
      </c>
      <c r="D15" s="0" t="n">
        <v>3.6</v>
      </c>
      <c r="E15" s="36" t="s">
        <v>271</v>
      </c>
      <c r="F15" s="36" t="s">
        <v>272</v>
      </c>
    </row>
    <row r="16" customFormat="false" ht="15" hidden="false" customHeight="false" outlineLevel="0" collapsed="false">
      <c r="B16" s="42" t="s">
        <v>273</v>
      </c>
      <c r="C16" s="0" t="n">
        <v>1.5</v>
      </c>
      <c r="D16" s="0" t="n">
        <v>1.8</v>
      </c>
      <c r="E16" s="36" t="s">
        <v>271</v>
      </c>
      <c r="F16" s="36" t="s">
        <v>274</v>
      </c>
    </row>
    <row r="17" customFormat="false" ht="15" hidden="false" customHeight="false" outlineLevel="0" collapsed="false">
      <c r="B17" s="41" t="s">
        <v>181</v>
      </c>
      <c r="C17" s="36" t="s">
        <v>275</v>
      </c>
      <c r="D17" s="36" t="s">
        <v>276</v>
      </c>
      <c r="E17" s="36" t="s">
        <v>277</v>
      </c>
      <c r="F17" s="36" t="s">
        <v>278</v>
      </c>
    </row>
    <row r="18" customFormat="false" ht="15" hidden="false" customHeight="false" outlineLevel="0" collapsed="false">
      <c r="B18" s="41" t="s">
        <v>279</v>
      </c>
      <c r="C18" s="0" t="n">
        <v>21.5</v>
      </c>
      <c r="D18" s="0" t="n">
        <v>24.35</v>
      </c>
      <c r="E18" s="36" t="s">
        <v>280</v>
      </c>
    </row>
    <row r="19" customFormat="false" ht="15" hidden="false" customHeight="false" outlineLevel="0" collapsed="false">
      <c r="B19" s="41" t="s">
        <v>281</v>
      </c>
      <c r="C19" s="0" t="n">
        <v>18.28</v>
      </c>
      <c r="D19" s="0" t="n">
        <v>18.26</v>
      </c>
      <c r="E19" s="36" t="s">
        <v>282</v>
      </c>
      <c r="F19" s="36" t="s">
        <v>283</v>
      </c>
    </row>
    <row r="20" customFormat="false" ht="15" hidden="false" customHeight="false" outlineLevel="0" collapsed="false">
      <c r="B20" s="41" t="s">
        <v>284</v>
      </c>
      <c r="C20" s="0" t="n">
        <v>73.5</v>
      </c>
      <c r="D20" s="36" t="s">
        <v>285</v>
      </c>
      <c r="E20" s="36" t="s">
        <v>280</v>
      </c>
      <c r="F20" s="36" t="s">
        <v>286</v>
      </c>
    </row>
    <row r="21" customFormat="false" ht="15" hidden="false" customHeight="false" outlineLevel="0" collapsed="false">
      <c r="B21" s="41"/>
    </row>
    <row r="22" customFormat="false" ht="15" hidden="false" customHeight="false" outlineLevel="0" collapsed="false">
      <c r="B22" s="42" t="s">
        <v>287</v>
      </c>
      <c r="C22" s="0" t="n">
        <v>1.08</v>
      </c>
      <c r="D22" s="36" t="s">
        <v>288</v>
      </c>
      <c r="E22" s="36" t="s">
        <v>280</v>
      </c>
      <c r="F22" s="36" t="s">
        <v>289</v>
      </c>
    </row>
    <row r="23" customFormat="false" ht="15" hidden="false" customHeight="false" outlineLevel="0" collapsed="false">
      <c r="B23" s="41" t="s">
        <v>145</v>
      </c>
      <c r="C23" s="36" t="s">
        <v>290</v>
      </c>
      <c r="D23" s="36" t="s">
        <v>291</v>
      </c>
    </row>
    <row r="24" customFormat="false" ht="15" hidden="false" customHeight="false" outlineLevel="0" collapsed="false">
      <c r="B24" s="41"/>
    </row>
    <row r="25" customFormat="false" ht="15" hidden="false" customHeight="false" outlineLevel="0" collapsed="false">
      <c r="B25" s="42" t="s">
        <v>292</v>
      </c>
    </row>
    <row r="26" customFormat="false" ht="15" hidden="false" customHeight="false" outlineLevel="0" collapsed="false">
      <c r="B26" s="41" t="s">
        <v>293</v>
      </c>
      <c r="C26" s="36" t="s">
        <v>294</v>
      </c>
      <c r="D26" s="36" t="s">
        <v>295</v>
      </c>
      <c r="E26" s="36" t="s">
        <v>296</v>
      </c>
      <c r="F26" s="36" t="s">
        <v>297</v>
      </c>
    </row>
    <row r="27" customFormat="false" ht="15" hidden="false" customHeight="false" outlineLevel="0" collapsed="false">
      <c r="B27" s="41" t="s">
        <v>298</v>
      </c>
      <c r="C27" s="0" t="n">
        <v>0.5</v>
      </c>
      <c r="D27" s="0" t="n">
        <v>0.55</v>
      </c>
      <c r="E27" s="36" t="s">
        <v>263</v>
      </c>
      <c r="F27" s="36" t="s">
        <v>299</v>
      </c>
    </row>
    <row r="28" customFormat="false" ht="15" hidden="false" customHeight="false" outlineLevel="0" collapsed="false">
      <c r="B28" s="41" t="s">
        <v>300</v>
      </c>
      <c r="C28" s="0" t="n">
        <v>25</v>
      </c>
      <c r="D28" s="36" t="s">
        <v>301</v>
      </c>
      <c r="E28" s="36" t="s">
        <v>302</v>
      </c>
      <c r="F28" s="36" t="s">
        <v>303</v>
      </c>
    </row>
    <row r="29" customFormat="false" ht="15" hidden="false" customHeight="false" outlineLevel="0" collapsed="false">
      <c r="B29" s="41" t="s">
        <v>304</v>
      </c>
      <c r="C29" s="0" t="n">
        <v>0.37</v>
      </c>
      <c r="D29" s="36" t="s">
        <v>305</v>
      </c>
      <c r="E29" s="36" t="s">
        <v>302</v>
      </c>
      <c r="F29" s="36" t="s">
        <v>306</v>
      </c>
    </row>
    <row r="30" customFormat="false" ht="15" hidden="false" customHeight="false" outlineLevel="0" collapsed="false">
      <c r="B30" s="41"/>
    </row>
    <row r="31" customFormat="false" ht="15" hidden="false" customHeight="false" outlineLevel="0" collapsed="false">
      <c r="B31" s="42" t="s">
        <v>307</v>
      </c>
    </row>
    <row r="32" customFormat="false" ht="15" hidden="false" customHeight="false" outlineLevel="0" collapsed="false">
      <c r="B32" s="41" t="s">
        <v>308</v>
      </c>
      <c r="C32" s="36" t="s">
        <v>309</v>
      </c>
      <c r="F32" s="36" t="s">
        <v>310</v>
      </c>
    </row>
    <row r="33" customFormat="false" ht="15" hidden="false" customHeight="false" outlineLevel="0" collapsed="false">
      <c r="B33" s="41" t="s">
        <v>311</v>
      </c>
      <c r="D33" s="36" t="s">
        <v>312</v>
      </c>
      <c r="F33" s="36" t="s">
        <v>310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2026-02-11T12:49:34Z</dcterms:created>
  <dc:creator>openpyxl</dc:creator>
  <dc:description/>
  <dc:language>en-US</dc:language>
  <cp:lastModifiedBy>Giorgos Bakalos</cp:lastModifiedBy>
  <dcterms:modified xsi:type="dcterms:W3CDTF">2026-03-22T20:00:43Z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